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/>
  <mc:AlternateContent xmlns:mc="http://schemas.openxmlformats.org/markup-compatibility/2006">
    <mc:Choice Requires="x15">
      <x15ac:absPath xmlns:x15ac="http://schemas.microsoft.com/office/spreadsheetml/2010/11/ac" url="H:\Josephine 2022\PLZ\stavebna praca\IROP_7 – REACT-EÚ_MOV\BBSK_SOŠ HSaD, LC\komplet\"/>
    </mc:Choice>
  </mc:AlternateContent>
  <xr:revisionPtr revIDLastSave="0" documentId="8_{AD45B3FA-0508-4AC1-AE7E-F678DDABDE32}" xr6:coauthVersionLast="47" xr6:coauthVersionMax="47" xr10:uidLastSave="{00000000-0000-0000-0000-000000000000}"/>
  <bookViews>
    <workbookView xWindow="-108" yWindow="-108" windowWidth="23256" windowHeight="12576" tabRatio="784" xr2:uid="{00000000-000D-0000-FFFF-FFFF00000000}"/>
  </bookViews>
  <sheets>
    <sheet name="Rekapitulácia stavby" sheetId="1" r:id="rId1"/>
    <sheet name="SO 01.1_A - ACH - Archite..." sheetId="2" r:id="rId2"/>
    <sheet name="SO 01.1_Az - ACH - Archit..." sheetId="3" r:id="rId3"/>
    <sheet name="SO 01.1_E - ELI - Elektro..." sheetId="4" r:id="rId4"/>
    <sheet name="SO 01.2_A - ACH Architekt..." sheetId="5" r:id="rId5"/>
    <sheet name="SO 01.2_E - ELI - Elektro..." sheetId="6" r:id="rId6"/>
    <sheet name="SO 01.2_U - Úprava potrub..." sheetId="7" r:id="rId7"/>
    <sheet name="SO 02 - ACH - Architekton.." sheetId="36" r:id="rId8"/>
    <sheet name="SO 02_E - ELI - Elektroin..." sheetId="9" r:id="rId9"/>
    <sheet name="SO 02_P - PLY - Plynoinšt..." sheetId="11" r:id="rId10"/>
    <sheet name="SO 02_V - VYK - Vykurovanie" sheetId="12" r:id="rId11"/>
    <sheet name="SO 02_Vz - VZT - Vzduchot..." sheetId="13" r:id="rId12"/>
    <sheet name="SO 02_Z - ZTI- Zdravotech..." sheetId="14" r:id="rId13"/>
    <sheet name="SO 04_A - ACH - Architekt..." sheetId="15" r:id="rId14"/>
    <sheet name="SO 04_E - ELI - Elektroin..." sheetId="16" r:id="rId15"/>
    <sheet name="SO 05_A - ACH Architekton..." sheetId="17" r:id="rId16"/>
    <sheet name="SO 05_E - ELI - Elektroin..." sheetId="18" r:id="rId17"/>
    <sheet name="SO 05_P - PLY - Plynoinšt..." sheetId="19" r:id="rId18"/>
    <sheet name="SO 05_UK - VYK - Vykurovanie" sheetId="20" r:id="rId19"/>
    <sheet name="SO 06_A - ACH Architekton..." sheetId="21" r:id="rId20"/>
    <sheet name="SO 06_Az - ACH Architekto..." sheetId="22" r:id="rId21"/>
    <sheet name="SO 06_EL - ELI - Elektroi..." sheetId="23" r:id="rId22"/>
    <sheet name="SO 07_A - ACH - Architekt..." sheetId="24" r:id="rId23"/>
    <sheet name="SO 07_E - ELI - Elektroin..." sheetId="25" r:id="rId24"/>
    <sheet name="SO 08_A - ACH - Architekt..." sheetId="26" r:id="rId25"/>
    <sheet name="SO 08_E - ELI - Elektroin..." sheetId="27" r:id="rId26"/>
    <sheet name="SO 08_Z - ZTI - Zdravotec..." sheetId="28" r:id="rId27"/>
    <sheet name="2044 (8) - SOŠ hotelových..." sheetId="29" r:id="rId28"/>
    <sheet name="2044 (9) - SOŠ hotelových..." sheetId="30" r:id="rId29"/>
    <sheet name="2044 - SO 27 - Areálová k..." sheetId="31" r:id="rId30"/>
    <sheet name="2044_E - SO 27 - Elektroi..." sheetId="32" r:id="rId31"/>
    <sheet name="2044 (11) - SOŠ hotelovýc..." sheetId="33" r:id="rId32"/>
    <sheet name="2044_DDZ - SOŠ hotelových..." sheetId="34" r:id="rId33"/>
    <sheet name="2044_SO 03 - SOŠ hotelový..." sheetId="35" r:id="rId34"/>
  </sheets>
  <definedNames>
    <definedName name="_xlnm._FilterDatabase" localSheetId="29" hidden="1">'2044 - SO 27 - Areálová k...'!$C$134:$K$263</definedName>
    <definedName name="_xlnm._FilterDatabase" localSheetId="31" hidden="1">'2044 (11) - SOŠ hotelovýc...'!$C$129:$K$199</definedName>
    <definedName name="_xlnm._FilterDatabase" localSheetId="27" hidden="1">'2044 (8) - SOŠ hotelových...'!$C$127:$K$193</definedName>
    <definedName name="_xlnm._FilterDatabase" localSheetId="28" hidden="1">'2044 (9) - SOŠ hotelových...'!$C$128:$K$196</definedName>
    <definedName name="_xlnm._FilterDatabase" localSheetId="32" hidden="1">'2044_DDZ - SOŠ hotelových...'!$C$122:$K$143</definedName>
    <definedName name="_xlnm._FilterDatabase" localSheetId="30" hidden="1">'2044_E - SO 27 - Elektroi...'!$C$123:$K$158</definedName>
    <definedName name="_xlnm._FilterDatabase" localSheetId="33" hidden="1">'2044_SO 03 - SOŠ hotelový...'!$C$130:$K$174</definedName>
    <definedName name="_xlnm._FilterDatabase" localSheetId="1" hidden="1">'SO 01.1_A - ACH - Archite...'!$C$131:$K$216</definedName>
    <definedName name="_xlnm._FilterDatabase" localSheetId="2" hidden="1">'SO 01.1_Az - ACH - Archit...'!$C$142:$K$434</definedName>
    <definedName name="_xlnm._FilterDatabase" localSheetId="3" hidden="1">'SO 01.1_E - ELI - Elektro...'!$C$140:$K$265</definedName>
    <definedName name="_xlnm._FilterDatabase" localSheetId="4" hidden="1">'SO 01.2_A - ACH Architekt...'!$C$144:$K$363</definedName>
    <definedName name="_xlnm._FilterDatabase" localSheetId="5" hidden="1">'SO 01.2_E - ELI - Elektro...'!$C$128:$K$219</definedName>
    <definedName name="_xlnm._FilterDatabase" localSheetId="6" hidden="1">'SO 01.2_U - Úprava potrub...'!$C$133:$K$259</definedName>
    <definedName name="_xlnm._FilterDatabase" localSheetId="7" hidden="1">'SO 02 - ACH - Architekton..'!$C$146:$K$369</definedName>
    <definedName name="_xlnm._FilterDatabase" localSheetId="8" hidden="1">'SO 02_E - ELI - Elektroin...'!$C$127:$K$281</definedName>
    <definedName name="_xlnm._FilterDatabase" localSheetId="9" hidden="1">'SO 02_P - PLY - Plynoinšt...'!$C$130:$K$216</definedName>
    <definedName name="_xlnm._FilterDatabase" localSheetId="10" hidden="1">'SO 02_V - VYK - Vykurovanie'!$C$130:$K$212</definedName>
    <definedName name="_xlnm._FilterDatabase" localSheetId="11" hidden="1">'SO 02_Vz - VZT - Vzduchot...'!$C$129:$K$213</definedName>
    <definedName name="_xlnm._FilterDatabase" localSheetId="12" hidden="1">'SO 02_Z - ZTI- Zdravotech...'!$C$136:$K$318</definedName>
    <definedName name="_xlnm._FilterDatabase" localSheetId="13" hidden="1">'SO 04_A - ACH - Architekt...'!$C$128:$K$175</definedName>
    <definedName name="_xlnm._FilterDatabase" localSheetId="14" hidden="1">'SO 04_E - ELI - Elektroin...'!$C$129:$K$205</definedName>
    <definedName name="_xlnm._FilterDatabase" localSheetId="15" hidden="1">'SO 05_A - ACH Architekton...'!$C$139:$K$246</definedName>
    <definedName name="_xlnm._FilterDatabase" localSheetId="16" hidden="1">'SO 05_E - ELI - Elektroin...'!$C$135:$K$223</definedName>
    <definedName name="_xlnm._FilterDatabase" localSheetId="17" hidden="1">'SO 05_P - PLY - Plynoinšt...'!$C$132:$K$205</definedName>
    <definedName name="_xlnm._FilterDatabase" localSheetId="18" hidden="1">'SO 05_UK - VYK - Vykurovanie'!$C$140:$K$334</definedName>
    <definedName name="_xlnm._FilterDatabase" localSheetId="19" hidden="1">'SO 06_A - ACH Architekton...'!$C$130:$K$205</definedName>
    <definedName name="_xlnm._FilterDatabase" localSheetId="20" hidden="1">'SO 06_Az - ACH Architekto...'!$C$133:$K$252</definedName>
    <definedName name="_xlnm._FilterDatabase" localSheetId="21" hidden="1">'SO 06_EL - ELI - Elektroi...'!$C$139:$K$250</definedName>
    <definedName name="_xlnm._FilterDatabase" localSheetId="22" hidden="1">'SO 07_A - ACH - Architekt...'!$C$131:$K$174</definedName>
    <definedName name="_xlnm._FilterDatabase" localSheetId="23" hidden="1">'SO 07_E - ELI - Elektroin...'!$C$130:$K$213</definedName>
    <definedName name="_xlnm._FilterDatabase" localSheetId="24" hidden="1">'SO 08_A - ACH - Architekt...'!$C$128:$K$157</definedName>
    <definedName name="_xlnm._FilterDatabase" localSheetId="25" hidden="1">'SO 08_E - ELI - Elektroin...'!$C$129:$K$199</definedName>
    <definedName name="_xlnm._FilterDatabase" localSheetId="26" hidden="1">'SO 08_Z - ZTI - Zdravotec...'!$C$136:$K$263</definedName>
    <definedName name="_xlnm.Print_Titles" localSheetId="29">'2044 - SO 27 - Areálová k...'!$134:$134</definedName>
    <definedName name="_xlnm.Print_Titles" localSheetId="31">'2044 (11) - SOŠ hotelovýc...'!$129:$129</definedName>
    <definedName name="_xlnm.Print_Titles" localSheetId="27">'2044 (8) - SOŠ hotelových...'!$127:$127</definedName>
    <definedName name="_xlnm.Print_Titles" localSheetId="28">'2044 (9) - SOŠ hotelových...'!$128:$128</definedName>
    <definedName name="_xlnm.Print_Titles" localSheetId="32">'2044_DDZ - SOŠ hotelových...'!$122:$122</definedName>
    <definedName name="_xlnm.Print_Titles" localSheetId="30">'2044_E - SO 27 - Elektroi...'!$123:$123</definedName>
    <definedName name="_xlnm.Print_Titles" localSheetId="33">'2044_SO 03 - SOŠ hotelový...'!$130:$130</definedName>
    <definedName name="_xlnm.Print_Titles" localSheetId="0">'Rekapitulácia stavby'!$92:$92</definedName>
    <definedName name="_xlnm.Print_Titles" localSheetId="1">'SO 01.1_A - ACH - Archite...'!$131:$131</definedName>
    <definedName name="_xlnm.Print_Titles" localSheetId="2">'SO 01.1_Az - ACH - Archit...'!$142:$142</definedName>
    <definedName name="_xlnm.Print_Titles" localSheetId="3">'SO 01.1_E - ELI - Elektro...'!$140:$140</definedName>
    <definedName name="_xlnm.Print_Titles" localSheetId="4">'SO 01.2_A - ACH Architekt...'!$144:$144</definedName>
    <definedName name="_xlnm.Print_Titles" localSheetId="5">'SO 01.2_E - ELI - Elektro...'!$128:$128</definedName>
    <definedName name="_xlnm.Print_Titles" localSheetId="6">'SO 01.2_U - Úprava potrub...'!$133:$133</definedName>
    <definedName name="_xlnm.Print_Titles" localSheetId="7">'SO 02 - ACH - Architekton..'!$146:$146</definedName>
    <definedName name="_xlnm.Print_Titles" localSheetId="8">'SO 02_E - ELI - Elektroin...'!$127:$127</definedName>
    <definedName name="_xlnm.Print_Titles" localSheetId="9">'SO 02_P - PLY - Plynoinšt...'!$130:$130</definedName>
    <definedName name="_xlnm.Print_Titles" localSheetId="10">'SO 02_V - VYK - Vykurovanie'!$130:$130</definedName>
    <definedName name="_xlnm.Print_Titles" localSheetId="11">'SO 02_Vz - VZT - Vzduchot...'!$129:$129</definedName>
    <definedName name="_xlnm.Print_Titles" localSheetId="12">'SO 02_Z - ZTI- Zdravotech...'!$136:$136</definedName>
    <definedName name="_xlnm.Print_Titles" localSheetId="13">'SO 04_A - ACH - Architekt...'!$128:$128</definedName>
    <definedName name="_xlnm.Print_Titles" localSheetId="14">'SO 04_E - ELI - Elektroin...'!$129:$129</definedName>
    <definedName name="_xlnm.Print_Titles" localSheetId="15">'SO 05_A - ACH Architekton...'!$139:$139</definedName>
    <definedName name="_xlnm.Print_Titles" localSheetId="16">'SO 05_E - ELI - Elektroin...'!$135:$135</definedName>
    <definedName name="_xlnm.Print_Titles" localSheetId="17">'SO 05_P - PLY - Plynoinšt...'!$132:$132</definedName>
    <definedName name="_xlnm.Print_Titles" localSheetId="18">'SO 05_UK - VYK - Vykurovanie'!$140:$140</definedName>
    <definedName name="_xlnm.Print_Titles" localSheetId="19">'SO 06_A - ACH Architekton...'!$130:$130</definedName>
    <definedName name="_xlnm.Print_Titles" localSheetId="20">'SO 06_Az - ACH Architekto...'!$133:$133</definedName>
    <definedName name="_xlnm.Print_Titles" localSheetId="21">'SO 06_EL - ELI - Elektroi...'!$139:$139</definedName>
    <definedName name="_xlnm.Print_Titles" localSheetId="22">'SO 07_A - ACH - Architekt...'!$131:$131</definedName>
    <definedName name="_xlnm.Print_Titles" localSheetId="23">'SO 07_E - ELI - Elektroin...'!$130:$130</definedName>
    <definedName name="_xlnm.Print_Titles" localSheetId="24">'SO 08_A - ACH - Architekt...'!$128:$128</definedName>
    <definedName name="_xlnm.Print_Titles" localSheetId="25">'SO 08_E - ELI - Elektroin...'!$129:$129</definedName>
    <definedName name="_xlnm.Print_Titles" localSheetId="26">'SO 08_Z - ZTI - Zdravotec...'!$136:$136</definedName>
    <definedName name="_xlnm.Print_Area" localSheetId="29">'2044 - SO 27 - Areálová k...'!$C$4:$J$76,'2044 - SO 27 - Areálová k...'!$C$82:$J$114,'2044 - SO 27 - Areálová k...'!$C$120:$J$263</definedName>
    <definedName name="_xlnm.Print_Area" localSheetId="31">'2044 (11) - SOŠ hotelovýc...'!$C$4:$J$76,'2044 (11) - SOŠ hotelovýc...'!$C$82:$J$111,'2044 (11) - SOŠ hotelovýc...'!$C$117:$J$199</definedName>
    <definedName name="_xlnm.Print_Area" localSheetId="27">'2044 (8) - SOŠ hotelových...'!$C$4:$J$76,'2044 (8) - SOŠ hotelových...'!$C$82:$J$109,'2044 (8) - SOŠ hotelových...'!$C$115:$J$193</definedName>
    <definedName name="_xlnm.Print_Area" localSheetId="28">'2044 (9) - SOŠ hotelových...'!$C$4:$J$76,'2044 (9) - SOŠ hotelových...'!$C$82:$J$110,'2044 (9) - SOŠ hotelových...'!$C$116:$J$196</definedName>
    <definedName name="_xlnm.Print_Area" localSheetId="32">'2044_DDZ - SOŠ hotelových...'!$C$4:$J$76,'2044_DDZ - SOŠ hotelových...'!$C$82:$J$102,'2044_DDZ - SOŠ hotelových...'!$C$108:$J$143</definedName>
    <definedName name="_xlnm.Print_Area" localSheetId="30">'2044_E - SO 27 - Elektroi...'!$C$4:$J$76,'2044_E - SO 27 - Elektroi...'!$C$82:$J$103,'2044_E - SO 27 - Elektroi...'!$C$109:$J$158</definedName>
    <definedName name="_xlnm.Print_Area" localSheetId="33">'2044_SO 03 - SOŠ hotelový...'!$C$4:$J$76,'2044_SO 03 - SOŠ hotelový...'!$C$82:$J$110,'2044_SO 03 - SOŠ hotelový...'!$C$116:$J$174</definedName>
    <definedName name="_xlnm.Print_Area" localSheetId="0">'Rekapitulácia stavby'!$D$4:$AO$76,'Rekapitulácia stavby'!$C$82:$AQ$138</definedName>
    <definedName name="_xlnm.Print_Area" localSheetId="1">'SO 01.1_A - ACH - Archite...'!$C$4:$J$76,'SO 01.1_A - ACH - Archite...'!$C$82:$J$111,'SO 01.1_A - ACH - Archite...'!$C$117:$J$216</definedName>
    <definedName name="_xlnm.Print_Area" localSheetId="2">'SO 01.1_Az - ACH - Archit...'!$C$4:$J$76,'SO 01.1_Az - ACH - Archit...'!$C$82:$J$122,'SO 01.1_Az - ACH - Archit...'!$C$128:$J$434</definedName>
    <definedName name="_xlnm.Print_Area" localSheetId="3">'SO 01.1_E - ELI - Elektro...'!$C$4:$J$76,'SO 01.1_E - ELI - Elektro...'!$C$82:$J$120,'SO 01.1_E - ELI - Elektro...'!$C$126:$J$265</definedName>
    <definedName name="_xlnm.Print_Area" localSheetId="4">'SO 01.2_A - ACH Architekt...'!$C$4:$J$76,'SO 01.2_A - ACH Architekt...'!$C$82:$J$124,'SO 01.2_A - ACH Architekt...'!$C$130:$J$363</definedName>
    <definedName name="_xlnm.Print_Area" localSheetId="5">'SO 01.2_E - ELI - Elektro...'!$C$4:$J$76,'SO 01.2_E - ELI - Elektro...'!$C$82:$J$108,'SO 01.2_E - ELI - Elektro...'!$C$114:$J$219</definedName>
    <definedName name="_xlnm.Print_Area" localSheetId="6">'SO 01.2_U - Úprava potrub...'!$C$4:$J$76,'SO 01.2_U - Úprava potrub...'!$C$82:$J$113,'SO 01.2_U - Úprava potrub...'!$C$119:$J$259</definedName>
    <definedName name="_xlnm.Print_Area" localSheetId="7">'SO 02 - ACH - Architekton..'!$C$4:$J$76,'SO 02 - ACH - Architekton..'!$C$82:$J$126,'SO 02 - ACH - Architekton..'!$C$132:$J$369</definedName>
    <definedName name="_xlnm.Print_Area" localSheetId="8">'SO 02_E - ELI - Elektroin...'!$C$4:$J$76,'SO 02_E - ELI - Elektroin...'!$C$82:$J$107,'SO 02_E - ELI - Elektroin...'!$C$113:$J$281</definedName>
    <definedName name="_xlnm.Print_Area" localSheetId="9">'SO 02_P - PLY - Plynoinšt...'!$C$4:$J$76,'SO 02_P - PLY - Plynoinšt...'!$C$82:$J$110,'SO 02_P - PLY - Plynoinšt...'!$C$116:$J$216</definedName>
    <definedName name="_xlnm.Print_Area" localSheetId="10">'SO 02_V - VYK - Vykurovanie'!$C$4:$J$76,'SO 02_V - VYK - Vykurovanie'!$C$82:$J$110,'SO 02_V - VYK - Vykurovanie'!$C$116:$J$212</definedName>
    <definedName name="_xlnm.Print_Area" localSheetId="11">'SO 02_Vz - VZT - Vzduchot...'!$C$4:$J$76,'SO 02_Vz - VZT - Vzduchot...'!$C$82:$J$109,'SO 02_Vz - VZT - Vzduchot...'!$C$115:$J$213</definedName>
    <definedName name="_xlnm.Print_Area" localSheetId="12">'SO 02_Z - ZTI- Zdravotech...'!$C$4:$J$76,'SO 02_Z - ZTI- Zdravotech...'!$C$82:$J$116,'SO 02_Z - ZTI- Zdravotech...'!$C$122:$J$318</definedName>
    <definedName name="_xlnm.Print_Area" localSheetId="13">'SO 04_A - ACH - Architekt...'!$C$4:$J$76,'SO 04_A - ACH - Architekt...'!$C$82:$J$108,'SO 04_A - ACH - Architekt...'!$C$114:$J$175</definedName>
    <definedName name="_xlnm.Print_Area" localSheetId="14">'SO 04_E - ELI - Elektroin...'!$C$4:$J$76,'SO 04_E - ELI - Elektroin...'!$C$82:$J$109,'SO 04_E - ELI - Elektroin...'!$C$115:$J$205</definedName>
    <definedName name="_xlnm.Print_Area" localSheetId="15">'SO 05_A - ACH Architekton...'!$C$4:$J$76,'SO 05_A - ACH Architekton...'!$C$82:$J$119,'SO 05_A - ACH Architekton...'!$C$125:$J$246</definedName>
    <definedName name="_xlnm.Print_Area" localSheetId="16">'SO 05_E - ELI - Elektroin...'!$C$4:$J$76,'SO 05_E - ELI - Elektroin...'!$C$82:$J$115,'SO 05_E - ELI - Elektroin...'!$C$121:$J$223</definedName>
    <definedName name="_xlnm.Print_Area" localSheetId="17">'SO 05_P - PLY - Plynoinšt...'!$C$4:$J$76,'SO 05_P - PLY - Plynoinšt...'!$C$82:$J$112,'SO 05_P - PLY - Plynoinšt...'!$C$118:$J$205</definedName>
    <definedName name="_xlnm.Print_Area" localSheetId="18">'SO 05_UK - VYK - Vykurovanie'!$C$4:$J$76,'SO 05_UK - VYK - Vykurovanie'!$C$82:$J$120,'SO 05_UK - VYK - Vykurovanie'!$C$126:$J$334</definedName>
    <definedName name="_xlnm.Print_Area" localSheetId="19">'SO 06_A - ACH Architekton...'!$C$4:$J$76,'SO 06_A - ACH Architekton...'!$C$82:$J$110,'SO 06_A - ACH Architekton...'!$C$116:$J$205</definedName>
    <definedName name="_xlnm.Print_Area" localSheetId="20">'SO 06_Az - ACH Architekto...'!$C$4:$J$76,'SO 06_Az - ACH Architekto...'!$C$82:$J$113,'SO 06_Az - ACH Architekto...'!$C$119:$J$252</definedName>
    <definedName name="_xlnm.Print_Area" localSheetId="21">'SO 06_EL - ELI - Elektroi...'!$C$4:$J$76,'SO 06_EL - ELI - Elektroi...'!$C$82:$J$119,'SO 06_EL - ELI - Elektroi...'!$C$125:$J$250</definedName>
    <definedName name="_xlnm.Print_Area" localSheetId="22">'SO 07_A - ACH - Architekt...'!$C$4:$J$76,'SO 07_A - ACH - Architekt...'!$C$82:$J$111,'SO 07_A - ACH - Architekt...'!$C$117:$J$174</definedName>
    <definedName name="_xlnm.Print_Area" localSheetId="23">'SO 07_E - ELI - Elektroin...'!$C$4:$J$76,'SO 07_E - ELI - Elektroin...'!$C$82:$J$110,'SO 07_E - ELI - Elektroin...'!$C$116:$J$213</definedName>
    <definedName name="_xlnm.Print_Area" localSheetId="24">'SO 08_A - ACH - Architekt...'!$C$4:$J$76,'SO 08_A - ACH - Architekt...'!$C$82:$J$108,'SO 08_A - ACH - Architekt...'!$C$114:$J$157</definedName>
    <definedName name="_xlnm.Print_Area" localSheetId="25">'SO 08_E - ELI - Elektroin...'!$C$4:$J$76,'SO 08_E - ELI - Elektroin...'!$C$82:$J$109,'SO 08_E - ELI - Elektroin...'!$C$115:$J$199</definedName>
    <definedName name="_xlnm.Print_Area" localSheetId="26">'SO 08_Z - ZTI - Zdravotec...'!$C$4:$J$76,'SO 08_Z - ZTI - Zdravotec...'!$C$82:$J$116,'SO 08_Z - ZTI - Zdravotec...'!$C$122:$J$263</definedName>
  </definedNam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9" i="1" l="1"/>
  <c r="W33" i="1"/>
  <c r="W32" i="1"/>
  <c r="W31" i="1"/>
  <c r="AK30" i="1"/>
  <c r="AK29" i="1"/>
  <c r="J26" i="11" l="1"/>
  <c r="E26" i="11"/>
  <c r="J94" i="11" s="1"/>
  <c r="J25" i="11"/>
  <c r="J20" i="11"/>
  <c r="E20" i="11"/>
  <c r="J19" i="11"/>
  <c r="J14" i="11"/>
  <c r="J91" i="11" s="1"/>
  <c r="E7" i="11"/>
  <c r="J26" i="9"/>
  <c r="E26" i="9"/>
  <c r="J94" i="9" s="1"/>
  <c r="J25" i="9"/>
  <c r="J20" i="9"/>
  <c r="E20" i="9"/>
  <c r="J19" i="9"/>
  <c r="J14" i="9"/>
  <c r="J123" i="9" s="1"/>
  <c r="E7" i="9"/>
  <c r="E85" i="9" s="1"/>
  <c r="J26" i="36"/>
  <c r="E26" i="36"/>
  <c r="J144" i="36" s="1"/>
  <c r="J25" i="36"/>
  <c r="J20" i="36"/>
  <c r="E20" i="36"/>
  <c r="J19" i="36"/>
  <c r="J14" i="36"/>
  <c r="E7" i="36"/>
  <c r="E135" i="36" s="1"/>
  <c r="BJ216" i="11"/>
  <c r="BJ215" i="11" s="1"/>
  <c r="J215" i="11" s="1"/>
  <c r="J109" i="11" s="1"/>
  <c r="BH216" i="11"/>
  <c r="BG216" i="11"/>
  <c r="BF216" i="11"/>
  <c r="BD216" i="11"/>
  <c r="S216" i="11"/>
  <c r="S215" i="11" s="1"/>
  <c r="Q216" i="11"/>
  <c r="Q215" i="11" s="1"/>
  <c r="O216" i="11"/>
  <c r="O215" i="11" s="1"/>
  <c r="J216" i="11"/>
  <c r="BE216" i="11" s="1"/>
  <c r="BJ214" i="11"/>
  <c r="BH214" i="11"/>
  <c r="BG214" i="11"/>
  <c r="BF214" i="11"/>
  <c r="BD214" i="11"/>
  <c r="S214" i="11"/>
  <c r="Q214" i="11"/>
  <c r="O214" i="11"/>
  <c r="J214" i="11"/>
  <c r="BE214" i="11" s="1"/>
  <c r="BJ213" i="11"/>
  <c r="BH213" i="11"/>
  <c r="BG213" i="11"/>
  <c r="BF213" i="11"/>
  <c r="BD213" i="11"/>
  <c r="S213" i="11"/>
  <c r="Q213" i="11"/>
  <c r="O213" i="11"/>
  <c r="J213" i="11"/>
  <c r="BE213" i="11" s="1"/>
  <c r="BJ211" i="11"/>
  <c r="BH211" i="11"/>
  <c r="BG211" i="11"/>
  <c r="BF211" i="11"/>
  <c r="BD211" i="11"/>
  <c r="S211" i="11"/>
  <c r="Q211" i="11"/>
  <c r="O211" i="11"/>
  <c r="J211" i="11"/>
  <c r="BE211" i="11" s="1"/>
  <c r="BJ210" i="11"/>
  <c r="BH210" i="11"/>
  <c r="BG210" i="11"/>
  <c r="BF210" i="11"/>
  <c r="BD210" i="11"/>
  <c r="S210" i="11"/>
  <c r="Q210" i="11"/>
  <c r="O210" i="11"/>
  <c r="J210" i="11"/>
  <c r="BE210" i="11" s="1"/>
  <c r="BJ209" i="11"/>
  <c r="BH209" i="11"/>
  <c r="BG209" i="11"/>
  <c r="BF209" i="11"/>
  <c r="BE209" i="11"/>
  <c r="BD209" i="11"/>
  <c r="S209" i="11"/>
  <c r="Q209" i="11"/>
  <c r="O209" i="11"/>
  <c r="J209" i="11"/>
  <c r="BJ208" i="11"/>
  <c r="BH208" i="11"/>
  <c r="BG208" i="11"/>
  <c r="BF208" i="11"/>
  <c r="BD208" i="11"/>
  <c r="S208" i="11"/>
  <c r="Q208" i="11"/>
  <c r="O208" i="11"/>
  <c r="J208" i="11"/>
  <c r="BE208" i="11" s="1"/>
  <c r="BJ207" i="11"/>
  <c r="BH207" i="11"/>
  <c r="BG207" i="11"/>
  <c r="BF207" i="11"/>
  <c r="BD207" i="11"/>
  <c r="S207" i="11"/>
  <c r="Q207" i="11"/>
  <c r="O207" i="11"/>
  <c r="J207" i="11"/>
  <c r="BE207" i="11" s="1"/>
  <c r="BJ206" i="11"/>
  <c r="BH206" i="11"/>
  <c r="BG206" i="11"/>
  <c r="BF206" i="11"/>
  <c r="BD206" i="11"/>
  <c r="S206" i="11"/>
  <c r="Q206" i="11"/>
  <c r="O206" i="11"/>
  <c r="J206" i="11"/>
  <c r="BE206" i="11" s="1"/>
  <c r="BJ205" i="11"/>
  <c r="BH205" i="11"/>
  <c r="BG205" i="11"/>
  <c r="BF205" i="11"/>
  <c r="BD205" i="11"/>
  <c r="S205" i="11"/>
  <c r="Q205" i="11"/>
  <c r="O205" i="11"/>
  <c r="J205" i="11"/>
  <c r="BE205" i="11" s="1"/>
  <c r="BJ204" i="11"/>
  <c r="BH204" i="11"/>
  <c r="BG204" i="11"/>
  <c r="BF204" i="11"/>
  <c r="BD204" i="11"/>
  <c r="S204" i="11"/>
  <c r="Q204" i="11"/>
  <c r="O204" i="11"/>
  <c r="J204" i="11"/>
  <c r="BE204" i="11" s="1"/>
  <c r="BJ203" i="11"/>
  <c r="BH203" i="11"/>
  <c r="BG203" i="11"/>
  <c r="BF203" i="11"/>
  <c r="BD203" i="11"/>
  <c r="S203" i="11"/>
  <c r="Q203" i="11"/>
  <c r="O203" i="11"/>
  <c r="J203" i="11"/>
  <c r="BE203" i="11" s="1"/>
  <c r="BJ202" i="11"/>
  <c r="BH202" i="11"/>
  <c r="BG202" i="11"/>
  <c r="BF202" i="11"/>
  <c r="BD202" i="11"/>
  <c r="S202" i="11"/>
  <c r="Q202" i="11"/>
  <c r="O202" i="11"/>
  <c r="J202" i="11"/>
  <c r="BE202" i="11" s="1"/>
  <c r="BJ201" i="11"/>
  <c r="BH201" i="11"/>
  <c r="BG201" i="11"/>
  <c r="BF201" i="11"/>
  <c r="BE201" i="11"/>
  <c r="BD201" i="11"/>
  <c r="S201" i="11"/>
  <c r="Q201" i="11"/>
  <c r="O201" i="11"/>
  <c r="J201" i="11"/>
  <c r="BJ200" i="11"/>
  <c r="BH200" i="11"/>
  <c r="BG200" i="11"/>
  <c r="BF200" i="11"/>
  <c r="BD200" i="11"/>
  <c r="S200" i="11"/>
  <c r="Q200" i="11"/>
  <c r="O200" i="11"/>
  <c r="J200" i="11"/>
  <c r="BE200" i="11" s="1"/>
  <c r="BJ197" i="11"/>
  <c r="BH197" i="11"/>
  <c r="BG197" i="11"/>
  <c r="BF197" i="11"/>
  <c r="BD197" i="11"/>
  <c r="S197" i="11"/>
  <c r="Q197" i="11"/>
  <c r="O197" i="11"/>
  <c r="J197" i="11"/>
  <c r="BE197" i="11" s="1"/>
  <c r="BJ196" i="11"/>
  <c r="BH196" i="11"/>
  <c r="BG196" i="11"/>
  <c r="BF196" i="11"/>
  <c r="BE196" i="11"/>
  <c r="BD196" i="11"/>
  <c r="S196" i="11"/>
  <c r="Q196" i="11"/>
  <c r="O196" i="11"/>
  <c r="J196" i="11"/>
  <c r="BJ195" i="11"/>
  <c r="BH195" i="11"/>
  <c r="BG195" i="11"/>
  <c r="BF195" i="11"/>
  <c r="BD195" i="11"/>
  <c r="S195" i="11"/>
  <c r="Q195" i="11"/>
  <c r="O195" i="11"/>
  <c r="J195" i="11"/>
  <c r="BE195" i="11" s="1"/>
  <c r="BJ194" i="11"/>
  <c r="BH194" i="11"/>
  <c r="BG194" i="11"/>
  <c r="BF194" i="11"/>
  <c r="BD194" i="11"/>
  <c r="S194" i="11"/>
  <c r="Q194" i="11"/>
  <c r="O194" i="11"/>
  <c r="J194" i="11"/>
  <c r="BE194" i="11" s="1"/>
  <c r="BJ193" i="11"/>
  <c r="BH193" i="11"/>
  <c r="BG193" i="11"/>
  <c r="BF193" i="11"/>
  <c r="BE193" i="11"/>
  <c r="BD193" i="11"/>
  <c r="S193" i="11"/>
  <c r="Q193" i="11"/>
  <c r="O193" i="11"/>
  <c r="J193" i="11"/>
  <c r="BJ191" i="11"/>
  <c r="BH191" i="11"/>
  <c r="BG191" i="11"/>
  <c r="BF191" i="11"/>
  <c r="BE191" i="11"/>
  <c r="BD191" i="11"/>
  <c r="S191" i="11"/>
  <c r="Q191" i="11"/>
  <c r="O191" i="11"/>
  <c r="J191" i="11"/>
  <c r="BJ190" i="11"/>
  <c r="BH190" i="11"/>
  <c r="BG190" i="11"/>
  <c r="BF190" i="11"/>
  <c r="BD190" i="11"/>
  <c r="S190" i="11"/>
  <c r="Q190" i="11"/>
  <c r="O190" i="11"/>
  <c r="J190" i="11"/>
  <c r="BE190" i="11" s="1"/>
  <c r="BJ188" i="11"/>
  <c r="BH188" i="11"/>
  <c r="BG188" i="11"/>
  <c r="BF188" i="11"/>
  <c r="BE188" i="11"/>
  <c r="BD188" i="11"/>
  <c r="S188" i="11"/>
  <c r="Q188" i="11"/>
  <c r="O188" i="11"/>
  <c r="J188" i="11"/>
  <c r="BJ187" i="11"/>
  <c r="BH187" i="11"/>
  <c r="BG187" i="11"/>
  <c r="BF187" i="11"/>
  <c r="BD187" i="11"/>
  <c r="S187" i="11"/>
  <c r="Q187" i="11"/>
  <c r="O187" i="11"/>
  <c r="J187" i="11"/>
  <c r="BE187" i="11" s="1"/>
  <c r="BJ186" i="11"/>
  <c r="BH186" i="11"/>
  <c r="BG186" i="11"/>
  <c r="BF186" i="11"/>
  <c r="BD186" i="11"/>
  <c r="S186" i="11"/>
  <c r="Q186" i="11"/>
  <c r="O186" i="11"/>
  <c r="J186" i="11"/>
  <c r="BE186" i="11" s="1"/>
  <c r="BJ185" i="11"/>
  <c r="BH185" i="11"/>
  <c r="BG185" i="11"/>
  <c r="BF185" i="11"/>
  <c r="BE185" i="11"/>
  <c r="BD185" i="11"/>
  <c r="S185" i="11"/>
  <c r="Q185" i="11"/>
  <c r="O185" i="11"/>
  <c r="J185" i="11"/>
  <c r="BJ184" i="11"/>
  <c r="BH184" i="11"/>
  <c r="BG184" i="11"/>
  <c r="BF184" i="11"/>
  <c r="BD184" i="11"/>
  <c r="S184" i="11"/>
  <c r="Q184" i="11"/>
  <c r="O184" i="11"/>
  <c r="J184" i="11"/>
  <c r="BE184" i="11" s="1"/>
  <c r="BJ183" i="11"/>
  <c r="BH183" i="11"/>
  <c r="BG183" i="11"/>
  <c r="BF183" i="11"/>
  <c r="BD183" i="11"/>
  <c r="S183" i="11"/>
  <c r="Q183" i="11"/>
  <c r="O183" i="11"/>
  <c r="J183" i="11"/>
  <c r="BE183" i="11" s="1"/>
  <c r="BJ181" i="11"/>
  <c r="BH181" i="11"/>
  <c r="BG181" i="11"/>
  <c r="BF181" i="11"/>
  <c r="BD181" i="11"/>
  <c r="S181" i="11"/>
  <c r="Q181" i="11"/>
  <c r="O181" i="11"/>
  <c r="J181" i="11"/>
  <c r="BE181" i="11" s="1"/>
  <c r="BJ180" i="11"/>
  <c r="BH180" i="11"/>
  <c r="BG180" i="11"/>
  <c r="BF180" i="11"/>
  <c r="BD180" i="11"/>
  <c r="S180" i="11"/>
  <c r="Q180" i="11"/>
  <c r="O180" i="11"/>
  <c r="J180" i="11"/>
  <c r="BE180" i="11" s="1"/>
  <c r="BJ179" i="11"/>
  <c r="BH179" i="11"/>
  <c r="BG179" i="11"/>
  <c r="BF179" i="11"/>
  <c r="BD179" i="11"/>
  <c r="S179" i="11"/>
  <c r="Q179" i="11"/>
  <c r="O179" i="11"/>
  <c r="J179" i="11"/>
  <c r="BE179" i="11" s="1"/>
  <c r="BJ178" i="11"/>
  <c r="BH178" i="11"/>
  <c r="BG178" i="11"/>
  <c r="BF178" i="11"/>
  <c r="BE178" i="11"/>
  <c r="BD178" i="11"/>
  <c r="S178" i="11"/>
  <c r="Q178" i="11"/>
  <c r="O178" i="11"/>
  <c r="J178" i="11"/>
  <c r="BJ177" i="11"/>
  <c r="BH177" i="11"/>
  <c r="BG177" i="11"/>
  <c r="BF177" i="11"/>
  <c r="BD177" i="11"/>
  <c r="S177" i="11"/>
  <c r="Q177" i="11"/>
  <c r="O177" i="11"/>
  <c r="J177" i="11"/>
  <c r="BE177" i="11" s="1"/>
  <c r="BJ176" i="11"/>
  <c r="BH176" i="11"/>
  <c r="BG176" i="11"/>
  <c r="BF176" i="11"/>
  <c r="BD176" i="11"/>
  <c r="S176" i="11"/>
  <c r="Q176" i="11"/>
  <c r="O176" i="11"/>
  <c r="J176" i="11"/>
  <c r="BE176" i="11" s="1"/>
  <c r="BJ175" i="11"/>
  <c r="BH175" i="11"/>
  <c r="BG175" i="11"/>
  <c r="BF175" i="11"/>
  <c r="BD175" i="11"/>
  <c r="S175" i="11"/>
  <c r="Q175" i="11"/>
  <c r="O175" i="11"/>
  <c r="J175" i="11"/>
  <c r="BE175" i="11" s="1"/>
  <c r="BJ174" i="11"/>
  <c r="BH174" i="11"/>
  <c r="BG174" i="11"/>
  <c r="BF174" i="11"/>
  <c r="BE174" i="11"/>
  <c r="BD174" i="11"/>
  <c r="S174" i="11"/>
  <c r="Q174" i="11"/>
  <c r="O174" i="11"/>
  <c r="J174" i="11"/>
  <c r="BJ173" i="11"/>
  <c r="BH173" i="11"/>
  <c r="BG173" i="11"/>
  <c r="BF173" i="11"/>
  <c r="BD173" i="11"/>
  <c r="S173" i="11"/>
  <c r="Q173" i="11"/>
  <c r="O173" i="11"/>
  <c r="J173" i="11"/>
  <c r="BE173" i="11" s="1"/>
  <c r="BJ172" i="11"/>
  <c r="BH172" i="11"/>
  <c r="BG172" i="11"/>
  <c r="BF172" i="11"/>
  <c r="BD172" i="11"/>
  <c r="S172" i="11"/>
  <c r="Q172" i="11"/>
  <c r="O172" i="11"/>
  <c r="J172" i="11"/>
  <c r="BE172" i="11" s="1"/>
  <c r="BJ171" i="11"/>
  <c r="BH171" i="11"/>
  <c r="BG171" i="11"/>
  <c r="BF171" i="11"/>
  <c r="BD171" i="11"/>
  <c r="S171" i="11"/>
  <c r="Q171" i="11"/>
  <c r="O171" i="11"/>
  <c r="J171" i="11"/>
  <c r="BE171" i="11" s="1"/>
  <c r="BJ170" i="11"/>
  <c r="BH170" i="11"/>
  <c r="BG170" i="11"/>
  <c r="BF170" i="11"/>
  <c r="BE170" i="11"/>
  <c r="BD170" i="11"/>
  <c r="S170" i="11"/>
  <c r="Q170" i="11"/>
  <c r="O170" i="11"/>
  <c r="J170" i="11"/>
  <c r="BJ169" i="11"/>
  <c r="BH169" i="11"/>
  <c r="BG169" i="11"/>
  <c r="BF169" i="11"/>
  <c r="BE169" i="11"/>
  <c r="BD169" i="11"/>
  <c r="S169" i="11"/>
  <c r="Q169" i="11"/>
  <c r="O169" i="11"/>
  <c r="J169" i="11"/>
  <c r="BJ168" i="11"/>
  <c r="BH168" i="11"/>
  <c r="BG168" i="11"/>
  <c r="BF168" i="11"/>
  <c r="BD168" i="11"/>
  <c r="S168" i="11"/>
  <c r="Q168" i="11"/>
  <c r="O168" i="11"/>
  <c r="J168" i="11"/>
  <c r="BE168" i="11" s="1"/>
  <c r="BJ167" i="11"/>
  <c r="BH167" i="11"/>
  <c r="BG167" i="11"/>
  <c r="BF167" i="11"/>
  <c r="BD167" i="11"/>
  <c r="S167" i="11"/>
  <c r="Q167" i="11"/>
  <c r="O167" i="11"/>
  <c r="J167" i="11"/>
  <c r="BE167" i="11" s="1"/>
  <c r="BJ165" i="11"/>
  <c r="BH165" i="11"/>
  <c r="BG165" i="11"/>
  <c r="BF165" i="11"/>
  <c r="BD165" i="11"/>
  <c r="S165" i="11"/>
  <c r="Q165" i="11"/>
  <c r="O165" i="11"/>
  <c r="J165" i="11"/>
  <c r="BE165" i="11" s="1"/>
  <c r="BJ164" i="11"/>
  <c r="BH164" i="11"/>
  <c r="BG164" i="11"/>
  <c r="BF164" i="11"/>
  <c r="BD164" i="11"/>
  <c r="S164" i="11"/>
  <c r="Q164" i="11"/>
  <c r="O164" i="11"/>
  <c r="J164" i="11"/>
  <c r="BE164" i="11" s="1"/>
  <c r="BJ163" i="11"/>
  <c r="BH163" i="11"/>
  <c r="BG163" i="11"/>
  <c r="BF163" i="11"/>
  <c r="BD163" i="11"/>
  <c r="S163" i="11"/>
  <c r="Q163" i="11"/>
  <c r="O163" i="11"/>
  <c r="J163" i="11"/>
  <c r="BE163" i="11" s="1"/>
  <c r="BJ162" i="11"/>
  <c r="BH162" i="11"/>
  <c r="BG162" i="11"/>
  <c r="BF162" i="11"/>
  <c r="BD162" i="11"/>
  <c r="S162" i="11"/>
  <c r="Q162" i="11"/>
  <c r="O162" i="11"/>
  <c r="J162" i="11"/>
  <c r="BE162" i="11" s="1"/>
  <c r="BJ161" i="11"/>
  <c r="BH161" i="11"/>
  <c r="BG161" i="11"/>
  <c r="BF161" i="11"/>
  <c r="BD161" i="11"/>
  <c r="S161" i="11"/>
  <c r="Q161" i="11"/>
  <c r="O161" i="11"/>
  <c r="J161" i="11"/>
  <c r="BE161" i="11" s="1"/>
  <c r="BJ160" i="11"/>
  <c r="BH160" i="11"/>
  <c r="BG160" i="11"/>
  <c r="BF160" i="11"/>
  <c r="BD160" i="11"/>
  <c r="S160" i="11"/>
  <c r="Q160" i="11"/>
  <c r="O160" i="11"/>
  <c r="J160" i="11"/>
  <c r="BE160" i="11" s="1"/>
  <c r="BJ159" i="11"/>
  <c r="BH159" i="11"/>
  <c r="BG159" i="11"/>
  <c r="BF159" i="11"/>
  <c r="BD159" i="11"/>
  <c r="S159" i="11"/>
  <c r="Q159" i="11"/>
  <c r="O159" i="11"/>
  <c r="J159" i="11"/>
  <c r="BE159" i="11" s="1"/>
  <c r="BJ158" i="11"/>
  <c r="BH158" i="11"/>
  <c r="BG158" i="11"/>
  <c r="BF158" i="11"/>
  <c r="BE158" i="11"/>
  <c r="BD158" i="11"/>
  <c r="S158" i="11"/>
  <c r="Q158" i="11"/>
  <c r="O158" i="11"/>
  <c r="J158" i="11"/>
  <c r="BJ157" i="11"/>
  <c r="BH157" i="11"/>
  <c r="BG157" i="11"/>
  <c r="BF157" i="11"/>
  <c r="BD157" i="11"/>
  <c r="S157" i="11"/>
  <c r="Q157" i="11"/>
  <c r="O157" i="11"/>
  <c r="J157" i="11"/>
  <c r="BE157" i="11" s="1"/>
  <c r="BJ156" i="11"/>
  <c r="BH156" i="11"/>
  <c r="BG156" i="11"/>
  <c r="BF156" i="11"/>
  <c r="BD156" i="11"/>
  <c r="S156" i="11"/>
  <c r="Q156" i="11"/>
  <c r="O156" i="11"/>
  <c r="J156" i="11"/>
  <c r="BE156" i="11" s="1"/>
  <c r="BJ155" i="11"/>
  <c r="BH155" i="11"/>
  <c r="BG155" i="11"/>
  <c r="BF155" i="11"/>
  <c r="BD155" i="11"/>
  <c r="S155" i="11"/>
  <c r="Q155" i="11"/>
  <c r="O155" i="11"/>
  <c r="J155" i="11"/>
  <c r="BE155" i="11" s="1"/>
  <c r="BJ154" i="11"/>
  <c r="BH154" i="11"/>
  <c r="BG154" i="11"/>
  <c r="BF154" i="11"/>
  <c r="BD154" i="11"/>
  <c r="S154" i="11"/>
  <c r="Q154" i="11"/>
  <c r="O154" i="11"/>
  <c r="J154" i="11"/>
  <c r="BE154" i="11" s="1"/>
  <c r="BJ153" i="11"/>
  <c r="BH153" i="11"/>
  <c r="BG153" i="11"/>
  <c r="BF153" i="11"/>
  <c r="BD153" i="11"/>
  <c r="S153" i="11"/>
  <c r="Q153" i="11"/>
  <c r="O153" i="11"/>
  <c r="J153" i="11"/>
  <c r="BE153" i="11" s="1"/>
  <c r="BJ152" i="11"/>
  <c r="BH152" i="11"/>
  <c r="BG152" i="11"/>
  <c r="BF152" i="11"/>
  <c r="BD152" i="11"/>
  <c r="S152" i="11"/>
  <c r="Q152" i="11"/>
  <c r="O152" i="11"/>
  <c r="J152" i="11"/>
  <c r="BE152" i="11" s="1"/>
  <c r="BJ151" i="11"/>
  <c r="BH151" i="11"/>
  <c r="BG151" i="11"/>
  <c r="BF151" i="11"/>
  <c r="BE151" i="11"/>
  <c r="BD151" i="11"/>
  <c r="S151" i="11"/>
  <c r="Q151" i="11"/>
  <c r="O151" i="11"/>
  <c r="J151" i="11"/>
  <c r="BJ150" i="11"/>
  <c r="BH150" i="11"/>
  <c r="BG150" i="11"/>
  <c r="BF150" i="11"/>
  <c r="BE150" i="11"/>
  <c r="BD150" i="11"/>
  <c r="S150" i="11"/>
  <c r="Q150" i="11"/>
  <c r="O150" i="11"/>
  <c r="J150" i="11"/>
  <c r="BJ149" i="11"/>
  <c r="BH149" i="11"/>
  <c r="BG149" i="11"/>
  <c r="BF149" i="11"/>
  <c r="BD149" i="11"/>
  <c r="S149" i="11"/>
  <c r="Q149" i="11"/>
  <c r="O149" i="11"/>
  <c r="J149" i="11"/>
  <c r="BE149" i="11" s="1"/>
  <c r="BJ148" i="11"/>
  <c r="BH148" i="11"/>
  <c r="BG148" i="11"/>
  <c r="BF148" i="11"/>
  <c r="BD148" i="11"/>
  <c r="S148" i="11"/>
  <c r="Q148" i="11"/>
  <c r="O148" i="11"/>
  <c r="J148" i="11"/>
  <c r="BE148" i="11" s="1"/>
  <c r="BJ147" i="11"/>
  <c r="BH147" i="11"/>
  <c r="BG147" i="11"/>
  <c r="BF147" i="11"/>
  <c r="BD147" i="11"/>
  <c r="S147" i="11"/>
  <c r="Q147" i="11"/>
  <c r="O147" i="11"/>
  <c r="J147" i="11"/>
  <c r="BE147" i="11" s="1"/>
  <c r="BJ146" i="11"/>
  <c r="BH146" i="11"/>
  <c r="BG146" i="11"/>
  <c r="BF146" i="11"/>
  <c r="BE146" i="11"/>
  <c r="BD146" i="11"/>
  <c r="S146" i="11"/>
  <c r="Q146" i="11"/>
  <c r="O146" i="11"/>
  <c r="J146" i="11"/>
  <c r="BJ145" i="11"/>
  <c r="BH145" i="11"/>
  <c r="BG145" i="11"/>
  <c r="BF145" i="11"/>
  <c r="BD145" i="11"/>
  <c r="S145" i="11"/>
  <c r="Q145" i="11"/>
  <c r="O145" i="11"/>
  <c r="J145" i="11"/>
  <c r="BE145" i="11" s="1"/>
  <c r="BJ144" i="11"/>
  <c r="BH144" i="11"/>
  <c r="BG144" i="11"/>
  <c r="BF144" i="11"/>
  <c r="BD144" i="11"/>
  <c r="S144" i="11"/>
  <c r="Q144" i="11"/>
  <c r="O144" i="11"/>
  <c r="J144" i="11"/>
  <c r="BE144" i="11" s="1"/>
  <c r="BJ142" i="11"/>
  <c r="BH142" i="11"/>
  <c r="BG142" i="11"/>
  <c r="BF142" i="11"/>
  <c r="BD142" i="11"/>
  <c r="S142" i="11"/>
  <c r="Q142" i="11"/>
  <c r="O142" i="11"/>
  <c r="J142" i="11"/>
  <c r="BE142" i="11" s="1"/>
  <c r="BJ141" i="11"/>
  <c r="BH141" i="11"/>
  <c r="BG141" i="11"/>
  <c r="BF141" i="11"/>
  <c r="BD141" i="11"/>
  <c r="S141" i="11"/>
  <c r="Q141" i="11"/>
  <c r="O141" i="11"/>
  <c r="J141" i="11"/>
  <c r="BE141" i="11" s="1"/>
  <c r="BJ140" i="11"/>
  <c r="BH140" i="11"/>
  <c r="BG140" i="11"/>
  <c r="BF140" i="11"/>
  <c r="BD140" i="11"/>
  <c r="S140" i="11"/>
  <c r="Q140" i="11"/>
  <c r="O140" i="11"/>
  <c r="J140" i="11"/>
  <c r="BE140" i="11" s="1"/>
  <c r="BJ139" i="11"/>
  <c r="BH139" i="11"/>
  <c r="BG139" i="11"/>
  <c r="BF139" i="11"/>
  <c r="BD139" i="11"/>
  <c r="S139" i="11"/>
  <c r="Q139" i="11"/>
  <c r="O139" i="11"/>
  <c r="J139" i="11"/>
  <c r="BE139" i="11" s="1"/>
  <c r="BJ138" i="11"/>
  <c r="BH138" i="11"/>
  <c r="BG138" i="11"/>
  <c r="BF138" i="11"/>
  <c r="BD138" i="11"/>
  <c r="S138" i="11"/>
  <c r="Q138" i="11"/>
  <c r="O138" i="11"/>
  <c r="J138" i="11"/>
  <c r="BE138" i="11" s="1"/>
  <c r="BJ137" i="11"/>
  <c r="BH137" i="11"/>
  <c r="BG137" i="11"/>
  <c r="BF137" i="11"/>
  <c r="BD137" i="11"/>
  <c r="S137" i="11"/>
  <c r="Q137" i="11"/>
  <c r="O137" i="11"/>
  <c r="J137" i="11"/>
  <c r="BE137" i="11" s="1"/>
  <c r="BJ136" i="11"/>
  <c r="BH136" i="11"/>
  <c r="BG136" i="11"/>
  <c r="BF136" i="11"/>
  <c r="BD136" i="11"/>
  <c r="S136" i="11"/>
  <c r="Q136" i="11"/>
  <c r="O136" i="11"/>
  <c r="J136" i="11"/>
  <c r="BE136" i="11" s="1"/>
  <c r="BJ135" i="11"/>
  <c r="BH135" i="11"/>
  <c r="BG135" i="11"/>
  <c r="BF135" i="11"/>
  <c r="BE135" i="11"/>
  <c r="BD135" i="11"/>
  <c r="S135" i="11"/>
  <c r="Q135" i="11"/>
  <c r="O135" i="11"/>
  <c r="J135" i="11"/>
  <c r="BJ134" i="11"/>
  <c r="BH134" i="11"/>
  <c r="BG134" i="11"/>
  <c r="BF134" i="11"/>
  <c r="F37" i="11" s="1"/>
  <c r="BD134" i="11"/>
  <c r="J35" i="11" s="1"/>
  <c r="S134" i="11"/>
  <c r="Q134" i="11"/>
  <c r="O134" i="11"/>
  <c r="J134" i="11"/>
  <c r="BE134" i="11" s="1"/>
  <c r="J127" i="11"/>
  <c r="F127" i="11"/>
  <c r="F125" i="11"/>
  <c r="E123" i="11"/>
  <c r="J93" i="11"/>
  <c r="F93" i="11"/>
  <c r="F91" i="11"/>
  <c r="E89" i="11"/>
  <c r="J39" i="11"/>
  <c r="J38" i="11"/>
  <c r="J37" i="11"/>
  <c r="F94" i="11"/>
  <c r="E85" i="11"/>
  <c r="BJ292" i="9"/>
  <c r="BH292" i="9"/>
  <c r="BG292" i="9"/>
  <c r="BF292" i="9"/>
  <c r="BD292" i="9"/>
  <c r="S292" i="9"/>
  <c r="Q292" i="9"/>
  <c r="O292" i="9"/>
  <c r="J292" i="9"/>
  <c r="BE292" i="9" s="1"/>
  <c r="BJ291" i="9"/>
  <c r="BH291" i="9"/>
  <c r="BG291" i="9"/>
  <c r="BF291" i="9"/>
  <c r="BD291" i="9"/>
  <c r="S291" i="9"/>
  <c r="Q291" i="9"/>
  <c r="O291" i="9"/>
  <c r="J291" i="9"/>
  <c r="BE291" i="9" s="1"/>
  <c r="BJ289" i="9"/>
  <c r="BH289" i="9"/>
  <c r="BG289" i="9"/>
  <c r="BF289" i="9"/>
  <c r="BD289" i="9"/>
  <c r="S289" i="9"/>
  <c r="Q289" i="9"/>
  <c r="O289" i="9"/>
  <c r="J289" i="9"/>
  <c r="BE289" i="9" s="1"/>
  <c r="BJ288" i="9"/>
  <c r="BH288" i="9"/>
  <c r="BG288" i="9"/>
  <c r="BF288" i="9"/>
  <c r="BE288" i="9"/>
  <c r="BD288" i="9"/>
  <c r="S288" i="9"/>
  <c r="Q288" i="9"/>
  <c r="O288" i="9"/>
  <c r="J288" i="9"/>
  <c r="BJ287" i="9"/>
  <c r="BH287" i="9"/>
  <c r="BG287" i="9"/>
  <c r="BF287" i="9"/>
  <c r="BD287" i="9"/>
  <c r="S287" i="9"/>
  <c r="Q287" i="9"/>
  <c r="O287" i="9"/>
  <c r="J287" i="9"/>
  <c r="BE287" i="9" s="1"/>
  <c r="BJ286" i="9"/>
  <c r="BH286" i="9"/>
  <c r="BG286" i="9"/>
  <c r="BF286" i="9"/>
  <c r="BD286" i="9"/>
  <c r="S286" i="9"/>
  <c r="Q286" i="9"/>
  <c r="O286" i="9"/>
  <c r="J286" i="9"/>
  <c r="BE286" i="9" s="1"/>
  <c r="BJ285" i="9"/>
  <c r="BH285" i="9"/>
  <c r="BG285" i="9"/>
  <c r="BF285" i="9"/>
  <c r="BD285" i="9"/>
  <c r="S285" i="9"/>
  <c r="Q285" i="9"/>
  <c r="O285" i="9"/>
  <c r="J285" i="9"/>
  <c r="BE285" i="9" s="1"/>
  <c r="BJ284" i="9"/>
  <c r="BH284" i="9"/>
  <c r="BG284" i="9"/>
  <c r="BF284" i="9"/>
  <c r="BD284" i="9"/>
  <c r="S284" i="9"/>
  <c r="Q284" i="9"/>
  <c r="O284" i="9"/>
  <c r="J284" i="9"/>
  <c r="BE284" i="9" s="1"/>
  <c r="BJ283" i="9"/>
  <c r="BH283" i="9"/>
  <c r="BG283" i="9"/>
  <c r="BF283" i="9"/>
  <c r="BE283" i="9"/>
  <c r="BD283" i="9"/>
  <c r="S283" i="9"/>
  <c r="Q283" i="9"/>
  <c r="O283" i="9"/>
  <c r="J283" i="9"/>
  <c r="BJ282" i="9"/>
  <c r="BH282" i="9"/>
  <c r="BG282" i="9"/>
  <c r="BF282" i="9"/>
  <c r="BD282" i="9"/>
  <c r="S282" i="9"/>
  <c r="Q282" i="9"/>
  <c r="O282" i="9"/>
  <c r="J282" i="9"/>
  <c r="BE282" i="9" s="1"/>
  <c r="BJ281" i="9"/>
  <c r="BH281" i="9"/>
  <c r="BG281" i="9"/>
  <c r="BF281" i="9"/>
  <c r="BD281" i="9"/>
  <c r="S281" i="9"/>
  <c r="Q281" i="9"/>
  <c r="O281" i="9"/>
  <c r="J281" i="9"/>
  <c r="BE281" i="9" s="1"/>
  <c r="BJ279" i="9"/>
  <c r="BH279" i="9"/>
  <c r="BG279" i="9"/>
  <c r="BF279" i="9"/>
  <c r="BD279" i="9"/>
  <c r="S279" i="9"/>
  <c r="Q279" i="9"/>
  <c r="O279" i="9"/>
  <c r="J279" i="9"/>
  <c r="BE279" i="9" s="1"/>
  <c r="BJ278" i="9"/>
  <c r="BH278" i="9"/>
  <c r="BG278" i="9"/>
  <c r="BF278" i="9"/>
  <c r="BD278" i="9"/>
  <c r="S278" i="9"/>
  <c r="Q278" i="9"/>
  <c r="O278" i="9"/>
  <c r="J278" i="9"/>
  <c r="BE278" i="9" s="1"/>
  <c r="BJ277" i="9"/>
  <c r="BH277" i="9"/>
  <c r="BG277" i="9"/>
  <c r="BF277" i="9"/>
  <c r="BD277" i="9"/>
  <c r="S277" i="9"/>
  <c r="Q277" i="9"/>
  <c r="O277" i="9"/>
  <c r="J277" i="9"/>
  <c r="BE277" i="9" s="1"/>
  <c r="BJ276" i="9"/>
  <c r="BH276" i="9"/>
  <c r="BG276" i="9"/>
  <c r="BF276" i="9"/>
  <c r="BD276" i="9"/>
  <c r="S276" i="9"/>
  <c r="Q276" i="9"/>
  <c r="O276" i="9"/>
  <c r="J276" i="9"/>
  <c r="BE276" i="9" s="1"/>
  <c r="BJ275" i="9"/>
  <c r="BH275" i="9"/>
  <c r="BG275" i="9"/>
  <c r="BF275" i="9"/>
  <c r="BD275" i="9"/>
  <c r="S275" i="9"/>
  <c r="Q275" i="9"/>
  <c r="O275" i="9"/>
  <c r="J275" i="9"/>
  <c r="BE275" i="9" s="1"/>
  <c r="BJ274" i="9"/>
  <c r="BH274" i="9"/>
  <c r="BG274" i="9"/>
  <c r="BF274" i="9"/>
  <c r="BD274" i="9"/>
  <c r="S274" i="9"/>
  <c r="Q274" i="9"/>
  <c r="O274" i="9"/>
  <c r="J274" i="9"/>
  <c r="BE274" i="9" s="1"/>
  <c r="BJ273" i="9"/>
  <c r="BH273" i="9"/>
  <c r="BG273" i="9"/>
  <c r="BF273" i="9"/>
  <c r="BD273" i="9"/>
  <c r="S273" i="9"/>
  <c r="Q273" i="9"/>
  <c r="O273" i="9"/>
  <c r="J273" i="9"/>
  <c r="BE273" i="9" s="1"/>
  <c r="BJ272" i="9"/>
  <c r="BH272" i="9"/>
  <c r="BG272" i="9"/>
  <c r="BF272" i="9"/>
  <c r="BD272" i="9"/>
  <c r="S272" i="9"/>
  <c r="Q272" i="9"/>
  <c r="O272" i="9"/>
  <c r="J272" i="9"/>
  <c r="BE272" i="9" s="1"/>
  <c r="BJ271" i="9"/>
  <c r="BH271" i="9"/>
  <c r="BG271" i="9"/>
  <c r="BF271" i="9"/>
  <c r="BD271" i="9"/>
  <c r="S271" i="9"/>
  <c r="Q271" i="9"/>
  <c r="O271" i="9"/>
  <c r="J271" i="9"/>
  <c r="BE271" i="9" s="1"/>
  <c r="BJ270" i="9"/>
  <c r="BH270" i="9"/>
  <c r="BG270" i="9"/>
  <c r="BF270" i="9"/>
  <c r="BD270" i="9"/>
  <c r="S270" i="9"/>
  <c r="Q270" i="9"/>
  <c r="O270" i="9"/>
  <c r="J270" i="9"/>
  <c r="BE270" i="9" s="1"/>
  <c r="BJ269" i="9"/>
  <c r="BH269" i="9"/>
  <c r="BG269" i="9"/>
  <c r="BF269" i="9"/>
  <c r="BE269" i="9"/>
  <c r="BD269" i="9"/>
  <c r="S269" i="9"/>
  <c r="Q269" i="9"/>
  <c r="O269" i="9"/>
  <c r="J269" i="9"/>
  <c r="BJ268" i="9"/>
  <c r="BH268" i="9"/>
  <c r="BG268" i="9"/>
  <c r="BF268" i="9"/>
  <c r="BD268" i="9"/>
  <c r="S268" i="9"/>
  <c r="Q268" i="9"/>
  <c r="O268" i="9"/>
  <c r="J268" i="9"/>
  <c r="BE268" i="9" s="1"/>
  <c r="BJ267" i="9"/>
  <c r="BH267" i="9"/>
  <c r="BG267" i="9"/>
  <c r="BF267" i="9"/>
  <c r="BD267" i="9"/>
  <c r="S267" i="9"/>
  <c r="Q267" i="9"/>
  <c r="O267" i="9"/>
  <c r="J267" i="9"/>
  <c r="BE267" i="9" s="1"/>
  <c r="BJ266" i="9"/>
  <c r="BH266" i="9"/>
  <c r="BG266" i="9"/>
  <c r="BF266" i="9"/>
  <c r="BE266" i="9"/>
  <c r="BD266" i="9"/>
  <c r="S266" i="9"/>
  <c r="Q266" i="9"/>
  <c r="O266" i="9"/>
  <c r="J266" i="9"/>
  <c r="BJ265" i="9"/>
  <c r="BH265" i="9"/>
  <c r="BG265" i="9"/>
  <c r="BF265" i="9"/>
  <c r="BD265" i="9"/>
  <c r="S265" i="9"/>
  <c r="Q265" i="9"/>
  <c r="O265" i="9"/>
  <c r="J265" i="9"/>
  <c r="BE265" i="9" s="1"/>
  <c r="BJ264" i="9"/>
  <c r="BH264" i="9"/>
  <c r="BG264" i="9"/>
  <c r="BF264" i="9"/>
  <c r="BD264" i="9"/>
  <c r="S264" i="9"/>
  <c r="Q264" i="9"/>
  <c r="O264" i="9"/>
  <c r="J264" i="9"/>
  <c r="BE264" i="9" s="1"/>
  <c r="BJ263" i="9"/>
  <c r="BH263" i="9"/>
  <c r="BG263" i="9"/>
  <c r="BF263" i="9"/>
  <c r="BD263" i="9"/>
  <c r="S263" i="9"/>
  <c r="Q263" i="9"/>
  <c r="O263" i="9"/>
  <c r="J263" i="9"/>
  <c r="BE263" i="9" s="1"/>
  <c r="BJ262" i="9"/>
  <c r="BH262" i="9"/>
  <c r="BG262" i="9"/>
  <c r="BF262" i="9"/>
  <c r="BE262" i="9"/>
  <c r="BD262" i="9"/>
  <c r="S262" i="9"/>
  <c r="Q262" i="9"/>
  <c r="O262" i="9"/>
  <c r="J262" i="9"/>
  <c r="BJ261" i="9"/>
  <c r="BH261" i="9"/>
  <c r="BG261" i="9"/>
  <c r="BF261" i="9"/>
  <c r="BE261" i="9"/>
  <c r="BD261" i="9"/>
  <c r="S261" i="9"/>
  <c r="Q261" i="9"/>
  <c r="O261" i="9"/>
  <c r="J261" i="9"/>
  <c r="BJ260" i="9"/>
  <c r="BH260" i="9"/>
  <c r="BG260" i="9"/>
  <c r="BF260" i="9"/>
  <c r="BD260" i="9"/>
  <c r="S260" i="9"/>
  <c r="Q260" i="9"/>
  <c r="O260" i="9"/>
  <c r="J260" i="9"/>
  <c r="BE260" i="9" s="1"/>
  <c r="BJ259" i="9"/>
  <c r="BH259" i="9"/>
  <c r="BG259" i="9"/>
  <c r="BF259" i="9"/>
  <c r="BD259" i="9"/>
  <c r="S259" i="9"/>
  <c r="Q259" i="9"/>
  <c r="O259" i="9"/>
  <c r="J259" i="9"/>
  <c r="BE259" i="9" s="1"/>
  <c r="BJ258" i="9"/>
  <c r="BH258" i="9"/>
  <c r="BG258" i="9"/>
  <c r="BF258" i="9"/>
  <c r="BD258" i="9"/>
  <c r="S258" i="9"/>
  <c r="Q258" i="9"/>
  <c r="O258" i="9"/>
  <c r="J258" i="9"/>
  <c r="BE258" i="9" s="1"/>
  <c r="BJ257" i="9"/>
  <c r="BH257" i="9"/>
  <c r="BG257" i="9"/>
  <c r="BF257" i="9"/>
  <c r="BE257" i="9"/>
  <c r="BD257" i="9"/>
  <c r="S257" i="9"/>
  <c r="Q257" i="9"/>
  <c r="O257" i="9"/>
  <c r="J257" i="9"/>
  <c r="BJ256" i="9"/>
  <c r="BH256" i="9"/>
  <c r="BG256" i="9"/>
  <c r="BF256" i="9"/>
  <c r="BD256" i="9"/>
  <c r="S256" i="9"/>
  <c r="Q256" i="9"/>
  <c r="O256" i="9"/>
  <c r="J256" i="9"/>
  <c r="BE256" i="9" s="1"/>
  <c r="BJ255" i="9"/>
  <c r="BH255" i="9"/>
  <c r="BG255" i="9"/>
  <c r="BF255" i="9"/>
  <c r="BD255" i="9"/>
  <c r="S255" i="9"/>
  <c r="Q255" i="9"/>
  <c r="O255" i="9"/>
  <c r="J255" i="9"/>
  <c r="BE255" i="9" s="1"/>
  <c r="BJ254" i="9"/>
  <c r="BH254" i="9"/>
  <c r="BG254" i="9"/>
  <c r="BF254" i="9"/>
  <c r="BE254" i="9"/>
  <c r="BD254" i="9"/>
  <c r="S254" i="9"/>
  <c r="Q254" i="9"/>
  <c r="O254" i="9"/>
  <c r="J254" i="9"/>
  <c r="BJ253" i="9"/>
  <c r="BH253" i="9"/>
  <c r="BG253" i="9"/>
  <c r="BF253" i="9"/>
  <c r="BD253" i="9"/>
  <c r="S253" i="9"/>
  <c r="Q253" i="9"/>
  <c r="O253" i="9"/>
  <c r="J253" i="9"/>
  <c r="BE253" i="9" s="1"/>
  <c r="BJ252" i="9"/>
  <c r="BH252" i="9"/>
  <c r="BG252" i="9"/>
  <c r="BF252" i="9"/>
  <c r="BD252" i="9"/>
  <c r="S252" i="9"/>
  <c r="Q252" i="9"/>
  <c r="O252" i="9"/>
  <c r="J252" i="9"/>
  <c r="BE252" i="9" s="1"/>
  <c r="BJ251" i="9"/>
  <c r="BH251" i="9"/>
  <c r="BG251" i="9"/>
  <c r="BF251" i="9"/>
  <c r="BD251" i="9"/>
  <c r="S251" i="9"/>
  <c r="Q251" i="9"/>
  <c r="O251" i="9"/>
  <c r="J251" i="9"/>
  <c r="BE251" i="9" s="1"/>
  <c r="BJ250" i="9"/>
  <c r="BH250" i="9"/>
  <c r="BG250" i="9"/>
  <c r="BF250" i="9"/>
  <c r="BE250" i="9"/>
  <c r="BD250" i="9"/>
  <c r="S250" i="9"/>
  <c r="Q250" i="9"/>
  <c r="O250" i="9"/>
  <c r="J250" i="9"/>
  <c r="BJ249" i="9"/>
  <c r="BH249" i="9"/>
  <c r="BG249" i="9"/>
  <c r="BF249" i="9"/>
  <c r="BE249" i="9"/>
  <c r="BD249" i="9"/>
  <c r="S249" i="9"/>
  <c r="Q249" i="9"/>
  <c r="O249" i="9"/>
  <c r="J249" i="9"/>
  <c r="BJ248" i="9"/>
  <c r="BH248" i="9"/>
  <c r="BG248" i="9"/>
  <c r="BF248" i="9"/>
  <c r="BD248" i="9"/>
  <c r="S248" i="9"/>
  <c r="Q248" i="9"/>
  <c r="O248" i="9"/>
  <c r="J248" i="9"/>
  <c r="BE248" i="9" s="1"/>
  <c r="BJ247" i="9"/>
  <c r="BH247" i="9"/>
  <c r="BG247" i="9"/>
  <c r="BF247" i="9"/>
  <c r="BD247" i="9"/>
  <c r="S247" i="9"/>
  <c r="Q247" i="9"/>
  <c r="O247" i="9"/>
  <c r="J247" i="9"/>
  <c r="BE247" i="9" s="1"/>
  <c r="BJ246" i="9"/>
  <c r="BH246" i="9"/>
  <c r="BG246" i="9"/>
  <c r="BF246" i="9"/>
  <c r="BD246" i="9"/>
  <c r="S246" i="9"/>
  <c r="Q246" i="9"/>
  <c r="O246" i="9"/>
  <c r="J246" i="9"/>
  <c r="BE246" i="9" s="1"/>
  <c r="BJ245" i="9"/>
  <c r="BH245" i="9"/>
  <c r="BG245" i="9"/>
  <c r="BF245" i="9"/>
  <c r="BD245" i="9"/>
  <c r="S245" i="9"/>
  <c r="Q245" i="9"/>
  <c r="O245" i="9"/>
  <c r="J245" i="9"/>
  <c r="BE245" i="9" s="1"/>
  <c r="BJ244" i="9"/>
  <c r="BH244" i="9"/>
  <c r="BG244" i="9"/>
  <c r="BF244" i="9"/>
  <c r="BD244" i="9"/>
  <c r="S244" i="9"/>
  <c r="Q244" i="9"/>
  <c r="O244" i="9"/>
  <c r="J244" i="9"/>
  <c r="BE244" i="9" s="1"/>
  <c r="BJ243" i="9"/>
  <c r="BH243" i="9"/>
  <c r="BG243" i="9"/>
  <c r="BF243" i="9"/>
  <c r="BD243" i="9"/>
  <c r="S243" i="9"/>
  <c r="Q243" i="9"/>
  <c r="O243" i="9"/>
  <c r="J243" i="9"/>
  <c r="BE243" i="9" s="1"/>
  <c r="BJ242" i="9"/>
  <c r="BH242" i="9"/>
  <c r="BG242" i="9"/>
  <c r="BF242" i="9"/>
  <c r="BD242" i="9"/>
  <c r="S242" i="9"/>
  <c r="Q242" i="9"/>
  <c r="O242" i="9"/>
  <c r="J242" i="9"/>
  <c r="BE242" i="9" s="1"/>
  <c r="BJ241" i="9"/>
  <c r="BH241" i="9"/>
  <c r="BG241" i="9"/>
  <c r="BF241" i="9"/>
  <c r="BE241" i="9"/>
  <c r="BD241" i="9"/>
  <c r="S241" i="9"/>
  <c r="Q241" i="9"/>
  <c r="O241" i="9"/>
  <c r="J241" i="9"/>
  <c r="BJ240" i="9"/>
  <c r="BH240" i="9"/>
  <c r="BG240" i="9"/>
  <c r="BF240" i="9"/>
  <c r="BD240" i="9"/>
  <c r="S240" i="9"/>
  <c r="Q240" i="9"/>
  <c r="O240" i="9"/>
  <c r="J240" i="9"/>
  <c r="BE240" i="9" s="1"/>
  <c r="BJ239" i="9"/>
  <c r="BH239" i="9"/>
  <c r="BG239" i="9"/>
  <c r="BF239" i="9"/>
  <c r="BD239" i="9"/>
  <c r="S239" i="9"/>
  <c r="Q239" i="9"/>
  <c r="O239" i="9"/>
  <c r="J239" i="9"/>
  <c r="BE239" i="9" s="1"/>
  <c r="BJ238" i="9"/>
  <c r="BH238" i="9"/>
  <c r="BG238" i="9"/>
  <c r="BF238" i="9"/>
  <c r="BD238" i="9"/>
  <c r="S238" i="9"/>
  <c r="Q238" i="9"/>
  <c r="O238" i="9"/>
  <c r="J238" i="9"/>
  <c r="BE238" i="9" s="1"/>
  <c r="BJ237" i="9"/>
  <c r="BH237" i="9"/>
  <c r="BG237" i="9"/>
  <c r="BF237" i="9"/>
  <c r="BD237" i="9"/>
  <c r="S237" i="9"/>
  <c r="Q237" i="9"/>
  <c r="O237" i="9"/>
  <c r="J237" i="9"/>
  <c r="BE237" i="9" s="1"/>
  <c r="BJ236" i="9"/>
  <c r="BH236" i="9"/>
  <c r="BG236" i="9"/>
  <c r="BF236" i="9"/>
  <c r="BD236" i="9"/>
  <c r="S236" i="9"/>
  <c r="Q236" i="9"/>
  <c r="O236" i="9"/>
  <c r="J236" i="9"/>
  <c r="BE236" i="9" s="1"/>
  <c r="BJ235" i="9"/>
  <c r="BH235" i="9"/>
  <c r="BG235" i="9"/>
  <c r="BF235" i="9"/>
  <c r="BD235" i="9"/>
  <c r="S235" i="9"/>
  <c r="Q235" i="9"/>
  <c r="O235" i="9"/>
  <c r="J235" i="9"/>
  <c r="BE235" i="9" s="1"/>
  <c r="BJ234" i="9"/>
  <c r="BH234" i="9"/>
  <c r="BG234" i="9"/>
  <c r="BF234" i="9"/>
  <c r="BD234" i="9"/>
  <c r="S234" i="9"/>
  <c r="Q234" i="9"/>
  <c r="O234" i="9"/>
  <c r="J234" i="9"/>
  <c r="BE234" i="9" s="1"/>
  <c r="BJ233" i="9"/>
  <c r="BH233" i="9"/>
  <c r="BG233" i="9"/>
  <c r="BF233" i="9"/>
  <c r="BD233" i="9"/>
  <c r="S233" i="9"/>
  <c r="Q233" i="9"/>
  <c r="O233" i="9"/>
  <c r="J233" i="9"/>
  <c r="BE233" i="9" s="1"/>
  <c r="BJ232" i="9"/>
  <c r="BH232" i="9"/>
  <c r="BG232" i="9"/>
  <c r="BF232" i="9"/>
  <c r="BD232" i="9"/>
  <c r="S232" i="9"/>
  <c r="Q232" i="9"/>
  <c r="O232" i="9"/>
  <c r="J232" i="9"/>
  <c r="BE232" i="9" s="1"/>
  <c r="BJ231" i="9"/>
  <c r="BH231" i="9"/>
  <c r="BG231" i="9"/>
  <c r="BF231" i="9"/>
  <c r="BD231" i="9"/>
  <c r="S231" i="9"/>
  <c r="Q231" i="9"/>
  <c r="O231" i="9"/>
  <c r="J231" i="9"/>
  <c r="BE231" i="9" s="1"/>
  <c r="BJ230" i="9"/>
  <c r="BH230" i="9"/>
  <c r="BG230" i="9"/>
  <c r="BF230" i="9"/>
  <c r="BD230" i="9"/>
  <c r="S230" i="9"/>
  <c r="Q230" i="9"/>
  <c r="O230" i="9"/>
  <c r="J230" i="9"/>
  <c r="BE230" i="9" s="1"/>
  <c r="BJ229" i="9"/>
  <c r="BH229" i="9"/>
  <c r="BG229" i="9"/>
  <c r="BF229" i="9"/>
  <c r="BE229" i="9"/>
  <c r="BD229" i="9"/>
  <c r="S229" i="9"/>
  <c r="Q229" i="9"/>
  <c r="O229" i="9"/>
  <c r="J229" i="9"/>
  <c r="BJ228" i="9"/>
  <c r="BH228" i="9"/>
  <c r="BG228" i="9"/>
  <c r="BF228" i="9"/>
  <c r="BD228" i="9"/>
  <c r="S228" i="9"/>
  <c r="Q228" i="9"/>
  <c r="O228" i="9"/>
  <c r="J228" i="9"/>
  <c r="BE228" i="9" s="1"/>
  <c r="BJ227" i="9"/>
  <c r="BH227" i="9"/>
  <c r="BG227" i="9"/>
  <c r="BF227" i="9"/>
  <c r="BD227" i="9"/>
  <c r="S227" i="9"/>
  <c r="Q227" i="9"/>
  <c r="O227" i="9"/>
  <c r="J227" i="9"/>
  <c r="BE227" i="9" s="1"/>
  <c r="BJ226" i="9"/>
  <c r="BH226" i="9"/>
  <c r="BG226" i="9"/>
  <c r="BF226" i="9"/>
  <c r="BD226" i="9"/>
  <c r="S226" i="9"/>
  <c r="Q226" i="9"/>
  <c r="O226" i="9"/>
  <c r="J226" i="9"/>
  <c r="BE226" i="9" s="1"/>
  <c r="BJ225" i="9"/>
  <c r="BH225" i="9"/>
  <c r="BG225" i="9"/>
  <c r="BF225" i="9"/>
  <c r="BE225" i="9"/>
  <c r="BD225" i="9"/>
  <c r="S225" i="9"/>
  <c r="Q225" i="9"/>
  <c r="O225" i="9"/>
  <c r="J225" i="9"/>
  <c r="BJ224" i="9"/>
  <c r="BH224" i="9"/>
  <c r="BG224" i="9"/>
  <c r="BF224" i="9"/>
  <c r="BD224" i="9"/>
  <c r="S224" i="9"/>
  <c r="Q224" i="9"/>
  <c r="O224" i="9"/>
  <c r="J224" i="9"/>
  <c r="BE224" i="9" s="1"/>
  <c r="BJ223" i="9"/>
  <c r="BH223" i="9"/>
  <c r="BG223" i="9"/>
  <c r="BF223" i="9"/>
  <c r="BD223" i="9"/>
  <c r="S223" i="9"/>
  <c r="Q223" i="9"/>
  <c r="O223" i="9"/>
  <c r="J223" i="9"/>
  <c r="BE223" i="9" s="1"/>
  <c r="BJ222" i="9"/>
  <c r="BH222" i="9"/>
  <c r="BG222" i="9"/>
  <c r="BF222" i="9"/>
  <c r="BD222" i="9"/>
  <c r="S222" i="9"/>
  <c r="Q222" i="9"/>
  <c r="O222" i="9"/>
  <c r="J222" i="9"/>
  <c r="BE222" i="9" s="1"/>
  <c r="BJ221" i="9"/>
  <c r="BH221" i="9"/>
  <c r="BG221" i="9"/>
  <c r="BF221" i="9"/>
  <c r="BD221" i="9"/>
  <c r="S221" i="9"/>
  <c r="Q221" i="9"/>
  <c r="O221" i="9"/>
  <c r="J221" i="9"/>
  <c r="BE221" i="9" s="1"/>
  <c r="BJ220" i="9"/>
  <c r="BH220" i="9"/>
  <c r="BG220" i="9"/>
  <c r="BF220" i="9"/>
  <c r="BD220" i="9"/>
  <c r="S220" i="9"/>
  <c r="Q220" i="9"/>
  <c r="O220" i="9"/>
  <c r="J220" i="9"/>
  <c r="BE220" i="9" s="1"/>
  <c r="BJ219" i="9"/>
  <c r="BH219" i="9"/>
  <c r="BG219" i="9"/>
  <c r="BF219" i="9"/>
  <c r="BD219" i="9"/>
  <c r="S219" i="9"/>
  <c r="Q219" i="9"/>
  <c r="O219" i="9"/>
  <c r="J219" i="9"/>
  <c r="BE219" i="9" s="1"/>
  <c r="BJ218" i="9"/>
  <c r="BH218" i="9"/>
  <c r="BG218" i="9"/>
  <c r="BF218" i="9"/>
  <c r="BD218" i="9"/>
  <c r="S218" i="9"/>
  <c r="Q218" i="9"/>
  <c r="O218" i="9"/>
  <c r="J218" i="9"/>
  <c r="BE218" i="9" s="1"/>
  <c r="BJ217" i="9"/>
  <c r="BH217" i="9"/>
  <c r="BG217" i="9"/>
  <c r="BF217" i="9"/>
  <c r="BE217" i="9"/>
  <c r="BD217" i="9"/>
  <c r="S217" i="9"/>
  <c r="Q217" i="9"/>
  <c r="O217" i="9"/>
  <c r="J217" i="9"/>
  <c r="BJ216" i="9"/>
  <c r="BH216" i="9"/>
  <c r="BG216" i="9"/>
  <c r="BF216" i="9"/>
  <c r="BD216" i="9"/>
  <c r="S216" i="9"/>
  <c r="Q216" i="9"/>
  <c r="O216" i="9"/>
  <c r="J216" i="9"/>
  <c r="BE216" i="9" s="1"/>
  <c r="BJ215" i="9"/>
  <c r="BH215" i="9"/>
  <c r="BG215" i="9"/>
  <c r="BF215" i="9"/>
  <c r="BD215" i="9"/>
  <c r="S215" i="9"/>
  <c r="Q215" i="9"/>
  <c r="O215" i="9"/>
  <c r="J215" i="9"/>
  <c r="BE215" i="9" s="1"/>
  <c r="BJ214" i="9"/>
  <c r="BH214" i="9"/>
  <c r="BG214" i="9"/>
  <c r="BF214" i="9"/>
  <c r="BD214" i="9"/>
  <c r="S214" i="9"/>
  <c r="Q214" i="9"/>
  <c r="O214" i="9"/>
  <c r="J214" i="9"/>
  <c r="BE214" i="9" s="1"/>
  <c r="BJ213" i="9"/>
  <c r="BH213" i="9"/>
  <c r="BG213" i="9"/>
  <c r="BF213" i="9"/>
  <c r="BE213" i="9"/>
  <c r="BD213" i="9"/>
  <c r="S213" i="9"/>
  <c r="Q213" i="9"/>
  <c r="O213" i="9"/>
  <c r="J213" i="9"/>
  <c r="BJ212" i="9"/>
  <c r="BH212" i="9"/>
  <c r="BG212" i="9"/>
  <c r="BF212" i="9"/>
  <c r="BD212" i="9"/>
  <c r="S212" i="9"/>
  <c r="Q212" i="9"/>
  <c r="O212" i="9"/>
  <c r="J212" i="9"/>
  <c r="BE212" i="9" s="1"/>
  <c r="BJ211" i="9"/>
  <c r="BH211" i="9"/>
  <c r="BG211" i="9"/>
  <c r="BF211" i="9"/>
  <c r="BD211" i="9"/>
  <c r="S211" i="9"/>
  <c r="Q211" i="9"/>
  <c r="O211" i="9"/>
  <c r="J211" i="9"/>
  <c r="BE211" i="9" s="1"/>
  <c r="BJ210" i="9"/>
  <c r="BH210" i="9"/>
  <c r="BG210" i="9"/>
  <c r="BF210" i="9"/>
  <c r="BD210" i="9"/>
  <c r="S210" i="9"/>
  <c r="Q210" i="9"/>
  <c r="O210" i="9"/>
  <c r="J210" i="9"/>
  <c r="BE210" i="9" s="1"/>
  <c r="BJ209" i="9"/>
  <c r="BH209" i="9"/>
  <c r="BG209" i="9"/>
  <c r="BF209" i="9"/>
  <c r="BD209" i="9"/>
  <c r="S209" i="9"/>
  <c r="Q209" i="9"/>
  <c r="O209" i="9"/>
  <c r="J209" i="9"/>
  <c r="BE209" i="9" s="1"/>
  <c r="BJ208" i="9"/>
  <c r="BH208" i="9"/>
  <c r="BG208" i="9"/>
  <c r="BF208" i="9"/>
  <c r="BD208" i="9"/>
  <c r="S208" i="9"/>
  <c r="Q208" i="9"/>
  <c r="O208" i="9"/>
  <c r="J208" i="9"/>
  <c r="BE208" i="9" s="1"/>
  <c r="BJ207" i="9"/>
  <c r="BH207" i="9"/>
  <c r="BG207" i="9"/>
  <c r="BF207" i="9"/>
  <c r="BD207" i="9"/>
  <c r="S207" i="9"/>
  <c r="Q207" i="9"/>
  <c r="O207" i="9"/>
  <c r="J207" i="9"/>
  <c r="BE207" i="9" s="1"/>
  <c r="BJ206" i="9"/>
  <c r="BH206" i="9"/>
  <c r="BG206" i="9"/>
  <c r="BF206" i="9"/>
  <c r="BD206" i="9"/>
  <c r="S206" i="9"/>
  <c r="Q206" i="9"/>
  <c r="O206" i="9"/>
  <c r="J206" i="9"/>
  <c r="BE206" i="9" s="1"/>
  <c r="BJ205" i="9"/>
  <c r="BH205" i="9"/>
  <c r="BG205" i="9"/>
  <c r="BF205" i="9"/>
  <c r="BE205" i="9"/>
  <c r="BD205" i="9"/>
  <c r="S205" i="9"/>
  <c r="Q205" i="9"/>
  <c r="O205" i="9"/>
  <c r="J205" i="9"/>
  <c r="BJ204" i="9"/>
  <c r="BH204" i="9"/>
  <c r="BG204" i="9"/>
  <c r="BF204" i="9"/>
  <c r="BD204" i="9"/>
  <c r="S204" i="9"/>
  <c r="Q204" i="9"/>
  <c r="O204" i="9"/>
  <c r="J204" i="9"/>
  <c r="BE204" i="9" s="1"/>
  <c r="BJ203" i="9"/>
  <c r="BH203" i="9"/>
  <c r="BG203" i="9"/>
  <c r="BF203" i="9"/>
  <c r="BD203" i="9"/>
  <c r="S203" i="9"/>
  <c r="Q203" i="9"/>
  <c r="O203" i="9"/>
  <c r="J203" i="9"/>
  <c r="BE203" i="9" s="1"/>
  <c r="BJ202" i="9"/>
  <c r="BH202" i="9"/>
  <c r="BG202" i="9"/>
  <c r="BF202" i="9"/>
  <c r="BD202" i="9"/>
  <c r="S202" i="9"/>
  <c r="Q202" i="9"/>
  <c r="O202" i="9"/>
  <c r="J202" i="9"/>
  <c r="BE202" i="9" s="1"/>
  <c r="BJ201" i="9"/>
  <c r="BH201" i="9"/>
  <c r="BG201" i="9"/>
  <c r="BF201" i="9"/>
  <c r="BE201" i="9"/>
  <c r="BD201" i="9"/>
  <c r="S201" i="9"/>
  <c r="Q201" i="9"/>
  <c r="O201" i="9"/>
  <c r="J201" i="9"/>
  <c r="BJ200" i="9"/>
  <c r="BH200" i="9"/>
  <c r="BG200" i="9"/>
  <c r="BF200" i="9"/>
  <c r="BD200" i="9"/>
  <c r="S200" i="9"/>
  <c r="Q200" i="9"/>
  <c r="O200" i="9"/>
  <c r="J200" i="9"/>
  <c r="BE200" i="9" s="1"/>
  <c r="BJ199" i="9"/>
  <c r="BH199" i="9"/>
  <c r="BG199" i="9"/>
  <c r="BF199" i="9"/>
  <c r="BD199" i="9"/>
  <c r="S199" i="9"/>
  <c r="Q199" i="9"/>
  <c r="O199" i="9"/>
  <c r="J199" i="9"/>
  <c r="BE199" i="9" s="1"/>
  <c r="BJ198" i="9"/>
  <c r="BH198" i="9"/>
  <c r="BG198" i="9"/>
  <c r="BF198" i="9"/>
  <c r="BD198" i="9"/>
  <c r="S198" i="9"/>
  <c r="Q198" i="9"/>
  <c r="O198" i="9"/>
  <c r="J198" i="9"/>
  <c r="BE198" i="9" s="1"/>
  <c r="BJ197" i="9"/>
  <c r="BH197" i="9"/>
  <c r="BG197" i="9"/>
  <c r="BF197" i="9"/>
  <c r="BD197" i="9"/>
  <c r="S197" i="9"/>
  <c r="Q197" i="9"/>
  <c r="O197" i="9"/>
  <c r="J197" i="9"/>
  <c r="BE197" i="9" s="1"/>
  <c r="BJ196" i="9"/>
  <c r="BH196" i="9"/>
  <c r="BG196" i="9"/>
  <c r="BF196" i="9"/>
  <c r="BD196" i="9"/>
  <c r="S196" i="9"/>
  <c r="Q196" i="9"/>
  <c r="O196" i="9"/>
  <c r="J196" i="9"/>
  <c r="BE196" i="9" s="1"/>
  <c r="BJ195" i="9"/>
  <c r="BH195" i="9"/>
  <c r="BG195" i="9"/>
  <c r="BF195" i="9"/>
  <c r="BD195" i="9"/>
  <c r="S195" i="9"/>
  <c r="Q195" i="9"/>
  <c r="O195" i="9"/>
  <c r="J195" i="9"/>
  <c r="BE195" i="9" s="1"/>
  <c r="BJ194" i="9"/>
  <c r="BH194" i="9"/>
  <c r="BG194" i="9"/>
  <c r="BF194" i="9"/>
  <c r="BD194" i="9"/>
  <c r="S194" i="9"/>
  <c r="Q194" i="9"/>
  <c r="O194" i="9"/>
  <c r="J194" i="9"/>
  <c r="BE194" i="9" s="1"/>
  <c r="BJ193" i="9"/>
  <c r="BH193" i="9"/>
  <c r="BG193" i="9"/>
  <c r="BF193" i="9"/>
  <c r="BE193" i="9"/>
  <c r="BD193" i="9"/>
  <c r="S193" i="9"/>
  <c r="Q193" i="9"/>
  <c r="O193" i="9"/>
  <c r="J193" i="9"/>
  <c r="BJ192" i="9"/>
  <c r="BH192" i="9"/>
  <c r="BG192" i="9"/>
  <c r="BF192" i="9"/>
  <c r="BD192" i="9"/>
  <c r="S192" i="9"/>
  <c r="Q192" i="9"/>
  <c r="O192" i="9"/>
  <c r="J192" i="9"/>
  <c r="BE192" i="9" s="1"/>
  <c r="BJ191" i="9"/>
  <c r="BH191" i="9"/>
  <c r="BG191" i="9"/>
  <c r="BF191" i="9"/>
  <c r="BD191" i="9"/>
  <c r="S191" i="9"/>
  <c r="Q191" i="9"/>
  <c r="O191" i="9"/>
  <c r="J191" i="9"/>
  <c r="BE191" i="9" s="1"/>
  <c r="BJ190" i="9"/>
  <c r="BH190" i="9"/>
  <c r="BG190" i="9"/>
  <c r="BF190" i="9"/>
  <c r="BD190" i="9"/>
  <c r="S190" i="9"/>
  <c r="Q190" i="9"/>
  <c r="O190" i="9"/>
  <c r="J190" i="9"/>
  <c r="BE190" i="9" s="1"/>
  <c r="BJ189" i="9"/>
  <c r="BH189" i="9"/>
  <c r="BG189" i="9"/>
  <c r="BF189" i="9"/>
  <c r="BE189" i="9"/>
  <c r="BD189" i="9"/>
  <c r="S189" i="9"/>
  <c r="Q189" i="9"/>
  <c r="O189" i="9"/>
  <c r="J189" i="9"/>
  <c r="BJ188" i="9"/>
  <c r="BH188" i="9"/>
  <c r="BG188" i="9"/>
  <c r="BF188" i="9"/>
  <c r="BD188" i="9"/>
  <c r="S188" i="9"/>
  <c r="Q188" i="9"/>
  <c r="O188" i="9"/>
  <c r="J188" i="9"/>
  <c r="BE188" i="9" s="1"/>
  <c r="BJ187" i="9"/>
  <c r="BH187" i="9"/>
  <c r="BG187" i="9"/>
  <c r="BF187" i="9"/>
  <c r="BD187" i="9"/>
  <c r="S187" i="9"/>
  <c r="Q187" i="9"/>
  <c r="O187" i="9"/>
  <c r="J187" i="9"/>
  <c r="BE187" i="9" s="1"/>
  <c r="BJ186" i="9"/>
  <c r="BH186" i="9"/>
  <c r="BG186" i="9"/>
  <c r="BF186" i="9"/>
  <c r="BE186" i="9"/>
  <c r="BD186" i="9"/>
  <c r="S186" i="9"/>
  <c r="Q186" i="9"/>
  <c r="O186" i="9"/>
  <c r="J186" i="9"/>
  <c r="BJ185" i="9"/>
  <c r="BH185" i="9"/>
  <c r="BG185" i="9"/>
  <c r="BF185" i="9"/>
  <c r="BD185" i="9"/>
  <c r="S185" i="9"/>
  <c r="Q185" i="9"/>
  <c r="O185" i="9"/>
  <c r="J185" i="9"/>
  <c r="BE185" i="9" s="1"/>
  <c r="BJ184" i="9"/>
  <c r="BH184" i="9"/>
  <c r="BG184" i="9"/>
  <c r="BF184" i="9"/>
  <c r="BD184" i="9"/>
  <c r="S184" i="9"/>
  <c r="Q184" i="9"/>
  <c r="O184" i="9"/>
  <c r="J184" i="9"/>
  <c r="BE184" i="9" s="1"/>
  <c r="BJ183" i="9"/>
  <c r="BH183" i="9"/>
  <c r="BG183" i="9"/>
  <c r="BF183" i="9"/>
  <c r="BD183" i="9"/>
  <c r="S183" i="9"/>
  <c r="Q183" i="9"/>
  <c r="O183" i="9"/>
  <c r="J183" i="9"/>
  <c r="BE183" i="9" s="1"/>
  <c r="BJ182" i="9"/>
  <c r="BH182" i="9"/>
  <c r="BG182" i="9"/>
  <c r="BF182" i="9"/>
  <c r="BE182" i="9"/>
  <c r="BD182" i="9"/>
  <c r="S182" i="9"/>
  <c r="Q182" i="9"/>
  <c r="O182" i="9"/>
  <c r="J182" i="9"/>
  <c r="BJ181" i="9"/>
  <c r="BH181" i="9"/>
  <c r="BG181" i="9"/>
  <c r="BF181" i="9"/>
  <c r="BE181" i="9"/>
  <c r="BD181" i="9"/>
  <c r="S181" i="9"/>
  <c r="Q181" i="9"/>
  <c r="O181" i="9"/>
  <c r="J181" i="9"/>
  <c r="BJ180" i="9"/>
  <c r="BH180" i="9"/>
  <c r="BG180" i="9"/>
  <c r="BF180" i="9"/>
  <c r="BD180" i="9"/>
  <c r="S180" i="9"/>
  <c r="Q180" i="9"/>
  <c r="O180" i="9"/>
  <c r="J180" i="9"/>
  <c r="BE180" i="9" s="1"/>
  <c r="BJ179" i="9"/>
  <c r="BH179" i="9"/>
  <c r="BG179" i="9"/>
  <c r="BF179" i="9"/>
  <c r="BD179" i="9"/>
  <c r="S179" i="9"/>
  <c r="Q179" i="9"/>
  <c r="O179" i="9"/>
  <c r="J179" i="9"/>
  <c r="BE179" i="9" s="1"/>
  <c r="BJ178" i="9"/>
  <c r="BH178" i="9"/>
  <c r="BG178" i="9"/>
  <c r="BF178" i="9"/>
  <c r="BD178" i="9"/>
  <c r="S178" i="9"/>
  <c r="Q178" i="9"/>
  <c r="O178" i="9"/>
  <c r="J178" i="9"/>
  <c r="BE178" i="9" s="1"/>
  <c r="BJ177" i="9"/>
  <c r="BH177" i="9"/>
  <c r="BG177" i="9"/>
  <c r="BF177" i="9"/>
  <c r="BE177" i="9"/>
  <c r="BD177" i="9"/>
  <c r="S177" i="9"/>
  <c r="Q177" i="9"/>
  <c r="O177" i="9"/>
  <c r="J177" i="9"/>
  <c r="BJ176" i="9"/>
  <c r="BH176" i="9"/>
  <c r="BG176" i="9"/>
  <c r="BF176" i="9"/>
  <c r="BD176" i="9"/>
  <c r="S176" i="9"/>
  <c r="Q176" i="9"/>
  <c r="O176" i="9"/>
  <c r="J176" i="9"/>
  <c r="BE176" i="9" s="1"/>
  <c r="BJ175" i="9"/>
  <c r="BH175" i="9"/>
  <c r="BG175" i="9"/>
  <c r="BF175" i="9"/>
  <c r="BD175" i="9"/>
  <c r="S175" i="9"/>
  <c r="Q175" i="9"/>
  <c r="O175" i="9"/>
  <c r="J175" i="9"/>
  <c r="BE175" i="9" s="1"/>
  <c r="BJ174" i="9"/>
  <c r="BH174" i="9"/>
  <c r="BG174" i="9"/>
  <c r="BF174" i="9"/>
  <c r="BD174" i="9"/>
  <c r="S174" i="9"/>
  <c r="Q174" i="9"/>
  <c r="O174" i="9"/>
  <c r="J174" i="9"/>
  <c r="BE174" i="9" s="1"/>
  <c r="BJ173" i="9"/>
  <c r="BH173" i="9"/>
  <c r="BG173" i="9"/>
  <c r="BF173" i="9"/>
  <c r="BE173" i="9"/>
  <c r="BD173" i="9"/>
  <c r="S173" i="9"/>
  <c r="Q173" i="9"/>
  <c r="O173" i="9"/>
  <c r="J173" i="9"/>
  <c r="BJ172" i="9"/>
  <c r="BH172" i="9"/>
  <c r="BG172" i="9"/>
  <c r="BF172" i="9"/>
  <c r="BD172" i="9"/>
  <c r="S172" i="9"/>
  <c r="Q172" i="9"/>
  <c r="O172" i="9"/>
  <c r="J172" i="9"/>
  <c r="BE172" i="9" s="1"/>
  <c r="BJ171" i="9"/>
  <c r="BH171" i="9"/>
  <c r="BG171" i="9"/>
  <c r="BF171" i="9"/>
  <c r="BD171" i="9"/>
  <c r="S171" i="9"/>
  <c r="Q171" i="9"/>
  <c r="O171" i="9"/>
  <c r="J171" i="9"/>
  <c r="BE171" i="9" s="1"/>
  <c r="BJ170" i="9"/>
  <c r="BH170" i="9"/>
  <c r="BG170" i="9"/>
  <c r="BF170" i="9"/>
  <c r="BE170" i="9"/>
  <c r="BD170" i="9"/>
  <c r="S170" i="9"/>
  <c r="Q170" i="9"/>
  <c r="O170" i="9"/>
  <c r="J170" i="9"/>
  <c r="BJ169" i="9"/>
  <c r="BH169" i="9"/>
  <c r="BG169" i="9"/>
  <c r="BF169" i="9"/>
  <c r="BD169" i="9"/>
  <c r="S169" i="9"/>
  <c r="Q169" i="9"/>
  <c r="O169" i="9"/>
  <c r="J169" i="9"/>
  <c r="BE169" i="9" s="1"/>
  <c r="BJ168" i="9"/>
  <c r="BH168" i="9"/>
  <c r="BG168" i="9"/>
  <c r="BF168" i="9"/>
  <c r="BD168" i="9"/>
  <c r="S168" i="9"/>
  <c r="Q168" i="9"/>
  <c r="O168" i="9"/>
  <c r="J168" i="9"/>
  <c r="BE168" i="9" s="1"/>
  <c r="BJ167" i="9"/>
  <c r="BH167" i="9"/>
  <c r="BG167" i="9"/>
  <c r="BF167" i="9"/>
  <c r="BD167" i="9"/>
  <c r="S167" i="9"/>
  <c r="Q167" i="9"/>
  <c r="O167" i="9"/>
  <c r="J167" i="9"/>
  <c r="BE167" i="9" s="1"/>
  <c r="BJ166" i="9"/>
  <c r="BH166" i="9"/>
  <c r="BG166" i="9"/>
  <c r="BF166" i="9"/>
  <c r="BD166" i="9"/>
  <c r="S166" i="9"/>
  <c r="Q166" i="9"/>
  <c r="O166" i="9"/>
  <c r="J166" i="9"/>
  <c r="BE166" i="9" s="1"/>
  <c r="BJ165" i="9"/>
  <c r="BH165" i="9"/>
  <c r="BG165" i="9"/>
  <c r="BF165" i="9"/>
  <c r="BE165" i="9"/>
  <c r="BD165" i="9"/>
  <c r="S165" i="9"/>
  <c r="Q165" i="9"/>
  <c r="O165" i="9"/>
  <c r="J165" i="9"/>
  <c r="BJ164" i="9"/>
  <c r="BH164" i="9"/>
  <c r="BG164" i="9"/>
  <c r="BF164" i="9"/>
  <c r="BD164" i="9"/>
  <c r="S164" i="9"/>
  <c r="Q164" i="9"/>
  <c r="O164" i="9"/>
  <c r="J164" i="9"/>
  <c r="BE164" i="9" s="1"/>
  <c r="BJ163" i="9"/>
  <c r="BH163" i="9"/>
  <c r="BG163" i="9"/>
  <c r="BF163" i="9"/>
  <c r="BD163" i="9"/>
  <c r="S163" i="9"/>
  <c r="Q163" i="9"/>
  <c r="O163" i="9"/>
  <c r="J163" i="9"/>
  <c r="BE163" i="9" s="1"/>
  <c r="BJ162" i="9"/>
  <c r="BH162" i="9"/>
  <c r="BG162" i="9"/>
  <c r="BF162" i="9"/>
  <c r="BD162" i="9"/>
  <c r="S162" i="9"/>
  <c r="Q162" i="9"/>
  <c r="O162" i="9"/>
  <c r="J162" i="9"/>
  <c r="BE162" i="9" s="1"/>
  <c r="BJ161" i="9"/>
  <c r="BH161" i="9"/>
  <c r="BG161" i="9"/>
  <c r="BF161" i="9"/>
  <c r="BE161" i="9"/>
  <c r="BD161" i="9"/>
  <c r="S161" i="9"/>
  <c r="Q161" i="9"/>
  <c r="O161" i="9"/>
  <c r="J161" i="9"/>
  <c r="BJ160" i="9"/>
  <c r="BH160" i="9"/>
  <c r="BG160" i="9"/>
  <c r="BF160" i="9"/>
  <c r="BD160" i="9"/>
  <c r="S160" i="9"/>
  <c r="Q160" i="9"/>
  <c r="O160" i="9"/>
  <c r="J160" i="9"/>
  <c r="BE160" i="9" s="1"/>
  <c r="BJ159" i="9"/>
  <c r="BH159" i="9"/>
  <c r="BG159" i="9"/>
  <c r="BF159" i="9"/>
  <c r="BD159" i="9"/>
  <c r="S159" i="9"/>
  <c r="Q159" i="9"/>
  <c r="O159" i="9"/>
  <c r="J159" i="9"/>
  <c r="BE159" i="9" s="1"/>
  <c r="BJ158" i="9"/>
  <c r="BH158" i="9"/>
  <c r="BG158" i="9"/>
  <c r="BF158" i="9"/>
  <c r="BE158" i="9"/>
  <c r="BD158" i="9"/>
  <c r="S158" i="9"/>
  <c r="Q158" i="9"/>
  <c r="O158" i="9"/>
  <c r="J158" i="9"/>
  <c r="BJ157" i="9"/>
  <c r="BH157" i="9"/>
  <c r="BG157" i="9"/>
  <c r="BF157" i="9"/>
  <c r="BD157" i="9"/>
  <c r="S157" i="9"/>
  <c r="Q157" i="9"/>
  <c r="O157" i="9"/>
  <c r="J157" i="9"/>
  <c r="BE157" i="9" s="1"/>
  <c r="BJ156" i="9"/>
  <c r="BH156" i="9"/>
  <c r="BG156" i="9"/>
  <c r="BF156" i="9"/>
  <c r="BD156" i="9"/>
  <c r="S156" i="9"/>
  <c r="Q156" i="9"/>
  <c r="O156" i="9"/>
  <c r="J156" i="9"/>
  <c r="BE156" i="9" s="1"/>
  <c r="BJ155" i="9"/>
  <c r="BH155" i="9"/>
  <c r="BG155" i="9"/>
  <c r="BF155" i="9"/>
  <c r="BD155" i="9"/>
  <c r="S155" i="9"/>
  <c r="Q155" i="9"/>
  <c r="O155" i="9"/>
  <c r="J155" i="9"/>
  <c r="BE155" i="9" s="1"/>
  <c r="BJ154" i="9"/>
  <c r="BH154" i="9"/>
  <c r="BG154" i="9"/>
  <c r="BF154" i="9"/>
  <c r="BE154" i="9"/>
  <c r="BD154" i="9"/>
  <c r="S154" i="9"/>
  <c r="Q154" i="9"/>
  <c r="O154" i="9"/>
  <c r="J154" i="9"/>
  <c r="BJ153" i="9"/>
  <c r="BH153" i="9"/>
  <c r="BG153" i="9"/>
  <c r="BF153" i="9"/>
  <c r="BE153" i="9"/>
  <c r="BD153" i="9"/>
  <c r="S153" i="9"/>
  <c r="Q153" i="9"/>
  <c r="O153" i="9"/>
  <c r="J153" i="9"/>
  <c r="BJ152" i="9"/>
  <c r="BH152" i="9"/>
  <c r="BG152" i="9"/>
  <c r="BF152" i="9"/>
  <c r="BD152" i="9"/>
  <c r="S152" i="9"/>
  <c r="Q152" i="9"/>
  <c r="O152" i="9"/>
  <c r="J152" i="9"/>
  <c r="BE152" i="9" s="1"/>
  <c r="BJ149" i="9"/>
  <c r="BH149" i="9"/>
  <c r="BG149" i="9"/>
  <c r="BF149" i="9"/>
  <c r="BE149" i="9"/>
  <c r="BD149" i="9"/>
  <c r="S149" i="9"/>
  <c r="Q149" i="9"/>
  <c r="O149" i="9"/>
  <c r="J149" i="9"/>
  <c r="BJ148" i="9"/>
  <c r="BH148" i="9"/>
  <c r="BG148" i="9"/>
  <c r="BF148" i="9"/>
  <c r="BD148" i="9"/>
  <c r="S148" i="9"/>
  <c r="Q148" i="9"/>
  <c r="O148" i="9"/>
  <c r="J148" i="9"/>
  <c r="BE148" i="9" s="1"/>
  <c r="BJ147" i="9"/>
  <c r="BH147" i="9"/>
  <c r="BG147" i="9"/>
  <c r="BF147" i="9"/>
  <c r="BD147" i="9"/>
  <c r="S147" i="9"/>
  <c r="Q147" i="9"/>
  <c r="O147" i="9"/>
  <c r="J147" i="9"/>
  <c r="BE147" i="9" s="1"/>
  <c r="BJ146" i="9"/>
  <c r="BH146" i="9"/>
  <c r="BG146" i="9"/>
  <c r="BF146" i="9"/>
  <c r="BD146" i="9"/>
  <c r="S146" i="9"/>
  <c r="Q146" i="9"/>
  <c r="O146" i="9"/>
  <c r="J146" i="9"/>
  <c r="BE146" i="9" s="1"/>
  <c r="BJ143" i="9"/>
  <c r="BJ142" i="9" s="1"/>
  <c r="J142" i="9" s="1"/>
  <c r="J101" i="9" s="1"/>
  <c r="BH143" i="9"/>
  <c r="BG143" i="9"/>
  <c r="BF143" i="9"/>
  <c r="BE143" i="9"/>
  <c r="BD143" i="9"/>
  <c r="S143" i="9"/>
  <c r="S142" i="9" s="1"/>
  <c r="Q143" i="9"/>
  <c r="Q142" i="9" s="1"/>
  <c r="O143" i="9"/>
  <c r="O142" i="9" s="1"/>
  <c r="J143" i="9"/>
  <c r="BJ141" i="9"/>
  <c r="BH141" i="9"/>
  <c r="BG141" i="9"/>
  <c r="BF141" i="9"/>
  <c r="BD141" i="9"/>
  <c r="S141" i="9"/>
  <c r="Q141" i="9"/>
  <c r="O141" i="9"/>
  <c r="J141" i="9"/>
  <c r="BE141" i="9" s="1"/>
  <c r="BJ140" i="9"/>
  <c r="BH140" i="9"/>
  <c r="BG140" i="9"/>
  <c r="BF140" i="9"/>
  <c r="BE140" i="9"/>
  <c r="BD140" i="9"/>
  <c r="S140" i="9"/>
  <c r="Q140" i="9"/>
  <c r="O140" i="9"/>
  <c r="J140" i="9"/>
  <c r="BJ139" i="9"/>
  <c r="BH139" i="9"/>
  <c r="BG139" i="9"/>
  <c r="BF139" i="9"/>
  <c r="BD139" i="9"/>
  <c r="S139" i="9"/>
  <c r="Q139" i="9"/>
  <c r="O139" i="9"/>
  <c r="J139" i="9"/>
  <c r="BE139" i="9" s="1"/>
  <c r="BJ138" i="9"/>
  <c r="BH138" i="9"/>
  <c r="BG138" i="9"/>
  <c r="BF138" i="9"/>
  <c r="BD138" i="9"/>
  <c r="S138" i="9"/>
  <c r="Q138" i="9"/>
  <c r="O138" i="9"/>
  <c r="J138" i="9"/>
  <c r="BE138" i="9" s="1"/>
  <c r="BJ137" i="9"/>
  <c r="BH137" i="9"/>
  <c r="BG137" i="9"/>
  <c r="BF137" i="9"/>
  <c r="BE137" i="9"/>
  <c r="BD137" i="9"/>
  <c r="S137" i="9"/>
  <c r="Q137" i="9"/>
  <c r="O137" i="9"/>
  <c r="J137" i="9"/>
  <c r="BJ136" i="9"/>
  <c r="BH136" i="9"/>
  <c r="BG136" i="9"/>
  <c r="BF136" i="9"/>
  <c r="BD136" i="9"/>
  <c r="S136" i="9"/>
  <c r="Q136" i="9"/>
  <c r="O136" i="9"/>
  <c r="J136" i="9"/>
  <c r="BE136" i="9" s="1"/>
  <c r="BJ135" i="9"/>
  <c r="BH135" i="9"/>
  <c r="BG135" i="9"/>
  <c r="BF135" i="9"/>
  <c r="BD135" i="9"/>
  <c r="S135" i="9"/>
  <c r="Q135" i="9"/>
  <c r="O135" i="9"/>
  <c r="J135" i="9"/>
  <c r="BE135" i="9" s="1"/>
  <c r="BJ134" i="9"/>
  <c r="BH134" i="9"/>
  <c r="BG134" i="9"/>
  <c r="BF134" i="9"/>
  <c r="BD134" i="9"/>
  <c r="S134" i="9"/>
  <c r="Q134" i="9"/>
  <c r="O134" i="9"/>
  <c r="J134" i="9"/>
  <c r="BE134" i="9" s="1"/>
  <c r="BJ133" i="9"/>
  <c r="BH133" i="9"/>
  <c r="BG133" i="9"/>
  <c r="BF133" i="9"/>
  <c r="BE133" i="9"/>
  <c r="BD133" i="9"/>
  <c r="S133" i="9"/>
  <c r="Q133" i="9"/>
  <c r="O133" i="9"/>
  <c r="J133" i="9"/>
  <c r="BJ132" i="9"/>
  <c r="BH132" i="9"/>
  <c r="BG132" i="9"/>
  <c r="BF132" i="9"/>
  <c r="BE132" i="9"/>
  <c r="BD132" i="9"/>
  <c r="S132" i="9"/>
  <c r="Q132" i="9"/>
  <c r="O132" i="9"/>
  <c r="J132" i="9"/>
  <c r="F126" i="9"/>
  <c r="J125" i="9"/>
  <c r="F125" i="9"/>
  <c r="F123" i="9"/>
  <c r="E121" i="9"/>
  <c r="J93" i="9"/>
  <c r="F93" i="9"/>
  <c r="F91" i="9"/>
  <c r="E89" i="9"/>
  <c r="J39" i="9"/>
  <c r="J38" i="9"/>
  <c r="J37" i="9"/>
  <c r="F94" i="9"/>
  <c r="BJ369" i="36"/>
  <c r="BH369" i="36"/>
  <c r="BG369" i="36"/>
  <c r="BF369" i="36"/>
  <c r="BD369" i="36"/>
  <c r="S369" i="36"/>
  <c r="Q369" i="36"/>
  <c r="O369" i="36"/>
  <c r="J369" i="36"/>
  <c r="BE369" i="36" s="1"/>
  <c r="BJ368" i="36"/>
  <c r="BH368" i="36"/>
  <c r="BG368" i="36"/>
  <c r="BF368" i="36"/>
  <c r="BD368" i="36"/>
  <c r="S368" i="36"/>
  <c r="Q368" i="36"/>
  <c r="O368" i="36"/>
  <c r="J368" i="36"/>
  <c r="BE368" i="36" s="1"/>
  <c r="O367" i="36"/>
  <c r="BJ366" i="36"/>
  <c r="BJ365" i="36" s="1"/>
  <c r="BH366" i="36"/>
  <c r="BG366" i="36"/>
  <c r="BF366" i="36"/>
  <c r="BD366" i="36"/>
  <c r="S366" i="36"/>
  <c r="S365" i="36" s="1"/>
  <c r="Q366" i="36"/>
  <c r="Q365" i="36" s="1"/>
  <c r="O366" i="36"/>
  <c r="O365" i="36" s="1"/>
  <c r="J366" i="36"/>
  <c r="BE366" i="36" s="1"/>
  <c r="BJ363" i="36"/>
  <c r="BH363" i="36"/>
  <c r="BG363" i="36"/>
  <c r="BF363" i="36"/>
  <c r="BD363" i="36"/>
  <c r="S363" i="36"/>
  <c r="Q363" i="36"/>
  <c r="O363" i="36"/>
  <c r="J363" i="36"/>
  <c r="BE363" i="36" s="1"/>
  <c r="BJ362" i="36"/>
  <c r="BH362" i="36"/>
  <c r="BG362" i="36"/>
  <c r="BF362" i="36"/>
  <c r="BE362" i="36"/>
  <c r="BD362" i="36"/>
  <c r="S362" i="36"/>
  <c r="Q362" i="36"/>
  <c r="O362" i="36"/>
  <c r="J362" i="36"/>
  <c r="BJ361" i="36"/>
  <c r="BH361" i="36"/>
  <c r="BG361" i="36"/>
  <c r="BF361" i="36"/>
  <c r="BD361" i="36"/>
  <c r="S361" i="36"/>
  <c r="Q361" i="36"/>
  <c r="O361" i="36"/>
  <c r="J361" i="36"/>
  <c r="BE361" i="36" s="1"/>
  <c r="BJ360" i="36"/>
  <c r="BH360" i="36"/>
  <c r="BG360" i="36"/>
  <c r="BF360" i="36"/>
  <c r="BD360" i="36"/>
  <c r="S360" i="36"/>
  <c r="Q360" i="36"/>
  <c r="O360" i="36"/>
  <c r="J360" i="36"/>
  <c r="BE360" i="36" s="1"/>
  <c r="BJ359" i="36"/>
  <c r="BH359" i="36"/>
  <c r="BG359" i="36"/>
  <c r="BF359" i="36"/>
  <c r="BE359" i="36"/>
  <c r="BD359" i="36"/>
  <c r="S359" i="36"/>
  <c r="Q359" i="36"/>
  <c r="O359" i="36"/>
  <c r="J359" i="36"/>
  <c r="BJ358" i="36"/>
  <c r="BH358" i="36"/>
  <c r="BG358" i="36"/>
  <c r="BF358" i="36"/>
  <c r="BD358" i="36"/>
  <c r="S358" i="36"/>
  <c r="Q358" i="36"/>
  <c r="O358" i="36"/>
  <c r="J358" i="36"/>
  <c r="BE358" i="36" s="1"/>
  <c r="BJ357" i="36"/>
  <c r="BH357" i="36"/>
  <c r="BG357" i="36"/>
  <c r="BF357" i="36"/>
  <c r="BD357" i="36"/>
  <c r="S357" i="36"/>
  <c r="Q357" i="36"/>
  <c r="O357" i="36"/>
  <c r="J357" i="36"/>
  <c r="BE357" i="36" s="1"/>
  <c r="BJ355" i="36"/>
  <c r="BH355" i="36"/>
  <c r="BG355" i="36"/>
  <c r="BF355" i="36"/>
  <c r="BD355" i="36"/>
  <c r="S355" i="36"/>
  <c r="Q355" i="36"/>
  <c r="O355" i="36"/>
  <c r="J355" i="36"/>
  <c r="BE355" i="36" s="1"/>
  <c r="BJ354" i="36"/>
  <c r="BH354" i="36"/>
  <c r="BG354" i="36"/>
  <c r="BF354" i="36"/>
  <c r="BD354" i="36"/>
  <c r="S354" i="36"/>
  <c r="Q354" i="36"/>
  <c r="O354" i="36"/>
  <c r="J354" i="36"/>
  <c r="BE354" i="36" s="1"/>
  <c r="BJ353" i="36"/>
  <c r="BH353" i="36"/>
  <c r="BG353" i="36"/>
  <c r="BF353" i="36"/>
  <c r="BD353" i="36"/>
  <c r="S353" i="36"/>
  <c r="Q353" i="36"/>
  <c r="O353" i="36"/>
  <c r="J353" i="36"/>
  <c r="BE353" i="36" s="1"/>
  <c r="BJ352" i="36"/>
  <c r="BH352" i="36"/>
  <c r="BG352" i="36"/>
  <c r="BF352" i="36"/>
  <c r="BD352" i="36"/>
  <c r="S352" i="36"/>
  <c r="Q352" i="36"/>
  <c r="O352" i="36"/>
  <c r="J352" i="36"/>
  <c r="BE352" i="36" s="1"/>
  <c r="BJ351" i="36"/>
  <c r="BH351" i="36"/>
  <c r="BG351" i="36"/>
  <c r="BF351" i="36"/>
  <c r="BD351" i="36"/>
  <c r="S351" i="36"/>
  <c r="Q351" i="36"/>
  <c r="O351" i="36"/>
  <c r="J351" i="36"/>
  <c r="BE351" i="36" s="1"/>
  <c r="BJ350" i="36"/>
  <c r="BH350" i="36"/>
  <c r="BG350" i="36"/>
  <c r="BF350" i="36"/>
  <c r="BD350" i="36"/>
  <c r="S350" i="36"/>
  <c r="Q350" i="36"/>
  <c r="O350" i="36"/>
  <c r="J350" i="36"/>
  <c r="BE350" i="36" s="1"/>
  <c r="BJ349" i="36"/>
  <c r="BH349" i="36"/>
  <c r="BG349" i="36"/>
  <c r="BF349" i="36"/>
  <c r="BD349" i="36"/>
  <c r="S349" i="36"/>
  <c r="Q349" i="36"/>
  <c r="O349" i="36"/>
  <c r="J349" i="36"/>
  <c r="BE349" i="36" s="1"/>
  <c r="BJ348" i="36"/>
  <c r="BH348" i="36"/>
  <c r="BG348" i="36"/>
  <c r="BF348" i="36"/>
  <c r="BD348" i="36"/>
  <c r="S348" i="36"/>
  <c r="Q348" i="36"/>
  <c r="O348" i="36"/>
  <c r="J348" i="36"/>
  <c r="BE348" i="36" s="1"/>
  <c r="BJ346" i="36"/>
  <c r="BH346" i="36"/>
  <c r="BG346" i="36"/>
  <c r="BF346" i="36"/>
  <c r="BD346" i="36"/>
  <c r="S346" i="36"/>
  <c r="Q346" i="36"/>
  <c r="O346" i="36"/>
  <c r="J346" i="36"/>
  <c r="BE346" i="36" s="1"/>
  <c r="BJ345" i="36"/>
  <c r="BH345" i="36"/>
  <c r="BG345" i="36"/>
  <c r="BF345" i="36"/>
  <c r="BD345" i="36"/>
  <c r="S345" i="36"/>
  <c r="Q345" i="36"/>
  <c r="O345" i="36"/>
  <c r="J345" i="36"/>
  <c r="BE345" i="36" s="1"/>
  <c r="BJ344" i="36"/>
  <c r="BH344" i="36"/>
  <c r="BG344" i="36"/>
  <c r="BF344" i="36"/>
  <c r="BD344" i="36"/>
  <c r="S344" i="36"/>
  <c r="Q344" i="36"/>
  <c r="O344" i="36"/>
  <c r="J344" i="36"/>
  <c r="BE344" i="36" s="1"/>
  <c r="BJ343" i="36"/>
  <c r="BH343" i="36"/>
  <c r="BG343" i="36"/>
  <c r="BF343" i="36"/>
  <c r="BD343" i="36"/>
  <c r="S343" i="36"/>
  <c r="Q343" i="36"/>
  <c r="O343" i="36"/>
  <c r="J343" i="36"/>
  <c r="BE343" i="36" s="1"/>
  <c r="BJ341" i="36"/>
  <c r="BH341" i="36"/>
  <c r="BG341" i="36"/>
  <c r="BF341" i="36"/>
  <c r="BD341" i="36"/>
  <c r="S341" i="36"/>
  <c r="Q341" i="36"/>
  <c r="O341" i="36"/>
  <c r="J341" i="36"/>
  <c r="BE341" i="36" s="1"/>
  <c r="BJ340" i="36"/>
  <c r="BH340" i="36"/>
  <c r="BG340" i="36"/>
  <c r="BF340" i="36"/>
  <c r="BD340" i="36"/>
  <c r="S340" i="36"/>
  <c r="Q340" i="36"/>
  <c r="O340" i="36"/>
  <c r="J340" i="36"/>
  <c r="BE340" i="36" s="1"/>
  <c r="BJ339" i="36"/>
  <c r="BH339" i="36"/>
  <c r="BG339" i="36"/>
  <c r="BF339" i="36"/>
  <c r="BD339" i="36"/>
  <c r="S339" i="36"/>
  <c r="Q339" i="36"/>
  <c r="O339" i="36"/>
  <c r="J339" i="36"/>
  <c r="BE339" i="36" s="1"/>
  <c r="BJ337" i="36"/>
  <c r="BH337" i="36"/>
  <c r="BG337" i="36"/>
  <c r="BF337" i="36"/>
  <c r="BD337" i="36"/>
  <c r="S337" i="36"/>
  <c r="Q337" i="36"/>
  <c r="O337" i="36"/>
  <c r="J337" i="36"/>
  <c r="BE337" i="36" s="1"/>
  <c r="BJ336" i="36"/>
  <c r="BH336" i="36"/>
  <c r="BG336" i="36"/>
  <c r="BF336" i="36"/>
  <c r="BD336" i="36"/>
  <c r="S336" i="36"/>
  <c r="Q336" i="36"/>
  <c r="O336" i="36"/>
  <c r="J336" i="36"/>
  <c r="BE336" i="36" s="1"/>
  <c r="BJ335" i="36"/>
  <c r="BH335" i="36"/>
  <c r="BG335" i="36"/>
  <c r="BF335" i="36"/>
  <c r="BD335" i="36"/>
  <c r="S335" i="36"/>
  <c r="Q335" i="36"/>
  <c r="O335" i="36"/>
  <c r="J335" i="36"/>
  <c r="BE335" i="36" s="1"/>
  <c r="BJ334" i="36"/>
  <c r="BH334" i="36"/>
  <c r="BG334" i="36"/>
  <c r="BF334" i="36"/>
  <c r="BD334" i="36"/>
  <c r="S334" i="36"/>
  <c r="Q334" i="36"/>
  <c r="O334" i="36"/>
  <c r="J334" i="36"/>
  <c r="BE334" i="36" s="1"/>
  <c r="BJ333" i="36"/>
  <c r="BH333" i="36"/>
  <c r="BG333" i="36"/>
  <c r="BF333" i="36"/>
  <c r="BD333" i="36"/>
  <c r="S333" i="36"/>
  <c r="Q333" i="36"/>
  <c r="O333" i="36"/>
  <c r="J333" i="36"/>
  <c r="BE333" i="36" s="1"/>
  <c r="BJ332" i="36"/>
  <c r="BH332" i="36"/>
  <c r="BG332" i="36"/>
  <c r="BF332" i="36"/>
  <c r="BD332" i="36"/>
  <c r="S332" i="36"/>
  <c r="Q332" i="36"/>
  <c r="O332" i="36"/>
  <c r="J332" i="36"/>
  <c r="BE332" i="36" s="1"/>
  <c r="BJ331" i="36"/>
  <c r="BH331" i="36"/>
  <c r="BG331" i="36"/>
  <c r="BF331" i="36"/>
  <c r="BD331" i="36"/>
  <c r="S331" i="36"/>
  <c r="Q331" i="36"/>
  <c r="O331" i="36"/>
  <c r="J331" i="36"/>
  <c r="BE331" i="36" s="1"/>
  <c r="BJ329" i="36"/>
  <c r="BH329" i="36"/>
  <c r="BG329" i="36"/>
  <c r="BF329" i="36"/>
  <c r="BD329" i="36"/>
  <c r="S329" i="36"/>
  <c r="Q329" i="36"/>
  <c r="O329" i="36"/>
  <c r="J329" i="36"/>
  <c r="BE329" i="36" s="1"/>
  <c r="BJ328" i="36"/>
  <c r="BH328" i="36"/>
  <c r="BG328" i="36"/>
  <c r="BF328" i="36"/>
  <c r="BD328" i="36"/>
  <c r="S328" i="36"/>
  <c r="Q328" i="36"/>
  <c r="O328" i="36"/>
  <c r="J328" i="36"/>
  <c r="BE328" i="36" s="1"/>
  <c r="BJ327" i="36"/>
  <c r="BH327" i="36"/>
  <c r="BG327" i="36"/>
  <c r="BF327" i="36"/>
  <c r="BD327" i="36"/>
  <c r="S327" i="36"/>
  <c r="Q327" i="36"/>
  <c r="O327" i="36"/>
  <c r="J327" i="36"/>
  <c r="BE327" i="36" s="1"/>
  <c r="BJ325" i="36"/>
  <c r="BH325" i="36"/>
  <c r="BG325" i="36"/>
  <c r="BF325" i="36"/>
  <c r="BD325" i="36"/>
  <c r="S325" i="36"/>
  <c r="Q325" i="36"/>
  <c r="O325" i="36"/>
  <c r="J325" i="36"/>
  <c r="BE325" i="36" s="1"/>
  <c r="BJ324" i="36"/>
  <c r="BH324" i="36"/>
  <c r="BG324" i="36"/>
  <c r="BF324" i="36"/>
  <c r="BE324" i="36"/>
  <c r="BD324" i="36"/>
  <c r="S324" i="36"/>
  <c r="Q324" i="36"/>
  <c r="O324" i="36"/>
  <c r="J324" i="36"/>
  <c r="BJ323" i="36"/>
  <c r="BH323" i="36"/>
  <c r="BG323" i="36"/>
  <c r="BF323" i="36"/>
  <c r="BD323" i="36"/>
  <c r="S323" i="36"/>
  <c r="Q323" i="36"/>
  <c r="O323" i="36"/>
  <c r="J323" i="36"/>
  <c r="BE323" i="36" s="1"/>
  <c r="BJ322" i="36"/>
  <c r="BH322" i="36"/>
  <c r="BG322" i="36"/>
  <c r="BF322" i="36"/>
  <c r="BD322" i="36"/>
  <c r="S322" i="36"/>
  <c r="Q322" i="36"/>
  <c r="O322" i="36"/>
  <c r="J322" i="36"/>
  <c r="BE322" i="36" s="1"/>
  <c r="BJ321" i="36"/>
  <c r="BH321" i="36"/>
  <c r="BG321" i="36"/>
  <c r="BF321" i="36"/>
  <c r="BD321" i="36"/>
  <c r="S321" i="36"/>
  <c r="Q321" i="36"/>
  <c r="Q320" i="36" s="1"/>
  <c r="O321" i="36"/>
  <c r="J321" i="36"/>
  <c r="BE321" i="36" s="1"/>
  <c r="BJ319" i="36"/>
  <c r="BH319" i="36"/>
  <c r="BG319" i="36"/>
  <c r="BF319" i="36"/>
  <c r="BD319" i="36"/>
  <c r="S319" i="36"/>
  <c r="Q319" i="36"/>
  <c r="O319" i="36"/>
  <c r="J319" i="36"/>
  <c r="BE319" i="36" s="1"/>
  <c r="BJ318" i="36"/>
  <c r="BH318" i="36"/>
  <c r="BG318" i="36"/>
  <c r="BF318" i="36"/>
  <c r="BD318" i="36"/>
  <c r="S318" i="36"/>
  <c r="Q318" i="36"/>
  <c r="O318" i="36"/>
  <c r="J318" i="36"/>
  <c r="BE318" i="36" s="1"/>
  <c r="BJ317" i="36"/>
  <c r="BH317" i="36"/>
  <c r="BG317" i="36"/>
  <c r="BF317" i="36"/>
  <c r="BD317" i="36"/>
  <c r="S317" i="36"/>
  <c r="Q317" i="36"/>
  <c r="O317" i="36"/>
  <c r="J317" i="36"/>
  <c r="BE317" i="36" s="1"/>
  <c r="BJ316" i="36"/>
  <c r="BH316" i="36"/>
  <c r="BG316" i="36"/>
  <c r="BF316" i="36"/>
  <c r="BD316" i="36"/>
  <c r="S316" i="36"/>
  <c r="Q316" i="36"/>
  <c r="O316" i="36"/>
  <c r="J316" i="36"/>
  <c r="BE316" i="36" s="1"/>
  <c r="BJ315" i="36"/>
  <c r="BH315" i="36"/>
  <c r="BG315" i="36"/>
  <c r="BF315" i="36"/>
  <c r="BD315" i="36"/>
  <c r="S315" i="36"/>
  <c r="Q315" i="36"/>
  <c r="O315" i="36"/>
  <c r="J315" i="36"/>
  <c r="BE315" i="36" s="1"/>
  <c r="BJ314" i="36"/>
  <c r="BH314" i="36"/>
  <c r="BG314" i="36"/>
  <c r="BF314" i="36"/>
  <c r="BD314" i="36"/>
  <c r="S314" i="36"/>
  <c r="Q314" i="36"/>
  <c r="O314" i="36"/>
  <c r="J314" i="36"/>
  <c r="BE314" i="36" s="1"/>
  <c r="BJ313" i="36"/>
  <c r="BH313" i="36"/>
  <c r="BG313" i="36"/>
  <c r="BF313" i="36"/>
  <c r="BD313" i="36"/>
  <c r="S313" i="36"/>
  <c r="Q313" i="36"/>
  <c r="O313" i="36"/>
  <c r="J313" i="36"/>
  <c r="BE313" i="36" s="1"/>
  <c r="BJ311" i="36"/>
  <c r="BH311" i="36"/>
  <c r="BG311" i="36"/>
  <c r="BF311" i="36"/>
  <c r="BD311" i="36"/>
  <c r="S311" i="36"/>
  <c r="Q311" i="36"/>
  <c r="O311" i="36"/>
  <c r="J311" i="36"/>
  <c r="BE311" i="36" s="1"/>
  <c r="BJ310" i="36"/>
  <c r="BH310" i="36"/>
  <c r="BG310" i="36"/>
  <c r="BF310" i="36"/>
  <c r="BD310" i="36"/>
  <c r="S310" i="36"/>
  <c r="Q310" i="36"/>
  <c r="O310" i="36"/>
  <c r="J310" i="36"/>
  <c r="BE310" i="36" s="1"/>
  <c r="BJ309" i="36"/>
  <c r="BH309" i="36"/>
  <c r="BG309" i="36"/>
  <c r="BF309" i="36"/>
  <c r="BD309" i="36"/>
  <c r="S309" i="36"/>
  <c r="Q309" i="36"/>
  <c r="O309" i="36"/>
  <c r="J309" i="36"/>
  <c r="BE309" i="36" s="1"/>
  <c r="BJ308" i="36"/>
  <c r="BH308" i="36"/>
  <c r="BG308" i="36"/>
  <c r="BF308" i="36"/>
  <c r="BE308" i="36"/>
  <c r="BD308" i="36"/>
  <c r="S308" i="36"/>
  <c r="Q308" i="36"/>
  <c r="O308" i="36"/>
  <c r="J308" i="36"/>
  <c r="BJ307" i="36"/>
  <c r="BH307" i="36"/>
  <c r="BG307" i="36"/>
  <c r="BF307" i="36"/>
  <c r="BD307" i="36"/>
  <c r="S307" i="36"/>
  <c r="Q307" i="36"/>
  <c r="O307" i="36"/>
  <c r="J307" i="36"/>
  <c r="BE307" i="36" s="1"/>
  <c r="BJ306" i="36"/>
  <c r="BH306" i="36"/>
  <c r="BG306" i="36"/>
  <c r="BF306" i="36"/>
  <c r="BD306" i="36"/>
  <c r="S306" i="36"/>
  <c r="Q306" i="36"/>
  <c r="O306" i="36"/>
  <c r="J306" i="36"/>
  <c r="BE306" i="36" s="1"/>
  <c r="BJ305" i="36"/>
  <c r="BH305" i="36"/>
  <c r="BG305" i="36"/>
  <c r="BF305" i="36"/>
  <c r="BD305" i="36"/>
  <c r="S305" i="36"/>
  <c r="Q305" i="36"/>
  <c r="O305" i="36"/>
  <c r="J305" i="36"/>
  <c r="BE305" i="36" s="1"/>
  <c r="BJ303" i="36"/>
  <c r="BH303" i="36"/>
  <c r="BG303" i="36"/>
  <c r="BF303" i="36"/>
  <c r="BD303" i="36"/>
  <c r="S303" i="36"/>
  <c r="Q303" i="36"/>
  <c r="O303" i="36"/>
  <c r="J303" i="36"/>
  <c r="BE303" i="36" s="1"/>
  <c r="BJ302" i="36"/>
  <c r="BH302" i="36"/>
  <c r="BG302" i="36"/>
  <c r="BF302" i="36"/>
  <c r="BD302" i="36"/>
  <c r="S302" i="36"/>
  <c r="Q302" i="36"/>
  <c r="O302" i="36"/>
  <c r="J302" i="36"/>
  <c r="BE302" i="36" s="1"/>
  <c r="BJ301" i="36"/>
  <c r="BH301" i="36"/>
  <c r="BG301" i="36"/>
  <c r="BF301" i="36"/>
  <c r="BD301" i="36"/>
  <c r="S301" i="36"/>
  <c r="Q301" i="36"/>
  <c r="O301" i="36"/>
  <c r="J301" i="36"/>
  <c r="BE301" i="36" s="1"/>
  <c r="BJ300" i="36"/>
  <c r="BH300" i="36"/>
  <c r="BG300" i="36"/>
  <c r="BF300" i="36"/>
  <c r="BD300" i="36"/>
  <c r="S300" i="36"/>
  <c r="Q300" i="36"/>
  <c r="O300" i="36"/>
  <c r="J300" i="36"/>
  <c r="BE300" i="36" s="1"/>
  <c r="BJ299" i="36"/>
  <c r="BH299" i="36"/>
  <c r="BG299" i="36"/>
  <c r="BF299" i="36"/>
  <c r="BD299" i="36"/>
  <c r="S299" i="36"/>
  <c r="Q299" i="36"/>
  <c r="O299" i="36"/>
  <c r="J299" i="36"/>
  <c r="BE299" i="36" s="1"/>
  <c r="BJ298" i="36"/>
  <c r="BH298" i="36"/>
  <c r="BG298" i="36"/>
  <c r="BF298" i="36"/>
  <c r="BE298" i="36"/>
  <c r="BD298" i="36"/>
  <c r="S298" i="36"/>
  <c r="Q298" i="36"/>
  <c r="O298" i="36"/>
  <c r="J298" i="36"/>
  <c r="BJ297" i="36"/>
  <c r="BH297" i="36"/>
  <c r="BG297" i="36"/>
  <c r="BF297" i="36"/>
  <c r="BD297" i="36"/>
  <c r="S297" i="36"/>
  <c r="Q297" i="36"/>
  <c r="O297" i="36"/>
  <c r="J297" i="36"/>
  <c r="BE297" i="36" s="1"/>
  <c r="BJ296" i="36"/>
  <c r="BH296" i="36"/>
  <c r="BG296" i="36"/>
  <c r="BF296" i="36"/>
  <c r="BD296" i="36"/>
  <c r="S296" i="36"/>
  <c r="Q296" i="36"/>
  <c r="O296" i="36"/>
  <c r="J296" i="36"/>
  <c r="BE296" i="36" s="1"/>
  <c r="BJ295" i="36"/>
  <c r="BH295" i="36"/>
  <c r="BG295" i="36"/>
  <c r="BF295" i="36"/>
  <c r="BD295" i="36"/>
  <c r="S295" i="36"/>
  <c r="Q295" i="36"/>
  <c r="O295" i="36"/>
  <c r="J295" i="36"/>
  <c r="BE295" i="36" s="1"/>
  <c r="BJ294" i="36"/>
  <c r="BH294" i="36"/>
  <c r="BG294" i="36"/>
  <c r="BF294" i="36"/>
  <c r="BD294" i="36"/>
  <c r="S294" i="36"/>
  <c r="Q294" i="36"/>
  <c r="O294" i="36"/>
  <c r="J294" i="36"/>
  <c r="BE294" i="36" s="1"/>
  <c r="BJ293" i="36"/>
  <c r="BH293" i="36"/>
  <c r="BG293" i="36"/>
  <c r="BF293" i="36"/>
  <c r="BD293" i="36"/>
  <c r="S293" i="36"/>
  <c r="Q293" i="36"/>
  <c r="O293" i="36"/>
  <c r="J293" i="36"/>
  <c r="BE293" i="36" s="1"/>
  <c r="BJ292" i="36"/>
  <c r="BH292" i="36"/>
  <c r="BG292" i="36"/>
  <c r="BF292" i="36"/>
  <c r="BD292" i="36"/>
  <c r="S292" i="36"/>
  <c r="Q292" i="36"/>
  <c r="O292" i="36"/>
  <c r="J292" i="36"/>
  <c r="BE292" i="36" s="1"/>
  <c r="BJ290" i="36"/>
  <c r="BH290" i="36"/>
  <c r="BG290" i="36"/>
  <c r="BF290" i="36"/>
  <c r="BD290" i="36"/>
  <c r="S290" i="36"/>
  <c r="Q290" i="36"/>
  <c r="O290" i="36"/>
  <c r="J290" i="36"/>
  <c r="BE290" i="36" s="1"/>
  <c r="BJ289" i="36"/>
  <c r="BH289" i="36"/>
  <c r="BG289" i="36"/>
  <c r="BF289" i="36"/>
  <c r="BD289" i="36"/>
  <c r="S289" i="36"/>
  <c r="Q289" i="36"/>
  <c r="O289" i="36"/>
  <c r="J289" i="36"/>
  <c r="BE289" i="36" s="1"/>
  <c r="BJ288" i="36"/>
  <c r="BH288" i="36"/>
  <c r="BG288" i="36"/>
  <c r="BF288" i="36"/>
  <c r="BD288" i="36"/>
  <c r="S288" i="36"/>
  <c r="Q288" i="36"/>
  <c r="O288" i="36"/>
  <c r="J288" i="36"/>
  <c r="BE288" i="36" s="1"/>
  <c r="BJ287" i="36"/>
  <c r="BH287" i="36"/>
  <c r="BG287" i="36"/>
  <c r="BF287" i="36"/>
  <c r="BE287" i="36"/>
  <c r="BD287" i="36"/>
  <c r="S287" i="36"/>
  <c r="Q287" i="36"/>
  <c r="O287" i="36"/>
  <c r="J287" i="36"/>
  <c r="BJ286" i="36"/>
  <c r="BH286" i="36"/>
  <c r="BG286" i="36"/>
  <c r="BF286" i="36"/>
  <c r="BD286" i="36"/>
  <c r="S286" i="36"/>
  <c r="Q286" i="36"/>
  <c r="O286" i="36"/>
  <c r="J286" i="36"/>
  <c r="BE286" i="36" s="1"/>
  <c r="BJ285" i="36"/>
  <c r="BH285" i="36"/>
  <c r="BG285" i="36"/>
  <c r="BF285" i="36"/>
  <c r="BD285" i="36"/>
  <c r="S285" i="36"/>
  <c r="Q285" i="36"/>
  <c r="O285" i="36"/>
  <c r="J285" i="36"/>
  <c r="BE285" i="36" s="1"/>
  <c r="BJ284" i="36"/>
  <c r="BH284" i="36"/>
  <c r="BG284" i="36"/>
  <c r="BF284" i="36"/>
  <c r="BD284" i="36"/>
  <c r="S284" i="36"/>
  <c r="Q284" i="36"/>
  <c r="O284" i="36"/>
  <c r="J284" i="36"/>
  <c r="BE284" i="36" s="1"/>
  <c r="BJ283" i="36"/>
  <c r="BH283" i="36"/>
  <c r="BG283" i="36"/>
  <c r="BF283" i="36"/>
  <c r="BD283" i="36"/>
  <c r="S283" i="36"/>
  <c r="Q283" i="36"/>
  <c r="O283" i="36"/>
  <c r="J283" i="36"/>
  <c r="BE283" i="36" s="1"/>
  <c r="BJ282" i="36"/>
  <c r="BH282" i="36"/>
  <c r="BG282" i="36"/>
  <c r="BF282" i="36"/>
  <c r="BD282" i="36"/>
  <c r="S282" i="36"/>
  <c r="Q282" i="36"/>
  <c r="O282" i="36"/>
  <c r="J282" i="36"/>
  <c r="BE282" i="36" s="1"/>
  <c r="BJ281" i="36"/>
  <c r="BH281" i="36"/>
  <c r="BG281" i="36"/>
  <c r="BF281" i="36"/>
  <c r="BE281" i="36"/>
  <c r="BD281" i="36"/>
  <c r="S281" i="36"/>
  <c r="Q281" i="36"/>
  <c r="O281" i="36"/>
  <c r="J281" i="36"/>
  <c r="BJ280" i="36"/>
  <c r="BH280" i="36"/>
  <c r="BG280" i="36"/>
  <c r="BF280" i="36"/>
  <c r="BD280" i="36"/>
  <c r="S280" i="36"/>
  <c r="Q280" i="36"/>
  <c r="O280" i="36"/>
  <c r="J280" i="36"/>
  <c r="BE280" i="36" s="1"/>
  <c r="BJ279" i="36"/>
  <c r="BH279" i="36"/>
  <c r="BG279" i="36"/>
  <c r="BF279" i="36"/>
  <c r="BD279" i="36"/>
  <c r="S279" i="36"/>
  <c r="Q279" i="36"/>
  <c r="O279" i="36"/>
  <c r="J279" i="36"/>
  <c r="BE279" i="36" s="1"/>
  <c r="BJ278" i="36"/>
  <c r="BH278" i="36"/>
  <c r="BG278" i="36"/>
  <c r="BF278" i="36"/>
  <c r="BE278" i="36"/>
  <c r="BD278" i="36"/>
  <c r="S278" i="36"/>
  <c r="Q278" i="36"/>
  <c r="O278" i="36"/>
  <c r="J278" i="36"/>
  <c r="BJ277" i="36"/>
  <c r="BH277" i="36"/>
  <c r="BG277" i="36"/>
  <c r="BF277" i="36"/>
  <c r="BD277" i="36"/>
  <c r="S277" i="36"/>
  <c r="Q277" i="36"/>
  <c r="O277" i="36"/>
  <c r="J277" i="36"/>
  <c r="BE277" i="36" s="1"/>
  <c r="BJ276" i="36"/>
  <c r="BH276" i="36"/>
  <c r="BG276" i="36"/>
  <c r="BF276" i="36"/>
  <c r="BD276" i="36"/>
  <c r="S276" i="36"/>
  <c r="Q276" i="36"/>
  <c r="O276" i="36"/>
  <c r="J276" i="36"/>
  <c r="BE276" i="36" s="1"/>
  <c r="BJ275" i="36"/>
  <c r="BH275" i="36"/>
  <c r="BG275" i="36"/>
  <c r="BF275" i="36"/>
  <c r="BD275" i="36"/>
  <c r="S275" i="36"/>
  <c r="Q275" i="36"/>
  <c r="O275" i="36"/>
  <c r="J275" i="36"/>
  <c r="BE275" i="36" s="1"/>
  <c r="BJ273" i="36"/>
  <c r="BJ271" i="36" s="1"/>
  <c r="J271" i="36" s="1"/>
  <c r="J111" i="36" s="1"/>
  <c r="BH273" i="36"/>
  <c r="BG273" i="36"/>
  <c r="BF273" i="36"/>
  <c r="BD273" i="36"/>
  <c r="S273" i="36"/>
  <c r="Q273" i="36"/>
  <c r="O273" i="36"/>
  <c r="J273" i="36"/>
  <c r="BE273" i="36" s="1"/>
  <c r="BJ272" i="36"/>
  <c r="BH272" i="36"/>
  <c r="BG272" i="36"/>
  <c r="BF272" i="36"/>
  <c r="BD272" i="36"/>
  <c r="S272" i="36"/>
  <c r="S271" i="36" s="1"/>
  <c r="Q272" i="36"/>
  <c r="O272" i="36"/>
  <c r="J272" i="36"/>
  <c r="BE272" i="36" s="1"/>
  <c r="BJ270" i="36"/>
  <c r="BH270" i="36"/>
  <c r="BG270" i="36"/>
  <c r="BF270" i="36"/>
  <c r="BD270" i="36"/>
  <c r="S270" i="36"/>
  <c r="Q270" i="36"/>
  <c r="O270" i="36"/>
  <c r="J270" i="36"/>
  <c r="BE270" i="36" s="1"/>
  <c r="BJ269" i="36"/>
  <c r="BH269" i="36"/>
  <c r="BG269" i="36"/>
  <c r="BF269" i="36"/>
  <c r="BD269" i="36"/>
  <c r="S269" i="36"/>
  <c r="Q269" i="36"/>
  <c r="O269" i="36"/>
  <c r="J269" i="36"/>
  <c r="BE269" i="36" s="1"/>
  <c r="BJ268" i="36"/>
  <c r="BH268" i="36"/>
  <c r="BG268" i="36"/>
  <c r="BF268" i="36"/>
  <c r="BD268" i="36"/>
  <c r="S268" i="36"/>
  <c r="Q268" i="36"/>
  <c r="O268" i="36"/>
  <c r="J268" i="36"/>
  <c r="BE268" i="36" s="1"/>
  <c r="BJ267" i="36"/>
  <c r="BH267" i="36"/>
  <c r="BG267" i="36"/>
  <c r="BF267" i="36"/>
  <c r="BD267" i="36"/>
  <c r="S267" i="36"/>
  <c r="Q267" i="36"/>
  <c r="O267" i="36"/>
  <c r="J267" i="36"/>
  <c r="BE267" i="36" s="1"/>
  <c r="BJ266" i="36"/>
  <c r="BH266" i="36"/>
  <c r="BG266" i="36"/>
  <c r="BF266" i="36"/>
  <c r="BE266" i="36"/>
  <c r="BD266" i="36"/>
  <c r="S266" i="36"/>
  <c r="Q266" i="36"/>
  <c r="O266" i="36"/>
  <c r="J266" i="36"/>
  <c r="BJ265" i="36"/>
  <c r="BH265" i="36"/>
  <c r="BG265" i="36"/>
  <c r="BF265" i="36"/>
  <c r="BD265" i="36"/>
  <c r="S265" i="36"/>
  <c r="Q265" i="36"/>
  <c r="O265" i="36"/>
  <c r="J265" i="36"/>
  <c r="BE265" i="36" s="1"/>
  <c r="BJ264" i="36"/>
  <c r="BH264" i="36"/>
  <c r="BG264" i="36"/>
  <c r="BF264" i="36"/>
  <c r="BD264" i="36"/>
  <c r="S264" i="36"/>
  <c r="Q264" i="36"/>
  <c r="O264" i="36"/>
  <c r="J264" i="36"/>
  <c r="BE264" i="36" s="1"/>
  <c r="BJ262" i="36"/>
  <c r="BH262" i="36"/>
  <c r="BG262" i="36"/>
  <c r="BF262" i="36"/>
  <c r="BD262" i="36"/>
  <c r="S262" i="36"/>
  <c r="Q262" i="36"/>
  <c r="O262" i="36"/>
  <c r="J262" i="36"/>
  <c r="BE262" i="36" s="1"/>
  <c r="BJ261" i="36"/>
  <c r="BH261" i="36"/>
  <c r="BG261" i="36"/>
  <c r="BF261" i="36"/>
  <c r="BD261" i="36"/>
  <c r="S261" i="36"/>
  <c r="Q261" i="36"/>
  <c r="Q260" i="36" s="1"/>
  <c r="O261" i="36"/>
  <c r="J261" i="36"/>
  <c r="BE261" i="36" s="1"/>
  <c r="BJ259" i="36"/>
  <c r="BH259" i="36"/>
  <c r="BG259" i="36"/>
  <c r="BF259" i="36"/>
  <c r="BD259" i="36"/>
  <c r="S259" i="36"/>
  <c r="Q259" i="36"/>
  <c r="O259" i="36"/>
  <c r="J259" i="36"/>
  <c r="BE259" i="36" s="1"/>
  <c r="BJ258" i="36"/>
  <c r="BH258" i="36"/>
  <c r="BG258" i="36"/>
  <c r="BF258" i="36"/>
  <c r="BD258" i="36"/>
  <c r="S258" i="36"/>
  <c r="Q258" i="36"/>
  <c r="O258" i="36"/>
  <c r="J258" i="36"/>
  <c r="BE258" i="36" s="1"/>
  <c r="BJ257" i="36"/>
  <c r="BH257" i="36"/>
  <c r="BG257" i="36"/>
  <c r="BF257" i="36"/>
  <c r="BD257" i="36"/>
  <c r="S257" i="36"/>
  <c r="Q257" i="36"/>
  <c r="O257" i="36"/>
  <c r="J257" i="36"/>
  <c r="BE257" i="36" s="1"/>
  <c r="BJ256" i="36"/>
  <c r="BH256" i="36"/>
  <c r="BG256" i="36"/>
  <c r="BF256" i="36"/>
  <c r="BD256" i="36"/>
  <c r="S256" i="36"/>
  <c r="Q256" i="36"/>
  <c r="O256" i="36"/>
  <c r="J256" i="36"/>
  <c r="BE256" i="36" s="1"/>
  <c r="BJ255" i="36"/>
  <c r="BH255" i="36"/>
  <c r="BG255" i="36"/>
  <c r="BF255" i="36"/>
  <c r="BD255" i="36"/>
  <c r="S255" i="36"/>
  <c r="Q255" i="36"/>
  <c r="O255" i="36"/>
  <c r="J255" i="36"/>
  <c r="BE255" i="36" s="1"/>
  <c r="BJ254" i="36"/>
  <c r="BH254" i="36"/>
  <c r="BG254" i="36"/>
  <c r="BF254" i="36"/>
  <c r="BD254" i="36"/>
  <c r="S254" i="36"/>
  <c r="Q254" i="36"/>
  <c r="O254" i="36"/>
  <c r="J254" i="36"/>
  <c r="BE254" i="36" s="1"/>
  <c r="BJ253" i="36"/>
  <c r="BH253" i="36"/>
  <c r="BG253" i="36"/>
  <c r="BF253" i="36"/>
  <c r="BD253" i="36"/>
  <c r="S253" i="36"/>
  <c r="Q253" i="36"/>
  <c r="O253" i="36"/>
  <c r="J253" i="36"/>
  <c r="BE253" i="36" s="1"/>
  <c r="BJ252" i="36"/>
  <c r="BH252" i="36"/>
  <c r="BG252" i="36"/>
  <c r="BF252" i="36"/>
  <c r="BD252" i="36"/>
  <c r="S252" i="36"/>
  <c r="Q252" i="36"/>
  <c r="O252" i="36"/>
  <c r="J252" i="36"/>
  <c r="BE252" i="36" s="1"/>
  <c r="BJ249" i="36"/>
  <c r="BH249" i="36"/>
  <c r="BG249" i="36"/>
  <c r="BF249" i="36"/>
  <c r="BD249" i="36"/>
  <c r="S249" i="36"/>
  <c r="Q249" i="36"/>
  <c r="O249" i="36"/>
  <c r="J249" i="36"/>
  <c r="BE249" i="36" s="1"/>
  <c r="BJ248" i="36"/>
  <c r="BH248" i="36"/>
  <c r="BG248" i="36"/>
  <c r="BF248" i="36"/>
  <c r="BE248" i="36"/>
  <c r="BD248" i="36"/>
  <c r="S248" i="36"/>
  <c r="Q248" i="36"/>
  <c r="O248" i="36"/>
  <c r="J248" i="36"/>
  <c r="BJ247" i="36"/>
  <c r="BH247" i="36"/>
  <c r="BG247" i="36"/>
  <c r="BF247" i="36"/>
  <c r="BD247" i="36"/>
  <c r="S247" i="36"/>
  <c r="Q247" i="36"/>
  <c r="O247" i="36"/>
  <c r="J247" i="36"/>
  <c r="BE247" i="36" s="1"/>
  <c r="BJ245" i="36"/>
  <c r="BH245" i="36"/>
  <c r="BG245" i="36"/>
  <c r="BF245" i="36"/>
  <c r="BD245" i="36"/>
  <c r="S245" i="36"/>
  <c r="Q245" i="36"/>
  <c r="O245" i="36"/>
  <c r="J245" i="36"/>
  <c r="BE245" i="36" s="1"/>
  <c r="BJ244" i="36"/>
  <c r="BH244" i="36"/>
  <c r="BG244" i="36"/>
  <c r="BF244" i="36"/>
  <c r="BD244" i="36"/>
  <c r="S244" i="36"/>
  <c r="Q244" i="36"/>
  <c r="O244" i="36"/>
  <c r="J244" i="36"/>
  <c r="BE244" i="36" s="1"/>
  <c r="BJ243" i="36"/>
  <c r="BH243" i="36"/>
  <c r="BG243" i="36"/>
  <c r="BF243" i="36"/>
  <c r="BD243" i="36"/>
  <c r="S243" i="36"/>
  <c r="Q243" i="36"/>
  <c r="O243" i="36"/>
  <c r="J243" i="36"/>
  <c r="BE243" i="36" s="1"/>
  <c r="BJ242" i="36"/>
  <c r="BH242" i="36"/>
  <c r="BG242" i="36"/>
  <c r="BF242" i="36"/>
  <c r="BD242" i="36"/>
  <c r="S242" i="36"/>
  <c r="Q242" i="36"/>
  <c r="O242" i="36"/>
  <c r="J242" i="36"/>
  <c r="BE242" i="36" s="1"/>
  <c r="BJ241" i="36"/>
  <c r="BH241" i="36"/>
  <c r="BG241" i="36"/>
  <c r="BF241" i="36"/>
  <c r="BD241" i="36"/>
  <c r="S241" i="36"/>
  <c r="Q241" i="36"/>
  <c r="O241" i="36"/>
  <c r="J241" i="36"/>
  <c r="BE241" i="36" s="1"/>
  <c r="BJ240" i="36"/>
  <c r="BH240" i="36"/>
  <c r="BG240" i="36"/>
  <c r="BF240" i="36"/>
  <c r="BD240" i="36"/>
  <c r="S240" i="36"/>
  <c r="Q240" i="36"/>
  <c r="O240" i="36"/>
  <c r="J240" i="36"/>
  <c r="BE240" i="36" s="1"/>
  <c r="BJ239" i="36"/>
  <c r="BH239" i="36"/>
  <c r="BG239" i="36"/>
  <c r="BF239" i="36"/>
  <c r="BD239" i="36"/>
  <c r="S239" i="36"/>
  <c r="Q239" i="36"/>
  <c r="O239" i="36"/>
  <c r="J239" i="36"/>
  <c r="BE239" i="36" s="1"/>
  <c r="BJ238" i="36"/>
  <c r="BH238" i="36"/>
  <c r="BG238" i="36"/>
  <c r="BF238" i="36"/>
  <c r="BD238" i="36"/>
  <c r="S238" i="36"/>
  <c r="Q238" i="36"/>
  <c r="O238" i="36"/>
  <c r="J238" i="36"/>
  <c r="BE238" i="36" s="1"/>
  <c r="BJ237" i="36"/>
  <c r="BH237" i="36"/>
  <c r="BG237" i="36"/>
  <c r="BF237" i="36"/>
  <c r="BD237" i="36"/>
  <c r="S237" i="36"/>
  <c r="Q237" i="36"/>
  <c r="O237" i="36"/>
  <c r="J237" i="36"/>
  <c r="BE237" i="36" s="1"/>
  <c r="BJ236" i="36"/>
  <c r="BH236" i="36"/>
  <c r="BG236" i="36"/>
  <c r="BF236" i="36"/>
  <c r="BD236" i="36"/>
  <c r="S236" i="36"/>
  <c r="Q236" i="36"/>
  <c r="O236" i="36"/>
  <c r="J236" i="36"/>
  <c r="BE236" i="36" s="1"/>
  <c r="BJ235" i="36"/>
  <c r="BH235" i="36"/>
  <c r="BG235" i="36"/>
  <c r="BF235" i="36"/>
  <c r="BD235" i="36"/>
  <c r="S235" i="36"/>
  <c r="Q235" i="36"/>
  <c r="O235" i="36"/>
  <c r="J235" i="36"/>
  <c r="BE235" i="36" s="1"/>
  <c r="BJ234" i="36"/>
  <c r="BH234" i="36"/>
  <c r="BG234" i="36"/>
  <c r="BF234" i="36"/>
  <c r="BD234" i="36"/>
  <c r="S234" i="36"/>
  <c r="Q234" i="36"/>
  <c r="O234" i="36"/>
  <c r="J234" i="36"/>
  <c r="BE234" i="36" s="1"/>
  <c r="BJ233" i="36"/>
  <c r="BH233" i="36"/>
  <c r="BG233" i="36"/>
  <c r="BF233" i="36"/>
  <c r="BD233" i="36"/>
  <c r="S233" i="36"/>
  <c r="Q233" i="36"/>
  <c r="O233" i="36"/>
  <c r="J233" i="36"/>
  <c r="BE233" i="36" s="1"/>
  <c r="BJ232" i="36"/>
  <c r="BH232" i="36"/>
  <c r="BG232" i="36"/>
  <c r="BF232" i="36"/>
  <c r="BD232" i="36"/>
  <c r="S232" i="36"/>
  <c r="Q232" i="36"/>
  <c r="O232" i="36"/>
  <c r="J232" i="36"/>
  <c r="BE232" i="36" s="1"/>
  <c r="BJ231" i="36"/>
  <c r="BH231" i="36"/>
  <c r="BG231" i="36"/>
  <c r="BF231" i="36"/>
  <c r="BD231" i="36"/>
  <c r="S231" i="36"/>
  <c r="Q231" i="36"/>
  <c r="O231" i="36"/>
  <c r="J231" i="36"/>
  <c r="BE231" i="36" s="1"/>
  <c r="BJ230" i="36"/>
  <c r="BH230" i="36"/>
  <c r="BG230" i="36"/>
  <c r="BF230" i="36"/>
  <c r="BD230" i="36"/>
  <c r="S230" i="36"/>
  <c r="Q230" i="36"/>
  <c r="O230" i="36"/>
  <c r="J230" i="36"/>
  <c r="BE230" i="36" s="1"/>
  <c r="BJ229" i="36"/>
  <c r="BH229" i="36"/>
  <c r="BG229" i="36"/>
  <c r="BF229" i="36"/>
  <c r="BD229" i="36"/>
  <c r="S229" i="36"/>
  <c r="Q229" i="36"/>
  <c r="O229" i="36"/>
  <c r="J229" i="36"/>
  <c r="BE229" i="36" s="1"/>
  <c r="BJ228" i="36"/>
  <c r="BH228" i="36"/>
  <c r="BG228" i="36"/>
  <c r="BF228" i="36"/>
  <c r="BD228" i="36"/>
  <c r="S228" i="36"/>
  <c r="Q228" i="36"/>
  <c r="O228" i="36"/>
  <c r="J228" i="36"/>
  <c r="BE228" i="36" s="1"/>
  <c r="BJ227" i="36"/>
  <c r="BH227" i="36"/>
  <c r="BG227" i="36"/>
  <c r="BF227" i="36"/>
  <c r="BD227" i="36"/>
  <c r="S227" i="36"/>
  <c r="Q227" i="36"/>
  <c r="O227" i="36"/>
  <c r="J227" i="36"/>
  <c r="BE227" i="36" s="1"/>
  <c r="BJ226" i="36"/>
  <c r="BH226" i="36"/>
  <c r="BG226" i="36"/>
  <c r="BF226" i="36"/>
  <c r="BD226" i="36"/>
  <c r="S226" i="36"/>
  <c r="Q226" i="36"/>
  <c r="O226" i="36"/>
  <c r="J226" i="36"/>
  <c r="BE226" i="36" s="1"/>
  <c r="BJ225" i="36"/>
  <c r="BH225" i="36"/>
  <c r="BG225" i="36"/>
  <c r="BF225" i="36"/>
  <c r="BE225" i="36"/>
  <c r="BD225" i="36"/>
  <c r="S225" i="36"/>
  <c r="Q225" i="36"/>
  <c r="O225" i="36"/>
  <c r="J225" i="36"/>
  <c r="BJ224" i="36"/>
  <c r="BH224" i="36"/>
  <c r="BG224" i="36"/>
  <c r="BF224" i="36"/>
  <c r="BD224" i="36"/>
  <c r="S224" i="36"/>
  <c r="Q224" i="36"/>
  <c r="O224" i="36"/>
  <c r="J224" i="36"/>
  <c r="BE224" i="36" s="1"/>
  <c r="BJ223" i="36"/>
  <c r="BH223" i="36"/>
  <c r="BG223" i="36"/>
  <c r="BF223" i="36"/>
  <c r="BD223" i="36"/>
  <c r="S223" i="36"/>
  <c r="Q223" i="36"/>
  <c r="O223" i="36"/>
  <c r="J223" i="36"/>
  <c r="BE223" i="36" s="1"/>
  <c r="BJ222" i="36"/>
  <c r="BH222" i="36"/>
  <c r="BG222" i="36"/>
  <c r="BF222" i="36"/>
  <c r="BD222" i="36"/>
  <c r="S222" i="36"/>
  <c r="Q222" i="36"/>
  <c r="O222" i="36"/>
  <c r="J222" i="36"/>
  <c r="BE222" i="36" s="1"/>
  <c r="BJ221" i="36"/>
  <c r="BH221" i="36"/>
  <c r="BG221" i="36"/>
  <c r="BF221" i="36"/>
  <c r="BD221" i="36"/>
  <c r="S221" i="36"/>
  <c r="Q221" i="36"/>
  <c r="O221" i="36"/>
  <c r="J221" i="36"/>
  <c r="BE221" i="36" s="1"/>
  <c r="BJ220" i="36"/>
  <c r="BH220" i="36"/>
  <c r="BG220" i="36"/>
  <c r="BF220" i="36"/>
  <c r="BD220" i="36"/>
  <c r="S220" i="36"/>
  <c r="Q220" i="36"/>
  <c r="O220" i="36"/>
  <c r="J220" i="36"/>
  <c r="BE220" i="36" s="1"/>
  <c r="BJ219" i="36"/>
  <c r="BH219" i="36"/>
  <c r="BG219" i="36"/>
  <c r="BF219" i="36"/>
  <c r="BD219" i="36"/>
  <c r="S219" i="36"/>
  <c r="Q219" i="36"/>
  <c r="O219" i="36"/>
  <c r="J219" i="36"/>
  <c r="BE219" i="36" s="1"/>
  <c r="BJ218" i="36"/>
  <c r="BH218" i="36"/>
  <c r="BG218" i="36"/>
  <c r="BF218" i="36"/>
  <c r="BD218" i="36"/>
  <c r="S218" i="36"/>
  <c r="Q218" i="36"/>
  <c r="O218" i="36"/>
  <c r="J218" i="36"/>
  <c r="BE218" i="36" s="1"/>
  <c r="BJ217" i="36"/>
  <c r="BH217" i="36"/>
  <c r="BG217" i="36"/>
  <c r="BF217" i="36"/>
  <c r="BD217" i="36"/>
  <c r="S217" i="36"/>
  <c r="Q217" i="36"/>
  <c r="O217" i="36"/>
  <c r="J217" i="36"/>
  <c r="BE217" i="36" s="1"/>
  <c r="BJ216" i="36"/>
  <c r="BH216" i="36"/>
  <c r="BG216" i="36"/>
  <c r="BF216" i="36"/>
  <c r="BD216" i="36"/>
  <c r="S216" i="36"/>
  <c r="Q216" i="36"/>
  <c r="O216" i="36"/>
  <c r="J216" i="36"/>
  <c r="BE216" i="36" s="1"/>
  <c r="BJ215" i="36"/>
  <c r="BH215" i="36"/>
  <c r="BG215" i="36"/>
  <c r="BF215" i="36"/>
  <c r="BD215" i="36"/>
  <c r="S215" i="36"/>
  <c r="Q215" i="36"/>
  <c r="O215" i="36"/>
  <c r="J215" i="36"/>
  <c r="BE215" i="36" s="1"/>
  <c r="BJ214" i="36"/>
  <c r="BH214" i="36"/>
  <c r="BG214" i="36"/>
  <c r="BF214" i="36"/>
  <c r="BD214" i="36"/>
  <c r="S214" i="36"/>
  <c r="Q214" i="36"/>
  <c r="O214" i="36"/>
  <c r="J214" i="36"/>
  <c r="BE214" i="36" s="1"/>
  <c r="BJ213" i="36"/>
  <c r="BH213" i="36"/>
  <c r="BG213" i="36"/>
  <c r="BF213" i="36"/>
  <c r="BD213" i="36"/>
  <c r="S213" i="36"/>
  <c r="Q213" i="36"/>
  <c r="O213" i="36"/>
  <c r="J213" i="36"/>
  <c r="BE213" i="36" s="1"/>
  <c r="BJ211" i="36"/>
  <c r="BH211" i="36"/>
  <c r="BG211" i="36"/>
  <c r="BF211" i="36"/>
  <c r="BD211" i="36"/>
  <c r="S211" i="36"/>
  <c r="Q211" i="36"/>
  <c r="O211" i="36"/>
  <c r="J211" i="36"/>
  <c r="BE211" i="36" s="1"/>
  <c r="BJ210" i="36"/>
  <c r="BH210" i="36"/>
  <c r="BG210" i="36"/>
  <c r="BF210" i="36"/>
  <c r="BD210" i="36"/>
  <c r="S210" i="36"/>
  <c r="Q210" i="36"/>
  <c r="O210" i="36"/>
  <c r="J210" i="36"/>
  <c r="BE210" i="36" s="1"/>
  <c r="BJ209" i="36"/>
  <c r="BH209" i="36"/>
  <c r="BG209" i="36"/>
  <c r="BF209" i="36"/>
  <c r="BD209" i="36"/>
  <c r="S209" i="36"/>
  <c r="Q209" i="36"/>
  <c r="O209" i="36"/>
  <c r="J209" i="36"/>
  <c r="BE209" i="36" s="1"/>
  <c r="BJ208" i="36"/>
  <c r="BH208" i="36"/>
  <c r="BG208" i="36"/>
  <c r="BF208" i="36"/>
  <c r="BD208" i="36"/>
  <c r="S208" i="36"/>
  <c r="Q208" i="36"/>
  <c r="O208" i="36"/>
  <c r="J208" i="36"/>
  <c r="BE208" i="36" s="1"/>
  <c r="BJ207" i="36"/>
  <c r="BH207" i="36"/>
  <c r="BG207" i="36"/>
  <c r="BF207" i="36"/>
  <c r="BE207" i="36"/>
  <c r="BD207" i="36"/>
  <c r="S207" i="36"/>
  <c r="Q207" i="36"/>
  <c r="O207" i="36"/>
  <c r="J207" i="36"/>
  <c r="BJ206" i="36"/>
  <c r="BH206" i="36"/>
  <c r="BG206" i="36"/>
  <c r="BF206" i="36"/>
  <c r="BD206" i="36"/>
  <c r="S206" i="36"/>
  <c r="Q206" i="36"/>
  <c r="O206" i="36"/>
  <c r="J206" i="36"/>
  <c r="BE206" i="36" s="1"/>
  <c r="BJ205" i="36"/>
  <c r="BH205" i="36"/>
  <c r="BG205" i="36"/>
  <c r="BF205" i="36"/>
  <c r="BD205" i="36"/>
  <c r="S205" i="36"/>
  <c r="Q205" i="36"/>
  <c r="O205" i="36"/>
  <c r="J205" i="36"/>
  <c r="BE205" i="36" s="1"/>
  <c r="BJ204" i="36"/>
  <c r="BH204" i="36"/>
  <c r="BG204" i="36"/>
  <c r="BF204" i="36"/>
  <c r="BD204" i="36"/>
  <c r="S204" i="36"/>
  <c r="Q204" i="36"/>
  <c r="O204" i="36"/>
  <c r="J204" i="36"/>
  <c r="BE204" i="36" s="1"/>
  <c r="BJ203" i="36"/>
  <c r="BH203" i="36"/>
  <c r="BG203" i="36"/>
  <c r="BF203" i="36"/>
  <c r="BD203" i="36"/>
  <c r="S203" i="36"/>
  <c r="Q203" i="36"/>
  <c r="O203" i="36"/>
  <c r="J203" i="36"/>
  <c r="BE203" i="36" s="1"/>
  <c r="BJ202" i="36"/>
  <c r="BH202" i="36"/>
  <c r="BG202" i="36"/>
  <c r="BF202" i="36"/>
  <c r="BE202" i="36"/>
  <c r="BD202" i="36"/>
  <c r="S202" i="36"/>
  <c r="Q202" i="36"/>
  <c r="O202" i="36"/>
  <c r="J202" i="36"/>
  <c r="BJ201" i="36"/>
  <c r="BH201" i="36"/>
  <c r="BG201" i="36"/>
  <c r="BF201" i="36"/>
  <c r="BD201" i="36"/>
  <c r="S201" i="36"/>
  <c r="Q201" i="36"/>
  <c r="O201" i="36"/>
  <c r="J201" i="36"/>
  <c r="BE201" i="36" s="1"/>
  <c r="BJ200" i="36"/>
  <c r="BH200" i="36"/>
  <c r="BG200" i="36"/>
  <c r="BF200" i="36"/>
  <c r="BD200" i="36"/>
  <c r="S200" i="36"/>
  <c r="Q200" i="36"/>
  <c r="O200" i="36"/>
  <c r="J200" i="36"/>
  <c r="BE200" i="36" s="1"/>
  <c r="BJ199" i="36"/>
  <c r="BH199" i="36"/>
  <c r="BG199" i="36"/>
  <c r="BF199" i="36"/>
  <c r="BD199" i="36"/>
  <c r="S199" i="36"/>
  <c r="Q199" i="36"/>
  <c r="O199" i="36"/>
  <c r="J199" i="36"/>
  <c r="BE199" i="36" s="1"/>
  <c r="BJ198" i="36"/>
  <c r="BH198" i="36"/>
  <c r="BG198" i="36"/>
  <c r="BF198" i="36"/>
  <c r="BE198" i="36"/>
  <c r="BD198" i="36"/>
  <c r="S198" i="36"/>
  <c r="Q198" i="36"/>
  <c r="O198" i="36"/>
  <c r="J198" i="36"/>
  <c r="BJ197" i="36"/>
  <c r="BH197" i="36"/>
  <c r="BG197" i="36"/>
  <c r="BF197" i="36"/>
  <c r="BD197" i="36"/>
  <c r="S197" i="36"/>
  <c r="Q197" i="36"/>
  <c r="O197" i="36"/>
  <c r="J197" i="36"/>
  <c r="BE197" i="36" s="1"/>
  <c r="BJ196" i="36"/>
  <c r="BH196" i="36"/>
  <c r="BG196" i="36"/>
  <c r="BF196" i="36"/>
  <c r="BE196" i="36"/>
  <c r="BD196" i="36"/>
  <c r="S196" i="36"/>
  <c r="Q196" i="36"/>
  <c r="O196" i="36"/>
  <c r="J196" i="36"/>
  <c r="BJ195" i="36"/>
  <c r="BH195" i="36"/>
  <c r="BG195" i="36"/>
  <c r="BF195" i="36"/>
  <c r="BD195" i="36"/>
  <c r="S195" i="36"/>
  <c r="Q195" i="36"/>
  <c r="O195" i="36"/>
  <c r="J195" i="36"/>
  <c r="BE195" i="36" s="1"/>
  <c r="BJ194" i="36"/>
  <c r="BH194" i="36"/>
  <c r="BG194" i="36"/>
  <c r="BF194" i="36"/>
  <c r="BD194" i="36"/>
  <c r="S194" i="36"/>
  <c r="Q194" i="36"/>
  <c r="O194" i="36"/>
  <c r="J194" i="36"/>
  <c r="BE194" i="36" s="1"/>
  <c r="BJ193" i="36"/>
  <c r="BH193" i="36"/>
  <c r="BG193" i="36"/>
  <c r="BF193" i="36"/>
  <c r="BD193" i="36"/>
  <c r="S193" i="36"/>
  <c r="Q193" i="36"/>
  <c r="O193" i="36"/>
  <c r="J193" i="36"/>
  <c r="BE193" i="36" s="1"/>
  <c r="BJ192" i="36"/>
  <c r="BH192" i="36"/>
  <c r="BG192" i="36"/>
  <c r="BF192" i="36"/>
  <c r="BD192" i="36"/>
  <c r="S192" i="36"/>
  <c r="Q192" i="36"/>
  <c r="O192" i="36"/>
  <c r="J192" i="36"/>
  <c r="BE192" i="36" s="1"/>
  <c r="BJ191" i="36"/>
  <c r="BH191" i="36"/>
  <c r="BG191" i="36"/>
  <c r="BF191" i="36"/>
  <c r="BD191" i="36"/>
  <c r="S191" i="36"/>
  <c r="Q191" i="36"/>
  <c r="O191" i="36"/>
  <c r="J191" i="36"/>
  <c r="BE191" i="36" s="1"/>
  <c r="BJ190" i="36"/>
  <c r="BH190" i="36"/>
  <c r="BG190" i="36"/>
  <c r="BF190" i="36"/>
  <c r="BD190" i="36"/>
  <c r="S190" i="36"/>
  <c r="Q190" i="36"/>
  <c r="O190" i="36"/>
  <c r="J190" i="36"/>
  <c r="BE190" i="36" s="1"/>
  <c r="BJ189" i="36"/>
  <c r="BH189" i="36"/>
  <c r="BG189" i="36"/>
  <c r="BF189" i="36"/>
  <c r="BD189" i="36"/>
  <c r="S189" i="36"/>
  <c r="Q189" i="36"/>
  <c r="O189" i="36"/>
  <c r="J189" i="36"/>
  <c r="BE189" i="36" s="1"/>
  <c r="BJ188" i="36"/>
  <c r="BH188" i="36"/>
  <c r="BG188" i="36"/>
  <c r="BF188" i="36"/>
  <c r="BD188" i="36"/>
  <c r="S188" i="36"/>
  <c r="Q188" i="36"/>
  <c r="O188" i="36"/>
  <c r="J188" i="36"/>
  <c r="BE188" i="36" s="1"/>
  <c r="BJ186" i="36"/>
  <c r="BJ185" i="36" s="1"/>
  <c r="J185" i="36" s="1"/>
  <c r="J103" i="36" s="1"/>
  <c r="BH186" i="36"/>
  <c r="BG186" i="36"/>
  <c r="BF186" i="36"/>
  <c r="BD186" i="36"/>
  <c r="S186" i="36"/>
  <c r="S185" i="36" s="1"/>
  <c r="Q186" i="36"/>
  <c r="Q185" i="36" s="1"/>
  <c r="O186" i="36"/>
  <c r="O185" i="36" s="1"/>
  <c r="J186" i="36"/>
  <c r="BE186" i="36" s="1"/>
  <c r="BJ184" i="36"/>
  <c r="BH184" i="36"/>
  <c r="BG184" i="36"/>
  <c r="BF184" i="36"/>
  <c r="BD184" i="36"/>
  <c r="S184" i="36"/>
  <c r="Q184" i="36"/>
  <c r="O184" i="36"/>
  <c r="J184" i="36"/>
  <c r="BE184" i="36" s="1"/>
  <c r="BJ183" i="36"/>
  <c r="BH183" i="36"/>
  <c r="BG183" i="36"/>
  <c r="BF183" i="36"/>
  <c r="BE183" i="36"/>
  <c r="BD183" i="36"/>
  <c r="S183" i="36"/>
  <c r="Q183" i="36"/>
  <c r="O183" i="36"/>
  <c r="J183" i="36"/>
  <c r="BJ182" i="36"/>
  <c r="BH182" i="36"/>
  <c r="BG182" i="36"/>
  <c r="BF182" i="36"/>
  <c r="BD182" i="36"/>
  <c r="S182" i="36"/>
  <c r="Q182" i="36"/>
  <c r="O182" i="36"/>
  <c r="J182" i="36"/>
  <c r="BE182" i="36" s="1"/>
  <c r="BJ181" i="36"/>
  <c r="BH181" i="36"/>
  <c r="BG181" i="36"/>
  <c r="BF181" i="36"/>
  <c r="BD181" i="36"/>
  <c r="S181" i="36"/>
  <c r="Q181" i="36"/>
  <c r="O181" i="36"/>
  <c r="J181" i="36"/>
  <c r="BE181" i="36" s="1"/>
  <c r="BJ180" i="36"/>
  <c r="BH180" i="36"/>
  <c r="BG180" i="36"/>
  <c r="BF180" i="36"/>
  <c r="BD180" i="36"/>
  <c r="S180" i="36"/>
  <c r="Q180" i="36"/>
  <c r="O180" i="36"/>
  <c r="J180" i="36"/>
  <c r="BE180" i="36" s="1"/>
  <c r="BJ179" i="36"/>
  <c r="BH179" i="36"/>
  <c r="BG179" i="36"/>
  <c r="BF179" i="36"/>
  <c r="BD179" i="36"/>
  <c r="S179" i="36"/>
  <c r="Q179" i="36"/>
  <c r="O179" i="36"/>
  <c r="J179" i="36"/>
  <c r="BE179" i="36" s="1"/>
  <c r="BJ178" i="36"/>
  <c r="BH178" i="36"/>
  <c r="BG178" i="36"/>
  <c r="BF178" i="36"/>
  <c r="BD178" i="36"/>
  <c r="S178" i="36"/>
  <c r="Q178" i="36"/>
  <c r="O178" i="36"/>
  <c r="J178" i="36"/>
  <c r="BE178" i="36" s="1"/>
  <c r="BJ177" i="36"/>
  <c r="BH177" i="36"/>
  <c r="BG177" i="36"/>
  <c r="BF177" i="36"/>
  <c r="BD177" i="36"/>
  <c r="S177" i="36"/>
  <c r="Q177" i="36"/>
  <c r="O177" i="36"/>
  <c r="J177" i="36"/>
  <c r="BE177" i="36" s="1"/>
  <c r="BJ176" i="36"/>
  <c r="BH176" i="36"/>
  <c r="BG176" i="36"/>
  <c r="BF176" i="36"/>
  <c r="BD176" i="36"/>
  <c r="S176" i="36"/>
  <c r="Q176" i="36"/>
  <c r="O176" i="36"/>
  <c r="J176" i="36"/>
  <c r="BE176" i="36" s="1"/>
  <c r="BJ175" i="36"/>
  <c r="BH175" i="36"/>
  <c r="BG175" i="36"/>
  <c r="BF175" i="36"/>
  <c r="BD175" i="36"/>
  <c r="S175" i="36"/>
  <c r="Q175" i="36"/>
  <c r="O175" i="36"/>
  <c r="J175" i="36"/>
  <c r="BE175" i="36" s="1"/>
  <c r="BJ174" i="36"/>
  <c r="BH174" i="36"/>
  <c r="BG174" i="36"/>
  <c r="BF174" i="36"/>
  <c r="BD174" i="36"/>
  <c r="S174" i="36"/>
  <c r="Q174" i="36"/>
  <c r="O174" i="36"/>
  <c r="J174" i="36"/>
  <c r="BE174" i="36" s="1"/>
  <c r="BJ173" i="36"/>
  <c r="BH173" i="36"/>
  <c r="BG173" i="36"/>
  <c r="BF173" i="36"/>
  <c r="BD173" i="36"/>
  <c r="S173" i="36"/>
  <c r="Q173" i="36"/>
  <c r="O173" i="36"/>
  <c r="J173" i="36"/>
  <c r="BE173" i="36" s="1"/>
  <c r="BJ171" i="36"/>
  <c r="BH171" i="36"/>
  <c r="BG171" i="36"/>
  <c r="BF171" i="36"/>
  <c r="BD171" i="36"/>
  <c r="S171" i="36"/>
  <c r="Q171" i="36"/>
  <c r="O171" i="36"/>
  <c r="J171" i="36"/>
  <c r="BE171" i="36" s="1"/>
  <c r="BJ170" i="36"/>
  <c r="BH170" i="36"/>
  <c r="BG170" i="36"/>
  <c r="BF170" i="36"/>
  <c r="BD170" i="36"/>
  <c r="S170" i="36"/>
  <c r="Q170" i="36"/>
  <c r="O170" i="36"/>
  <c r="J170" i="36"/>
  <c r="BE170" i="36" s="1"/>
  <c r="BJ169" i="36"/>
  <c r="BH169" i="36"/>
  <c r="BG169" i="36"/>
  <c r="BF169" i="36"/>
  <c r="BD169" i="36"/>
  <c r="S169" i="36"/>
  <c r="Q169" i="36"/>
  <c r="O169" i="36"/>
  <c r="J169" i="36"/>
  <c r="BE169" i="36" s="1"/>
  <c r="BJ168" i="36"/>
  <c r="BH168" i="36"/>
  <c r="BG168" i="36"/>
  <c r="BF168" i="36"/>
  <c r="BD168" i="36"/>
  <c r="S168" i="36"/>
  <c r="Q168" i="36"/>
  <c r="O168" i="36"/>
  <c r="J168" i="36"/>
  <c r="BE168" i="36" s="1"/>
  <c r="BJ167" i="36"/>
  <c r="BH167" i="36"/>
  <c r="BG167" i="36"/>
  <c r="BF167" i="36"/>
  <c r="BD167" i="36"/>
  <c r="S167" i="36"/>
  <c r="Q167" i="36"/>
  <c r="O167" i="36"/>
  <c r="J167" i="36"/>
  <c r="BE167" i="36" s="1"/>
  <c r="BJ166" i="36"/>
  <c r="BH166" i="36"/>
  <c r="BG166" i="36"/>
  <c r="BF166" i="36"/>
  <c r="BD166" i="36"/>
  <c r="S166" i="36"/>
  <c r="Q166" i="36"/>
  <c r="O166" i="36"/>
  <c r="J166" i="36"/>
  <c r="BE166" i="36" s="1"/>
  <c r="BJ165" i="36"/>
  <c r="BH165" i="36"/>
  <c r="BG165" i="36"/>
  <c r="BF165" i="36"/>
  <c r="BD165" i="36"/>
  <c r="S165" i="36"/>
  <c r="Q165" i="36"/>
  <c r="O165" i="36"/>
  <c r="J165" i="36"/>
  <c r="BE165" i="36" s="1"/>
  <c r="BJ164" i="36"/>
  <c r="BH164" i="36"/>
  <c r="BG164" i="36"/>
  <c r="BF164" i="36"/>
  <c r="BD164" i="36"/>
  <c r="S164" i="36"/>
  <c r="Q164" i="36"/>
  <c r="O164" i="36"/>
  <c r="J164" i="36"/>
  <c r="BE164" i="36" s="1"/>
  <c r="BJ163" i="36"/>
  <c r="BH163" i="36"/>
  <c r="BG163" i="36"/>
  <c r="BF163" i="36"/>
  <c r="BD163" i="36"/>
  <c r="S163" i="36"/>
  <c r="Q163" i="36"/>
  <c r="O163" i="36"/>
  <c r="J163" i="36"/>
  <c r="BE163" i="36" s="1"/>
  <c r="BJ162" i="36"/>
  <c r="BH162" i="36"/>
  <c r="BG162" i="36"/>
  <c r="BF162" i="36"/>
  <c r="BD162" i="36"/>
  <c r="S162" i="36"/>
  <c r="Q162" i="36"/>
  <c r="O162" i="36"/>
  <c r="J162" i="36"/>
  <c r="BE162" i="36" s="1"/>
  <c r="BJ161" i="36"/>
  <c r="BH161" i="36"/>
  <c r="BG161" i="36"/>
  <c r="BF161" i="36"/>
  <c r="BD161" i="36"/>
  <c r="S161" i="36"/>
  <c r="Q161" i="36"/>
  <c r="O161" i="36"/>
  <c r="J161" i="36"/>
  <c r="BE161" i="36" s="1"/>
  <c r="BJ160" i="36"/>
  <c r="BH160" i="36"/>
  <c r="BG160" i="36"/>
  <c r="BF160" i="36"/>
  <c r="BD160" i="36"/>
  <c r="S160" i="36"/>
  <c r="Q160" i="36"/>
  <c r="O160" i="36"/>
  <c r="J160" i="36"/>
  <c r="BE160" i="36" s="1"/>
  <c r="BJ158" i="36"/>
  <c r="BH158" i="36"/>
  <c r="BG158" i="36"/>
  <c r="BF158" i="36"/>
  <c r="BD158" i="36"/>
  <c r="S158" i="36"/>
  <c r="Q158" i="36"/>
  <c r="O158" i="36"/>
  <c r="J158" i="36"/>
  <c r="BE158" i="36" s="1"/>
  <c r="BJ157" i="36"/>
  <c r="BH157" i="36"/>
  <c r="BG157" i="36"/>
  <c r="BF157" i="36"/>
  <c r="BD157" i="36"/>
  <c r="S157" i="36"/>
  <c r="Q157" i="36"/>
  <c r="O157" i="36"/>
  <c r="J157" i="36"/>
  <c r="BE157" i="36" s="1"/>
  <c r="BJ156" i="36"/>
  <c r="BH156" i="36"/>
  <c r="BG156" i="36"/>
  <c r="BF156" i="36"/>
  <c r="BD156" i="36"/>
  <c r="S156" i="36"/>
  <c r="Q156" i="36"/>
  <c r="O156" i="36"/>
  <c r="J156" i="36"/>
  <c r="BE156" i="36" s="1"/>
  <c r="BJ155" i="36"/>
  <c r="BH155" i="36"/>
  <c r="BG155" i="36"/>
  <c r="BF155" i="36"/>
  <c r="BD155" i="36"/>
  <c r="S155" i="36"/>
  <c r="Q155" i="36"/>
  <c r="O155" i="36"/>
  <c r="J155" i="36"/>
  <c r="BE155" i="36" s="1"/>
  <c r="BJ154" i="36"/>
  <c r="BH154" i="36"/>
  <c r="BG154" i="36"/>
  <c r="BF154" i="36"/>
  <c r="BD154" i="36"/>
  <c r="S154" i="36"/>
  <c r="Q154" i="36"/>
  <c r="O154" i="36"/>
  <c r="J154" i="36"/>
  <c r="BE154" i="36" s="1"/>
  <c r="BJ153" i="36"/>
  <c r="BH153" i="36"/>
  <c r="BG153" i="36"/>
  <c r="BF153" i="36"/>
  <c r="BE153" i="36"/>
  <c r="BD153" i="36"/>
  <c r="S153" i="36"/>
  <c r="Q153" i="36"/>
  <c r="O153" i="36"/>
  <c r="J153" i="36"/>
  <c r="BJ152" i="36"/>
  <c r="BH152" i="36"/>
  <c r="BG152" i="36"/>
  <c r="BF152" i="36"/>
  <c r="BD152" i="36"/>
  <c r="S152" i="36"/>
  <c r="Q152" i="36"/>
  <c r="O152" i="36"/>
  <c r="J152" i="36"/>
  <c r="BE152" i="36" s="1"/>
  <c r="BJ151" i="36"/>
  <c r="BH151" i="36"/>
  <c r="BG151" i="36"/>
  <c r="BF151" i="36"/>
  <c r="BD151" i="36"/>
  <c r="S151" i="36"/>
  <c r="Q151" i="36"/>
  <c r="O151" i="36"/>
  <c r="J151" i="36"/>
  <c r="BE151" i="36" s="1"/>
  <c r="BJ150" i="36"/>
  <c r="BH150" i="36"/>
  <c r="BG150" i="36"/>
  <c r="BF150" i="36"/>
  <c r="BD150" i="36"/>
  <c r="S150" i="36"/>
  <c r="Q150" i="36"/>
  <c r="O150" i="36"/>
  <c r="J150" i="36"/>
  <c r="BE150" i="36" s="1"/>
  <c r="J143" i="36"/>
  <c r="F143" i="36"/>
  <c r="F141" i="36"/>
  <c r="E139" i="36"/>
  <c r="F94" i="36"/>
  <c r="J93" i="36"/>
  <c r="F93" i="36"/>
  <c r="F91" i="36"/>
  <c r="E89" i="36"/>
  <c r="J39" i="36"/>
  <c r="J38" i="36"/>
  <c r="J37" i="36"/>
  <c r="F144" i="36"/>
  <c r="J91" i="36"/>
  <c r="O326" i="36" l="1"/>
  <c r="O290" i="9"/>
  <c r="BJ159" i="36"/>
  <c r="J159" i="36" s="1"/>
  <c r="J101" i="36" s="1"/>
  <c r="O271" i="36"/>
  <c r="Q326" i="36"/>
  <c r="BJ338" i="36"/>
  <c r="J338" i="36" s="1"/>
  <c r="J119" i="36" s="1"/>
  <c r="Q290" i="9"/>
  <c r="Q159" i="36"/>
  <c r="S347" i="36"/>
  <c r="BJ260" i="36"/>
  <c r="J260" i="36" s="1"/>
  <c r="J109" i="36" s="1"/>
  <c r="S312" i="36"/>
  <c r="Q172" i="36"/>
  <c r="BJ326" i="36"/>
  <c r="J326" i="36" s="1"/>
  <c r="J117" i="36" s="1"/>
  <c r="S342" i="36"/>
  <c r="Q342" i="36"/>
  <c r="O189" i="11"/>
  <c r="Q330" i="36"/>
  <c r="Q246" i="36"/>
  <c r="S338" i="36"/>
  <c r="O159" i="36"/>
  <c r="S260" i="36"/>
  <c r="Q347" i="36"/>
  <c r="BJ347" i="36"/>
  <c r="J347" i="36" s="1"/>
  <c r="J121" i="36" s="1"/>
  <c r="E85" i="36"/>
  <c r="S159" i="36"/>
  <c r="BJ304" i="36"/>
  <c r="J304" i="36" s="1"/>
  <c r="J114" i="36" s="1"/>
  <c r="O338" i="36"/>
  <c r="O212" i="36"/>
  <c r="O304" i="36"/>
  <c r="BJ320" i="36"/>
  <c r="J320" i="36" s="1"/>
  <c r="J116" i="36" s="1"/>
  <c r="Q338" i="36"/>
  <c r="O347" i="36"/>
  <c r="Q187" i="36"/>
  <c r="Q251" i="36"/>
  <c r="Q304" i="36"/>
  <c r="O342" i="36"/>
  <c r="Q149" i="36"/>
  <c r="BJ263" i="36"/>
  <c r="J263" i="36" s="1"/>
  <c r="J110" i="36" s="1"/>
  <c r="S304" i="36"/>
  <c r="O320" i="36"/>
  <c r="S356" i="36"/>
  <c r="O312" i="36"/>
  <c r="BJ172" i="36"/>
  <c r="J172" i="36" s="1"/>
  <c r="J102" i="36" s="1"/>
  <c r="S212" i="36"/>
  <c r="BJ212" i="36"/>
  <c r="J212" i="36" s="1"/>
  <c r="J105" i="36" s="1"/>
  <c r="Q274" i="36"/>
  <c r="BJ274" i="36"/>
  <c r="J274" i="36" s="1"/>
  <c r="J112" i="36" s="1"/>
  <c r="BJ291" i="36"/>
  <c r="J291" i="36" s="1"/>
  <c r="J113" i="36" s="1"/>
  <c r="BJ312" i="36"/>
  <c r="J312" i="36" s="1"/>
  <c r="J115" i="36" s="1"/>
  <c r="O149" i="36"/>
  <c r="O260" i="36"/>
  <c r="S291" i="36"/>
  <c r="S326" i="36"/>
  <c r="Q356" i="36"/>
  <c r="O145" i="9"/>
  <c r="O144" i="9" s="1"/>
  <c r="S290" i="9"/>
  <c r="Q131" i="9"/>
  <c r="Q130" i="9" s="1"/>
  <c r="BJ151" i="9"/>
  <c r="J151" i="9" s="1"/>
  <c r="J105" i="9" s="1"/>
  <c r="S151" i="9"/>
  <c r="S212" i="11"/>
  <c r="BJ192" i="11"/>
  <c r="J192" i="11" s="1"/>
  <c r="J105" i="11" s="1"/>
  <c r="Q133" i="11"/>
  <c r="S133" i="11"/>
  <c r="S189" i="11"/>
  <c r="S199" i="11"/>
  <c r="O212" i="11"/>
  <c r="F38" i="11"/>
  <c r="Q166" i="11"/>
  <c r="BJ166" i="11"/>
  <c r="J166" i="11" s="1"/>
  <c r="J102" i="11" s="1"/>
  <c r="Q182" i="11"/>
  <c r="F39" i="11"/>
  <c r="BJ199" i="11"/>
  <c r="J199" i="11" s="1"/>
  <c r="J107" i="11" s="1"/>
  <c r="O133" i="11"/>
  <c r="Q143" i="11"/>
  <c r="S182" i="11"/>
  <c r="O199" i="11"/>
  <c r="O192" i="11"/>
  <c r="BJ133" i="11"/>
  <c r="J133" i="11" s="1"/>
  <c r="J100" i="11" s="1"/>
  <c r="BJ182" i="11"/>
  <c r="J182" i="11" s="1"/>
  <c r="J103" i="11" s="1"/>
  <c r="Q189" i="11"/>
  <c r="BJ189" i="11"/>
  <c r="J189" i="11" s="1"/>
  <c r="J104" i="11" s="1"/>
  <c r="S172" i="36"/>
  <c r="Q212" i="36"/>
  <c r="O246" i="36"/>
  <c r="S246" i="36"/>
  <c r="Q271" i="36"/>
  <c r="S330" i="36"/>
  <c r="O364" i="36"/>
  <c r="S367" i="36"/>
  <c r="E117" i="9"/>
  <c r="Q280" i="9"/>
  <c r="BJ280" i="9"/>
  <c r="J280" i="9" s="1"/>
  <c r="J106" i="9" s="1"/>
  <c r="F35" i="11"/>
  <c r="BJ143" i="11"/>
  <c r="J143" i="11" s="1"/>
  <c r="J101" i="11" s="1"/>
  <c r="O182" i="11"/>
  <c r="S192" i="11"/>
  <c r="Q199" i="11"/>
  <c r="S187" i="36"/>
  <c r="BJ187" i="36"/>
  <c r="J187" i="36" s="1"/>
  <c r="J104" i="36" s="1"/>
  <c r="O251" i="36"/>
  <c r="S251" i="36"/>
  <c r="O131" i="9"/>
  <c r="O130" i="9" s="1"/>
  <c r="F38" i="9"/>
  <c r="S131" i="9"/>
  <c r="S130" i="9" s="1"/>
  <c r="O151" i="9"/>
  <c r="S280" i="9"/>
  <c r="S150" i="9" s="1"/>
  <c r="S143" i="11"/>
  <c r="O166" i="11"/>
  <c r="J35" i="9"/>
  <c r="S364" i="36"/>
  <c r="O263" i="36"/>
  <c r="O274" i="36"/>
  <c r="O291" i="36"/>
  <c r="BJ342" i="36"/>
  <c r="J342" i="36" s="1"/>
  <c r="J120" i="36" s="1"/>
  <c r="O356" i="36"/>
  <c r="F39" i="9"/>
  <c r="Q151" i="9"/>
  <c r="S166" i="11"/>
  <c r="S149" i="36"/>
  <c r="BJ149" i="36"/>
  <c r="J149" i="36" s="1"/>
  <c r="J100" i="36" s="1"/>
  <c r="O172" i="36"/>
  <c r="BJ246" i="36"/>
  <c r="J246" i="36" s="1"/>
  <c r="J106" i="36" s="1"/>
  <c r="BJ251" i="36"/>
  <c r="J251" i="36" s="1"/>
  <c r="J108" i="36" s="1"/>
  <c r="Q263" i="36"/>
  <c r="Q312" i="36"/>
  <c r="S320" i="36"/>
  <c r="O330" i="36"/>
  <c r="BJ131" i="9"/>
  <c r="J131" i="9" s="1"/>
  <c r="J100" i="9" s="1"/>
  <c r="Q145" i="9"/>
  <c r="Q144" i="9" s="1"/>
  <c r="BJ145" i="9"/>
  <c r="BJ144" i="9" s="1"/>
  <c r="J144" i="9" s="1"/>
  <c r="J102" i="9" s="1"/>
  <c r="F37" i="9"/>
  <c r="Q212" i="11"/>
  <c r="J35" i="36"/>
  <c r="O187" i="36"/>
  <c r="S263" i="36"/>
  <c r="S274" i="36"/>
  <c r="Q291" i="36"/>
  <c r="BJ330" i="36"/>
  <c r="J330" i="36" s="1"/>
  <c r="J118" i="36" s="1"/>
  <c r="BJ356" i="36"/>
  <c r="J356" i="36" s="1"/>
  <c r="J122" i="36" s="1"/>
  <c r="Q367" i="36"/>
  <c r="Q364" i="36" s="1"/>
  <c r="BJ367" i="36"/>
  <c r="J367" i="36" s="1"/>
  <c r="J125" i="36" s="1"/>
  <c r="S145" i="9"/>
  <c r="S144" i="9" s="1"/>
  <c r="O280" i="9"/>
  <c r="BJ290" i="9"/>
  <c r="J290" i="9" s="1"/>
  <c r="J107" i="9" s="1"/>
  <c r="O143" i="11"/>
  <c r="Q192" i="11"/>
  <c r="BJ212" i="11"/>
  <c r="J212" i="11" s="1"/>
  <c r="J108" i="11" s="1"/>
  <c r="F38" i="36"/>
  <c r="F37" i="36"/>
  <c r="F35" i="36"/>
  <c r="F39" i="36"/>
  <c r="F128" i="11"/>
  <c r="J128" i="11"/>
  <c r="E119" i="11"/>
  <c r="J36" i="11"/>
  <c r="J125" i="11"/>
  <c r="F36" i="9"/>
  <c r="J91" i="9"/>
  <c r="J126" i="9"/>
  <c r="BJ150" i="9"/>
  <c r="J150" i="9" s="1"/>
  <c r="J104" i="9" s="1"/>
  <c r="F35" i="9"/>
  <c r="J36" i="9"/>
  <c r="J36" i="36"/>
  <c r="F36" i="36"/>
  <c r="J365" i="36"/>
  <c r="J124" i="36" s="1"/>
  <c r="J94" i="36"/>
  <c r="J141" i="36"/>
  <c r="BJ130" i="9" l="1"/>
  <c r="O198" i="11"/>
  <c r="S198" i="11"/>
  <c r="Q148" i="36"/>
  <c r="Q250" i="36"/>
  <c r="Q147" i="36" s="1"/>
  <c r="O148" i="36"/>
  <c r="O147" i="36" s="1"/>
  <c r="S148" i="36"/>
  <c r="S147" i="36" s="1"/>
  <c r="BJ250" i="36"/>
  <c r="J250" i="36" s="1"/>
  <c r="J107" i="36" s="1"/>
  <c r="O250" i="36"/>
  <c r="O150" i="9"/>
  <c r="O129" i="9" s="1"/>
  <c r="O132" i="11"/>
  <c r="O131" i="11" s="1"/>
  <c r="Q198" i="11"/>
  <c r="Q132" i="11"/>
  <c r="Q131" i="11" s="1"/>
  <c r="S132" i="11"/>
  <c r="S131" i="11" s="1"/>
  <c r="BJ132" i="11"/>
  <c r="J132" i="11" s="1"/>
  <c r="J145" i="9"/>
  <c r="J103" i="9" s="1"/>
  <c r="S250" i="36"/>
  <c r="S129" i="9"/>
  <c r="BJ364" i="36"/>
  <c r="J364" i="36" s="1"/>
  <c r="J123" i="36" s="1"/>
  <c r="BJ148" i="36"/>
  <c r="J148" i="36" s="1"/>
  <c r="BJ198" i="11"/>
  <c r="J198" i="11" s="1"/>
  <c r="J106" i="11" s="1"/>
  <c r="Q150" i="9"/>
  <c r="Q129" i="9" s="1"/>
  <c r="F36" i="11"/>
  <c r="BJ129" i="9"/>
  <c r="J130" i="9"/>
  <c r="J99" i="11" l="1"/>
  <c r="J131" i="11"/>
  <c r="J99" i="9"/>
  <c r="J129" i="9"/>
  <c r="J32" i="9" s="1"/>
  <c r="J41" i="9" s="1"/>
  <c r="J99" i="36"/>
  <c r="J147" i="36"/>
  <c r="BJ131" i="11"/>
  <c r="J32" i="11" s="1"/>
  <c r="J41" i="11" s="1"/>
  <c r="BJ147" i="36"/>
  <c r="J32" i="36" s="1"/>
  <c r="J41" i="36" s="1"/>
  <c r="J98" i="9" l="1"/>
  <c r="J98" i="36"/>
  <c r="J98" i="11"/>
  <c r="AG104" i="1"/>
  <c r="AN104" i="1" s="1"/>
  <c r="J39" i="35" l="1"/>
  <c r="J38" i="35"/>
  <c r="AY137" i="1" s="1"/>
  <c r="J37" i="35"/>
  <c r="AX137" i="1" s="1"/>
  <c r="BI174" i="35"/>
  <c r="BH174" i="35"/>
  <c r="BG174" i="35"/>
  <c r="BE174" i="35"/>
  <c r="T174" i="35"/>
  <c r="T173" i="35" s="1"/>
  <c r="T172" i="35" s="1"/>
  <c r="R174" i="35"/>
  <c r="R173" i="35" s="1"/>
  <c r="R172" i="35" s="1"/>
  <c r="P174" i="35"/>
  <c r="P173" i="35" s="1"/>
  <c r="P172" i="35" s="1"/>
  <c r="BI171" i="35"/>
  <c r="BH171" i="35"/>
  <c r="BG171" i="35"/>
  <c r="BE171" i="35"/>
  <c r="T171" i="35"/>
  <c r="R171" i="35"/>
  <c r="P171" i="35"/>
  <c r="BI170" i="35"/>
  <c r="BH170" i="35"/>
  <c r="BG170" i="35"/>
  <c r="BE170" i="35"/>
  <c r="T170" i="35"/>
  <c r="R170" i="35"/>
  <c r="P170" i="35"/>
  <c r="BI168" i="35"/>
  <c r="BH168" i="35"/>
  <c r="BG168" i="35"/>
  <c r="BE168" i="35"/>
  <c r="T168" i="35"/>
  <c r="R168" i="35"/>
  <c r="P168" i="35"/>
  <c r="BI167" i="35"/>
  <c r="BH167" i="35"/>
  <c r="BG167" i="35"/>
  <c r="BE167" i="35"/>
  <c r="T167" i="35"/>
  <c r="R167" i="35"/>
  <c r="P167" i="35"/>
  <c r="BI166" i="35"/>
  <c r="BH166" i="35"/>
  <c r="BG166" i="35"/>
  <c r="BE166" i="35"/>
  <c r="T166" i="35"/>
  <c r="R166" i="35"/>
  <c r="P166" i="35"/>
  <c r="BI165" i="35"/>
  <c r="BH165" i="35"/>
  <c r="BG165" i="35"/>
  <c r="BE165" i="35"/>
  <c r="T165" i="35"/>
  <c r="R165" i="35"/>
  <c r="P165" i="35"/>
  <c r="BI164" i="35"/>
  <c r="BH164" i="35"/>
  <c r="BG164" i="35"/>
  <c r="BE164" i="35"/>
  <c r="T164" i="35"/>
  <c r="R164" i="35"/>
  <c r="P164" i="35"/>
  <c r="BI163" i="35"/>
  <c r="BH163" i="35"/>
  <c r="BG163" i="35"/>
  <c r="BE163" i="35"/>
  <c r="T163" i="35"/>
  <c r="R163" i="35"/>
  <c r="P163" i="35"/>
  <c r="BI162" i="35"/>
  <c r="BH162" i="35"/>
  <c r="BG162" i="35"/>
  <c r="BE162" i="35"/>
  <c r="T162" i="35"/>
  <c r="R162" i="35"/>
  <c r="P162" i="35"/>
  <c r="BI160" i="35"/>
  <c r="BH160" i="35"/>
  <c r="BG160" i="35"/>
  <c r="BE160" i="35"/>
  <c r="T160" i="35"/>
  <c r="T159" i="35" s="1"/>
  <c r="R160" i="35"/>
  <c r="R159" i="35" s="1"/>
  <c r="P160" i="35"/>
  <c r="P159" i="35" s="1"/>
  <c r="BI158" i="35"/>
  <c r="BH158" i="35"/>
  <c r="BG158" i="35"/>
  <c r="BE158" i="35"/>
  <c r="T158" i="35"/>
  <c r="R158" i="35"/>
  <c r="P158" i="35"/>
  <c r="BI157" i="35"/>
  <c r="BH157" i="35"/>
  <c r="BG157" i="35"/>
  <c r="BE157" i="35"/>
  <c r="T157" i="35"/>
  <c r="R157" i="35"/>
  <c r="P157" i="35"/>
  <c r="BI155" i="35"/>
  <c r="BH155" i="35"/>
  <c r="BG155" i="35"/>
  <c r="BE155" i="35"/>
  <c r="T155" i="35"/>
  <c r="T154" i="35" s="1"/>
  <c r="R155" i="35"/>
  <c r="R154" i="35" s="1"/>
  <c r="P155" i="35"/>
  <c r="P154" i="35" s="1"/>
  <c r="BI152" i="35"/>
  <c r="BH152" i="35"/>
  <c r="BG152" i="35"/>
  <c r="BE152" i="35"/>
  <c r="T152" i="35"/>
  <c r="T151" i="35" s="1"/>
  <c r="R152" i="35"/>
  <c r="R151" i="35" s="1"/>
  <c r="P152" i="35"/>
  <c r="P151" i="35" s="1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4" i="35"/>
  <c r="BH144" i="35"/>
  <c r="BG144" i="35"/>
  <c r="BE144" i="35"/>
  <c r="T144" i="35"/>
  <c r="R144" i="35"/>
  <c r="P144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1" i="35"/>
  <c r="BH141" i="35"/>
  <c r="BG141" i="35"/>
  <c r="BE141" i="35"/>
  <c r="T141" i="35"/>
  <c r="R141" i="35"/>
  <c r="P141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BI138" i="35"/>
  <c r="BH138" i="35"/>
  <c r="BG138" i="35"/>
  <c r="BE138" i="35"/>
  <c r="T138" i="35"/>
  <c r="R138" i="35"/>
  <c r="P138" i="35"/>
  <c r="BI137" i="35"/>
  <c r="BH137" i="35"/>
  <c r="BG137" i="35"/>
  <c r="BE137" i="35"/>
  <c r="T137" i="35"/>
  <c r="R137" i="35"/>
  <c r="P137" i="35"/>
  <c r="BI136" i="35"/>
  <c r="BH136" i="35"/>
  <c r="BG136" i="35"/>
  <c r="BE136" i="35"/>
  <c r="T136" i="35"/>
  <c r="R136" i="35"/>
  <c r="P136" i="35"/>
  <c r="BI135" i="35"/>
  <c r="BH135" i="35"/>
  <c r="BG135" i="35"/>
  <c r="BE135" i="35"/>
  <c r="T135" i="35"/>
  <c r="R135" i="35"/>
  <c r="P135" i="35"/>
  <c r="BI134" i="35"/>
  <c r="BH134" i="35"/>
  <c r="BG134" i="35"/>
  <c r="BE134" i="35"/>
  <c r="T134" i="35"/>
  <c r="R134" i="35"/>
  <c r="P134" i="35"/>
  <c r="J127" i="35"/>
  <c r="F127" i="35"/>
  <c r="F125" i="35"/>
  <c r="E123" i="35"/>
  <c r="J93" i="35"/>
  <c r="F93" i="35"/>
  <c r="F91" i="35"/>
  <c r="E89" i="35"/>
  <c r="J26" i="35"/>
  <c r="E26" i="35"/>
  <c r="J94" i="35" s="1"/>
  <c r="J25" i="35"/>
  <c r="J20" i="35"/>
  <c r="E20" i="35"/>
  <c r="F128" i="35" s="1"/>
  <c r="J19" i="35"/>
  <c r="J14" i="35"/>
  <c r="J91" i="35" s="1"/>
  <c r="E7" i="35"/>
  <c r="E119" i="35" s="1"/>
  <c r="J39" i="34"/>
  <c r="J38" i="34"/>
  <c r="AY136" i="1" s="1"/>
  <c r="J37" i="34"/>
  <c r="AX136" i="1" s="1"/>
  <c r="BI143" i="34"/>
  <c r="BH143" i="34"/>
  <c r="BG143" i="34"/>
  <c r="BE143" i="34"/>
  <c r="T143" i="34"/>
  <c r="T142" i="34" s="1"/>
  <c r="R143" i="34"/>
  <c r="R142" i="34" s="1"/>
  <c r="P143" i="34"/>
  <c r="P142" i="34" s="1"/>
  <c r="BI141" i="34"/>
  <c r="BH141" i="34"/>
  <c r="BG141" i="34"/>
  <c r="BE141" i="34"/>
  <c r="T141" i="34"/>
  <c r="R141" i="34"/>
  <c r="P141" i="34"/>
  <c r="BI140" i="34"/>
  <c r="BH140" i="34"/>
  <c r="BG140" i="34"/>
  <c r="BE140" i="34"/>
  <c r="T140" i="34"/>
  <c r="R140" i="34"/>
  <c r="P140" i="34"/>
  <c r="BI139" i="34"/>
  <c r="BH139" i="34"/>
  <c r="BG139" i="34"/>
  <c r="BE139" i="34"/>
  <c r="T139" i="34"/>
  <c r="R139" i="34"/>
  <c r="P139" i="34"/>
  <c r="BI138" i="34"/>
  <c r="BH138" i="34"/>
  <c r="BG138" i="34"/>
  <c r="BE138" i="34"/>
  <c r="T138" i="34"/>
  <c r="R138" i="34"/>
  <c r="P138" i="34"/>
  <c r="BI137" i="34"/>
  <c r="BH137" i="34"/>
  <c r="BG137" i="34"/>
  <c r="BE137" i="34"/>
  <c r="T137" i="34"/>
  <c r="R137" i="34"/>
  <c r="P137" i="34"/>
  <c r="BI136" i="34"/>
  <c r="BH136" i="34"/>
  <c r="BG136" i="34"/>
  <c r="BE136" i="34"/>
  <c r="T136" i="34"/>
  <c r="R136" i="34"/>
  <c r="P136" i="34"/>
  <c r="BI135" i="34"/>
  <c r="BH135" i="34"/>
  <c r="BG135" i="34"/>
  <c r="BE135" i="34"/>
  <c r="T135" i="34"/>
  <c r="R135" i="34"/>
  <c r="P135" i="34"/>
  <c r="BI134" i="34"/>
  <c r="BH134" i="34"/>
  <c r="BG134" i="34"/>
  <c r="BE134" i="34"/>
  <c r="T134" i="34"/>
  <c r="R134" i="34"/>
  <c r="P134" i="34"/>
  <c r="BI133" i="34"/>
  <c r="BH133" i="34"/>
  <c r="BG133" i="34"/>
  <c r="BE133" i="34"/>
  <c r="T133" i="34"/>
  <c r="R133" i="34"/>
  <c r="P133" i="34"/>
  <c r="BI132" i="34"/>
  <c r="BH132" i="34"/>
  <c r="BG132" i="34"/>
  <c r="BE132" i="34"/>
  <c r="T132" i="34"/>
  <c r="R132" i="34"/>
  <c r="P132" i="34"/>
  <c r="BI131" i="34"/>
  <c r="BH131" i="34"/>
  <c r="BG131" i="34"/>
  <c r="BE131" i="34"/>
  <c r="T131" i="34"/>
  <c r="R131" i="34"/>
  <c r="P131" i="34"/>
  <c r="BI130" i="34"/>
  <c r="BH130" i="34"/>
  <c r="BG130" i="34"/>
  <c r="BE130" i="34"/>
  <c r="T130" i="34"/>
  <c r="R130" i="34"/>
  <c r="P130" i="34"/>
  <c r="BI129" i="34"/>
  <c r="BH129" i="34"/>
  <c r="BG129" i="34"/>
  <c r="BE129" i="34"/>
  <c r="T129" i="34"/>
  <c r="R129" i="34"/>
  <c r="P129" i="34"/>
  <c r="BI128" i="34"/>
  <c r="BH128" i="34"/>
  <c r="BG128" i="34"/>
  <c r="BE128" i="34"/>
  <c r="T128" i="34"/>
  <c r="R128" i="34"/>
  <c r="P128" i="34"/>
  <c r="BI127" i="34"/>
  <c r="BH127" i="34"/>
  <c r="BG127" i="34"/>
  <c r="BE127" i="34"/>
  <c r="T127" i="34"/>
  <c r="R127" i="34"/>
  <c r="P127" i="34"/>
  <c r="BI126" i="34"/>
  <c r="BH126" i="34"/>
  <c r="BG126" i="34"/>
  <c r="BE126" i="34"/>
  <c r="T126" i="34"/>
  <c r="R126" i="34"/>
  <c r="P126" i="34"/>
  <c r="J119" i="34"/>
  <c r="F119" i="34"/>
  <c r="F117" i="34"/>
  <c r="E115" i="34"/>
  <c r="J93" i="34"/>
  <c r="F93" i="34"/>
  <c r="F91" i="34"/>
  <c r="E89" i="34"/>
  <c r="J26" i="34"/>
  <c r="E26" i="34"/>
  <c r="J120" i="34" s="1"/>
  <c r="J25" i="34"/>
  <c r="J20" i="34"/>
  <c r="E20" i="34"/>
  <c r="F94" i="34" s="1"/>
  <c r="J19" i="34"/>
  <c r="J14" i="34"/>
  <c r="J117" i="34" s="1"/>
  <c r="E7" i="34"/>
  <c r="E111" i="34" s="1"/>
  <c r="J37" i="33"/>
  <c r="J36" i="33"/>
  <c r="AY134" i="1" s="1"/>
  <c r="J35" i="33"/>
  <c r="AX134" i="1" s="1"/>
  <c r="BI199" i="33"/>
  <c r="BH199" i="33"/>
  <c r="BG199" i="33"/>
  <c r="BE199" i="33"/>
  <c r="T199" i="33"/>
  <c r="R199" i="33"/>
  <c r="P199" i="33"/>
  <c r="BI198" i="33"/>
  <c r="BH198" i="33"/>
  <c r="BG198" i="33"/>
  <c r="BE198" i="33"/>
  <c r="T198" i="33"/>
  <c r="R198" i="33"/>
  <c r="P198" i="33"/>
  <c r="BI196" i="33"/>
  <c r="BH196" i="33"/>
  <c r="BG196" i="33"/>
  <c r="BE196" i="33"/>
  <c r="T196" i="33"/>
  <c r="R196" i="33"/>
  <c r="P196" i="33"/>
  <c r="BI195" i="33"/>
  <c r="BH195" i="33"/>
  <c r="BG195" i="33"/>
  <c r="BE195" i="33"/>
  <c r="T195" i="33"/>
  <c r="R195" i="33"/>
  <c r="P195" i="33"/>
  <c r="BI193" i="33"/>
  <c r="BH193" i="33"/>
  <c r="BG193" i="33"/>
  <c r="BE193" i="33"/>
  <c r="T193" i="33"/>
  <c r="T192" i="33" s="1"/>
  <c r="R193" i="33"/>
  <c r="R192" i="33" s="1"/>
  <c r="P193" i="33"/>
  <c r="P192" i="33" s="1"/>
  <c r="BI191" i="33"/>
  <c r="BH191" i="33"/>
  <c r="BG191" i="33"/>
  <c r="BE191" i="33"/>
  <c r="T191" i="33"/>
  <c r="R191" i="33"/>
  <c r="P191" i="33"/>
  <c r="BI190" i="33"/>
  <c r="BH190" i="33"/>
  <c r="BG190" i="33"/>
  <c r="BE190" i="33"/>
  <c r="T190" i="33"/>
  <c r="R190" i="33"/>
  <c r="P190" i="33"/>
  <c r="BI188" i="33"/>
  <c r="BH188" i="33"/>
  <c r="BG188" i="33"/>
  <c r="BE188" i="33"/>
  <c r="T188" i="33"/>
  <c r="R188" i="33"/>
  <c r="P188" i="33"/>
  <c r="BI187" i="33"/>
  <c r="BH187" i="33"/>
  <c r="BG187" i="33"/>
  <c r="BE187" i="33"/>
  <c r="T187" i="33"/>
  <c r="R187" i="33"/>
  <c r="P187" i="33"/>
  <c r="BI186" i="33"/>
  <c r="BH186" i="33"/>
  <c r="BG186" i="33"/>
  <c r="BE186" i="33"/>
  <c r="T186" i="33"/>
  <c r="R186" i="33"/>
  <c r="P186" i="33"/>
  <c r="BI185" i="33"/>
  <c r="BH185" i="33"/>
  <c r="BG185" i="33"/>
  <c r="BE185" i="33"/>
  <c r="T185" i="33"/>
  <c r="R185" i="33"/>
  <c r="P185" i="33"/>
  <c r="BI184" i="33"/>
  <c r="BH184" i="33"/>
  <c r="BG184" i="33"/>
  <c r="BE184" i="33"/>
  <c r="T184" i="33"/>
  <c r="R184" i="33"/>
  <c r="P184" i="33"/>
  <c r="BI183" i="33"/>
  <c r="BH183" i="33"/>
  <c r="BG183" i="33"/>
  <c r="BE183" i="33"/>
  <c r="T183" i="33"/>
  <c r="R183" i="33"/>
  <c r="P183" i="33"/>
  <c r="BI182" i="33"/>
  <c r="BH182" i="33"/>
  <c r="BG182" i="33"/>
  <c r="BE182" i="33"/>
  <c r="T182" i="33"/>
  <c r="R182" i="33"/>
  <c r="P182" i="33"/>
  <c r="BI181" i="33"/>
  <c r="BH181" i="33"/>
  <c r="BG181" i="33"/>
  <c r="BE181" i="33"/>
  <c r="T181" i="33"/>
  <c r="R181" i="33"/>
  <c r="P181" i="33"/>
  <c r="BI180" i="33"/>
  <c r="BH180" i="33"/>
  <c r="BG180" i="33"/>
  <c r="BE180" i="33"/>
  <c r="T180" i="33"/>
  <c r="R180" i="33"/>
  <c r="P180" i="33"/>
  <c r="BI179" i="33"/>
  <c r="BH179" i="33"/>
  <c r="BG179" i="33"/>
  <c r="BE179" i="33"/>
  <c r="T179" i="33"/>
  <c r="R179" i="33"/>
  <c r="P179" i="33"/>
  <c r="BI178" i="33"/>
  <c r="BH178" i="33"/>
  <c r="BG178" i="33"/>
  <c r="BE178" i="33"/>
  <c r="T178" i="33"/>
  <c r="R178" i="33"/>
  <c r="P178" i="33"/>
  <c r="BI177" i="33"/>
  <c r="BH177" i="33"/>
  <c r="BG177" i="33"/>
  <c r="BE177" i="33"/>
  <c r="T177" i="33"/>
  <c r="R177" i="33"/>
  <c r="P177" i="33"/>
  <c r="BI176" i="33"/>
  <c r="BH176" i="33"/>
  <c r="BG176" i="33"/>
  <c r="BE176" i="33"/>
  <c r="T176" i="33"/>
  <c r="R176" i="33"/>
  <c r="P176" i="33"/>
  <c r="BI175" i="33"/>
  <c r="BH175" i="33"/>
  <c r="BG175" i="33"/>
  <c r="BE175" i="33"/>
  <c r="T175" i="33"/>
  <c r="R175" i="33"/>
  <c r="P175" i="33"/>
  <c r="BI172" i="33"/>
  <c r="BH172" i="33"/>
  <c r="BG172" i="33"/>
  <c r="BE172" i="33"/>
  <c r="T172" i="33"/>
  <c r="R172" i="33"/>
  <c r="P172" i="33"/>
  <c r="BI171" i="33"/>
  <c r="BH171" i="33"/>
  <c r="BG171" i="33"/>
  <c r="BE171" i="33"/>
  <c r="T171" i="33"/>
  <c r="R171" i="33"/>
  <c r="P171" i="33"/>
  <c r="BI170" i="33"/>
  <c r="BH170" i="33"/>
  <c r="BG170" i="33"/>
  <c r="BE170" i="33"/>
  <c r="T170" i="33"/>
  <c r="R170" i="33"/>
  <c r="P170" i="33"/>
  <c r="BI169" i="33"/>
  <c r="BH169" i="33"/>
  <c r="BG169" i="33"/>
  <c r="BE169" i="33"/>
  <c r="T169" i="33"/>
  <c r="R169" i="33"/>
  <c r="P169" i="33"/>
  <c r="BI168" i="33"/>
  <c r="BH168" i="33"/>
  <c r="BG168" i="33"/>
  <c r="BE168" i="33"/>
  <c r="T168" i="33"/>
  <c r="R168" i="33"/>
  <c r="P168" i="33"/>
  <c r="BI165" i="33"/>
  <c r="BH165" i="33"/>
  <c r="BG165" i="33"/>
  <c r="BE165" i="33"/>
  <c r="T165" i="33"/>
  <c r="R165" i="33"/>
  <c r="P165" i="33"/>
  <c r="BI164" i="33"/>
  <c r="BH164" i="33"/>
  <c r="BG164" i="33"/>
  <c r="BE164" i="33"/>
  <c r="T164" i="33"/>
  <c r="R164" i="33"/>
  <c r="P164" i="33"/>
  <c r="BI162" i="33"/>
  <c r="BH162" i="33"/>
  <c r="BG162" i="33"/>
  <c r="BE162" i="33"/>
  <c r="T162" i="33"/>
  <c r="R162" i="33"/>
  <c r="P162" i="33"/>
  <c r="BI161" i="33"/>
  <c r="BH161" i="33"/>
  <c r="BG161" i="33"/>
  <c r="BE161" i="33"/>
  <c r="T161" i="33"/>
  <c r="R161" i="33"/>
  <c r="P161" i="33"/>
  <c r="BI160" i="33"/>
  <c r="BH160" i="33"/>
  <c r="BG160" i="33"/>
  <c r="BE160" i="33"/>
  <c r="T160" i="33"/>
  <c r="R160" i="33"/>
  <c r="P160" i="33"/>
  <c r="BI159" i="33"/>
  <c r="BH159" i="33"/>
  <c r="BG159" i="33"/>
  <c r="BE159" i="33"/>
  <c r="T159" i="33"/>
  <c r="R159" i="33"/>
  <c r="P159" i="33"/>
  <c r="BI158" i="33"/>
  <c r="BH158" i="33"/>
  <c r="BG158" i="33"/>
  <c r="BE158" i="33"/>
  <c r="T158" i="33"/>
  <c r="R158" i="33"/>
  <c r="P158" i="33"/>
  <c r="BI157" i="33"/>
  <c r="BH157" i="33"/>
  <c r="BG157" i="33"/>
  <c r="BE157" i="33"/>
  <c r="T157" i="33"/>
  <c r="R157" i="33"/>
  <c r="P157" i="33"/>
  <c r="BI156" i="33"/>
  <c r="BH156" i="33"/>
  <c r="BG156" i="33"/>
  <c r="BE156" i="33"/>
  <c r="T156" i="33"/>
  <c r="R156" i="33"/>
  <c r="P156" i="33"/>
  <c r="BI155" i="33"/>
  <c r="BH155" i="33"/>
  <c r="BG155" i="33"/>
  <c r="BE155" i="33"/>
  <c r="T155" i="33"/>
  <c r="R155" i="33"/>
  <c r="P155" i="33"/>
  <c r="BI154" i="33"/>
  <c r="BH154" i="33"/>
  <c r="BG154" i="33"/>
  <c r="BE154" i="33"/>
  <c r="T154" i="33"/>
  <c r="R154" i="33"/>
  <c r="P154" i="33"/>
  <c r="BI153" i="33"/>
  <c r="BH153" i="33"/>
  <c r="BG153" i="33"/>
  <c r="BE153" i="33"/>
  <c r="T153" i="33"/>
  <c r="R153" i="33"/>
  <c r="P153" i="33"/>
  <c r="BI152" i="33"/>
  <c r="BH152" i="33"/>
  <c r="BG152" i="33"/>
  <c r="BE152" i="33"/>
  <c r="T152" i="33"/>
  <c r="R152" i="33"/>
  <c r="P152" i="33"/>
  <c r="BI151" i="33"/>
  <c r="BH151" i="33"/>
  <c r="BG151" i="33"/>
  <c r="BE151" i="33"/>
  <c r="T151" i="33"/>
  <c r="R151" i="33"/>
  <c r="P151" i="33"/>
  <c r="BI149" i="33"/>
  <c r="BH149" i="33"/>
  <c r="BG149" i="33"/>
  <c r="BE149" i="33"/>
  <c r="T149" i="33"/>
  <c r="T148" i="33" s="1"/>
  <c r="R149" i="33"/>
  <c r="R148" i="33" s="1"/>
  <c r="P149" i="33"/>
  <c r="P148" i="33" s="1"/>
  <c r="BI147" i="33"/>
  <c r="BH147" i="33"/>
  <c r="BG147" i="33"/>
  <c r="BE147" i="33"/>
  <c r="T147" i="33"/>
  <c r="R147" i="33"/>
  <c r="P147" i="33"/>
  <c r="BI146" i="33"/>
  <c r="BH146" i="33"/>
  <c r="BG146" i="33"/>
  <c r="BE146" i="33"/>
  <c r="T146" i="33"/>
  <c r="R146" i="33"/>
  <c r="P146" i="33"/>
  <c r="BI144" i="33"/>
  <c r="BH144" i="33"/>
  <c r="BG144" i="33"/>
  <c r="BE144" i="33"/>
  <c r="T144" i="33"/>
  <c r="R144" i="33"/>
  <c r="P144" i="33"/>
  <c r="BI143" i="33"/>
  <c r="BH143" i="33"/>
  <c r="BG143" i="33"/>
  <c r="BE143" i="33"/>
  <c r="T143" i="33"/>
  <c r="R143" i="33"/>
  <c r="P143" i="33"/>
  <c r="BI142" i="33"/>
  <c r="BH142" i="33"/>
  <c r="BG142" i="33"/>
  <c r="BE142" i="33"/>
  <c r="T142" i="33"/>
  <c r="R142" i="33"/>
  <c r="P142" i="33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9" i="33"/>
  <c r="BH139" i="33"/>
  <c r="BG139" i="33"/>
  <c r="BE139" i="33"/>
  <c r="T139" i="33"/>
  <c r="R139" i="33"/>
  <c r="P139" i="33"/>
  <c r="BI138" i="33"/>
  <c r="BH138" i="33"/>
  <c r="BG138" i="33"/>
  <c r="BE138" i="33"/>
  <c r="T138" i="33"/>
  <c r="R138" i="33"/>
  <c r="P138" i="33"/>
  <c r="BI137" i="33"/>
  <c r="BH137" i="33"/>
  <c r="BG137" i="33"/>
  <c r="BE137" i="33"/>
  <c r="T137" i="33"/>
  <c r="R137" i="33"/>
  <c r="P137" i="33"/>
  <c r="BI136" i="33"/>
  <c r="BH136" i="33"/>
  <c r="BG136" i="33"/>
  <c r="BE136" i="33"/>
  <c r="T136" i="33"/>
  <c r="R136" i="33"/>
  <c r="P136" i="33"/>
  <c r="BI135" i="33"/>
  <c r="BH135" i="33"/>
  <c r="BG135" i="33"/>
  <c r="BE135" i="33"/>
  <c r="T135" i="33"/>
  <c r="R135" i="33"/>
  <c r="P135" i="33"/>
  <c r="BI134" i="33"/>
  <c r="BH134" i="33"/>
  <c r="BG134" i="33"/>
  <c r="BE134" i="33"/>
  <c r="T134" i="33"/>
  <c r="R134" i="33"/>
  <c r="P134" i="33"/>
  <c r="BI133" i="33"/>
  <c r="BH133" i="33"/>
  <c r="BG133" i="33"/>
  <c r="BE133" i="33"/>
  <c r="T133" i="33"/>
  <c r="R133" i="33"/>
  <c r="P133" i="33"/>
  <c r="J126" i="33"/>
  <c r="F126" i="33"/>
  <c r="F124" i="33"/>
  <c r="E122" i="33"/>
  <c r="J91" i="33"/>
  <c r="F91" i="33"/>
  <c r="F89" i="33"/>
  <c r="E87" i="33"/>
  <c r="J24" i="33"/>
  <c r="E24" i="33"/>
  <c r="J127" i="33" s="1"/>
  <c r="J23" i="33"/>
  <c r="J18" i="33"/>
  <c r="E18" i="33"/>
  <c r="F127" i="33" s="1"/>
  <c r="J17" i="33"/>
  <c r="J12" i="33"/>
  <c r="J124" i="33" s="1"/>
  <c r="E7" i="33"/>
  <c r="E85" i="33" s="1"/>
  <c r="J39" i="32"/>
  <c r="J38" i="32"/>
  <c r="AY133" i="1" s="1"/>
  <c r="J37" i="32"/>
  <c r="AX133" i="1" s="1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8" i="32"/>
  <c r="BH138" i="32"/>
  <c r="BG138" i="32"/>
  <c r="BE138" i="32"/>
  <c r="T138" i="32"/>
  <c r="R138" i="32"/>
  <c r="P138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4" i="32"/>
  <c r="BH134" i="32"/>
  <c r="BG134" i="32"/>
  <c r="BE134" i="32"/>
  <c r="T134" i="32"/>
  <c r="R134" i="32"/>
  <c r="P134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BI131" i="32"/>
  <c r="BH131" i="32"/>
  <c r="BG131" i="32"/>
  <c r="BE131" i="32"/>
  <c r="T131" i="32"/>
  <c r="R131" i="32"/>
  <c r="P131" i="32"/>
  <c r="BI130" i="32"/>
  <c r="BH130" i="32"/>
  <c r="BG130" i="32"/>
  <c r="BE130" i="32"/>
  <c r="T130" i="32"/>
  <c r="R130" i="32"/>
  <c r="P130" i="32"/>
  <c r="BI129" i="32"/>
  <c r="BH129" i="32"/>
  <c r="BG129" i="32"/>
  <c r="BE129" i="32"/>
  <c r="T129" i="32"/>
  <c r="R129" i="32"/>
  <c r="P129" i="32"/>
  <c r="BI128" i="32"/>
  <c r="BH128" i="32"/>
  <c r="BG128" i="32"/>
  <c r="BE128" i="32"/>
  <c r="T128" i="32"/>
  <c r="R128" i="32"/>
  <c r="P128" i="32"/>
  <c r="BI127" i="32"/>
  <c r="BH127" i="32"/>
  <c r="BG127" i="32"/>
  <c r="BE127" i="32"/>
  <c r="T127" i="32"/>
  <c r="R127" i="32"/>
  <c r="P127" i="32"/>
  <c r="J120" i="32"/>
  <c r="F120" i="32"/>
  <c r="F118" i="32"/>
  <c r="E116" i="32"/>
  <c r="J93" i="32"/>
  <c r="F93" i="32"/>
  <c r="F91" i="32"/>
  <c r="E89" i="32"/>
  <c r="J26" i="32"/>
  <c r="E26" i="32"/>
  <c r="J121" i="32" s="1"/>
  <c r="J25" i="32"/>
  <c r="J20" i="32"/>
  <c r="E20" i="32"/>
  <c r="F94" i="32" s="1"/>
  <c r="J19" i="32"/>
  <c r="J14" i="32"/>
  <c r="J118" i="32" s="1"/>
  <c r="E7" i="32"/>
  <c r="E85" i="32" s="1"/>
  <c r="J39" i="31"/>
  <c r="J38" i="31"/>
  <c r="AY132" i="1" s="1"/>
  <c r="J37" i="31"/>
  <c r="AX132" i="1" s="1"/>
  <c r="BI263" i="31"/>
  <c r="BH263" i="31"/>
  <c r="BG263" i="31"/>
  <c r="BE263" i="31"/>
  <c r="T263" i="31"/>
  <c r="R263" i="31"/>
  <c r="P263" i="31"/>
  <c r="BI262" i="31"/>
  <c r="BH262" i="31"/>
  <c r="BG262" i="31"/>
  <c r="BE262" i="31"/>
  <c r="T262" i="31"/>
  <c r="R262" i="31"/>
  <c r="P262" i="31"/>
  <c r="BI260" i="31"/>
  <c r="BH260" i="31"/>
  <c r="BG260" i="31"/>
  <c r="BE260" i="31"/>
  <c r="T260" i="31"/>
  <c r="R260" i="31"/>
  <c r="P260" i="31"/>
  <c r="BI259" i="31"/>
  <c r="BH259" i="31"/>
  <c r="BG259" i="31"/>
  <c r="BE259" i="31"/>
  <c r="T259" i="31"/>
  <c r="R259" i="31"/>
  <c r="P259" i="31"/>
  <c r="BI257" i="31"/>
  <c r="BH257" i="31"/>
  <c r="BG257" i="31"/>
  <c r="BE257" i="31"/>
  <c r="T257" i="31"/>
  <c r="R257" i="31"/>
  <c r="P257" i="31"/>
  <c r="BI256" i="31"/>
  <c r="BH256" i="31"/>
  <c r="BG256" i="31"/>
  <c r="BE256" i="31"/>
  <c r="T256" i="31"/>
  <c r="R256" i="31"/>
  <c r="P256" i="31"/>
  <c r="BI254" i="31"/>
  <c r="BH254" i="31"/>
  <c r="BG254" i="31"/>
  <c r="BE254" i="31"/>
  <c r="T254" i="31"/>
  <c r="R254" i="31"/>
  <c r="P254" i="31"/>
  <c r="BI253" i="31"/>
  <c r="BH253" i="31"/>
  <c r="BG253" i="31"/>
  <c r="BE253" i="31"/>
  <c r="T253" i="31"/>
  <c r="R253" i="31"/>
  <c r="P253" i="31"/>
  <c r="BI252" i="31"/>
  <c r="BH252" i="31"/>
  <c r="BG252" i="31"/>
  <c r="BE252" i="31"/>
  <c r="T252" i="31"/>
  <c r="R252" i="31"/>
  <c r="P252" i="31"/>
  <c r="BI249" i="31"/>
  <c r="BH249" i="31"/>
  <c r="BG249" i="31"/>
  <c r="BE249" i="31"/>
  <c r="T249" i="31"/>
  <c r="R249" i="31"/>
  <c r="P249" i="31"/>
  <c r="BI248" i="31"/>
  <c r="BH248" i="31"/>
  <c r="BG248" i="31"/>
  <c r="BE248" i="31"/>
  <c r="T248" i="31"/>
  <c r="R248" i="31"/>
  <c r="P248" i="31"/>
  <c r="BI247" i="31"/>
  <c r="BH247" i="31"/>
  <c r="BG247" i="31"/>
  <c r="BE247" i="31"/>
  <c r="T247" i="31"/>
  <c r="R247" i="31"/>
  <c r="P247" i="31"/>
  <c r="BI244" i="31"/>
  <c r="BH244" i="31"/>
  <c r="BG244" i="31"/>
  <c r="BE244" i="31"/>
  <c r="T244" i="31"/>
  <c r="T243" i="31" s="1"/>
  <c r="R244" i="31"/>
  <c r="R243" i="31" s="1"/>
  <c r="P244" i="31"/>
  <c r="P243" i="31" s="1"/>
  <c r="BI242" i="31"/>
  <c r="BH242" i="31"/>
  <c r="BG242" i="31"/>
  <c r="BE242" i="31"/>
  <c r="T242" i="31"/>
  <c r="R242" i="31"/>
  <c r="P242" i="31"/>
  <c r="BI241" i="31"/>
  <c r="BH241" i="31"/>
  <c r="BG241" i="31"/>
  <c r="BE241" i="31"/>
  <c r="T241" i="31"/>
  <c r="R241" i="31"/>
  <c r="P241" i="31"/>
  <c r="BI240" i="31"/>
  <c r="BH240" i="31"/>
  <c r="BG240" i="31"/>
  <c r="BE240" i="31"/>
  <c r="T240" i="31"/>
  <c r="R240" i="31"/>
  <c r="P240" i="31"/>
  <c r="BI239" i="31"/>
  <c r="BH239" i="31"/>
  <c r="BG239" i="31"/>
  <c r="BE239" i="31"/>
  <c r="T239" i="31"/>
  <c r="R239" i="31"/>
  <c r="P239" i="31"/>
  <c r="BI238" i="31"/>
  <c r="BH238" i="31"/>
  <c r="BG238" i="31"/>
  <c r="BE238" i="31"/>
  <c r="T238" i="31"/>
  <c r="R238" i="31"/>
  <c r="P238" i="31"/>
  <c r="BI237" i="31"/>
  <c r="BH237" i="31"/>
  <c r="BG237" i="31"/>
  <c r="BE237" i="31"/>
  <c r="T237" i="31"/>
  <c r="R237" i="31"/>
  <c r="P237" i="31"/>
  <c r="BI236" i="31"/>
  <c r="BH236" i="31"/>
  <c r="BG236" i="31"/>
  <c r="BE236" i="31"/>
  <c r="T236" i="31"/>
  <c r="R236" i="31"/>
  <c r="P236" i="31"/>
  <c r="BI235" i="31"/>
  <c r="BH235" i="31"/>
  <c r="BG235" i="31"/>
  <c r="BE235" i="31"/>
  <c r="T235" i="31"/>
  <c r="R235" i="31"/>
  <c r="P235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31" i="31"/>
  <c r="BH231" i="31"/>
  <c r="BG231" i="31"/>
  <c r="BE231" i="31"/>
  <c r="T231" i="31"/>
  <c r="R231" i="31"/>
  <c r="P231" i="31"/>
  <c r="BI230" i="31"/>
  <c r="BH230" i="31"/>
  <c r="BG230" i="31"/>
  <c r="BE230" i="31"/>
  <c r="T230" i="31"/>
  <c r="R230" i="31"/>
  <c r="P230" i="31"/>
  <c r="BI229" i="31"/>
  <c r="BH229" i="31"/>
  <c r="BG229" i="31"/>
  <c r="BE229" i="31"/>
  <c r="T229" i="31"/>
  <c r="R229" i="31"/>
  <c r="P229" i="31"/>
  <c r="BI228" i="31"/>
  <c r="BH228" i="31"/>
  <c r="BG228" i="31"/>
  <c r="BE228" i="31"/>
  <c r="T228" i="31"/>
  <c r="R228" i="31"/>
  <c r="P228" i="31"/>
  <c r="BI227" i="31"/>
  <c r="BH227" i="31"/>
  <c r="BG227" i="31"/>
  <c r="BE227" i="31"/>
  <c r="T227" i="31"/>
  <c r="R227" i="31"/>
  <c r="P227" i="31"/>
  <c r="BI226" i="31"/>
  <c r="BH226" i="31"/>
  <c r="BG226" i="31"/>
  <c r="BE226" i="31"/>
  <c r="T226" i="31"/>
  <c r="R226" i="31"/>
  <c r="P226" i="31"/>
  <c r="BI225" i="31"/>
  <c r="BH225" i="31"/>
  <c r="BG225" i="31"/>
  <c r="BE225" i="31"/>
  <c r="T225" i="31"/>
  <c r="R225" i="31"/>
  <c r="P225" i="31"/>
  <c r="BI224" i="31"/>
  <c r="BH224" i="31"/>
  <c r="BG224" i="31"/>
  <c r="BE224" i="31"/>
  <c r="T224" i="31"/>
  <c r="R224" i="31"/>
  <c r="P224" i="31"/>
  <c r="BI223" i="31"/>
  <c r="BH223" i="31"/>
  <c r="BG223" i="31"/>
  <c r="BE223" i="31"/>
  <c r="T223" i="31"/>
  <c r="R223" i="31"/>
  <c r="P223" i="31"/>
  <c r="BI222" i="31"/>
  <c r="BH222" i="31"/>
  <c r="BG222" i="31"/>
  <c r="BE222" i="31"/>
  <c r="T222" i="31"/>
  <c r="R222" i="31"/>
  <c r="P222" i="31"/>
  <c r="BI221" i="31"/>
  <c r="BH221" i="31"/>
  <c r="BG221" i="31"/>
  <c r="BE221" i="31"/>
  <c r="T221" i="31"/>
  <c r="R221" i="31"/>
  <c r="P221" i="31"/>
  <c r="BI220" i="31"/>
  <c r="BH220" i="31"/>
  <c r="BG220" i="31"/>
  <c r="BE220" i="31"/>
  <c r="T220" i="31"/>
  <c r="R220" i="31"/>
  <c r="P220" i="31"/>
  <c r="BI219" i="31"/>
  <c r="BH219" i="31"/>
  <c r="BG219" i="31"/>
  <c r="BE219" i="31"/>
  <c r="T219" i="31"/>
  <c r="R219" i="31"/>
  <c r="P219" i="31"/>
  <c r="BI218" i="31"/>
  <c r="BH218" i="31"/>
  <c r="BG218" i="31"/>
  <c r="BE218" i="31"/>
  <c r="T218" i="31"/>
  <c r="R218" i="31"/>
  <c r="P218" i="31"/>
  <c r="BI217" i="31"/>
  <c r="BH217" i="31"/>
  <c r="BG217" i="31"/>
  <c r="BE217" i="31"/>
  <c r="T217" i="31"/>
  <c r="R217" i="31"/>
  <c r="P217" i="31"/>
  <c r="BI216" i="31"/>
  <c r="BH216" i="31"/>
  <c r="BG216" i="31"/>
  <c r="BE216" i="31"/>
  <c r="T216" i="31"/>
  <c r="R216" i="31"/>
  <c r="P216" i="31"/>
  <c r="BI215" i="31"/>
  <c r="BH215" i="31"/>
  <c r="BG215" i="31"/>
  <c r="BE215" i="31"/>
  <c r="T215" i="31"/>
  <c r="R215" i="31"/>
  <c r="P215" i="31"/>
  <c r="BI214" i="31"/>
  <c r="BH214" i="31"/>
  <c r="BG214" i="31"/>
  <c r="BE214" i="31"/>
  <c r="T214" i="31"/>
  <c r="R214" i="31"/>
  <c r="P214" i="3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6" i="31"/>
  <c r="BH206" i="31"/>
  <c r="BG206" i="31"/>
  <c r="BE206" i="31"/>
  <c r="T206" i="31"/>
  <c r="R206" i="31"/>
  <c r="P206" i="31"/>
  <c r="BI205" i="31"/>
  <c r="BH205" i="31"/>
  <c r="BG205" i="31"/>
  <c r="BE205" i="31"/>
  <c r="T205" i="31"/>
  <c r="R205" i="31"/>
  <c r="P205" i="31"/>
  <c r="BI204" i="31"/>
  <c r="BH204" i="31"/>
  <c r="BG204" i="31"/>
  <c r="BE204" i="31"/>
  <c r="T204" i="31"/>
  <c r="R204" i="31"/>
  <c r="P204" i="31"/>
  <c r="BI203" i="31"/>
  <c r="BH203" i="31"/>
  <c r="BG203" i="31"/>
  <c r="BE203" i="31"/>
  <c r="T203" i="31"/>
  <c r="R203" i="31"/>
  <c r="P203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200" i="31"/>
  <c r="BH200" i="31"/>
  <c r="BG200" i="31"/>
  <c r="BE200" i="31"/>
  <c r="T200" i="31"/>
  <c r="R200" i="31"/>
  <c r="P200" i="31"/>
  <c r="BI199" i="31"/>
  <c r="BH199" i="31"/>
  <c r="BG199" i="31"/>
  <c r="BE199" i="31"/>
  <c r="T199" i="31"/>
  <c r="R199" i="31"/>
  <c r="P199" i="31"/>
  <c r="BI198" i="31"/>
  <c r="BH198" i="31"/>
  <c r="BG198" i="31"/>
  <c r="BE198" i="31"/>
  <c r="T198" i="31"/>
  <c r="R198" i="31"/>
  <c r="P198" i="31"/>
  <c r="BI197" i="31"/>
  <c r="BH197" i="31"/>
  <c r="BG197" i="31"/>
  <c r="BE197" i="31"/>
  <c r="T197" i="31"/>
  <c r="R197" i="31"/>
  <c r="P197" i="31"/>
  <c r="BI196" i="31"/>
  <c r="BH196" i="31"/>
  <c r="BG196" i="31"/>
  <c r="BE196" i="31"/>
  <c r="T196" i="31"/>
  <c r="R196" i="31"/>
  <c r="P196" i="31"/>
  <c r="BI195" i="31"/>
  <c r="BH195" i="31"/>
  <c r="BG195" i="31"/>
  <c r="BE195" i="31"/>
  <c r="T195" i="31"/>
  <c r="R195" i="31"/>
  <c r="P195" i="31"/>
  <c r="BI194" i="31"/>
  <c r="BH194" i="31"/>
  <c r="BG194" i="31"/>
  <c r="BE194" i="31"/>
  <c r="T194" i="31"/>
  <c r="R194" i="31"/>
  <c r="P194" i="31"/>
  <c r="BI193" i="31"/>
  <c r="BH193" i="31"/>
  <c r="BG193" i="31"/>
  <c r="BE193" i="31"/>
  <c r="T193" i="31"/>
  <c r="R193" i="31"/>
  <c r="P193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4" i="31"/>
  <c r="BH184" i="31"/>
  <c r="BG184" i="31"/>
  <c r="BE184" i="31"/>
  <c r="T184" i="31"/>
  <c r="R184" i="31"/>
  <c r="P184" i="31"/>
  <c r="BI183" i="31"/>
  <c r="BH183" i="31"/>
  <c r="BG183" i="31"/>
  <c r="BE183" i="31"/>
  <c r="T183" i="31"/>
  <c r="R183" i="31"/>
  <c r="P183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6" i="31"/>
  <c r="BH176" i="31"/>
  <c r="BG176" i="31"/>
  <c r="BE176" i="31"/>
  <c r="T176" i="31"/>
  <c r="R176" i="31"/>
  <c r="P176" i="31"/>
  <c r="BI174" i="31"/>
  <c r="BH174" i="31"/>
  <c r="BG174" i="31"/>
  <c r="BE174" i="31"/>
  <c r="T174" i="31"/>
  <c r="R174" i="31"/>
  <c r="P174" i="31"/>
  <c r="BI173" i="31"/>
  <c r="BH173" i="31"/>
  <c r="BG173" i="31"/>
  <c r="BE173" i="31"/>
  <c r="T173" i="31"/>
  <c r="R173" i="31"/>
  <c r="P173" i="31"/>
  <c r="BI172" i="31"/>
  <c r="BH172" i="31"/>
  <c r="BG172" i="31"/>
  <c r="BE172" i="31"/>
  <c r="T172" i="31"/>
  <c r="R172" i="31"/>
  <c r="P172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2" i="31"/>
  <c r="BH162" i="31"/>
  <c r="BG162" i="31"/>
  <c r="BE162" i="31"/>
  <c r="T162" i="31"/>
  <c r="R162" i="31"/>
  <c r="P162" i="31"/>
  <c r="BI160" i="31"/>
  <c r="BH160" i="31"/>
  <c r="BG160" i="31"/>
  <c r="BE160" i="31"/>
  <c r="T160" i="31"/>
  <c r="R160" i="31"/>
  <c r="P160" i="31"/>
  <c r="BI159" i="31"/>
  <c r="BH159" i="31"/>
  <c r="BG159" i="31"/>
  <c r="BE159" i="31"/>
  <c r="T159" i="31"/>
  <c r="R159" i="31"/>
  <c r="P159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BI152" i="31"/>
  <c r="BH152" i="31"/>
  <c r="BG152" i="31"/>
  <c r="BE152" i="31"/>
  <c r="T152" i="31"/>
  <c r="R152" i="31"/>
  <c r="P152" i="31"/>
  <c r="BI151" i="31"/>
  <c r="BH151" i="31"/>
  <c r="BG151" i="31"/>
  <c r="BE151" i="31"/>
  <c r="T151" i="31"/>
  <c r="R151" i="31"/>
  <c r="P151" i="31"/>
  <c r="BI150" i="31"/>
  <c r="BH150" i="31"/>
  <c r="BG150" i="31"/>
  <c r="BE150" i="31"/>
  <c r="T150" i="31"/>
  <c r="R150" i="31"/>
  <c r="P150" i="31"/>
  <c r="BI149" i="31"/>
  <c r="BH149" i="31"/>
  <c r="BG149" i="31"/>
  <c r="BE149" i="31"/>
  <c r="T149" i="31"/>
  <c r="R149" i="31"/>
  <c r="P149" i="31"/>
  <c r="BI148" i="31"/>
  <c r="BH148" i="31"/>
  <c r="BG148" i="31"/>
  <c r="BE148" i="31"/>
  <c r="T148" i="31"/>
  <c r="R148" i="31"/>
  <c r="P148" i="31"/>
  <c r="BI147" i="31"/>
  <c r="BH147" i="31"/>
  <c r="BG147" i="31"/>
  <c r="BE147" i="31"/>
  <c r="T147" i="31"/>
  <c r="R147" i="31"/>
  <c r="P147" i="31"/>
  <c r="BI146" i="31"/>
  <c r="BH146" i="31"/>
  <c r="BG146" i="31"/>
  <c r="BE146" i="31"/>
  <c r="T146" i="31"/>
  <c r="R146" i="31"/>
  <c r="P146" i="31"/>
  <c r="BI145" i="31"/>
  <c r="BH145" i="31"/>
  <c r="BG145" i="31"/>
  <c r="BE145" i="31"/>
  <c r="T145" i="31"/>
  <c r="R145" i="31"/>
  <c r="P145" i="31"/>
  <c r="BI144" i="31"/>
  <c r="BH144" i="31"/>
  <c r="BG144" i="31"/>
  <c r="BE144" i="31"/>
  <c r="T144" i="31"/>
  <c r="R144" i="31"/>
  <c r="P144" i="31"/>
  <c r="BI143" i="31"/>
  <c r="BH143" i="31"/>
  <c r="BG143" i="31"/>
  <c r="BE143" i="31"/>
  <c r="T143" i="31"/>
  <c r="R143" i="31"/>
  <c r="P143" i="31"/>
  <c r="BI142" i="31"/>
  <c r="BH142" i="31"/>
  <c r="BG142" i="31"/>
  <c r="BE142" i="31"/>
  <c r="T142" i="31"/>
  <c r="R142" i="31"/>
  <c r="P142" i="31"/>
  <c r="BI141" i="31"/>
  <c r="BH141" i="31"/>
  <c r="BG141" i="31"/>
  <c r="BE141" i="31"/>
  <c r="T141" i="31"/>
  <c r="R141" i="31"/>
  <c r="P141" i="31"/>
  <c r="BI140" i="31"/>
  <c r="BH140" i="31"/>
  <c r="BG140" i="31"/>
  <c r="BE140" i="31"/>
  <c r="T140" i="31"/>
  <c r="R140" i="31"/>
  <c r="P140" i="31"/>
  <c r="BI139" i="31"/>
  <c r="BH139" i="31"/>
  <c r="BG139" i="31"/>
  <c r="BE139" i="31"/>
  <c r="T139" i="31"/>
  <c r="R139" i="31"/>
  <c r="P139" i="31"/>
  <c r="BI138" i="31"/>
  <c r="BH138" i="31"/>
  <c r="BG138" i="31"/>
  <c r="BE138" i="31"/>
  <c r="T138" i="31"/>
  <c r="R138" i="31"/>
  <c r="P138" i="31"/>
  <c r="J131" i="31"/>
  <c r="F131" i="31"/>
  <c r="F129" i="31"/>
  <c r="E127" i="31"/>
  <c r="J93" i="31"/>
  <c r="F93" i="31"/>
  <c r="F91" i="31"/>
  <c r="E89" i="31"/>
  <c r="J26" i="31"/>
  <c r="E26" i="31"/>
  <c r="J132" i="31" s="1"/>
  <c r="J25" i="31"/>
  <c r="J20" i="31"/>
  <c r="E20" i="31"/>
  <c r="F94" i="31" s="1"/>
  <c r="J19" i="31"/>
  <c r="J14" i="31"/>
  <c r="J129" i="31" s="1"/>
  <c r="E7" i="31"/>
  <c r="E85" i="31" s="1"/>
  <c r="J37" i="30"/>
  <c r="J36" i="30"/>
  <c r="AY130" i="1" s="1"/>
  <c r="J35" i="30"/>
  <c r="AX130" i="1" s="1"/>
  <c r="BI196" i="30"/>
  <c r="BH196" i="30"/>
  <c r="BG196" i="30"/>
  <c r="BE196" i="30"/>
  <c r="T196" i="30"/>
  <c r="R196" i="30"/>
  <c r="P196" i="30"/>
  <c r="BI195" i="30"/>
  <c r="BH195" i="30"/>
  <c r="BG195" i="30"/>
  <c r="BE195" i="30"/>
  <c r="T195" i="30"/>
  <c r="R195" i="30"/>
  <c r="P195" i="30"/>
  <c r="BI193" i="30"/>
  <c r="BH193" i="30"/>
  <c r="BG193" i="30"/>
  <c r="BE193" i="30"/>
  <c r="T193" i="30"/>
  <c r="R193" i="30"/>
  <c r="P193" i="30"/>
  <c r="BI192" i="30"/>
  <c r="BH192" i="30"/>
  <c r="BG192" i="30"/>
  <c r="BE192" i="30"/>
  <c r="T192" i="30"/>
  <c r="R192" i="30"/>
  <c r="P192" i="30"/>
  <c r="BI190" i="30"/>
  <c r="BH190" i="30"/>
  <c r="BG190" i="30"/>
  <c r="BE190" i="30"/>
  <c r="T190" i="30"/>
  <c r="R190" i="30"/>
  <c r="P190" i="30"/>
  <c r="BI189" i="30"/>
  <c r="BH189" i="30"/>
  <c r="BG189" i="30"/>
  <c r="BE189" i="30"/>
  <c r="T189" i="30"/>
  <c r="R189" i="30"/>
  <c r="P189" i="30"/>
  <c r="BI186" i="30"/>
  <c r="BH186" i="30"/>
  <c r="BG186" i="30"/>
  <c r="BE186" i="30"/>
  <c r="T186" i="30"/>
  <c r="R186" i="30"/>
  <c r="P186" i="30"/>
  <c r="BI185" i="30"/>
  <c r="BH185" i="30"/>
  <c r="BG185" i="30"/>
  <c r="BE185" i="30"/>
  <c r="T185" i="30"/>
  <c r="R185" i="30"/>
  <c r="P185" i="30"/>
  <c r="BI184" i="30"/>
  <c r="BH184" i="30"/>
  <c r="BG184" i="30"/>
  <c r="BE184" i="30"/>
  <c r="T184" i="30"/>
  <c r="R184" i="30"/>
  <c r="P184" i="30"/>
  <c r="BI181" i="30"/>
  <c r="BH181" i="30"/>
  <c r="BG181" i="30"/>
  <c r="BE181" i="30"/>
  <c r="T181" i="30"/>
  <c r="R181" i="30"/>
  <c r="P181" i="30"/>
  <c r="BI180" i="30"/>
  <c r="BH180" i="30"/>
  <c r="BG180" i="30"/>
  <c r="BE180" i="30"/>
  <c r="T180" i="30"/>
  <c r="R180" i="30"/>
  <c r="P180" i="30"/>
  <c r="BI178" i="30"/>
  <c r="BH178" i="30"/>
  <c r="BG178" i="30"/>
  <c r="BE178" i="30"/>
  <c r="T178" i="30"/>
  <c r="T177" i="30" s="1"/>
  <c r="R178" i="30"/>
  <c r="R177" i="30" s="1"/>
  <c r="P178" i="30"/>
  <c r="P177" i="30" s="1"/>
  <c r="BI176" i="30"/>
  <c r="BH176" i="30"/>
  <c r="BG176" i="30"/>
  <c r="BE176" i="30"/>
  <c r="T176" i="30"/>
  <c r="R176" i="30"/>
  <c r="P176" i="30"/>
  <c r="BI175" i="30"/>
  <c r="BH175" i="30"/>
  <c r="BG175" i="30"/>
  <c r="BE175" i="30"/>
  <c r="T175" i="30"/>
  <c r="R175" i="30"/>
  <c r="P175" i="30"/>
  <c r="BI174" i="30"/>
  <c r="BH174" i="30"/>
  <c r="BG174" i="30"/>
  <c r="BE174" i="30"/>
  <c r="T174" i="30"/>
  <c r="R174" i="30"/>
  <c r="P174" i="30"/>
  <c r="BI173" i="30"/>
  <c r="BH173" i="30"/>
  <c r="BG173" i="30"/>
  <c r="BE173" i="30"/>
  <c r="T173" i="30"/>
  <c r="R173" i="30"/>
  <c r="P173" i="30"/>
  <c r="BI172" i="30"/>
  <c r="BH172" i="30"/>
  <c r="BG172" i="30"/>
  <c r="BE172" i="30"/>
  <c r="T172" i="30"/>
  <c r="R172" i="30"/>
  <c r="P172" i="30"/>
  <c r="BI171" i="30"/>
  <c r="BH171" i="30"/>
  <c r="BG171" i="30"/>
  <c r="BE171" i="30"/>
  <c r="T171" i="30"/>
  <c r="R171" i="30"/>
  <c r="P171" i="30"/>
  <c r="BI170" i="30"/>
  <c r="BH170" i="30"/>
  <c r="BG170" i="30"/>
  <c r="BE170" i="30"/>
  <c r="T170" i="30"/>
  <c r="R170" i="30"/>
  <c r="P170" i="30"/>
  <c r="BI169" i="30"/>
  <c r="BH169" i="30"/>
  <c r="BG169" i="30"/>
  <c r="BE169" i="30"/>
  <c r="T169" i="30"/>
  <c r="R169" i="30"/>
  <c r="P169" i="30"/>
  <c r="BI168" i="30"/>
  <c r="BH168" i="30"/>
  <c r="BG168" i="30"/>
  <c r="BE168" i="30"/>
  <c r="T168" i="30"/>
  <c r="R168" i="30"/>
  <c r="P168" i="30"/>
  <c r="BI167" i="30"/>
  <c r="BH167" i="30"/>
  <c r="BG167" i="30"/>
  <c r="BE167" i="30"/>
  <c r="T167" i="30"/>
  <c r="R167" i="30"/>
  <c r="P167" i="30"/>
  <c r="BI166" i="30"/>
  <c r="BH166" i="30"/>
  <c r="BG166" i="30"/>
  <c r="BE166" i="30"/>
  <c r="T166" i="30"/>
  <c r="R166" i="30"/>
  <c r="P166" i="30"/>
  <c r="BI165" i="30"/>
  <c r="BH165" i="30"/>
  <c r="BG165" i="30"/>
  <c r="BE165" i="30"/>
  <c r="T165" i="30"/>
  <c r="R165" i="30"/>
  <c r="P165" i="30"/>
  <c r="BI164" i="30"/>
  <c r="BH164" i="30"/>
  <c r="BG164" i="30"/>
  <c r="BE164" i="30"/>
  <c r="T164" i="30"/>
  <c r="R164" i="30"/>
  <c r="P164" i="30"/>
  <c r="BI163" i="30"/>
  <c r="BH163" i="30"/>
  <c r="BG163" i="30"/>
  <c r="BE163" i="30"/>
  <c r="T163" i="30"/>
  <c r="R163" i="30"/>
  <c r="P163" i="30"/>
  <c r="BI162" i="30"/>
  <c r="BH162" i="30"/>
  <c r="BG162" i="30"/>
  <c r="BE162" i="30"/>
  <c r="T162" i="30"/>
  <c r="R162" i="30"/>
  <c r="P162" i="30"/>
  <c r="BI161" i="30"/>
  <c r="BH161" i="30"/>
  <c r="BG161" i="30"/>
  <c r="BE161" i="30"/>
  <c r="T161" i="30"/>
  <c r="R161" i="30"/>
  <c r="P161" i="30"/>
  <c r="BI160" i="30"/>
  <c r="BH160" i="30"/>
  <c r="BG160" i="30"/>
  <c r="BE160" i="30"/>
  <c r="T160" i="30"/>
  <c r="R160" i="30"/>
  <c r="P160" i="30"/>
  <c r="BI159" i="30"/>
  <c r="BH159" i="30"/>
  <c r="BG159" i="30"/>
  <c r="BE159" i="30"/>
  <c r="T159" i="30"/>
  <c r="R159" i="30"/>
  <c r="P159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3" i="30"/>
  <c r="BH153" i="30"/>
  <c r="BG153" i="30"/>
  <c r="BE153" i="30"/>
  <c r="T153" i="30"/>
  <c r="R153" i="30"/>
  <c r="P153" i="30"/>
  <c r="BI151" i="30"/>
  <c r="BH151" i="30"/>
  <c r="BG151" i="30"/>
  <c r="BE151" i="30"/>
  <c r="T151" i="30"/>
  <c r="R151" i="30"/>
  <c r="P151" i="30"/>
  <c r="BI150" i="30"/>
  <c r="BH150" i="30"/>
  <c r="BG150" i="30"/>
  <c r="BE150" i="30"/>
  <c r="T150" i="30"/>
  <c r="R150" i="30"/>
  <c r="P150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40" i="30"/>
  <c r="BH140" i="30"/>
  <c r="BG140" i="30"/>
  <c r="BE140" i="30"/>
  <c r="T140" i="30"/>
  <c r="R140" i="30"/>
  <c r="P140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7" i="30"/>
  <c r="BH137" i="30"/>
  <c r="BG137" i="30"/>
  <c r="BE137" i="30"/>
  <c r="T137" i="30"/>
  <c r="R137" i="30"/>
  <c r="P137" i="30"/>
  <c r="BI136" i="30"/>
  <c r="BH136" i="30"/>
  <c r="BG136" i="30"/>
  <c r="BE136" i="30"/>
  <c r="T136" i="30"/>
  <c r="R136" i="30"/>
  <c r="P136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BI132" i="30"/>
  <c r="BH132" i="30"/>
  <c r="BG132" i="30"/>
  <c r="BE132" i="30"/>
  <c r="T132" i="30"/>
  <c r="R132" i="30"/>
  <c r="P132" i="30"/>
  <c r="J125" i="30"/>
  <c r="F125" i="30"/>
  <c r="F123" i="30"/>
  <c r="E121" i="30"/>
  <c r="J91" i="30"/>
  <c r="F91" i="30"/>
  <c r="F89" i="30"/>
  <c r="E87" i="30"/>
  <c r="J24" i="30"/>
  <c r="E24" i="30"/>
  <c r="J126" i="30" s="1"/>
  <c r="J23" i="30"/>
  <c r="J18" i="30"/>
  <c r="E18" i="30"/>
  <c r="F126" i="30" s="1"/>
  <c r="J17" i="30"/>
  <c r="J12" i="30"/>
  <c r="J123" i="30" s="1"/>
  <c r="E7" i="30"/>
  <c r="E85" i="30" s="1"/>
  <c r="J37" i="29"/>
  <c r="J36" i="29"/>
  <c r="AY129" i="1" s="1"/>
  <c r="J35" i="29"/>
  <c r="AX129" i="1" s="1"/>
  <c r="BI193" i="29"/>
  <c r="BH193" i="29"/>
  <c r="BG193" i="29"/>
  <c r="BE193" i="29"/>
  <c r="T193" i="29"/>
  <c r="R193" i="29"/>
  <c r="P193" i="29"/>
  <c r="BI192" i="29"/>
  <c r="BH192" i="29"/>
  <c r="BG192" i="29"/>
  <c r="BE192" i="29"/>
  <c r="T192" i="29"/>
  <c r="R192" i="29"/>
  <c r="P192" i="29"/>
  <c r="BI190" i="29"/>
  <c r="BH190" i="29"/>
  <c r="BG190" i="29"/>
  <c r="BE190" i="29"/>
  <c r="T190" i="29"/>
  <c r="R190" i="29"/>
  <c r="P190" i="29"/>
  <c r="BI189" i="29"/>
  <c r="BH189" i="29"/>
  <c r="BG189" i="29"/>
  <c r="BE189" i="29"/>
  <c r="T189" i="29"/>
  <c r="R189" i="29"/>
  <c r="P189" i="29"/>
  <c r="BI187" i="29"/>
  <c r="BH187" i="29"/>
  <c r="BG187" i="29"/>
  <c r="BE187" i="29"/>
  <c r="T187" i="29"/>
  <c r="R187" i="29"/>
  <c r="P187" i="29"/>
  <c r="BI186" i="29"/>
  <c r="BH186" i="29"/>
  <c r="BG186" i="29"/>
  <c r="BE186" i="29"/>
  <c r="T186" i="29"/>
  <c r="R186" i="29"/>
  <c r="P186" i="29"/>
  <c r="BI184" i="29"/>
  <c r="BH184" i="29"/>
  <c r="BG184" i="29"/>
  <c r="BE184" i="29"/>
  <c r="T184" i="29"/>
  <c r="R184" i="29"/>
  <c r="P184" i="29"/>
  <c r="BI183" i="29"/>
  <c r="BH183" i="29"/>
  <c r="BG183" i="29"/>
  <c r="BE183" i="29"/>
  <c r="T183" i="29"/>
  <c r="R183" i="29"/>
  <c r="P183" i="29"/>
  <c r="BI182" i="29"/>
  <c r="BH182" i="29"/>
  <c r="BG182" i="29"/>
  <c r="BE182" i="29"/>
  <c r="T182" i="29"/>
  <c r="R182" i="29"/>
  <c r="P182" i="29"/>
  <c r="BI179" i="29"/>
  <c r="BH179" i="29"/>
  <c r="BG179" i="29"/>
  <c r="BE179" i="29"/>
  <c r="T179" i="29"/>
  <c r="R179" i="29"/>
  <c r="P179" i="29"/>
  <c r="BI178" i="29"/>
  <c r="BH178" i="29"/>
  <c r="BG178" i="29"/>
  <c r="BE178" i="29"/>
  <c r="T178" i="29"/>
  <c r="R178" i="29"/>
  <c r="P178" i="29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2" i="29"/>
  <c r="BH172" i="29"/>
  <c r="BG172" i="29"/>
  <c r="BE172" i="29"/>
  <c r="T172" i="29"/>
  <c r="R172" i="29"/>
  <c r="P172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9" i="29"/>
  <c r="BH169" i="29"/>
  <c r="BG169" i="29"/>
  <c r="BE169" i="29"/>
  <c r="T169" i="29"/>
  <c r="R169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60" i="29"/>
  <c r="BH160" i="29"/>
  <c r="BG160" i="29"/>
  <c r="BE160" i="29"/>
  <c r="T160" i="29"/>
  <c r="R160" i="29"/>
  <c r="P160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0" i="29"/>
  <c r="BH150" i="29"/>
  <c r="BG150" i="29"/>
  <c r="BE150" i="29"/>
  <c r="T150" i="29"/>
  <c r="T149" i="29" s="1"/>
  <c r="R150" i="29"/>
  <c r="R149" i="29" s="1"/>
  <c r="P150" i="29"/>
  <c r="P149" i="29" s="1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BI133" i="29"/>
  <c r="BH133" i="29"/>
  <c r="BG133" i="29"/>
  <c r="BE133" i="29"/>
  <c r="T133" i="29"/>
  <c r="R133" i="29"/>
  <c r="P133" i="29"/>
  <c r="BI132" i="29"/>
  <c r="BH132" i="29"/>
  <c r="BG132" i="29"/>
  <c r="BE132" i="29"/>
  <c r="T132" i="29"/>
  <c r="R132" i="29"/>
  <c r="P132" i="29"/>
  <c r="BI131" i="29"/>
  <c r="BH131" i="29"/>
  <c r="BG131" i="29"/>
  <c r="BE131" i="29"/>
  <c r="T131" i="29"/>
  <c r="R131" i="29"/>
  <c r="P131" i="29"/>
  <c r="J124" i="29"/>
  <c r="F124" i="29"/>
  <c r="F122" i="29"/>
  <c r="E120" i="29"/>
  <c r="J91" i="29"/>
  <c r="F91" i="29"/>
  <c r="F89" i="29"/>
  <c r="E87" i="29"/>
  <c r="J24" i="29"/>
  <c r="E24" i="29"/>
  <c r="J92" i="29" s="1"/>
  <c r="J23" i="29"/>
  <c r="J18" i="29"/>
  <c r="E18" i="29"/>
  <c r="F92" i="29" s="1"/>
  <c r="J17" i="29"/>
  <c r="J12" i="29"/>
  <c r="J122" i="29" s="1"/>
  <c r="E7" i="29"/>
  <c r="E118" i="29" s="1"/>
  <c r="J39" i="28"/>
  <c r="J38" i="28"/>
  <c r="AY128" i="1" s="1"/>
  <c r="J37" i="28"/>
  <c r="AX128" i="1" s="1"/>
  <c r="BI263" i="28"/>
  <c r="BH263" i="28"/>
  <c r="BG263" i="28"/>
  <c r="BE263" i="28"/>
  <c r="T263" i="28"/>
  <c r="R263" i="28"/>
  <c r="P263" i="28"/>
  <c r="BI262" i="28"/>
  <c r="BH262" i="28"/>
  <c r="BG262" i="28"/>
  <c r="BE262" i="28"/>
  <c r="T262" i="28"/>
  <c r="R262" i="28"/>
  <c r="P262" i="28"/>
  <c r="BI260" i="28"/>
  <c r="BH260" i="28"/>
  <c r="BG260" i="28"/>
  <c r="BE260" i="28"/>
  <c r="T260" i="28"/>
  <c r="R260" i="28"/>
  <c r="P260" i="28"/>
  <c r="BI259" i="28"/>
  <c r="BH259" i="28"/>
  <c r="BG259" i="28"/>
  <c r="BE259" i="28"/>
  <c r="T259" i="28"/>
  <c r="R259" i="28"/>
  <c r="P259" i="28"/>
  <c r="BI257" i="28"/>
  <c r="BH257" i="28"/>
  <c r="BG257" i="28"/>
  <c r="BE257" i="28"/>
  <c r="T257" i="28"/>
  <c r="R257" i="28"/>
  <c r="P257" i="28"/>
  <c r="BI256" i="28"/>
  <c r="BH256" i="28"/>
  <c r="BG256" i="28"/>
  <c r="BE256" i="28"/>
  <c r="T256" i="28"/>
  <c r="R256" i="28"/>
  <c r="P256" i="28"/>
  <c r="BI255" i="28"/>
  <c r="BH255" i="28"/>
  <c r="BG255" i="28"/>
  <c r="BE255" i="28"/>
  <c r="T255" i="28"/>
  <c r="R255" i="28"/>
  <c r="P255" i="28"/>
  <c r="BI252" i="28"/>
  <c r="BH252" i="28"/>
  <c r="BG252" i="28"/>
  <c r="BE252" i="28"/>
  <c r="T252" i="28"/>
  <c r="R252" i="28"/>
  <c r="P252" i="28"/>
  <c r="BI251" i="28"/>
  <c r="BH251" i="28"/>
  <c r="BG251" i="28"/>
  <c r="BE251" i="28"/>
  <c r="T251" i="28"/>
  <c r="R251" i="28"/>
  <c r="P251" i="28"/>
  <c r="BI250" i="28"/>
  <c r="BH250" i="28"/>
  <c r="BG250" i="28"/>
  <c r="BE250" i="28"/>
  <c r="T250" i="28"/>
  <c r="R250" i="28"/>
  <c r="P250" i="28"/>
  <c r="BI248" i="28"/>
  <c r="BH248" i="28"/>
  <c r="BG248" i="28"/>
  <c r="BE248" i="28"/>
  <c r="T248" i="28"/>
  <c r="R248" i="28"/>
  <c r="P248" i="28"/>
  <c r="BI247" i="28"/>
  <c r="BH247" i="28"/>
  <c r="BG247" i="28"/>
  <c r="BE247" i="28"/>
  <c r="T247" i="28"/>
  <c r="R247" i="28"/>
  <c r="P247" i="28"/>
  <c r="BI246" i="28"/>
  <c r="BH246" i="28"/>
  <c r="BG246" i="28"/>
  <c r="BE246" i="28"/>
  <c r="T246" i="28"/>
  <c r="R246" i="28"/>
  <c r="P246" i="28"/>
  <c r="BI245" i="28"/>
  <c r="BH245" i="28"/>
  <c r="BG245" i="28"/>
  <c r="BE245" i="28"/>
  <c r="T245" i="28"/>
  <c r="R245" i="28"/>
  <c r="P245" i="28"/>
  <c r="BI243" i="28"/>
  <c r="BH243" i="28"/>
  <c r="BG243" i="28"/>
  <c r="BE243" i="28"/>
  <c r="T243" i="28"/>
  <c r="R243" i="28"/>
  <c r="P243" i="28"/>
  <c r="BI242" i="28"/>
  <c r="BH242" i="28"/>
  <c r="BG242" i="28"/>
  <c r="BE242" i="28"/>
  <c r="T242" i="28"/>
  <c r="R242" i="28"/>
  <c r="P242" i="28"/>
  <c r="BI241" i="28"/>
  <c r="BH241" i="28"/>
  <c r="BG241" i="28"/>
  <c r="BE241" i="28"/>
  <c r="T241" i="28"/>
  <c r="R241" i="28"/>
  <c r="P241" i="28"/>
  <c r="BI240" i="28"/>
  <c r="BH240" i="28"/>
  <c r="BG240" i="28"/>
  <c r="BE240" i="28"/>
  <c r="T240" i="28"/>
  <c r="R240" i="28"/>
  <c r="P240" i="28"/>
  <c r="BI239" i="28"/>
  <c r="BH239" i="28"/>
  <c r="BG239" i="28"/>
  <c r="BE239" i="28"/>
  <c r="T239" i="28"/>
  <c r="R239" i="28"/>
  <c r="P239" i="28"/>
  <c r="BI238" i="28"/>
  <c r="BH238" i="28"/>
  <c r="BG238" i="28"/>
  <c r="BE238" i="28"/>
  <c r="T238" i="28"/>
  <c r="R238" i="28"/>
  <c r="P238" i="28"/>
  <c r="BI237" i="28"/>
  <c r="BH237" i="28"/>
  <c r="BG237" i="28"/>
  <c r="BE237" i="28"/>
  <c r="T237" i="28"/>
  <c r="R237" i="28"/>
  <c r="P237" i="28"/>
  <c r="BI236" i="28"/>
  <c r="BH236" i="28"/>
  <c r="BG236" i="28"/>
  <c r="BE236" i="28"/>
  <c r="T236" i="28"/>
  <c r="R236" i="28"/>
  <c r="P236" i="28"/>
  <c r="BI234" i="28"/>
  <c r="BH234" i="28"/>
  <c r="BG234" i="28"/>
  <c r="BE234" i="28"/>
  <c r="T234" i="28"/>
  <c r="R234" i="28"/>
  <c r="P234" i="28"/>
  <c r="BI233" i="28"/>
  <c r="BH233" i="28"/>
  <c r="BG233" i="28"/>
  <c r="BE233" i="28"/>
  <c r="T233" i="28"/>
  <c r="R233" i="28"/>
  <c r="P233" i="28"/>
  <c r="BI230" i="28"/>
  <c r="BH230" i="28"/>
  <c r="BG230" i="28"/>
  <c r="BE230" i="28"/>
  <c r="T230" i="28"/>
  <c r="T229" i="28" s="1"/>
  <c r="R230" i="28"/>
  <c r="R229" i="28" s="1"/>
  <c r="P230" i="28"/>
  <c r="P229" i="28" s="1"/>
  <c r="BI228" i="28"/>
  <c r="BH228" i="28"/>
  <c r="BG228" i="28"/>
  <c r="BE228" i="28"/>
  <c r="T228" i="28"/>
  <c r="R228" i="28"/>
  <c r="P228" i="28"/>
  <c r="BI227" i="28"/>
  <c r="BH227" i="28"/>
  <c r="BG227" i="28"/>
  <c r="BE227" i="28"/>
  <c r="T227" i="28"/>
  <c r="R227" i="28"/>
  <c r="P227" i="28"/>
  <c r="BI226" i="28"/>
  <c r="BH226" i="28"/>
  <c r="BG226" i="28"/>
  <c r="BE226" i="28"/>
  <c r="T226" i="28"/>
  <c r="R226" i="28"/>
  <c r="P226" i="28"/>
  <c r="BI225" i="28"/>
  <c r="BH225" i="28"/>
  <c r="BG225" i="28"/>
  <c r="BE225" i="28"/>
  <c r="T225" i="28"/>
  <c r="R225" i="28"/>
  <c r="P225" i="28"/>
  <c r="BI224" i="28"/>
  <c r="BH224" i="28"/>
  <c r="BG224" i="28"/>
  <c r="BE224" i="28"/>
  <c r="T224" i="28"/>
  <c r="R224" i="28"/>
  <c r="P224" i="28"/>
  <c r="BI223" i="28"/>
  <c r="BH223" i="28"/>
  <c r="BG223" i="28"/>
  <c r="BE223" i="28"/>
  <c r="T223" i="28"/>
  <c r="R223" i="28"/>
  <c r="P223" i="28"/>
  <c r="BI221" i="28"/>
  <c r="BH221" i="28"/>
  <c r="BG221" i="28"/>
  <c r="BE221" i="28"/>
  <c r="T221" i="28"/>
  <c r="R221" i="28"/>
  <c r="P221" i="28"/>
  <c r="BI220" i="28"/>
  <c r="BH220" i="28"/>
  <c r="BG220" i="28"/>
  <c r="BE220" i="28"/>
  <c r="T220" i="28"/>
  <c r="R220" i="28"/>
  <c r="P220" i="28"/>
  <c r="BI219" i="28"/>
  <c r="BH219" i="28"/>
  <c r="BG219" i="28"/>
  <c r="BE219" i="28"/>
  <c r="T219" i="28"/>
  <c r="R219" i="28"/>
  <c r="P219" i="28"/>
  <c r="BI218" i="28"/>
  <c r="BH218" i="28"/>
  <c r="BG218" i="28"/>
  <c r="BE218" i="28"/>
  <c r="T218" i="28"/>
  <c r="R218" i="28"/>
  <c r="P218" i="28"/>
  <c r="BI217" i="28"/>
  <c r="BH217" i="28"/>
  <c r="BG217" i="28"/>
  <c r="BE217" i="28"/>
  <c r="T217" i="28"/>
  <c r="R217" i="28"/>
  <c r="P217" i="28"/>
  <c r="BI216" i="28"/>
  <c r="BH216" i="28"/>
  <c r="BG216" i="28"/>
  <c r="BE216" i="28"/>
  <c r="T216" i="28"/>
  <c r="R216" i="28"/>
  <c r="P216" i="28"/>
  <c r="BI215" i="28"/>
  <c r="BH215" i="28"/>
  <c r="BG215" i="28"/>
  <c r="BE215" i="28"/>
  <c r="T215" i="28"/>
  <c r="R215" i="28"/>
  <c r="P215" i="28"/>
  <c r="BI214" i="28"/>
  <c r="BH214" i="28"/>
  <c r="BG214" i="28"/>
  <c r="BE214" i="28"/>
  <c r="T214" i="28"/>
  <c r="R214" i="28"/>
  <c r="P214" i="28"/>
  <c r="BI213" i="28"/>
  <c r="BH213" i="28"/>
  <c r="BG213" i="28"/>
  <c r="BE213" i="28"/>
  <c r="T213" i="28"/>
  <c r="R213" i="28"/>
  <c r="P213" i="28"/>
  <c r="BI212" i="28"/>
  <c r="BH212" i="28"/>
  <c r="BG212" i="28"/>
  <c r="BE212" i="28"/>
  <c r="T212" i="28"/>
  <c r="R212" i="28"/>
  <c r="P212" i="28"/>
  <c r="BI211" i="28"/>
  <c r="BH211" i="28"/>
  <c r="BG211" i="28"/>
  <c r="BE211" i="28"/>
  <c r="T211" i="28"/>
  <c r="R211" i="28"/>
  <c r="P211" i="28"/>
  <c r="BI210" i="28"/>
  <c r="BH210" i="28"/>
  <c r="BG210" i="28"/>
  <c r="BE210" i="28"/>
  <c r="T210" i="28"/>
  <c r="R210" i="28"/>
  <c r="P210" i="28"/>
  <c r="BI209" i="28"/>
  <c r="BH209" i="28"/>
  <c r="BG209" i="28"/>
  <c r="BE209" i="28"/>
  <c r="T209" i="28"/>
  <c r="R209" i="28"/>
  <c r="P209" i="28"/>
  <c r="BI208" i="28"/>
  <c r="BH208" i="28"/>
  <c r="BG208" i="28"/>
  <c r="BE208" i="28"/>
  <c r="T208" i="28"/>
  <c r="R208" i="28"/>
  <c r="P208" i="28"/>
  <c r="BI207" i="28"/>
  <c r="BH207" i="28"/>
  <c r="BG207" i="28"/>
  <c r="BE207" i="28"/>
  <c r="T207" i="28"/>
  <c r="R207" i="28"/>
  <c r="P207" i="28"/>
  <c r="BI206" i="28"/>
  <c r="BH206" i="28"/>
  <c r="BG206" i="28"/>
  <c r="BE206" i="28"/>
  <c r="T206" i="28"/>
  <c r="R206" i="28"/>
  <c r="P206" i="28"/>
  <c r="BI205" i="28"/>
  <c r="BH205" i="28"/>
  <c r="BG205" i="28"/>
  <c r="BE205" i="28"/>
  <c r="T205" i="28"/>
  <c r="R205" i="28"/>
  <c r="P205" i="28"/>
  <c r="BI204" i="28"/>
  <c r="BH204" i="28"/>
  <c r="BG204" i="28"/>
  <c r="BE204" i="28"/>
  <c r="T204" i="28"/>
  <c r="R204" i="28"/>
  <c r="P204" i="28"/>
  <c r="BI203" i="28"/>
  <c r="BH203" i="28"/>
  <c r="BG203" i="28"/>
  <c r="BE203" i="28"/>
  <c r="T203" i="28"/>
  <c r="R203" i="28"/>
  <c r="P203" i="28"/>
  <c r="BI202" i="28"/>
  <c r="BH202" i="28"/>
  <c r="BG202" i="28"/>
  <c r="BE202" i="28"/>
  <c r="T202" i="28"/>
  <c r="R202" i="28"/>
  <c r="P202" i="28"/>
  <c r="BI201" i="28"/>
  <c r="BH201" i="28"/>
  <c r="BG201" i="28"/>
  <c r="BE201" i="28"/>
  <c r="T201" i="28"/>
  <c r="R201" i="28"/>
  <c r="P201" i="28"/>
  <c r="BI200" i="28"/>
  <c r="BH200" i="28"/>
  <c r="BG200" i="28"/>
  <c r="BE200" i="28"/>
  <c r="T200" i="28"/>
  <c r="R200" i="28"/>
  <c r="P200" i="28"/>
  <c r="BI199" i="28"/>
  <c r="BH199" i="28"/>
  <c r="BG199" i="28"/>
  <c r="BE199" i="28"/>
  <c r="T199" i="28"/>
  <c r="R199" i="28"/>
  <c r="P199" i="28"/>
  <c r="BI198" i="28"/>
  <c r="BH198" i="28"/>
  <c r="BG198" i="28"/>
  <c r="BE198" i="28"/>
  <c r="T198" i="28"/>
  <c r="R198" i="28"/>
  <c r="P198" i="28"/>
  <c r="BI197" i="28"/>
  <c r="BH197" i="28"/>
  <c r="BG197" i="28"/>
  <c r="BE197" i="28"/>
  <c r="T197" i="28"/>
  <c r="R197" i="28"/>
  <c r="P197" i="28"/>
  <c r="BI196" i="28"/>
  <c r="BH196" i="28"/>
  <c r="BG196" i="28"/>
  <c r="BE196" i="28"/>
  <c r="T196" i="28"/>
  <c r="R196" i="28"/>
  <c r="P196" i="28"/>
  <c r="BI195" i="28"/>
  <c r="BH195" i="28"/>
  <c r="BG195" i="28"/>
  <c r="BE195" i="28"/>
  <c r="T195" i="28"/>
  <c r="R195" i="28"/>
  <c r="P195" i="28"/>
  <c r="BI194" i="28"/>
  <c r="BH194" i="28"/>
  <c r="BG194" i="28"/>
  <c r="BE194" i="28"/>
  <c r="T194" i="28"/>
  <c r="R194" i="28"/>
  <c r="P194" i="28"/>
  <c r="BI193" i="28"/>
  <c r="BH193" i="28"/>
  <c r="BG193" i="28"/>
  <c r="BE193" i="28"/>
  <c r="T193" i="28"/>
  <c r="R193" i="28"/>
  <c r="P193" i="28"/>
  <c r="BI192" i="28"/>
  <c r="BH192" i="28"/>
  <c r="BG192" i="28"/>
  <c r="BE192" i="28"/>
  <c r="T192" i="28"/>
  <c r="R192" i="28"/>
  <c r="P192" i="28"/>
  <c r="BI191" i="28"/>
  <c r="BH191" i="28"/>
  <c r="BG191" i="28"/>
  <c r="BE191" i="28"/>
  <c r="T191" i="28"/>
  <c r="R191" i="28"/>
  <c r="P191" i="28"/>
  <c r="BI190" i="28"/>
  <c r="BH190" i="28"/>
  <c r="BG190" i="28"/>
  <c r="BE190" i="28"/>
  <c r="T190" i="28"/>
  <c r="R190" i="28"/>
  <c r="P190" i="28"/>
  <c r="BI189" i="28"/>
  <c r="BH189" i="28"/>
  <c r="BG189" i="28"/>
  <c r="BE189" i="28"/>
  <c r="T189" i="28"/>
  <c r="R189" i="28"/>
  <c r="P189" i="28"/>
  <c r="BI188" i="28"/>
  <c r="BH188" i="28"/>
  <c r="BG188" i="28"/>
  <c r="BE188" i="28"/>
  <c r="T188" i="28"/>
  <c r="R188" i="28"/>
  <c r="P188" i="28"/>
  <c r="BI187" i="28"/>
  <c r="BH187" i="28"/>
  <c r="BG187" i="28"/>
  <c r="BE187" i="28"/>
  <c r="T187" i="28"/>
  <c r="R187" i="28"/>
  <c r="P187" i="28"/>
  <c r="BI186" i="28"/>
  <c r="BH186" i="28"/>
  <c r="BG186" i="28"/>
  <c r="BE186" i="28"/>
  <c r="T186" i="28"/>
  <c r="R186" i="28"/>
  <c r="P186" i="28"/>
  <c r="BI185" i="28"/>
  <c r="BH185" i="28"/>
  <c r="BG185" i="28"/>
  <c r="BE185" i="28"/>
  <c r="T185" i="28"/>
  <c r="R185" i="28"/>
  <c r="P185" i="28"/>
  <c r="BI184" i="28"/>
  <c r="BH184" i="28"/>
  <c r="BG184" i="28"/>
  <c r="BE184" i="28"/>
  <c r="T184" i="28"/>
  <c r="R184" i="28"/>
  <c r="P184" i="28"/>
  <c r="BI183" i="28"/>
  <c r="BH183" i="28"/>
  <c r="BG183" i="28"/>
  <c r="BE183" i="28"/>
  <c r="T183" i="28"/>
  <c r="R183" i="28"/>
  <c r="P183" i="28"/>
  <c r="BI182" i="28"/>
  <c r="BH182" i="28"/>
  <c r="BG182" i="28"/>
  <c r="BE182" i="28"/>
  <c r="T182" i="28"/>
  <c r="R182" i="28"/>
  <c r="P182" i="28"/>
  <c r="BI181" i="28"/>
  <c r="BH181" i="28"/>
  <c r="BG181" i="28"/>
  <c r="BE181" i="28"/>
  <c r="T181" i="28"/>
  <c r="R181" i="28"/>
  <c r="P181" i="28"/>
  <c r="BI180" i="28"/>
  <c r="BH180" i="28"/>
  <c r="BG180" i="28"/>
  <c r="BE180" i="28"/>
  <c r="T180" i="28"/>
  <c r="R180" i="28"/>
  <c r="P180" i="28"/>
  <c r="BI179" i="28"/>
  <c r="BH179" i="28"/>
  <c r="BG179" i="28"/>
  <c r="BE179" i="28"/>
  <c r="T179" i="28"/>
  <c r="R179" i="28"/>
  <c r="P179" i="28"/>
  <c r="BI178" i="28"/>
  <c r="BH178" i="28"/>
  <c r="BG178" i="28"/>
  <c r="BE178" i="28"/>
  <c r="T178" i="28"/>
  <c r="R178" i="28"/>
  <c r="P178" i="28"/>
  <c r="BI177" i="28"/>
  <c r="BH177" i="28"/>
  <c r="BG177" i="28"/>
  <c r="BE177" i="28"/>
  <c r="T177" i="28"/>
  <c r="R177" i="28"/>
  <c r="P177" i="28"/>
  <c r="BI176" i="28"/>
  <c r="BH176" i="28"/>
  <c r="BG176" i="28"/>
  <c r="BE176" i="28"/>
  <c r="T176" i="28"/>
  <c r="R176" i="28"/>
  <c r="P176" i="28"/>
  <c r="BI175" i="28"/>
  <c r="BH175" i="28"/>
  <c r="BG175" i="28"/>
  <c r="BE175" i="28"/>
  <c r="T175" i="28"/>
  <c r="R175" i="28"/>
  <c r="P175" i="28"/>
  <c r="BI174" i="28"/>
  <c r="BH174" i="28"/>
  <c r="BG174" i="28"/>
  <c r="BE174" i="28"/>
  <c r="T174" i="28"/>
  <c r="R174" i="28"/>
  <c r="P174" i="28"/>
  <c r="BI173" i="28"/>
  <c r="BH173" i="28"/>
  <c r="BG173" i="28"/>
  <c r="BE173" i="28"/>
  <c r="T173" i="28"/>
  <c r="R173" i="28"/>
  <c r="P173" i="28"/>
  <c r="BI172" i="28"/>
  <c r="BH172" i="28"/>
  <c r="BG172" i="28"/>
  <c r="BE172" i="28"/>
  <c r="T172" i="28"/>
  <c r="R172" i="28"/>
  <c r="P172" i="28"/>
  <c r="BI171" i="28"/>
  <c r="BH171" i="28"/>
  <c r="BG171" i="28"/>
  <c r="BE171" i="28"/>
  <c r="T171" i="28"/>
  <c r="R171" i="28"/>
  <c r="P171" i="28"/>
  <c r="BI170" i="28"/>
  <c r="BH170" i="28"/>
  <c r="BG170" i="28"/>
  <c r="BE170" i="28"/>
  <c r="T170" i="28"/>
  <c r="R170" i="28"/>
  <c r="P170" i="28"/>
  <c r="BI169" i="28"/>
  <c r="BH169" i="28"/>
  <c r="BG169" i="28"/>
  <c r="BE169" i="28"/>
  <c r="T169" i="28"/>
  <c r="R169" i="28"/>
  <c r="P169" i="28"/>
  <c r="BI167" i="28"/>
  <c r="BH167" i="28"/>
  <c r="BG167" i="28"/>
  <c r="BE167" i="28"/>
  <c r="T167" i="28"/>
  <c r="T166" i="28" s="1"/>
  <c r="R167" i="28"/>
  <c r="R166" i="28" s="1"/>
  <c r="P167" i="28"/>
  <c r="P166" i="28" s="1"/>
  <c r="BI165" i="28"/>
  <c r="BH165" i="28"/>
  <c r="BG165" i="28"/>
  <c r="BE165" i="28"/>
  <c r="T165" i="28"/>
  <c r="R165" i="28"/>
  <c r="P165" i="28"/>
  <c r="BI164" i="28"/>
  <c r="BH164" i="28"/>
  <c r="BG164" i="28"/>
  <c r="BE164" i="28"/>
  <c r="T164" i="28"/>
  <c r="R164" i="28"/>
  <c r="P164" i="28"/>
  <c r="BI163" i="28"/>
  <c r="BH163" i="28"/>
  <c r="BG163" i="28"/>
  <c r="BE163" i="28"/>
  <c r="T163" i="28"/>
  <c r="R163" i="28"/>
  <c r="P163" i="28"/>
  <c r="BI161" i="28"/>
  <c r="BH161" i="28"/>
  <c r="BG161" i="28"/>
  <c r="BE161" i="28"/>
  <c r="T161" i="28"/>
  <c r="R161" i="28"/>
  <c r="P161" i="28"/>
  <c r="BI160" i="28"/>
  <c r="BH160" i="28"/>
  <c r="BG160" i="28"/>
  <c r="BE160" i="28"/>
  <c r="T160" i="28"/>
  <c r="R160" i="28"/>
  <c r="P160" i="28"/>
  <c r="BI159" i="28"/>
  <c r="BH159" i="28"/>
  <c r="BG159" i="28"/>
  <c r="BE159" i="28"/>
  <c r="T159" i="28"/>
  <c r="R159" i="28"/>
  <c r="P159" i="28"/>
  <c r="BI158" i="28"/>
  <c r="BH158" i="28"/>
  <c r="BG158" i="28"/>
  <c r="BE158" i="28"/>
  <c r="T158" i="28"/>
  <c r="R158" i="28"/>
  <c r="P158" i="28"/>
  <c r="BI156" i="28"/>
  <c r="BH156" i="28"/>
  <c r="BG156" i="28"/>
  <c r="BE156" i="28"/>
  <c r="T156" i="28"/>
  <c r="R156" i="28"/>
  <c r="P156" i="28"/>
  <c r="BI155" i="28"/>
  <c r="BH155" i="28"/>
  <c r="BG155" i="28"/>
  <c r="BE155" i="28"/>
  <c r="T155" i="28"/>
  <c r="R155" i="28"/>
  <c r="P155" i="28"/>
  <c r="BI154" i="28"/>
  <c r="BH154" i="28"/>
  <c r="BG154" i="28"/>
  <c r="BE154" i="28"/>
  <c r="T154" i="28"/>
  <c r="R154" i="28"/>
  <c r="P154" i="28"/>
  <c r="BI153" i="28"/>
  <c r="BH153" i="28"/>
  <c r="BG153" i="28"/>
  <c r="BE153" i="28"/>
  <c r="T153" i="28"/>
  <c r="R153" i="28"/>
  <c r="P153" i="28"/>
  <c r="BI152" i="28"/>
  <c r="BH152" i="28"/>
  <c r="BG152" i="28"/>
  <c r="BE152" i="28"/>
  <c r="T152" i="28"/>
  <c r="R152" i="28"/>
  <c r="P152" i="28"/>
  <c r="BI151" i="28"/>
  <c r="BH151" i="28"/>
  <c r="BG151" i="28"/>
  <c r="BE151" i="28"/>
  <c r="T151" i="28"/>
  <c r="R151" i="28"/>
  <c r="P151" i="28"/>
  <c r="BI150" i="28"/>
  <c r="BH150" i="28"/>
  <c r="BG150" i="28"/>
  <c r="BE150" i="28"/>
  <c r="T150" i="28"/>
  <c r="R150" i="28"/>
  <c r="P150" i="28"/>
  <c r="BI149" i="28"/>
  <c r="BH149" i="28"/>
  <c r="BG149" i="28"/>
  <c r="BE149" i="28"/>
  <c r="T149" i="28"/>
  <c r="R149" i="28"/>
  <c r="P149" i="28"/>
  <c r="BI148" i="28"/>
  <c r="BH148" i="28"/>
  <c r="BG148" i="28"/>
  <c r="BE148" i="28"/>
  <c r="T148" i="28"/>
  <c r="R148" i="28"/>
  <c r="P148" i="28"/>
  <c r="BI147" i="28"/>
  <c r="BH147" i="28"/>
  <c r="BG147" i="28"/>
  <c r="BE147" i="28"/>
  <c r="T147" i="28"/>
  <c r="R147" i="28"/>
  <c r="P147" i="28"/>
  <c r="BI146" i="28"/>
  <c r="BH146" i="28"/>
  <c r="BG146" i="28"/>
  <c r="BE146" i="28"/>
  <c r="T146" i="28"/>
  <c r="R146" i="28"/>
  <c r="P146" i="28"/>
  <c r="BI145" i="28"/>
  <c r="BH145" i="28"/>
  <c r="BG145" i="28"/>
  <c r="BE145" i="28"/>
  <c r="T145" i="28"/>
  <c r="R145" i="28"/>
  <c r="P145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J133" i="28"/>
  <c r="F133" i="28"/>
  <c r="F131" i="28"/>
  <c r="E129" i="28"/>
  <c r="J93" i="28"/>
  <c r="F93" i="28"/>
  <c r="F91" i="28"/>
  <c r="E89" i="28"/>
  <c r="J26" i="28"/>
  <c r="E26" i="28"/>
  <c r="J134" i="28" s="1"/>
  <c r="J25" i="28"/>
  <c r="J20" i="28"/>
  <c r="E20" i="28"/>
  <c r="F134" i="28" s="1"/>
  <c r="J19" i="28"/>
  <c r="J14" i="28"/>
  <c r="J131" i="28" s="1"/>
  <c r="E7" i="28"/>
  <c r="E125" i="28" s="1"/>
  <c r="J39" i="27"/>
  <c r="J38" i="27"/>
  <c r="AY127" i="1" s="1"/>
  <c r="J37" i="27"/>
  <c r="AX127" i="1"/>
  <c r="BI199" i="27"/>
  <c r="BH199" i="27"/>
  <c r="BG199" i="27"/>
  <c r="BE199" i="27"/>
  <c r="T199" i="27"/>
  <c r="R199" i="27"/>
  <c r="P199" i="27"/>
  <c r="BI198" i="27"/>
  <c r="BH198" i="27"/>
  <c r="BG198" i="27"/>
  <c r="BE198" i="27"/>
  <c r="T198" i="27"/>
  <c r="R198" i="27"/>
  <c r="P198" i="27"/>
  <c r="BI196" i="27"/>
  <c r="BH196" i="27"/>
  <c r="BG196" i="27"/>
  <c r="BE196" i="27"/>
  <c r="T196" i="27"/>
  <c r="R196" i="27"/>
  <c r="P196" i="27"/>
  <c r="BI195" i="27"/>
  <c r="BH195" i="27"/>
  <c r="BG195" i="27"/>
  <c r="BE195" i="27"/>
  <c r="T195" i="27"/>
  <c r="R195" i="27"/>
  <c r="P195" i="27"/>
  <c r="BI194" i="27"/>
  <c r="BH194" i="27"/>
  <c r="BG194" i="27"/>
  <c r="BE194" i="27"/>
  <c r="T194" i="27"/>
  <c r="R194" i="27"/>
  <c r="P194" i="27"/>
  <c r="BI193" i="27"/>
  <c r="BH193" i="27"/>
  <c r="BG193" i="27"/>
  <c r="BE193" i="27"/>
  <c r="T193" i="27"/>
  <c r="R193" i="27"/>
  <c r="P193" i="27"/>
  <c r="BI192" i="27"/>
  <c r="BH192" i="27"/>
  <c r="BG192" i="27"/>
  <c r="BE192" i="27"/>
  <c r="T192" i="27"/>
  <c r="R192" i="27"/>
  <c r="P192" i="27"/>
  <c r="BI191" i="27"/>
  <c r="BH191" i="27"/>
  <c r="BG191" i="27"/>
  <c r="BE191" i="27"/>
  <c r="T191" i="27"/>
  <c r="R191" i="27"/>
  <c r="P191" i="27"/>
  <c r="BI190" i="27"/>
  <c r="BH190" i="27"/>
  <c r="BG190" i="27"/>
  <c r="BE190" i="27"/>
  <c r="T190" i="27"/>
  <c r="R190" i="27"/>
  <c r="P190" i="27"/>
  <c r="BI189" i="27"/>
  <c r="BH189" i="27"/>
  <c r="BG189" i="27"/>
  <c r="BE189" i="27"/>
  <c r="T189" i="27"/>
  <c r="R189" i="27"/>
  <c r="P189" i="27"/>
  <c r="BI187" i="27"/>
  <c r="BH187" i="27"/>
  <c r="BG187" i="27"/>
  <c r="BE187" i="27"/>
  <c r="T187" i="27"/>
  <c r="R187" i="27"/>
  <c r="P187" i="27"/>
  <c r="BI186" i="27"/>
  <c r="BH186" i="27"/>
  <c r="BG186" i="27"/>
  <c r="BE186" i="27"/>
  <c r="T186" i="27"/>
  <c r="R186" i="27"/>
  <c r="P186" i="27"/>
  <c r="BI184" i="27"/>
  <c r="BH184" i="27"/>
  <c r="BG184" i="27"/>
  <c r="BE184" i="27"/>
  <c r="T184" i="27"/>
  <c r="R184" i="27"/>
  <c r="P184" i="27"/>
  <c r="BI183" i="27"/>
  <c r="BH183" i="27"/>
  <c r="BG183" i="27"/>
  <c r="BE183" i="27"/>
  <c r="T183" i="27"/>
  <c r="R183" i="27"/>
  <c r="P183" i="27"/>
  <c r="BI182" i="27"/>
  <c r="BH182" i="27"/>
  <c r="BG182" i="27"/>
  <c r="BE182" i="27"/>
  <c r="T182" i="27"/>
  <c r="R182" i="27"/>
  <c r="P182" i="27"/>
  <c r="BI181" i="27"/>
  <c r="BH181" i="27"/>
  <c r="BG181" i="27"/>
  <c r="BE181" i="27"/>
  <c r="T181" i="27"/>
  <c r="R181" i="27"/>
  <c r="P181" i="27"/>
  <c r="BI180" i="27"/>
  <c r="BH180" i="27"/>
  <c r="BG180" i="27"/>
  <c r="BE180" i="27"/>
  <c r="T180" i="27"/>
  <c r="R180" i="27"/>
  <c r="P180" i="27"/>
  <c r="BI179" i="27"/>
  <c r="BH179" i="27"/>
  <c r="BG179" i="27"/>
  <c r="BE179" i="27"/>
  <c r="T179" i="27"/>
  <c r="R179" i="27"/>
  <c r="P179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4" i="27"/>
  <c r="BH174" i="27"/>
  <c r="BG174" i="27"/>
  <c r="BE174" i="27"/>
  <c r="T174" i="27"/>
  <c r="R174" i="27"/>
  <c r="P174" i="27"/>
  <c r="BI173" i="27"/>
  <c r="BH173" i="27"/>
  <c r="BG173" i="27"/>
  <c r="BE173" i="27"/>
  <c r="T173" i="27"/>
  <c r="R173" i="27"/>
  <c r="P173" i="27"/>
  <c r="BI172" i="27"/>
  <c r="BH172" i="27"/>
  <c r="BG172" i="27"/>
  <c r="BE172" i="27"/>
  <c r="T172" i="27"/>
  <c r="R172" i="27"/>
  <c r="P172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8" i="27"/>
  <c r="BH168" i="27"/>
  <c r="BG168" i="27"/>
  <c r="BE168" i="27"/>
  <c r="T168" i="27"/>
  <c r="R168" i="27"/>
  <c r="P168" i="27"/>
  <c r="BI167" i="27"/>
  <c r="BH167" i="27"/>
  <c r="BG167" i="27"/>
  <c r="BE167" i="27"/>
  <c r="T167" i="27"/>
  <c r="R167" i="27"/>
  <c r="P167" i="27"/>
  <c r="BI166" i="27"/>
  <c r="BH166" i="27"/>
  <c r="BG166" i="27"/>
  <c r="BE166" i="27"/>
  <c r="T166" i="27"/>
  <c r="R166" i="27"/>
  <c r="P166" i="27"/>
  <c r="BI165" i="27"/>
  <c r="BH165" i="27"/>
  <c r="BG165" i="27"/>
  <c r="BE165" i="27"/>
  <c r="T165" i="27"/>
  <c r="R165" i="27"/>
  <c r="P165" i="27"/>
  <c r="BI164" i="27"/>
  <c r="BH164" i="27"/>
  <c r="BG164" i="27"/>
  <c r="BE164" i="27"/>
  <c r="T164" i="27"/>
  <c r="R164" i="27"/>
  <c r="P164" i="27"/>
  <c r="BI163" i="27"/>
  <c r="BH163" i="27"/>
  <c r="BG163" i="27"/>
  <c r="BE163" i="27"/>
  <c r="T163" i="27"/>
  <c r="R163" i="27"/>
  <c r="P163" i="27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60" i="27"/>
  <c r="BH160" i="27"/>
  <c r="BG160" i="27"/>
  <c r="BE160" i="27"/>
  <c r="T160" i="27"/>
  <c r="R160" i="27"/>
  <c r="P160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8" i="27"/>
  <c r="BH148" i="27"/>
  <c r="BG148" i="27"/>
  <c r="BE148" i="27"/>
  <c r="T148" i="27"/>
  <c r="R148" i="27"/>
  <c r="P148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5" i="27"/>
  <c r="BH135" i="27"/>
  <c r="BG135" i="27"/>
  <c r="BE135" i="27"/>
  <c r="T135" i="27"/>
  <c r="T134" i="27" s="1"/>
  <c r="R135" i="27"/>
  <c r="R134" i="27" s="1"/>
  <c r="P135" i="27"/>
  <c r="P134" i="27" s="1"/>
  <c r="BI133" i="27"/>
  <c r="BH133" i="27"/>
  <c r="BG133" i="27"/>
  <c r="BE133" i="27"/>
  <c r="T133" i="27"/>
  <c r="T132" i="27" s="1"/>
  <c r="R133" i="27"/>
  <c r="R132" i="27" s="1"/>
  <c r="R131" i="27" s="1"/>
  <c r="P133" i="27"/>
  <c r="P132" i="27" s="1"/>
  <c r="J126" i="27"/>
  <c r="F126" i="27"/>
  <c r="F124" i="27"/>
  <c r="E122" i="27"/>
  <c r="J93" i="27"/>
  <c r="F93" i="27"/>
  <c r="F91" i="27"/>
  <c r="E89" i="27"/>
  <c r="J26" i="27"/>
  <c r="E26" i="27"/>
  <c r="J127" i="27" s="1"/>
  <c r="J25" i="27"/>
  <c r="J20" i="27"/>
  <c r="E20" i="27"/>
  <c r="F94" i="27" s="1"/>
  <c r="J19" i="27"/>
  <c r="J14" i="27"/>
  <c r="J91" i="27" s="1"/>
  <c r="E7" i="27"/>
  <c r="E85" i="27" s="1"/>
  <c r="J151" i="26"/>
  <c r="J105" i="26" s="1"/>
  <c r="J39" i="26"/>
  <c r="J38" i="26"/>
  <c r="AY126" i="1" s="1"/>
  <c r="J37" i="26"/>
  <c r="AX126" i="1" s="1"/>
  <c r="BI157" i="26"/>
  <c r="BH157" i="26"/>
  <c r="BG157" i="26"/>
  <c r="BE157" i="26"/>
  <c r="T157" i="26"/>
  <c r="R157" i="26"/>
  <c r="P157" i="26"/>
  <c r="BI156" i="26"/>
  <c r="BH156" i="26"/>
  <c r="BG156" i="26"/>
  <c r="BE156" i="26"/>
  <c r="T156" i="26"/>
  <c r="R156" i="26"/>
  <c r="P156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0" i="26"/>
  <c r="BH150" i="26"/>
  <c r="BG150" i="26"/>
  <c r="BE150" i="26"/>
  <c r="T150" i="26"/>
  <c r="T149" i="26" s="1"/>
  <c r="R150" i="26"/>
  <c r="R149" i="26" s="1"/>
  <c r="P150" i="26"/>
  <c r="P149" i="26" s="1"/>
  <c r="BI148" i="26"/>
  <c r="BH148" i="26"/>
  <c r="BG148" i="26"/>
  <c r="BE148" i="26"/>
  <c r="T148" i="26"/>
  <c r="R148" i="26"/>
  <c r="P148" i="26"/>
  <c r="BI147" i="26"/>
  <c r="BH147" i="26"/>
  <c r="BG147" i="26"/>
  <c r="BE147" i="26"/>
  <c r="T147" i="26"/>
  <c r="R147" i="26"/>
  <c r="P147" i="26"/>
  <c r="BI145" i="26"/>
  <c r="BH145" i="26"/>
  <c r="BG145" i="26"/>
  <c r="BE145" i="26"/>
  <c r="T145" i="26"/>
  <c r="T144" i="26" s="1"/>
  <c r="R145" i="26"/>
  <c r="R144" i="26" s="1"/>
  <c r="P145" i="26"/>
  <c r="P144" i="26" s="1"/>
  <c r="BI143" i="26"/>
  <c r="BH143" i="26"/>
  <c r="BG143" i="26"/>
  <c r="BE143" i="26"/>
  <c r="T143" i="26"/>
  <c r="R143" i="26"/>
  <c r="P143" i="26"/>
  <c r="BI142" i="26"/>
  <c r="BH142" i="26"/>
  <c r="BG142" i="26"/>
  <c r="BE142" i="26"/>
  <c r="T142" i="26"/>
  <c r="R142" i="26"/>
  <c r="P142" i="26"/>
  <c r="BI141" i="26"/>
  <c r="BH141" i="26"/>
  <c r="BG141" i="26"/>
  <c r="BE141" i="26"/>
  <c r="T141" i="26"/>
  <c r="R141" i="26"/>
  <c r="P141" i="26"/>
  <c r="BI139" i="26"/>
  <c r="BH139" i="26"/>
  <c r="BG139" i="26"/>
  <c r="BE139" i="26"/>
  <c r="T139" i="26"/>
  <c r="R139" i="26"/>
  <c r="P139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BI134" i="26"/>
  <c r="BH134" i="26"/>
  <c r="BG134" i="26"/>
  <c r="BE134" i="26"/>
  <c r="T134" i="26"/>
  <c r="R134" i="26"/>
  <c r="P134" i="26"/>
  <c r="BI133" i="26"/>
  <c r="BH133" i="26"/>
  <c r="BG133" i="26"/>
  <c r="BE133" i="26"/>
  <c r="T133" i="26"/>
  <c r="R133" i="26"/>
  <c r="P133" i="26"/>
  <c r="BI132" i="26"/>
  <c r="BH132" i="26"/>
  <c r="BG132" i="26"/>
  <c r="BE132" i="26"/>
  <c r="T132" i="26"/>
  <c r="R132" i="26"/>
  <c r="P132" i="26"/>
  <c r="J125" i="26"/>
  <c r="F125" i="26"/>
  <c r="F123" i="26"/>
  <c r="E121" i="26"/>
  <c r="J93" i="26"/>
  <c r="F93" i="26"/>
  <c r="F91" i="26"/>
  <c r="E89" i="26"/>
  <c r="J26" i="26"/>
  <c r="E26" i="26"/>
  <c r="J126" i="26" s="1"/>
  <c r="J25" i="26"/>
  <c r="J20" i="26"/>
  <c r="E20" i="26"/>
  <c r="F94" i="26" s="1"/>
  <c r="J19" i="26"/>
  <c r="J14" i="26"/>
  <c r="J123" i="26" s="1"/>
  <c r="E7" i="26"/>
  <c r="E117" i="26" s="1"/>
  <c r="J39" i="25"/>
  <c r="J38" i="25"/>
  <c r="AY124" i="1" s="1"/>
  <c r="J37" i="25"/>
  <c r="AX124" i="1" s="1"/>
  <c r="BI213" i="25"/>
  <c r="BH213" i="25"/>
  <c r="BG213" i="25"/>
  <c r="BE213" i="25"/>
  <c r="T213" i="25"/>
  <c r="R213" i="25"/>
  <c r="P213" i="25"/>
  <c r="BI212" i="25"/>
  <c r="BH212" i="25"/>
  <c r="BG212" i="25"/>
  <c r="BE212" i="25"/>
  <c r="T212" i="25"/>
  <c r="R212" i="25"/>
  <c r="P212" i="25"/>
  <c r="BI210" i="25"/>
  <c r="BH210" i="25"/>
  <c r="BG210" i="25"/>
  <c r="BE210" i="25"/>
  <c r="T210" i="25"/>
  <c r="R210" i="25"/>
  <c r="P210" i="25"/>
  <c r="BI209" i="25"/>
  <c r="BH209" i="25"/>
  <c r="BG209" i="25"/>
  <c r="BE209" i="25"/>
  <c r="T209" i="25"/>
  <c r="R209" i="25"/>
  <c r="P209" i="25"/>
  <c r="BI208" i="25"/>
  <c r="BH208" i="25"/>
  <c r="BG208" i="25"/>
  <c r="BE208" i="25"/>
  <c r="T208" i="25"/>
  <c r="R208" i="25"/>
  <c r="P208" i="25"/>
  <c r="BI207" i="25"/>
  <c r="BH207" i="25"/>
  <c r="BG207" i="25"/>
  <c r="BE207" i="25"/>
  <c r="T207" i="25"/>
  <c r="R207" i="25"/>
  <c r="P207" i="25"/>
  <c r="BI206" i="25"/>
  <c r="BH206" i="25"/>
  <c r="BG206" i="25"/>
  <c r="BE206" i="25"/>
  <c r="T206" i="25"/>
  <c r="R206" i="25"/>
  <c r="P206" i="25"/>
  <c r="BI205" i="25"/>
  <c r="BH205" i="25"/>
  <c r="BG205" i="25"/>
  <c r="BE205" i="25"/>
  <c r="T205" i="25"/>
  <c r="R205" i="25"/>
  <c r="P205" i="25"/>
  <c r="BI204" i="25"/>
  <c r="BH204" i="25"/>
  <c r="BG204" i="25"/>
  <c r="BE204" i="25"/>
  <c r="T204" i="25"/>
  <c r="R204" i="25"/>
  <c r="P204" i="25"/>
  <c r="BI203" i="25"/>
  <c r="BH203" i="25"/>
  <c r="BG203" i="25"/>
  <c r="BE203" i="25"/>
  <c r="T203" i="25"/>
  <c r="R203" i="25"/>
  <c r="P203" i="25"/>
  <c r="BI201" i="25"/>
  <c r="BH201" i="25"/>
  <c r="BG201" i="25"/>
  <c r="BE201" i="25"/>
  <c r="T201" i="25"/>
  <c r="R201" i="25"/>
  <c r="P201" i="25"/>
  <c r="BI200" i="25"/>
  <c r="BH200" i="25"/>
  <c r="BG200" i="25"/>
  <c r="BE200" i="25"/>
  <c r="T200" i="25"/>
  <c r="R200" i="25"/>
  <c r="P200" i="25"/>
  <c r="BI198" i="25"/>
  <c r="BH198" i="25"/>
  <c r="BG198" i="25"/>
  <c r="BE198" i="25"/>
  <c r="T198" i="25"/>
  <c r="R198" i="25"/>
  <c r="P198" i="25"/>
  <c r="BI197" i="25"/>
  <c r="BH197" i="25"/>
  <c r="BG197" i="25"/>
  <c r="BE197" i="25"/>
  <c r="T197" i="25"/>
  <c r="R197" i="25"/>
  <c r="P197" i="25"/>
  <c r="BI195" i="25"/>
  <c r="BH195" i="25"/>
  <c r="BG195" i="25"/>
  <c r="BE195" i="25"/>
  <c r="T195" i="25"/>
  <c r="R195" i="25"/>
  <c r="P195" i="25"/>
  <c r="BI194" i="25"/>
  <c r="BH194" i="25"/>
  <c r="BG194" i="25"/>
  <c r="BE194" i="25"/>
  <c r="T194" i="25"/>
  <c r="R194" i="25"/>
  <c r="P194" i="25"/>
  <c r="BI193" i="25"/>
  <c r="BH193" i="25"/>
  <c r="BG193" i="25"/>
  <c r="BE193" i="25"/>
  <c r="T193" i="25"/>
  <c r="R193" i="25"/>
  <c r="P193" i="25"/>
  <c r="BI192" i="25"/>
  <c r="BH192" i="25"/>
  <c r="BG192" i="25"/>
  <c r="BE192" i="25"/>
  <c r="T192" i="25"/>
  <c r="R192" i="25"/>
  <c r="P192" i="25"/>
  <c r="BI191" i="25"/>
  <c r="BH191" i="25"/>
  <c r="BG191" i="25"/>
  <c r="BE191" i="25"/>
  <c r="T191" i="25"/>
  <c r="R191" i="25"/>
  <c r="P191" i="25"/>
  <c r="BI190" i="25"/>
  <c r="BH190" i="25"/>
  <c r="BG190" i="25"/>
  <c r="BE190" i="25"/>
  <c r="T190" i="25"/>
  <c r="R190" i="25"/>
  <c r="P190" i="25"/>
  <c r="BI189" i="25"/>
  <c r="BH189" i="25"/>
  <c r="BG189" i="25"/>
  <c r="BE189" i="25"/>
  <c r="T189" i="25"/>
  <c r="R189" i="25"/>
  <c r="P189" i="25"/>
  <c r="BI188" i="25"/>
  <c r="BH188" i="25"/>
  <c r="BG188" i="25"/>
  <c r="BE188" i="25"/>
  <c r="T188" i="25"/>
  <c r="R188" i="25"/>
  <c r="P188" i="25"/>
  <c r="BI187" i="25"/>
  <c r="BH187" i="25"/>
  <c r="BG187" i="25"/>
  <c r="BE187" i="25"/>
  <c r="T187" i="25"/>
  <c r="R187" i="25"/>
  <c r="P187" i="25"/>
  <c r="BI186" i="25"/>
  <c r="BH186" i="25"/>
  <c r="BG186" i="25"/>
  <c r="BE186" i="25"/>
  <c r="T186" i="25"/>
  <c r="R186" i="25"/>
  <c r="P186" i="25"/>
  <c r="BI185" i="25"/>
  <c r="BH185" i="25"/>
  <c r="BG185" i="25"/>
  <c r="BE185" i="25"/>
  <c r="T185" i="25"/>
  <c r="R185" i="25"/>
  <c r="P185" i="25"/>
  <c r="BI184" i="25"/>
  <c r="BH184" i="25"/>
  <c r="BG184" i="25"/>
  <c r="BE184" i="25"/>
  <c r="T184" i="25"/>
  <c r="R184" i="25"/>
  <c r="P184" i="25"/>
  <c r="BI183" i="25"/>
  <c r="BH183" i="25"/>
  <c r="BG183" i="25"/>
  <c r="BE183" i="25"/>
  <c r="T183" i="25"/>
  <c r="R183" i="25"/>
  <c r="P183" i="25"/>
  <c r="BI182" i="25"/>
  <c r="BH182" i="25"/>
  <c r="BG182" i="25"/>
  <c r="BE182" i="25"/>
  <c r="T182" i="25"/>
  <c r="R182" i="25"/>
  <c r="P182" i="25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9" i="25"/>
  <c r="BH179" i="25"/>
  <c r="BG179" i="25"/>
  <c r="BE179" i="25"/>
  <c r="T179" i="25"/>
  <c r="R179" i="25"/>
  <c r="P179" i="25"/>
  <c r="BI178" i="25"/>
  <c r="BH178" i="25"/>
  <c r="BG178" i="25"/>
  <c r="BE178" i="25"/>
  <c r="T178" i="25"/>
  <c r="R178" i="25"/>
  <c r="P178" i="25"/>
  <c r="BI177" i="25"/>
  <c r="BH177" i="25"/>
  <c r="BG177" i="25"/>
  <c r="BE177" i="25"/>
  <c r="T177" i="25"/>
  <c r="R177" i="25"/>
  <c r="P177" i="25"/>
  <c r="BI176" i="25"/>
  <c r="BH176" i="25"/>
  <c r="BG176" i="25"/>
  <c r="BE176" i="25"/>
  <c r="T176" i="25"/>
  <c r="R176" i="25"/>
  <c r="P176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9" i="25"/>
  <c r="BH169" i="25"/>
  <c r="BG169" i="25"/>
  <c r="BE169" i="25"/>
  <c r="T169" i="25"/>
  <c r="R169" i="25"/>
  <c r="P169" i="25"/>
  <c r="BI168" i="25"/>
  <c r="BH168" i="25"/>
  <c r="BG168" i="25"/>
  <c r="BE168" i="25"/>
  <c r="T168" i="25"/>
  <c r="R168" i="25"/>
  <c r="P168" i="25"/>
  <c r="BI167" i="25"/>
  <c r="BH167" i="25"/>
  <c r="BG167" i="25"/>
  <c r="BE167" i="25"/>
  <c r="T167" i="25"/>
  <c r="R167" i="25"/>
  <c r="P167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4" i="25"/>
  <c r="BH164" i="25"/>
  <c r="BG164" i="25"/>
  <c r="BE164" i="25"/>
  <c r="T164" i="25"/>
  <c r="R164" i="25"/>
  <c r="P164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BI136" i="25"/>
  <c r="BH136" i="25"/>
  <c r="BG136" i="25"/>
  <c r="BE136" i="25"/>
  <c r="T136" i="25"/>
  <c r="T135" i="25" s="1"/>
  <c r="R136" i="25"/>
  <c r="R135" i="25" s="1"/>
  <c r="P136" i="25"/>
  <c r="P135" i="25" s="1"/>
  <c r="BI134" i="25"/>
  <c r="BH134" i="25"/>
  <c r="BG134" i="25"/>
  <c r="BE134" i="25"/>
  <c r="T134" i="25"/>
  <c r="T133" i="25" s="1"/>
  <c r="R134" i="25"/>
  <c r="R133" i="25" s="1"/>
  <c r="P134" i="25"/>
  <c r="P133" i="25" s="1"/>
  <c r="J127" i="25"/>
  <c r="F127" i="25"/>
  <c r="F125" i="25"/>
  <c r="E123" i="25"/>
  <c r="J93" i="25"/>
  <c r="F93" i="25"/>
  <c r="F91" i="25"/>
  <c r="E89" i="25"/>
  <c r="J26" i="25"/>
  <c r="E26" i="25"/>
  <c r="J128" i="25" s="1"/>
  <c r="J25" i="25"/>
  <c r="J20" i="25"/>
  <c r="E20" i="25"/>
  <c r="F128" i="25" s="1"/>
  <c r="J19" i="25"/>
  <c r="J14" i="25"/>
  <c r="J125" i="25" s="1"/>
  <c r="E7" i="25"/>
  <c r="E119" i="25" s="1"/>
  <c r="J39" i="24"/>
  <c r="J38" i="24"/>
  <c r="AY123" i="1" s="1"/>
  <c r="J37" i="24"/>
  <c r="AX123" i="1" s="1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4" i="24"/>
  <c r="BH164" i="24"/>
  <c r="BG164" i="24"/>
  <c r="BE164" i="24"/>
  <c r="T164" i="24"/>
  <c r="T163" i="24" s="1"/>
  <c r="R164" i="24"/>
  <c r="R163" i="24" s="1"/>
  <c r="P164" i="24"/>
  <c r="P163" i="24" s="1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7" i="24"/>
  <c r="BH157" i="24"/>
  <c r="BG157" i="24"/>
  <c r="BE157" i="24"/>
  <c r="T157" i="24"/>
  <c r="T156" i="24" s="1"/>
  <c r="R157" i="24"/>
  <c r="R156" i="24" s="1"/>
  <c r="P157" i="24"/>
  <c r="P156" i="24" s="1"/>
  <c r="BI155" i="24"/>
  <c r="BH155" i="24"/>
  <c r="BG155" i="24"/>
  <c r="BE155" i="24"/>
  <c r="T155" i="24"/>
  <c r="R155" i="24"/>
  <c r="P155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2" i="24"/>
  <c r="BH152" i="24"/>
  <c r="BG152" i="24"/>
  <c r="BE152" i="24"/>
  <c r="T152" i="24"/>
  <c r="R152" i="24"/>
  <c r="P152" i="24"/>
  <c r="BI150" i="24"/>
  <c r="BH150" i="24"/>
  <c r="BG150" i="24"/>
  <c r="BE150" i="24"/>
  <c r="T150" i="24"/>
  <c r="R150" i="24"/>
  <c r="P150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J128" i="24"/>
  <c r="F128" i="24"/>
  <c r="F126" i="24"/>
  <c r="E124" i="24"/>
  <c r="J93" i="24"/>
  <c r="F93" i="24"/>
  <c r="F91" i="24"/>
  <c r="E89" i="24"/>
  <c r="J26" i="24"/>
  <c r="E26" i="24"/>
  <c r="J94" i="24" s="1"/>
  <c r="J25" i="24"/>
  <c r="J20" i="24"/>
  <c r="E20" i="24"/>
  <c r="F94" i="24" s="1"/>
  <c r="J19" i="24"/>
  <c r="J14" i="24"/>
  <c r="J91" i="24" s="1"/>
  <c r="E7" i="24"/>
  <c r="E85" i="24" s="1"/>
  <c r="J39" i="23"/>
  <c r="J38" i="23"/>
  <c r="AY121" i="1" s="1"/>
  <c r="J37" i="23"/>
  <c r="AX121" i="1" s="1"/>
  <c r="BI250" i="23"/>
  <c r="BH250" i="23"/>
  <c r="BG250" i="23"/>
  <c r="BE250" i="23"/>
  <c r="T250" i="23"/>
  <c r="R250" i="23"/>
  <c r="P250" i="23"/>
  <c r="BI249" i="23"/>
  <c r="BH249" i="23"/>
  <c r="BG249" i="23"/>
  <c r="BE249" i="23"/>
  <c r="T249" i="23"/>
  <c r="R249" i="23"/>
  <c r="P249" i="23"/>
  <c r="BI248" i="23"/>
  <c r="BH248" i="23"/>
  <c r="BG248" i="23"/>
  <c r="BE248" i="23"/>
  <c r="T248" i="23"/>
  <c r="R248" i="23"/>
  <c r="P248" i="23"/>
  <c r="BI247" i="23"/>
  <c r="BH247" i="23"/>
  <c r="BG247" i="23"/>
  <c r="BE247" i="23"/>
  <c r="T247" i="23"/>
  <c r="R247" i="23"/>
  <c r="P247" i="23"/>
  <c r="BI245" i="23"/>
  <c r="BH245" i="23"/>
  <c r="BG245" i="23"/>
  <c r="BE245" i="23"/>
  <c r="T245" i="23"/>
  <c r="T244" i="23" s="1"/>
  <c r="R245" i="23"/>
  <c r="R244" i="23" s="1"/>
  <c r="P245" i="23"/>
  <c r="P244" i="23" s="1"/>
  <c r="BI243" i="23"/>
  <c r="BH243" i="23"/>
  <c r="BG243" i="23"/>
  <c r="BE243" i="23"/>
  <c r="T243" i="23"/>
  <c r="T242" i="23" s="1"/>
  <c r="R243" i="23"/>
  <c r="R242" i="23" s="1"/>
  <c r="P243" i="23"/>
  <c r="P242" i="23" s="1"/>
  <c r="BI241" i="23"/>
  <c r="BH241" i="23"/>
  <c r="BG241" i="23"/>
  <c r="BE241" i="23"/>
  <c r="T241" i="23"/>
  <c r="R241" i="23"/>
  <c r="P241" i="23"/>
  <c r="BI240" i="23"/>
  <c r="BH240" i="23"/>
  <c r="BG240" i="23"/>
  <c r="BE240" i="23"/>
  <c r="T240" i="23"/>
  <c r="R240" i="23"/>
  <c r="P240" i="23"/>
  <c r="BI239" i="23"/>
  <c r="BH239" i="23"/>
  <c r="BG239" i="23"/>
  <c r="BE239" i="23"/>
  <c r="T239" i="23"/>
  <c r="R239" i="23"/>
  <c r="P239" i="23"/>
  <c r="BI237" i="23"/>
  <c r="BH237" i="23"/>
  <c r="BG237" i="23"/>
  <c r="BE237" i="23"/>
  <c r="T237" i="23"/>
  <c r="R237" i="23"/>
  <c r="P237" i="23"/>
  <c r="BI236" i="23"/>
  <c r="BH236" i="23"/>
  <c r="BG236" i="23"/>
  <c r="BE236" i="23"/>
  <c r="T236" i="23"/>
  <c r="R236" i="23"/>
  <c r="P236" i="23"/>
  <c r="BI235" i="23"/>
  <c r="BH235" i="23"/>
  <c r="BG235" i="23"/>
  <c r="BE235" i="23"/>
  <c r="T235" i="23"/>
  <c r="R235" i="23"/>
  <c r="P235" i="23"/>
  <c r="BI233" i="23"/>
  <c r="BH233" i="23"/>
  <c r="BG233" i="23"/>
  <c r="BE233" i="23"/>
  <c r="T233" i="23"/>
  <c r="R233" i="23"/>
  <c r="P233" i="23"/>
  <c r="BI232" i="23"/>
  <c r="BH232" i="23"/>
  <c r="BG232" i="23"/>
  <c r="BE232" i="23"/>
  <c r="T232" i="23"/>
  <c r="R232" i="23"/>
  <c r="P232" i="23"/>
  <c r="BI231" i="23"/>
  <c r="BH231" i="23"/>
  <c r="BG231" i="23"/>
  <c r="BE231" i="23"/>
  <c r="T231" i="23"/>
  <c r="R231" i="23"/>
  <c r="P231" i="23"/>
  <c r="BI229" i="23"/>
  <c r="BH229" i="23"/>
  <c r="BG229" i="23"/>
  <c r="BE229" i="23"/>
  <c r="T229" i="23"/>
  <c r="T228" i="23" s="1"/>
  <c r="R229" i="23"/>
  <c r="R228" i="23" s="1"/>
  <c r="P229" i="23"/>
  <c r="P228" i="23" s="1"/>
  <c r="BI227" i="23"/>
  <c r="BH227" i="23"/>
  <c r="BG227" i="23"/>
  <c r="BE227" i="23"/>
  <c r="T227" i="23"/>
  <c r="R227" i="23"/>
  <c r="P227" i="23"/>
  <c r="BI226" i="23"/>
  <c r="BH226" i="23"/>
  <c r="BG226" i="23"/>
  <c r="BE226" i="23"/>
  <c r="T226" i="23"/>
  <c r="R226" i="23"/>
  <c r="P226" i="23"/>
  <c r="BI224" i="23"/>
  <c r="BH224" i="23"/>
  <c r="BG224" i="23"/>
  <c r="BE224" i="23"/>
  <c r="T224" i="23"/>
  <c r="T223" i="23" s="1"/>
  <c r="R224" i="23"/>
  <c r="R223" i="23" s="1"/>
  <c r="P224" i="23"/>
  <c r="P223" i="23" s="1"/>
  <c r="BI222" i="23"/>
  <c r="BH222" i="23"/>
  <c r="BG222" i="23"/>
  <c r="BE222" i="23"/>
  <c r="T222" i="23"/>
  <c r="R222" i="23"/>
  <c r="P222" i="23"/>
  <c r="BI221" i="23"/>
  <c r="BH221" i="23"/>
  <c r="BG221" i="23"/>
  <c r="BE221" i="23"/>
  <c r="T221" i="23"/>
  <c r="R221" i="23"/>
  <c r="P221" i="23"/>
  <c r="BI220" i="23"/>
  <c r="BH220" i="23"/>
  <c r="BG220" i="23"/>
  <c r="BE220" i="23"/>
  <c r="T220" i="23"/>
  <c r="R220" i="23"/>
  <c r="P220" i="23"/>
  <c r="BI219" i="23"/>
  <c r="BH219" i="23"/>
  <c r="BG219" i="23"/>
  <c r="BE219" i="23"/>
  <c r="T219" i="23"/>
  <c r="R219" i="23"/>
  <c r="P219" i="23"/>
  <c r="BI218" i="23"/>
  <c r="BH218" i="23"/>
  <c r="BG218" i="23"/>
  <c r="BE218" i="23"/>
  <c r="T218" i="23"/>
  <c r="R218" i="23"/>
  <c r="P218" i="23"/>
  <c r="BI217" i="23"/>
  <c r="BH217" i="23"/>
  <c r="BG217" i="23"/>
  <c r="BE217" i="23"/>
  <c r="T217" i="23"/>
  <c r="R217" i="23"/>
  <c r="P217" i="23"/>
  <c r="BI216" i="23"/>
  <c r="BH216" i="23"/>
  <c r="BG216" i="23"/>
  <c r="BE216" i="23"/>
  <c r="T216" i="23"/>
  <c r="R216" i="23"/>
  <c r="P216" i="23"/>
  <c r="BI214" i="23"/>
  <c r="BH214" i="23"/>
  <c r="BG214" i="23"/>
  <c r="BE214" i="23"/>
  <c r="T214" i="23"/>
  <c r="R214" i="23"/>
  <c r="P214" i="23"/>
  <c r="BI213" i="23"/>
  <c r="BH213" i="23"/>
  <c r="BG213" i="23"/>
  <c r="BE213" i="23"/>
  <c r="T213" i="23"/>
  <c r="R213" i="23"/>
  <c r="P213" i="23"/>
  <c r="BI212" i="23"/>
  <c r="BH212" i="23"/>
  <c r="BG212" i="23"/>
  <c r="BE212" i="23"/>
  <c r="T212" i="23"/>
  <c r="R212" i="23"/>
  <c r="P212" i="23"/>
  <c r="BI211" i="23"/>
  <c r="BH211" i="23"/>
  <c r="BG211" i="23"/>
  <c r="BE211" i="23"/>
  <c r="T211" i="23"/>
  <c r="R211" i="23"/>
  <c r="P211" i="23"/>
  <c r="BI210" i="23"/>
  <c r="BH210" i="23"/>
  <c r="BG210" i="23"/>
  <c r="BE210" i="23"/>
  <c r="T210" i="23"/>
  <c r="R210" i="23"/>
  <c r="P210" i="23"/>
  <c r="BI209" i="23"/>
  <c r="BH209" i="23"/>
  <c r="BG209" i="23"/>
  <c r="BE209" i="23"/>
  <c r="T209" i="23"/>
  <c r="R209" i="23"/>
  <c r="P209" i="23"/>
  <c r="BI208" i="23"/>
  <c r="BH208" i="23"/>
  <c r="BG208" i="23"/>
  <c r="BE208" i="23"/>
  <c r="T208" i="23"/>
  <c r="R208" i="23"/>
  <c r="P208" i="23"/>
  <c r="BI206" i="23"/>
  <c r="BH206" i="23"/>
  <c r="BG206" i="23"/>
  <c r="BE206" i="23"/>
  <c r="T206" i="23"/>
  <c r="R206" i="23"/>
  <c r="P206" i="23"/>
  <c r="BI205" i="23"/>
  <c r="BH205" i="23"/>
  <c r="BG205" i="23"/>
  <c r="BE205" i="23"/>
  <c r="T205" i="23"/>
  <c r="R205" i="23"/>
  <c r="P205" i="23"/>
  <c r="BI204" i="23"/>
  <c r="BH204" i="23"/>
  <c r="BG204" i="23"/>
  <c r="BE204" i="23"/>
  <c r="T204" i="23"/>
  <c r="R204" i="23"/>
  <c r="P204" i="23"/>
  <c r="BI202" i="23"/>
  <c r="BH202" i="23"/>
  <c r="BG202" i="23"/>
  <c r="BE202" i="23"/>
  <c r="T202" i="23"/>
  <c r="R202" i="23"/>
  <c r="P202" i="23"/>
  <c r="BI201" i="23"/>
  <c r="BH201" i="23"/>
  <c r="BG201" i="23"/>
  <c r="BE201" i="23"/>
  <c r="T201" i="23"/>
  <c r="R201" i="23"/>
  <c r="P201" i="23"/>
  <c r="BI200" i="23"/>
  <c r="BH200" i="23"/>
  <c r="BG200" i="23"/>
  <c r="BE200" i="23"/>
  <c r="T200" i="23"/>
  <c r="R200" i="23"/>
  <c r="P200" i="23"/>
  <c r="BI199" i="23"/>
  <c r="BH199" i="23"/>
  <c r="BG199" i="23"/>
  <c r="BE199" i="23"/>
  <c r="T199" i="23"/>
  <c r="R199" i="23"/>
  <c r="P199" i="23"/>
  <c r="BI198" i="23"/>
  <c r="BH198" i="23"/>
  <c r="BG198" i="23"/>
  <c r="BE198" i="23"/>
  <c r="T198" i="23"/>
  <c r="R198" i="23"/>
  <c r="P198" i="23"/>
  <c r="BI197" i="23"/>
  <c r="BH197" i="23"/>
  <c r="BG197" i="23"/>
  <c r="BE197" i="23"/>
  <c r="T197" i="23"/>
  <c r="R197" i="23"/>
  <c r="P197" i="23"/>
  <c r="BI196" i="23"/>
  <c r="BH196" i="23"/>
  <c r="BG196" i="23"/>
  <c r="BE196" i="23"/>
  <c r="T196" i="23"/>
  <c r="R196" i="23"/>
  <c r="P196" i="23"/>
  <c r="BI195" i="23"/>
  <c r="BH195" i="23"/>
  <c r="BG195" i="23"/>
  <c r="BE195" i="23"/>
  <c r="T195" i="23"/>
  <c r="R195" i="23"/>
  <c r="P195" i="23"/>
  <c r="BI193" i="23"/>
  <c r="BH193" i="23"/>
  <c r="BG193" i="23"/>
  <c r="BE193" i="23"/>
  <c r="T193" i="23"/>
  <c r="R193" i="23"/>
  <c r="P193" i="23"/>
  <c r="BI192" i="23"/>
  <c r="BH192" i="23"/>
  <c r="BG192" i="23"/>
  <c r="BE192" i="23"/>
  <c r="T192" i="23"/>
  <c r="R192" i="23"/>
  <c r="P192" i="23"/>
  <c r="BI191" i="23"/>
  <c r="BH191" i="23"/>
  <c r="BG191" i="23"/>
  <c r="BE191" i="23"/>
  <c r="T191" i="23"/>
  <c r="R191" i="23"/>
  <c r="P191" i="23"/>
  <c r="BI190" i="23"/>
  <c r="BH190" i="23"/>
  <c r="BG190" i="23"/>
  <c r="BE190" i="23"/>
  <c r="T190" i="23"/>
  <c r="R190" i="23"/>
  <c r="P190" i="23"/>
  <c r="BI188" i="23"/>
  <c r="BH188" i="23"/>
  <c r="BG188" i="23"/>
  <c r="BE188" i="23"/>
  <c r="T188" i="23"/>
  <c r="R188" i="23"/>
  <c r="P188" i="23"/>
  <c r="BI187" i="23"/>
  <c r="BH187" i="23"/>
  <c r="BG187" i="23"/>
  <c r="BE187" i="23"/>
  <c r="T187" i="23"/>
  <c r="R187" i="23"/>
  <c r="P187" i="23"/>
  <c r="BI186" i="23"/>
  <c r="BH186" i="23"/>
  <c r="BG186" i="23"/>
  <c r="BE186" i="23"/>
  <c r="T186" i="23"/>
  <c r="R186" i="23"/>
  <c r="P186" i="23"/>
  <c r="BI184" i="23"/>
  <c r="BH184" i="23"/>
  <c r="BG184" i="23"/>
  <c r="BE184" i="23"/>
  <c r="T184" i="23"/>
  <c r="R184" i="23"/>
  <c r="P184" i="23"/>
  <c r="BI183" i="23"/>
  <c r="BH183" i="23"/>
  <c r="BG183" i="23"/>
  <c r="BE183" i="23"/>
  <c r="T183" i="23"/>
  <c r="R183" i="23"/>
  <c r="P183" i="23"/>
  <c r="BI182" i="23"/>
  <c r="BH182" i="23"/>
  <c r="BG182" i="23"/>
  <c r="BE182" i="23"/>
  <c r="T182" i="23"/>
  <c r="R182" i="23"/>
  <c r="P182" i="23"/>
  <c r="BI181" i="23"/>
  <c r="BH181" i="23"/>
  <c r="BG181" i="23"/>
  <c r="BE181" i="23"/>
  <c r="T181" i="23"/>
  <c r="R181" i="23"/>
  <c r="P181" i="23"/>
  <c r="BI180" i="23"/>
  <c r="BH180" i="23"/>
  <c r="BG180" i="23"/>
  <c r="BE180" i="23"/>
  <c r="T180" i="23"/>
  <c r="R180" i="23"/>
  <c r="P180" i="23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4" i="23"/>
  <c r="BH174" i="23"/>
  <c r="BG174" i="23"/>
  <c r="BE174" i="23"/>
  <c r="T174" i="23"/>
  <c r="R174" i="23"/>
  <c r="P174" i="23"/>
  <c r="BI173" i="23"/>
  <c r="BH173" i="23"/>
  <c r="BG173" i="23"/>
  <c r="BE173" i="23"/>
  <c r="T173" i="23"/>
  <c r="R173" i="23"/>
  <c r="P173" i="23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J136" i="23"/>
  <c r="F136" i="23"/>
  <c r="F134" i="23"/>
  <c r="E132" i="23"/>
  <c r="J93" i="23"/>
  <c r="F93" i="23"/>
  <c r="F91" i="23"/>
  <c r="E89" i="23"/>
  <c r="J26" i="23"/>
  <c r="E26" i="23"/>
  <c r="J137" i="23" s="1"/>
  <c r="J25" i="23"/>
  <c r="J20" i="23"/>
  <c r="E20" i="23"/>
  <c r="F137" i="23" s="1"/>
  <c r="J19" i="23"/>
  <c r="J14" i="23"/>
  <c r="J134" i="23" s="1"/>
  <c r="E7" i="23"/>
  <c r="E128" i="23" s="1"/>
  <c r="J39" i="22"/>
  <c r="J38" i="22"/>
  <c r="AY120" i="1" s="1"/>
  <c r="J37" i="22"/>
  <c r="AX120" i="1" s="1"/>
  <c r="BI252" i="22"/>
  <c r="BH252" i="22"/>
  <c r="BG252" i="22"/>
  <c r="BE252" i="22"/>
  <c r="T252" i="22"/>
  <c r="R252" i="22"/>
  <c r="P252" i="22"/>
  <c r="BI251" i="22"/>
  <c r="BH251" i="22"/>
  <c r="BG251" i="22"/>
  <c r="BE251" i="22"/>
  <c r="T251" i="22"/>
  <c r="R251" i="22"/>
  <c r="P251" i="22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6" i="22"/>
  <c r="BH246" i="22"/>
  <c r="BG246" i="22"/>
  <c r="BE246" i="22"/>
  <c r="T246" i="22"/>
  <c r="R246" i="22"/>
  <c r="P246" i="22"/>
  <c r="BI245" i="22"/>
  <c r="BH245" i="22"/>
  <c r="BG245" i="22"/>
  <c r="BE245" i="22"/>
  <c r="T245" i="22"/>
  <c r="R245" i="22"/>
  <c r="P245" i="22"/>
  <c r="BI243" i="22"/>
  <c r="BH243" i="22"/>
  <c r="BG243" i="22"/>
  <c r="BE243" i="22"/>
  <c r="T243" i="22"/>
  <c r="R243" i="22"/>
  <c r="P243" i="22"/>
  <c r="BI242" i="22"/>
  <c r="BH242" i="22"/>
  <c r="BG242" i="22"/>
  <c r="BE242" i="22"/>
  <c r="T242" i="22"/>
  <c r="R242" i="22"/>
  <c r="P242" i="22"/>
  <c r="BI241" i="22"/>
  <c r="BH241" i="22"/>
  <c r="BG241" i="22"/>
  <c r="BE241" i="22"/>
  <c r="T241" i="22"/>
  <c r="R241" i="22"/>
  <c r="P241" i="22"/>
  <c r="BI239" i="22"/>
  <c r="BH239" i="22"/>
  <c r="BG239" i="22"/>
  <c r="BE239" i="22"/>
  <c r="T239" i="22"/>
  <c r="R239" i="22"/>
  <c r="P239" i="22"/>
  <c r="BI238" i="22"/>
  <c r="BH238" i="22"/>
  <c r="BG238" i="22"/>
  <c r="BE238" i="22"/>
  <c r="T238" i="22"/>
  <c r="R238" i="22"/>
  <c r="P238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4" i="22"/>
  <c r="BH234" i="22"/>
  <c r="BG234" i="22"/>
  <c r="BE234" i="22"/>
  <c r="T234" i="22"/>
  <c r="R234" i="22"/>
  <c r="P234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30" i="22"/>
  <c r="BH230" i="22"/>
  <c r="BG230" i="22"/>
  <c r="BE230" i="22"/>
  <c r="T230" i="22"/>
  <c r="R230" i="22"/>
  <c r="P230" i="22"/>
  <c r="BI229" i="22"/>
  <c r="BH229" i="22"/>
  <c r="BG229" i="22"/>
  <c r="BE229" i="22"/>
  <c r="T229" i="22"/>
  <c r="R229" i="22"/>
  <c r="P229" i="22"/>
  <c r="BI228" i="22"/>
  <c r="BH228" i="22"/>
  <c r="BG228" i="22"/>
  <c r="BE228" i="22"/>
  <c r="T228" i="22"/>
  <c r="R228" i="22"/>
  <c r="P228" i="22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5" i="22"/>
  <c r="BH225" i="22"/>
  <c r="BG225" i="22"/>
  <c r="BE225" i="22"/>
  <c r="T225" i="22"/>
  <c r="R225" i="22"/>
  <c r="P225" i="22"/>
  <c r="BI224" i="22"/>
  <c r="BH224" i="22"/>
  <c r="BG224" i="22"/>
  <c r="BE224" i="22"/>
  <c r="T224" i="22"/>
  <c r="R224" i="22"/>
  <c r="P224" i="22"/>
  <c r="BI223" i="22"/>
  <c r="BH223" i="22"/>
  <c r="BG223" i="22"/>
  <c r="BE223" i="22"/>
  <c r="T223" i="22"/>
  <c r="R223" i="22"/>
  <c r="P223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5" i="22"/>
  <c r="BH215" i="22"/>
  <c r="BG215" i="22"/>
  <c r="BE215" i="22"/>
  <c r="T215" i="22"/>
  <c r="R215" i="22"/>
  <c r="P215" i="22"/>
  <c r="BI214" i="22"/>
  <c r="BH214" i="22"/>
  <c r="BG214" i="22"/>
  <c r="BE214" i="22"/>
  <c r="T214" i="22"/>
  <c r="R214" i="22"/>
  <c r="P214" i="22"/>
  <c r="BI213" i="22"/>
  <c r="BH213" i="22"/>
  <c r="BG213" i="22"/>
  <c r="BE213" i="22"/>
  <c r="T213" i="22"/>
  <c r="R213" i="22"/>
  <c r="P213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3" i="22"/>
  <c r="BH153" i="22"/>
  <c r="BG153" i="22"/>
  <c r="BE153" i="22"/>
  <c r="T153" i="22"/>
  <c r="R153" i="22"/>
  <c r="P153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8" i="22"/>
  <c r="BH148" i="22"/>
  <c r="BG148" i="22"/>
  <c r="BE148" i="22"/>
  <c r="T148" i="22"/>
  <c r="R148" i="22"/>
  <c r="P148" i="22"/>
  <c r="BI146" i="22"/>
  <c r="BH146" i="22"/>
  <c r="BG146" i="22"/>
  <c r="BE146" i="22"/>
  <c r="T146" i="22"/>
  <c r="T145" i="22" s="1"/>
  <c r="R146" i="22"/>
  <c r="R145" i="22" s="1"/>
  <c r="P146" i="22"/>
  <c r="P145" i="22" s="1"/>
  <c r="BI144" i="22"/>
  <c r="BH144" i="22"/>
  <c r="BG144" i="22"/>
  <c r="BE144" i="22"/>
  <c r="T144" i="22"/>
  <c r="T143" i="22" s="1"/>
  <c r="R144" i="22"/>
  <c r="R143" i="22" s="1"/>
  <c r="P144" i="22"/>
  <c r="P143" i="22" s="1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J130" i="22"/>
  <c r="F130" i="22"/>
  <c r="F128" i="22"/>
  <c r="E126" i="22"/>
  <c r="J93" i="22"/>
  <c r="F93" i="22"/>
  <c r="F91" i="22"/>
  <c r="E89" i="22"/>
  <c r="J26" i="22"/>
  <c r="E26" i="22"/>
  <c r="J131" i="22" s="1"/>
  <c r="J25" i="22"/>
  <c r="J20" i="22"/>
  <c r="E20" i="22"/>
  <c r="F131" i="22" s="1"/>
  <c r="J19" i="22"/>
  <c r="J14" i="22"/>
  <c r="J91" i="22" s="1"/>
  <c r="E7" i="22"/>
  <c r="E122" i="22" s="1"/>
  <c r="J39" i="21"/>
  <c r="J38" i="21"/>
  <c r="AY119" i="1" s="1"/>
  <c r="J37" i="21"/>
  <c r="AX119" i="1" s="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3" i="21"/>
  <c r="BH203" i="21"/>
  <c r="BG203" i="21"/>
  <c r="BE203" i="21"/>
  <c r="T203" i="21"/>
  <c r="R203" i="21"/>
  <c r="P203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5" i="21"/>
  <c r="BH175" i="21"/>
  <c r="BG175" i="21"/>
  <c r="BE175" i="21"/>
  <c r="T175" i="21"/>
  <c r="R175" i="21"/>
  <c r="P175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1" i="21"/>
  <c r="BH171" i="21"/>
  <c r="BG171" i="21"/>
  <c r="BE171" i="21"/>
  <c r="T171" i="21"/>
  <c r="R171" i="21"/>
  <c r="P171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6" i="21"/>
  <c r="BH166" i="21"/>
  <c r="BG166" i="21"/>
  <c r="BE166" i="21"/>
  <c r="T166" i="21"/>
  <c r="R166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2" i="21"/>
  <c r="BH162" i="21"/>
  <c r="BG162" i="21"/>
  <c r="BE162" i="21"/>
  <c r="T162" i="21"/>
  <c r="R162" i="21"/>
  <c r="P162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7" i="21"/>
  <c r="BH147" i="21"/>
  <c r="BG147" i="21"/>
  <c r="BE147" i="21"/>
  <c r="T147" i="21"/>
  <c r="R147" i="21"/>
  <c r="P147" i="21"/>
  <c r="BI146" i="21"/>
  <c r="BH146" i="21"/>
  <c r="BG146" i="21"/>
  <c r="BE146" i="21"/>
  <c r="T146" i="21"/>
  <c r="R146" i="21"/>
  <c r="P146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J127" i="21"/>
  <c r="F127" i="21"/>
  <c r="F125" i="21"/>
  <c r="E123" i="21"/>
  <c r="J93" i="21"/>
  <c r="F93" i="21"/>
  <c r="F91" i="21"/>
  <c r="E89" i="21"/>
  <c r="J26" i="21"/>
  <c r="E26" i="21"/>
  <c r="J94" i="21" s="1"/>
  <c r="J25" i="21"/>
  <c r="J20" i="21"/>
  <c r="E20" i="21"/>
  <c r="F128" i="21" s="1"/>
  <c r="J19" i="21"/>
  <c r="J14" i="21"/>
  <c r="J125" i="21" s="1"/>
  <c r="E7" i="21"/>
  <c r="E119" i="21" s="1"/>
  <c r="J39" i="20"/>
  <c r="J38" i="20"/>
  <c r="AY117" i="1" s="1"/>
  <c r="J37" i="20"/>
  <c r="AX117" i="1" s="1"/>
  <c r="BI334" i="20"/>
  <c r="BH334" i="20"/>
  <c r="BG334" i="20"/>
  <c r="BE334" i="20"/>
  <c r="T334" i="20"/>
  <c r="R334" i="20"/>
  <c r="P334" i="20"/>
  <c r="BI333" i="20"/>
  <c r="BH333" i="20"/>
  <c r="BG333" i="20"/>
  <c r="BE333" i="20"/>
  <c r="T333" i="20"/>
  <c r="R333" i="20"/>
  <c r="P333" i="20"/>
  <c r="BI332" i="20"/>
  <c r="BH332" i="20"/>
  <c r="BG332" i="20"/>
  <c r="BE332" i="20"/>
  <c r="T332" i="20"/>
  <c r="R332" i="20"/>
  <c r="P332" i="20"/>
  <c r="BI330" i="20"/>
  <c r="BH330" i="20"/>
  <c r="BG330" i="20"/>
  <c r="BE330" i="20"/>
  <c r="T330" i="20"/>
  <c r="R330" i="20"/>
  <c r="P330" i="20"/>
  <c r="BI329" i="20"/>
  <c r="BH329" i="20"/>
  <c r="BG329" i="20"/>
  <c r="BE329" i="20"/>
  <c r="T329" i="20"/>
  <c r="R329" i="20"/>
  <c r="P329" i="20"/>
  <c r="BI327" i="20"/>
  <c r="BH327" i="20"/>
  <c r="BG327" i="20"/>
  <c r="BE327" i="20"/>
  <c r="T327" i="20"/>
  <c r="T326" i="20" s="1"/>
  <c r="R327" i="20"/>
  <c r="R326" i="20" s="1"/>
  <c r="P327" i="20"/>
  <c r="P326" i="20" s="1"/>
  <c r="BI325" i="20"/>
  <c r="BH325" i="20"/>
  <c r="BG325" i="20"/>
  <c r="BE325" i="20"/>
  <c r="T325" i="20"/>
  <c r="R325" i="20"/>
  <c r="P325" i="20"/>
  <c r="BI324" i="20"/>
  <c r="BH324" i="20"/>
  <c r="BG324" i="20"/>
  <c r="BE324" i="20"/>
  <c r="T324" i="20"/>
  <c r="R324" i="20"/>
  <c r="P324" i="20"/>
  <c r="BI323" i="20"/>
  <c r="BH323" i="20"/>
  <c r="BG323" i="20"/>
  <c r="BE323" i="20"/>
  <c r="T323" i="20"/>
  <c r="R323" i="20"/>
  <c r="P323" i="20"/>
  <c r="BI322" i="20"/>
  <c r="BH322" i="20"/>
  <c r="BG322" i="20"/>
  <c r="BE322" i="20"/>
  <c r="T322" i="20"/>
  <c r="R322" i="20"/>
  <c r="P322" i="20"/>
  <c r="BI321" i="20"/>
  <c r="BH321" i="20"/>
  <c r="BG321" i="20"/>
  <c r="BE321" i="20"/>
  <c r="T321" i="20"/>
  <c r="R321" i="20"/>
  <c r="P321" i="20"/>
  <c r="BI320" i="20"/>
  <c r="BH320" i="20"/>
  <c r="BG320" i="20"/>
  <c r="BE320" i="20"/>
  <c r="T320" i="20"/>
  <c r="R320" i="20"/>
  <c r="P320" i="20"/>
  <c r="BI319" i="20"/>
  <c r="BH319" i="20"/>
  <c r="BG319" i="20"/>
  <c r="BE319" i="20"/>
  <c r="T319" i="20"/>
  <c r="R319" i="20"/>
  <c r="P319" i="20"/>
  <c r="BI318" i="20"/>
  <c r="BH318" i="20"/>
  <c r="BG318" i="20"/>
  <c r="BE318" i="20"/>
  <c r="T318" i="20"/>
  <c r="R318" i="20"/>
  <c r="P318" i="20"/>
  <c r="BI317" i="20"/>
  <c r="BH317" i="20"/>
  <c r="BG317" i="20"/>
  <c r="BE317" i="20"/>
  <c r="T317" i="20"/>
  <c r="R317" i="20"/>
  <c r="P317" i="20"/>
  <c r="BI316" i="20"/>
  <c r="BH316" i="20"/>
  <c r="BG316" i="20"/>
  <c r="BE316" i="20"/>
  <c r="T316" i="20"/>
  <c r="R316" i="20"/>
  <c r="P316" i="20"/>
  <c r="BI315" i="20"/>
  <c r="BH315" i="20"/>
  <c r="BG315" i="20"/>
  <c r="BE315" i="20"/>
  <c r="T315" i="20"/>
  <c r="R315" i="20"/>
  <c r="P315" i="20"/>
  <c r="BI313" i="20"/>
  <c r="BH313" i="20"/>
  <c r="BG313" i="20"/>
  <c r="BE313" i="20"/>
  <c r="T313" i="20"/>
  <c r="R313" i="20"/>
  <c r="P313" i="20"/>
  <c r="BI312" i="20"/>
  <c r="BH312" i="20"/>
  <c r="BG312" i="20"/>
  <c r="BE312" i="20"/>
  <c r="T312" i="20"/>
  <c r="R312" i="20"/>
  <c r="P312" i="20"/>
  <c r="BI311" i="20"/>
  <c r="BH311" i="20"/>
  <c r="BG311" i="20"/>
  <c r="BE311" i="20"/>
  <c r="T311" i="20"/>
  <c r="R311" i="20"/>
  <c r="P311" i="20"/>
  <c r="BI310" i="20"/>
  <c r="BH310" i="20"/>
  <c r="BG310" i="20"/>
  <c r="BE310" i="20"/>
  <c r="T310" i="20"/>
  <c r="R310" i="20"/>
  <c r="P310" i="20"/>
  <c r="BI309" i="20"/>
  <c r="BH309" i="20"/>
  <c r="BG309" i="20"/>
  <c r="BE309" i="20"/>
  <c r="T309" i="20"/>
  <c r="R309" i="20"/>
  <c r="P309" i="20"/>
  <c r="BI308" i="20"/>
  <c r="BH308" i="20"/>
  <c r="BG308" i="20"/>
  <c r="BE308" i="20"/>
  <c r="T308" i="20"/>
  <c r="R308" i="20"/>
  <c r="P308" i="20"/>
  <c r="BI307" i="20"/>
  <c r="BH307" i="20"/>
  <c r="BG307" i="20"/>
  <c r="BE307" i="20"/>
  <c r="T307" i="20"/>
  <c r="R307" i="20"/>
  <c r="P307" i="20"/>
  <c r="BI306" i="20"/>
  <c r="BH306" i="20"/>
  <c r="BG306" i="20"/>
  <c r="BE306" i="20"/>
  <c r="T306" i="20"/>
  <c r="R306" i="20"/>
  <c r="P306" i="20"/>
  <c r="BI305" i="20"/>
  <c r="BH305" i="20"/>
  <c r="BG305" i="20"/>
  <c r="BE305" i="20"/>
  <c r="T305" i="20"/>
  <c r="R305" i="20"/>
  <c r="P305" i="20"/>
  <c r="BI304" i="20"/>
  <c r="BH304" i="20"/>
  <c r="BG304" i="20"/>
  <c r="BE304" i="20"/>
  <c r="T304" i="20"/>
  <c r="R304" i="20"/>
  <c r="P304" i="20"/>
  <c r="BI301" i="20"/>
  <c r="BH301" i="20"/>
  <c r="BG301" i="20"/>
  <c r="BE301" i="20"/>
  <c r="T301" i="20"/>
  <c r="R301" i="20"/>
  <c r="P301" i="20"/>
  <c r="BI300" i="20"/>
  <c r="BH300" i="20"/>
  <c r="BG300" i="20"/>
  <c r="BE300" i="20"/>
  <c r="T300" i="20"/>
  <c r="R300" i="20"/>
  <c r="P300" i="20"/>
  <c r="BI298" i="20"/>
  <c r="BH298" i="20"/>
  <c r="BG298" i="20"/>
  <c r="BE298" i="20"/>
  <c r="T298" i="20"/>
  <c r="T297" i="20" s="1"/>
  <c r="R298" i="20"/>
  <c r="R297" i="20" s="1"/>
  <c r="P298" i="20"/>
  <c r="P297" i="20" s="1"/>
  <c r="BI296" i="20"/>
  <c r="BH296" i="20"/>
  <c r="BG296" i="20"/>
  <c r="BE296" i="20"/>
  <c r="T296" i="20"/>
  <c r="R296" i="20"/>
  <c r="P296" i="20"/>
  <c r="BI295" i="20"/>
  <c r="BH295" i="20"/>
  <c r="BG295" i="20"/>
  <c r="BE295" i="20"/>
  <c r="T295" i="20"/>
  <c r="R295" i="20"/>
  <c r="P295" i="20"/>
  <c r="BI294" i="20"/>
  <c r="BH294" i="20"/>
  <c r="BG294" i="20"/>
  <c r="BE294" i="20"/>
  <c r="T294" i="20"/>
  <c r="R294" i="20"/>
  <c r="P294" i="20"/>
  <c r="BI293" i="20"/>
  <c r="BH293" i="20"/>
  <c r="BG293" i="20"/>
  <c r="BE293" i="20"/>
  <c r="T293" i="20"/>
  <c r="R293" i="20"/>
  <c r="P293" i="20"/>
  <c r="BI292" i="20"/>
  <c r="BH292" i="20"/>
  <c r="BG292" i="20"/>
  <c r="BE292" i="20"/>
  <c r="T292" i="20"/>
  <c r="R292" i="20"/>
  <c r="P292" i="20"/>
  <c r="BI291" i="20"/>
  <c r="BH291" i="20"/>
  <c r="BG291" i="20"/>
  <c r="BE291" i="20"/>
  <c r="T291" i="20"/>
  <c r="R291" i="20"/>
  <c r="P291" i="20"/>
  <c r="BI290" i="20"/>
  <c r="BH290" i="20"/>
  <c r="BG290" i="20"/>
  <c r="BE290" i="20"/>
  <c r="T290" i="20"/>
  <c r="R290" i="20"/>
  <c r="P290" i="20"/>
  <c r="BI289" i="20"/>
  <c r="BH289" i="20"/>
  <c r="BG289" i="20"/>
  <c r="BE289" i="20"/>
  <c r="T289" i="20"/>
  <c r="R289" i="20"/>
  <c r="P289" i="20"/>
  <c r="BI288" i="20"/>
  <c r="BH288" i="20"/>
  <c r="BG288" i="20"/>
  <c r="BE288" i="20"/>
  <c r="T288" i="20"/>
  <c r="R288" i="20"/>
  <c r="P288" i="20"/>
  <c r="BI287" i="20"/>
  <c r="BH287" i="20"/>
  <c r="BG287" i="20"/>
  <c r="BE287" i="20"/>
  <c r="T287" i="20"/>
  <c r="R287" i="20"/>
  <c r="P287" i="20"/>
  <c r="BI286" i="20"/>
  <c r="BH286" i="20"/>
  <c r="BG286" i="20"/>
  <c r="BE286" i="20"/>
  <c r="T286" i="20"/>
  <c r="R286" i="20"/>
  <c r="P286" i="20"/>
  <c r="BI285" i="20"/>
  <c r="BH285" i="20"/>
  <c r="BG285" i="20"/>
  <c r="BE285" i="20"/>
  <c r="T285" i="20"/>
  <c r="R285" i="20"/>
  <c r="P285" i="20"/>
  <c r="BI284" i="20"/>
  <c r="BH284" i="20"/>
  <c r="BG284" i="20"/>
  <c r="BE284" i="20"/>
  <c r="T284" i="20"/>
  <c r="R284" i="20"/>
  <c r="P284" i="20"/>
  <c r="BI283" i="20"/>
  <c r="BH283" i="20"/>
  <c r="BG283" i="20"/>
  <c r="BE283" i="20"/>
  <c r="T283" i="20"/>
  <c r="R283" i="20"/>
  <c r="P283" i="20"/>
  <c r="BI282" i="20"/>
  <c r="BH282" i="20"/>
  <c r="BG282" i="20"/>
  <c r="BE282" i="20"/>
  <c r="T282" i="20"/>
  <c r="R282" i="20"/>
  <c r="P282" i="20"/>
  <c r="BI281" i="20"/>
  <c r="BH281" i="20"/>
  <c r="BG281" i="20"/>
  <c r="BE281" i="20"/>
  <c r="T281" i="20"/>
  <c r="R281" i="20"/>
  <c r="P281" i="20"/>
  <c r="BI280" i="20"/>
  <c r="BH280" i="20"/>
  <c r="BG280" i="20"/>
  <c r="BE280" i="20"/>
  <c r="T280" i="20"/>
  <c r="R280" i="20"/>
  <c r="P280" i="20"/>
  <c r="BI279" i="20"/>
  <c r="BH279" i="20"/>
  <c r="BG279" i="20"/>
  <c r="BE279" i="20"/>
  <c r="T279" i="20"/>
  <c r="R279" i="20"/>
  <c r="P279" i="20"/>
  <c r="BI278" i="20"/>
  <c r="BH278" i="20"/>
  <c r="BG278" i="20"/>
  <c r="BE278" i="20"/>
  <c r="T278" i="20"/>
  <c r="R278" i="20"/>
  <c r="P278" i="20"/>
  <c r="BI277" i="20"/>
  <c r="BH277" i="20"/>
  <c r="BG277" i="20"/>
  <c r="BE277" i="20"/>
  <c r="T277" i="20"/>
  <c r="R277" i="20"/>
  <c r="P277" i="20"/>
  <c r="BI276" i="20"/>
  <c r="BH276" i="20"/>
  <c r="BG276" i="20"/>
  <c r="BE276" i="20"/>
  <c r="T276" i="20"/>
  <c r="R276" i="20"/>
  <c r="P276" i="20"/>
  <c r="BI275" i="20"/>
  <c r="BH275" i="20"/>
  <c r="BG275" i="20"/>
  <c r="BE275" i="20"/>
  <c r="T275" i="20"/>
  <c r="R275" i="20"/>
  <c r="P275" i="20"/>
  <c r="BI274" i="20"/>
  <c r="BH274" i="20"/>
  <c r="BG274" i="20"/>
  <c r="BE274" i="20"/>
  <c r="T274" i="20"/>
  <c r="R274" i="20"/>
  <c r="P274" i="20"/>
  <c r="BI273" i="20"/>
  <c r="BH273" i="20"/>
  <c r="BG273" i="20"/>
  <c r="BE273" i="20"/>
  <c r="T273" i="20"/>
  <c r="R273" i="20"/>
  <c r="P273" i="20"/>
  <c r="BI272" i="20"/>
  <c r="BH272" i="20"/>
  <c r="BG272" i="20"/>
  <c r="BE272" i="20"/>
  <c r="T272" i="20"/>
  <c r="R272" i="20"/>
  <c r="P272" i="20"/>
  <c r="BI271" i="20"/>
  <c r="BH271" i="20"/>
  <c r="BG271" i="20"/>
  <c r="BE271" i="20"/>
  <c r="T271" i="20"/>
  <c r="R271" i="20"/>
  <c r="P271" i="20"/>
  <c r="BI270" i="20"/>
  <c r="BH270" i="20"/>
  <c r="BG270" i="20"/>
  <c r="BE270" i="20"/>
  <c r="T270" i="20"/>
  <c r="R270" i="20"/>
  <c r="P270" i="20"/>
  <c r="BI269" i="20"/>
  <c r="BH269" i="20"/>
  <c r="BG269" i="20"/>
  <c r="BE269" i="20"/>
  <c r="T269" i="20"/>
  <c r="R269" i="20"/>
  <c r="P269" i="20"/>
  <c r="BI268" i="20"/>
  <c r="BH268" i="20"/>
  <c r="BG268" i="20"/>
  <c r="BE268" i="20"/>
  <c r="T268" i="20"/>
  <c r="R268" i="20"/>
  <c r="P268" i="20"/>
  <c r="BI267" i="20"/>
  <c r="BH267" i="20"/>
  <c r="BG267" i="20"/>
  <c r="BE267" i="20"/>
  <c r="T267" i="20"/>
  <c r="R267" i="20"/>
  <c r="P267" i="20"/>
  <c r="BI266" i="20"/>
  <c r="BH266" i="20"/>
  <c r="BG266" i="20"/>
  <c r="BE266" i="20"/>
  <c r="T266" i="20"/>
  <c r="R266" i="20"/>
  <c r="P266" i="20"/>
  <c r="BI265" i="20"/>
  <c r="BH265" i="20"/>
  <c r="BG265" i="20"/>
  <c r="BE265" i="20"/>
  <c r="T265" i="20"/>
  <c r="R265" i="20"/>
  <c r="P265" i="20"/>
  <c r="BI264" i="20"/>
  <c r="BH264" i="20"/>
  <c r="BG264" i="20"/>
  <c r="BE264" i="20"/>
  <c r="T264" i="20"/>
  <c r="R264" i="20"/>
  <c r="P264" i="20"/>
  <c r="BI263" i="20"/>
  <c r="BH263" i="20"/>
  <c r="BG263" i="20"/>
  <c r="BE263" i="20"/>
  <c r="T263" i="20"/>
  <c r="R263" i="20"/>
  <c r="P263" i="20"/>
  <c r="BI262" i="20"/>
  <c r="BH262" i="20"/>
  <c r="BG262" i="20"/>
  <c r="BE262" i="20"/>
  <c r="T262" i="20"/>
  <c r="R262" i="20"/>
  <c r="P262" i="20"/>
  <c r="BI261" i="20"/>
  <c r="BH261" i="20"/>
  <c r="BG261" i="20"/>
  <c r="BE261" i="20"/>
  <c r="T261" i="20"/>
  <c r="R261" i="20"/>
  <c r="P261" i="20"/>
  <c r="BI260" i="20"/>
  <c r="BH260" i="20"/>
  <c r="BG260" i="20"/>
  <c r="BE260" i="20"/>
  <c r="T260" i="20"/>
  <c r="R260" i="20"/>
  <c r="P260" i="20"/>
  <c r="BI259" i="20"/>
  <c r="BH259" i="20"/>
  <c r="BG259" i="20"/>
  <c r="BE259" i="20"/>
  <c r="T259" i="20"/>
  <c r="R259" i="20"/>
  <c r="P259" i="20"/>
  <c r="BI258" i="20"/>
  <c r="BH258" i="20"/>
  <c r="BG258" i="20"/>
  <c r="BE258" i="20"/>
  <c r="T258" i="20"/>
  <c r="R258" i="20"/>
  <c r="P258" i="20"/>
  <c r="BI257" i="20"/>
  <c r="BH257" i="20"/>
  <c r="BG257" i="20"/>
  <c r="BE257" i="20"/>
  <c r="T257" i="20"/>
  <c r="R257" i="20"/>
  <c r="P257" i="20"/>
  <c r="BI255" i="20"/>
  <c r="BH255" i="20"/>
  <c r="BG255" i="20"/>
  <c r="BE255" i="20"/>
  <c r="T255" i="20"/>
  <c r="R255" i="20"/>
  <c r="P255" i="20"/>
  <c r="BI254" i="20"/>
  <c r="BH254" i="20"/>
  <c r="BG254" i="20"/>
  <c r="BE254" i="20"/>
  <c r="T254" i="20"/>
  <c r="R254" i="20"/>
  <c r="P254" i="20"/>
  <c r="BI253" i="20"/>
  <c r="BH253" i="20"/>
  <c r="BG253" i="20"/>
  <c r="BE253" i="20"/>
  <c r="T253" i="20"/>
  <c r="R253" i="20"/>
  <c r="P253" i="20"/>
  <c r="BI252" i="20"/>
  <c r="BH252" i="20"/>
  <c r="BG252" i="20"/>
  <c r="BE252" i="20"/>
  <c r="T252" i="20"/>
  <c r="R252" i="20"/>
  <c r="P252" i="20"/>
  <c r="BI250" i="20"/>
  <c r="BH250" i="20"/>
  <c r="BG250" i="20"/>
  <c r="BE250" i="20"/>
  <c r="T250" i="20"/>
  <c r="R250" i="20"/>
  <c r="P250" i="20"/>
  <c r="BI249" i="20"/>
  <c r="BH249" i="20"/>
  <c r="BG249" i="20"/>
  <c r="BE249" i="20"/>
  <c r="T249" i="20"/>
  <c r="R249" i="20"/>
  <c r="P249" i="20"/>
  <c r="BI248" i="20"/>
  <c r="BH248" i="20"/>
  <c r="BG248" i="20"/>
  <c r="BE248" i="20"/>
  <c r="T248" i="20"/>
  <c r="R248" i="20"/>
  <c r="P248" i="20"/>
  <c r="BI247" i="20"/>
  <c r="BH247" i="20"/>
  <c r="BG247" i="20"/>
  <c r="BE247" i="20"/>
  <c r="T247" i="20"/>
  <c r="R247" i="20"/>
  <c r="P247" i="20"/>
  <c r="BI246" i="20"/>
  <c r="BH246" i="20"/>
  <c r="BG246" i="20"/>
  <c r="BE246" i="20"/>
  <c r="T246" i="20"/>
  <c r="R246" i="20"/>
  <c r="P246" i="20"/>
  <c r="BI245" i="20"/>
  <c r="BH245" i="20"/>
  <c r="BG245" i="20"/>
  <c r="BE245" i="20"/>
  <c r="T245" i="20"/>
  <c r="R245" i="20"/>
  <c r="P245" i="20"/>
  <c r="BI244" i="20"/>
  <c r="BH244" i="20"/>
  <c r="BG244" i="20"/>
  <c r="BE244" i="20"/>
  <c r="T244" i="20"/>
  <c r="R244" i="20"/>
  <c r="P244" i="20"/>
  <c r="BI243" i="20"/>
  <c r="BH243" i="20"/>
  <c r="BG243" i="20"/>
  <c r="BE243" i="20"/>
  <c r="T243" i="20"/>
  <c r="R243" i="20"/>
  <c r="P243" i="20"/>
  <c r="BI242" i="20"/>
  <c r="BH242" i="20"/>
  <c r="BG242" i="20"/>
  <c r="BE242" i="20"/>
  <c r="T242" i="20"/>
  <c r="R242" i="20"/>
  <c r="P242" i="20"/>
  <c r="BI241" i="20"/>
  <c r="BH241" i="20"/>
  <c r="BG241" i="20"/>
  <c r="BE241" i="20"/>
  <c r="T241" i="20"/>
  <c r="R241" i="20"/>
  <c r="P241" i="20"/>
  <c r="BI240" i="20"/>
  <c r="BH240" i="20"/>
  <c r="BG240" i="20"/>
  <c r="BE240" i="20"/>
  <c r="T240" i="20"/>
  <c r="R240" i="20"/>
  <c r="P240" i="20"/>
  <c r="BI239" i="20"/>
  <c r="BH239" i="20"/>
  <c r="BG239" i="20"/>
  <c r="BE239" i="20"/>
  <c r="T239" i="20"/>
  <c r="R239" i="20"/>
  <c r="P239" i="20"/>
  <c r="BI238" i="20"/>
  <c r="BH238" i="20"/>
  <c r="BG238" i="20"/>
  <c r="BE238" i="20"/>
  <c r="T238" i="20"/>
  <c r="R238" i="20"/>
  <c r="P238" i="20"/>
  <c r="BI237" i="20"/>
  <c r="BH237" i="20"/>
  <c r="BG237" i="20"/>
  <c r="BE237" i="20"/>
  <c r="T237" i="20"/>
  <c r="R237" i="20"/>
  <c r="P237" i="20"/>
  <c r="BI236" i="20"/>
  <c r="BH236" i="20"/>
  <c r="BG236" i="20"/>
  <c r="BE236" i="20"/>
  <c r="T236" i="20"/>
  <c r="R236" i="20"/>
  <c r="P236" i="20"/>
  <c r="BI235" i="20"/>
  <c r="BH235" i="20"/>
  <c r="BG235" i="20"/>
  <c r="BE235" i="20"/>
  <c r="T235" i="20"/>
  <c r="R235" i="20"/>
  <c r="P235" i="20"/>
  <c r="BI234" i="20"/>
  <c r="BH234" i="20"/>
  <c r="BG234" i="20"/>
  <c r="BE234" i="20"/>
  <c r="T234" i="20"/>
  <c r="R234" i="20"/>
  <c r="P234" i="20"/>
  <c r="BI233" i="20"/>
  <c r="BH233" i="20"/>
  <c r="BG233" i="20"/>
  <c r="BE233" i="20"/>
  <c r="T233" i="20"/>
  <c r="R233" i="20"/>
  <c r="P233" i="20"/>
  <c r="BI232" i="20"/>
  <c r="BH232" i="20"/>
  <c r="BG232" i="20"/>
  <c r="BE232" i="20"/>
  <c r="T232" i="20"/>
  <c r="R232" i="20"/>
  <c r="P232" i="20"/>
  <c r="BI231" i="20"/>
  <c r="BH231" i="20"/>
  <c r="BG231" i="20"/>
  <c r="BE231" i="20"/>
  <c r="T231" i="20"/>
  <c r="R231" i="20"/>
  <c r="P231" i="20"/>
  <c r="BI229" i="20"/>
  <c r="BH229" i="20"/>
  <c r="BG229" i="20"/>
  <c r="BE229" i="20"/>
  <c r="T229" i="20"/>
  <c r="R229" i="20"/>
  <c r="P229" i="20"/>
  <c r="BI228" i="20"/>
  <c r="BH228" i="20"/>
  <c r="BG228" i="20"/>
  <c r="BE228" i="20"/>
  <c r="T228" i="20"/>
  <c r="R228" i="20"/>
  <c r="P228" i="20"/>
  <c r="BI227" i="20"/>
  <c r="BH227" i="20"/>
  <c r="BG227" i="20"/>
  <c r="BE227" i="20"/>
  <c r="T227" i="20"/>
  <c r="R227" i="20"/>
  <c r="P227" i="20"/>
  <c r="BI226" i="20"/>
  <c r="BH226" i="20"/>
  <c r="BG226" i="20"/>
  <c r="BE226" i="20"/>
  <c r="T226" i="20"/>
  <c r="R226" i="20"/>
  <c r="P226" i="20"/>
  <c r="BI225" i="20"/>
  <c r="BH225" i="20"/>
  <c r="BG225" i="20"/>
  <c r="BE225" i="20"/>
  <c r="T225" i="20"/>
  <c r="R225" i="20"/>
  <c r="P225" i="20"/>
  <c r="BI223" i="20"/>
  <c r="BH223" i="20"/>
  <c r="BG223" i="20"/>
  <c r="BE223" i="20"/>
  <c r="T223" i="20"/>
  <c r="R223" i="20"/>
  <c r="P223" i="20"/>
  <c r="BI222" i="20"/>
  <c r="BH222" i="20"/>
  <c r="BG222" i="20"/>
  <c r="BE222" i="20"/>
  <c r="T222" i="20"/>
  <c r="R222" i="20"/>
  <c r="P222" i="20"/>
  <c r="BI221" i="20"/>
  <c r="BH221" i="20"/>
  <c r="BG221" i="20"/>
  <c r="BE221" i="20"/>
  <c r="T221" i="20"/>
  <c r="R221" i="20"/>
  <c r="P221" i="20"/>
  <c r="BI220" i="20"/>
  <c r="BH220" i="20"/>
  <c r="BG220" i="20"/>
  <c r="BE220" i="20"/>
  <c r="T220" i="20"/>
  <c r="R220" i="20"/>
  <c r="P220" i="20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7" i="20"/>
  <c r="BH217" i="20"/>
  <c r="BG217" i="20"/>
  <c r="BE217" i="20"/>
  <c r="T217" i="20"/>
  <c r="R217" i="20"/>
  <c r="P217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4" i="20"/>
  <c r="BH214" i="20"/>
  <c r="BG214" i="20"/>
  <c r="BE214" i="20"/>
  <c r="T214" i="20"/>
  <c r="R214" i="20"/>
  <c r="P214" i="20"/>
  <c r="BI213" i="20"/>
  <c r="BH213" i="20"/>
  <c r="BG213" i="20"/>
  <c r="BE213" i="20"/>
  <c r="T213" i="20"/>
  <c r="R213" i="20"/>
  <c r="P213" i="20"/>
  <c r="BI212" i="20"/>
  <c r="BH212" i="20"/>
  <c r="BG212" i="20"/>
  <c r="BE212" i="20"/>
  <c r="T212" i="20"/>
  <c r="R212" i="20"/>
  <c r="P212" i="20"/>
  <c r="BI211" i="20"/>
  <c r="BH211" i="20"/>
  <c r="BG211" i="20"/>
  <c r="BE211" i="20"/>
  <c r="T211" i="20"/>
  <c r="R211" i="20"/>
  <c r="P211" i="20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8" i="20"/>
  <c r="BH208" i="20"/>
  <c r="BG208" i="20"/>
  <c r="BE208" i="20"/>
  <c r="T208" i="20"/>
  <c r="R208" i="20"/>
  <c r="P208" i="20"/>
  <c r="BI207" i="20"/>
  <c r="BH207" i="20"/>
  <c r="BG207" i="20"/>
  <c r="BE207" i="20"/>
  <c r="T207" i="20"/>
  <c r="R207" i="20"/>
  <c r="P207" i="20"/>
  <c r="BI206" i="20"/>
  <c r="BH206" i="20"/>
  <c r="BG206" i="20"/>
  <c r="BE206" i="20"/>
  <c r="T206" i="20"/>
  <c r="R206" i="20"/>
  <c r="P206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9" i="20"/>
  <c r="BH189" i="20"/>
  <c r="BG189" i="20"/>
  <c r="BE189" i="20"/>
  <c r="T189" i="20"/>
  <c r="R189" i="20"/>
  <c r="P189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61" i="20"/>
  <c r="BH161" i="20"/>
  <c r="BG161" i="20"/>
  <c r="BE161" i="20"/>
  <c r="T161" i="20"/>
  <c r="R161" i="20"/>
  <c r="P161" i="20"/>
  <c r="BI160" i="20"/>
  <c r="BH160" i="20"/>
  <c r="BG160" i="20"/>
  <c r="BE160" i="20"/>
  <c r="T160" i="20"/>
  <c r="R160" i="20"/>
  <c r="P160" i="20"/>
  <c r="BI157" i="20"/>
  <c r="BH157" i="20"/>
  <c r="BG157" i="20"/>
  <c r="BE157" i="20"/>
  <c r="T157" i="20"/>
  <c r="T156" i="20"/>
  <c r="R157" i="20"/>
  <c r="R156" i="20" s="1"/>
  <c r="P157" i="20"/>
  <c r="P156" i="20" s="1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4" i="20"/>
  <c r="BH144" i="20"/>
  <c r="BG144" i="20"/>
  <c r="BE144" i="20"/>
  <c r="T144" i="20"/>
  <c r="T143" i="20" s="1"/>
  <c r="R144" i="20"/>
  <c r="R143" i="20"/>
  <c r="P144" i="20"/>
  <c r="P143" i="20" s="1"/>
  <c r="J137" i="20"/>
  <c r="F137" i="20"/>
  <c r="F135" i="20"/>
  <c r="E133" i="20"/>
  <c r="J93" i="20"/>
  <c r="F93" i="20"/>
  <c r="F91" i="20"/>
  <c r="E89" i="20"/>
  <c r="J26" i="20"/>
  <c r="E26" i="20"/>
  <c r="J94" i="20" s="1"/>
  <c r="J25" i="20"/>
  <c r="J20" i="20"/>
  <c r="E20" i="20"/>
  <c r="F94" i="20" s="1"/>
  <c r="J19" i="20"/>
  <c r="J14" i="20"/>
  <c r="J135" i="20" s="1"/>
  <c r="E7" i="20"/>
  <c r="E129" i="20" s="1"/>
  <c r="J39" i="19"/>
  <c r="J38" i="19"/>
  <c r="AY116" i="1" s="1"/>
  <c r="J37" i="19"/>
  <c r="AX116" i="1" s="1"/>
  <c r="BI205" i="19"/>
  <c r="BH205" i="19"/>
  <c r="BG205" i="19"/>
  <c r="BE205" i="19"/>
  <c r="T205" i="19"/>
  <c r="T204" i="19" s="1"/>
  <c r="R205" i="19"/>
  <c r="R204" i="19" s="1"/>
  <c r="P205" i="19"/>
  <c r="P204" i="19" s="1"/>
  <c r="BI203" i="19"/>
  <c r="BH203" i="19"/>
  <c r="BG203" i="19"/>
  <c r="BE203" i="19"/>
  <c r="T203" i="19"/>
  <c r="T202" i="19" s="1"/>
  <c r="R203" i="19"/>
  <c r="R202" i="19" s="1"/>
  <c r="P203" i="19"/>
  <c r="P202" i="19" s="1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8" i="19"/>
  <c r="BH188" i="19"/>
  <c r="BG188" i="19"/>
  <c r="BE188" i="19"/>
  <c r="T188" i="19"/>
  <c r="R188" i="19"/>
  <c r="P188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1" i="19"/>
  <c r="BH181" i="19"/>
  <c r="BG181" i="19"/>
  <c r="BE181" i="19"/>
  <c r="T181" i="19"/>
  <c r="R181" i="19"/>
  <c r="P181" i="19"/>
  <c r="BI179" i="19"/>
  <c r="BH179" i="19"/>
  <c r="BG179" i="19"/>
  <c r="BE179" i="19"/>
  <c r="T179" i="19"/>
  <c r="R179" i="19"/>
  <c r="P179" i="19"/>
  <c r="BI178" i="19"/>
  <c r="BH178" i="19"/>
  <c r="BG178" i="19"/>
  <c r="BE178" i="19"/>
  <c r="T178" i="19"/>
  <c r="R178" i="19"/>
  <c r="P178" i="19"/>
  <c r="BI176" i="19"/>
  <c r="BH176" i="19"/>
  <c r="BG176" i="19"/>
  <c r="BE176" i="19"/>
  <c r="T176" i="19"/>
  <c r="R176" i="19"/>
  <c r="P176" i="19"/>
  <c r="BI175" i="19"/>
  <c r="BH175" i="19"/>
  <c r="BG175" i="19"/>
  <c r="BE175" i="19"/>
  <c r="T175" i="19"/>
  <c r="R175" i="19"/>
  <c r="P175" i="19"/>
  <c r="BI174" i="19"/>
  <c r="BH174" i="19"/>
  <c r="BG174" i="19"/>
  <c r="BE174" i="19"/>
  <c r="T174" i="19"/>
  <c r="R174" i="19"/>
  <c r="P174" i="19"/>
  <c r="BI173" i="19"/>
  <c r="BH173" i="19"/>
  <c r="BG173" i="19"/>
  <c r="BE173" i="19"/>
  <c r="T173" i="19"/>
  <c r="R173" i="19"/>
  <c r="P173" i="19"/>
  <c r="BI172" i="19"/>
  <c r="BH172" i="19"/>
  <c r="BG172" i="19"/>
  <c r="BE172" i="19"/>
  <c r="T172" i="19"/>
  <c r="R172" i="19"/>
  <c r="P172" i="19"/>
  <c r="BI171" i="19"/>
  <c r="BH171" i="19"/>
  <c r="BG171" i="19"/>
  <c r="BE171" i="19"/>
  <c r="T171" i="19"/>
  <c r="R171" i="19"/>
  <c r="P171" i="19"/>
  <c r="BI169" i="19"/>
  <c r="BH169" i="19"/>
  <c r="BG169" i="19"/>
  <c r="BE169" i="19"/>
  <c r="T169" i="19"/>
  <c r="R169" i="19"/>
  <c r="P169" i="19"/>
  <c r="BI168" i="19"/>
  <c r="BH168" i="19"/>
  <c r="BG168" i="19"/>
  <c r="BE168" i="19"/>
  <c r="T168" i="19"/>
  <c r="R168" i="19"/>
  <c r="P168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5" i="19"/>
  <c r="BH165" i="19"/>
  <c r="BG165" i="19"/>
  <c r="BE165" i="19"/>
  <c r="T165" i="19"/>
  <c r="R165" i="19"/>
  <c r="P165" i="19"/>
  <c r="BI164" i="19"/>
  <c r="BH164" i="19"/>
  <c r="BG164" i="19"/>
  <c r="BE164" i="19"/>
  <c r="T164" i="19"/>
  <c r="R164" i="19"/>
  <c r="P164" i="19"/>
  <c r="BI163" i="19"/>
  <c r="BH163" i="19"/>
  <c r="BG163" i="19"/>
  <c r="BE163" i="19"/>
  <c r="T163" i="19"/>
  <c r="R163" i="19"/>
  <c r="P163" i="19"/>
  <c r="BI162" i="19"/>
  <c r="BH162" i="19"/>
  <c r="BG162" i="19"/>
  <c r="BE162" i="19"/>
  <c r="T162" i="19"/>
  <c r="R162" i="19"/>
  <c r="P162" i="19"/>
  <c r="BI160" i="19"/>
  <c r="BH160" i="19"/>
  <c r="BG160" i="19"/>
  <c r="BE160" i="19"/>
  <c r="T160" i="19"/>
  <c r="T159" i="19" s="1"/>
  <c r="R160" i="19"/>
  <c r="R159" i="19" s="1"/>
  <c r="P160" i="19"/>
  <c r="P159" i="19"/>
  <c r="BI158" i="19"/>
  <c r="BH158" i="19"/>
  <c r="BG158" i="19"/>
  <c r="BE158" i="19"/>
  <c r="T158" i="19"/>
  <c r="T157" i="19" s="1"/>
  <c r="R158" i="19"/>
  <c r="R157" i="19" s="1"/>
  <c r="P158" i="19"/>
  <c r="P157" i="19" s="1"/>
  <c r="BI156" i="19"/>
  <c r="BH156" i="19"/>
  <c r="BG156" i="19"/>
  <c r="BE156" i="19"/>
  <c r="T156" i="19"/>
  <c r="R156" i="19"/>
  <c r="P156" i="19"/>
  <c r="BI155" i="19"/>
  <c r="BH155" i="19"/>
  <c r="BG155" i="19"/>
  <c r="BE155" i="19"/>
  <c r="T155" i="19"/>
  <c r="R155" i="19"/>
  <c r="P155" i="19"/>
  <c r="BI154" i="19"/>
  <c r="BH154" i="19"/>
  <c r="BG154" i="19"/>
  <c r="BE154" i="19"/>
  <c r="T154" i="19"/>
  <c r="R154" i="19"/>
  <c r="P154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2" i="19"/>
  <c r="BH142" i="19"/>
  <c r="BG142" i="19"/>
  <c r="BE142" i="19"/>
  <c r="T142" i="19"/>
  <c r="R142" i="19"/>
  <c r="P142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9" i="19"/>
  <c r="BH139" i="19"/>
  <c r="BG139" i="19"/>
  <c r="BE139" i="19"/>
  <c r="T139" i="19"/>
  <c r="R139" i="19"/>
  <c r="P139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BI136" i="19"/>
  <c r="BH136" i="19"/>
  <c r="BG136" i="19"/>
  <c r="BE136" i="19"/>
  <c r="T136" i="19"/>
  <c r="R136" i="19"/>
  <c r="P136" i="19"/>
  <c r="J129" i="19"/>
  <c r="F129" i="19"/>
  <c r="F127" i="19"/>
  <c r="E125" i="19"/>
  <c r="J93" i="19"/>
  <c r="F93" i="19"/>
  <c r="F91" i="19"/>
  <c r="E89" i="19"/>
  <c r="J26" i="19"/>
  <c r="E26" i="19"/>
  <c r="J130" i="19" s="1"/>
  <c r="J25" i="19"/>
  <c r="J20" i="19"/>
  <c r="E20" i="19"/>
  <c r="F130" i="19" s="1"/>
  <c r="J19" i="19"/>
  <c r="J14" i="19"/>
  <c r="J127" i="19" s="1"/>
  <c r="E7" i="19"/>
  <c r="E121" i="19" s="1"/>
  <c r="J39" i="18"/>
  <c r="J38" i="18"/>
  <c r="AY115" i="1" s="1"/>
  <c r="J37" i="18"/>
  <c r="AX115" i="1" s="1"/>
  <c r="BI223" i="18"/>
  <c r="BH223" i="18"/>
  <c r="BG223" i="18"/>
  <c r="BE223" i="18"/>
  <c r="T223" i="18"/>
  <c r="R223" i="18"/>
  <c r="P223" i="18"/>
  <c r="BI222" i="18"/>
  <c r="BH222" i="18"/>
  <c r="BG222" i="18"/>
  <c r="BE222" i="18"/>
  <c r="T222" i="18"/>
  <c r="R222" i="18"/>
  <c r="P222" i="18"/>
  <c r="BI221" i="18"/>
  <c r="BH221" i="18"/>
  <c r="BG221" i="18"/>
  <c r="BE221" i="18"/>
  <c r="T221" i="18"/>
  <c r="R221" i="18"/>
  <c r="P221" i="18"/>
  <c r="BI220" i="18"/>
  <c r="BH220" i="18"/>
  <c r="BG220" i="18"/>
  <c r="BE220" i="18"/>
  <c r="T220" i="18"/>
  <c r="R220" i="18"/>
  <c r="P220" i="18"/>
  <c r="BI218" i="18"/>
  <c r="BH218" i="18"/>
  <c r="BG218" i="18"/>
  <c r="BE218" i="18"/>
  <c r="T218" i="18"/>
  <c r="R218" i="18"/>
  <c r="P218" i="18"/>
  <c r="BI217" i="18"/>
  <c r="BH217" i="18"/>
  <c r="BG217" i="18"/>
  <c r="BE217" i="18"/>
  <c r="T217" i="18"/>
  <c r="R217" i="18"/>
  <c r="P217" i="18"/>
  <c r="BI215" i="18"/>
  <c r="BH215" i="18"/>
  <c r="BG215" i="18"/>
  <c r="BE215" i="18"/>
  <c r="T215" i="18"/>
  <c r="T214" i="18" s="1"/>
  <c r="R215" i="18"/>
  <c r="R214" i="18" s="1"/>
  <c r="P215" i="18"/>
  <c r="P214" i="18" s="1"/>
  <c r="BI213" i="18"/>
  <c r="BH213" i="18"/>
  <c r="BG213" i="18"/>
  <c r="BE213" i="18"/>
  <c r="T213" i="18"/>
  <c r="T212" i="18" s="1"/>
  <c r="R213" i="18"/>
  <c r="R212" i="18" s="1"/>
  <c r="P213" i="18"/>
  <c r="P212" i="18" s="1"/>
  <c r="BI211" i="18"/>
  <c r="BH211" i="18"/>
  <c r="BG211" i="18"/>
  <c r="BE211" i="18"/>
  <c r="T211" i="18"/>
  <c r="R211" i="18"/>
  <c r="P211" i="18"/>
  <c r="BI210" i="18"/>
  <c r="BH210" i="18"/>
  <c r="BG210" i="18"/>
  <c r="BE210" i="18"/>
  <c r="T210" i="18"/>
  <c r="R210" i="18"/>
  <c r="P210" i="18"/>
  <c r="BI209" i="18"/>
  <c r="BH209" i="18"/>
  <c r="BG209" i="18"/>
  <c r="BE209" i="18"/>
  <c r="T209" i="18"/>
  <c r="R209" i="18"/>
  <c r="P209" i="18"/>
  <c r="BI207" i="18"/>
  <c r="BH207" i="18"/>
  <c r="BG207" i="18"/>
  <c r="BE207" i="18"/>
  <c r="T207" i="18"/>
  <c r="R207" i="18"/>
  <c r="P207" i="18"/>
  <c r="BI206" i="18"/>
  <c r="BH206" i="18"/>
  <c r="BG206" i="18"/>
  <c r="BE206" i="18"/>
  <c r="T206" i="18"/>
  <c r="R206" i="18"/>
  <c r="P206" i="18"/>
  <c r="BI204" i="18"/>
  <c r="BH204" i="18"/>
  <c r="BG204" i="18"/>
  <c r="BE204" i="18"/>
  <c r="T204" i="18"/>
  <c r="T203" i="18" s="1"/>
  <c r="R204" i="18"/>
  <c r="R203" i="18" s="1"/>
  <c r="P204" i="18"/>
  <c r="P203" i="18" s="1"/>
  <c r="BI202" i="18"/>
  <c r="BH202" i="18"/>
  <c r="BG202" i="18"/>
  <c r="BE202" i="18"/>
  <c r="T202" i="18"/>
  <c r="R202" i="18"/>
  <c r="P202" i="18"/>
  <c r="BI201" i="18"/>
  <c r="BH201" i="18"/>
  <c r="BG201" i="18"/>
  <c r="BE201" i="18"/>
  <c r="T201" i="18"/>
  <c r="R201" i="18"/>
  <c r="P201" i="18"/>
  <c r="BI200" i="18"/>
  <c r="BH200" i="18"/>
  <c r="BG200" i="18"/>
  <c r="BE200" i="18"/>
  <c r="T200" i="18"/>
  <c r="R200" i="18"/>
  <c r="P200" i="18"/>
  <c r="BI199" i="18"/>
  <c r="BH199" i="18"/>
  <c r="BG199" i="18"/>
  <c r="BE199" i="18"/>
  <c r="T199" i="18"/>
  <c r="R199" i="18"/>
  <c r="P199" i="18"/>
  <c r="BI197" i="18"/>
  <c r="BH197" i="18"/>
  <c r="BG197" i="18"/>
  <c r="BE197" i="18"/>
  <c r="T197" i="18"/>
  <c r="R197" i="18"/>
  <c r="P197" i="18"/>
  <c r="BI196" i="18"/>
  <c r="BH196" i="18"/>
  <c r="BG196" i="18"/>
  <c r="BE196" i="18"/>
  <c r="T196" i="18"/>
  <c r="R196" i="18"/>
  <c r="P196" i="18"/>
  <c r="BI195" i="18"/>
  <c r="BH195" i="18"/>
  <c r="BG195" i="18"/>
  <c r="BE195" i="18"/>
  <c r="T195" i="18"/>
  <c r="R195" i="18"/>
  <c r="P195" i="18"/>
  <c r="BI193" i="18"/>
  <c r="BH193" i="18"/>
  <c r="BG193" i="18"/>
  <c r="BE193" i="18"/>
  <c r="T193" i="18"/>
  <c r="R193" i="18"/>
  <c r="P193" i="18"/>
  <c r="BI192" i="18"/>
  <c r="BH192" i="18"/>
  <c r="BG192" i="18"/>
  <c r="BE192" i="18"/>
  <c r="T192" i="18"/>
  <c r="R192" i="18"/>
  <c r="P192" i="18"/>
  <c r="BI191" i="18"/>
  <c r="BH191" i="18"/>
  <c r="BG191" i="18"/>
  <c r="BE191" i="18"/>
  <c r="T191" i="18"/>
  <c r="R191" i="18"/>
  <c r="P191" i="18"/>
  <c r="BI190" i="18"/>
  <c r="BH190" i="18"/>
  <c r="BG190" i="18"/>
  <c r="BE190" i="18"/>
  <c r="T190" i="18"/>
  <c r="R190" i="18"/>
  <c r="P190" i="18"/>
  <c r="BI189" i="18"/>
  <c r="BH189" i="18"/>
  <c r="BG189" i="18"/>
  <c r="BE189" i="18"/>
  <c r="T189" i="18"/>
  <c r="R189" i="18"/>
  <c r="P189" i="18"/>
  <c r="BI187" i="18"/>
  <c r="BH187" i="18"/>
  <c r="BG187" i="18"/>
  <c r="BE187" i="18"/>
  <c r="T187" i="18"/>
  <c r="R187" i="18"/>
  <c r="P187" i="18"/>
  <c r="BI186" i="18"/>
  <c r="BH186" i="18"/>
  <c r="BG186" i="18"/>
  <c r="BE186" i="18"/>
  <c r="T186" i="18"/>
  <c r="R186" i="18"/>
  <c r="P186" i="18"/>
  <c r="BI185" i="18"/>
  <c r="BH185" i="18"/>
  <c r="BG185" i="18"/>
  <c r="BE185" i="18"/>
  <c r="T185" i="18"/>
  <c r="R185" i="18"/>
  <c r="P185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70" i="18"/>
  <c r="BH170" i="18"/>
  <c r="BG170" i="18"/>
  <c r="BE170" i="18"/>
  <c r="T170" i="18"/>
  <c r="R170" i="18"/>
  <c r="P170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J132" i="18"/>
  <c r="F132" i="18"/>
  <c r="F130" i="18"/>
  <c r="E128" i="18"/>
  <c r="J93" i="18"/>
  <c r="F93" i="18"/>
  <c r="F91" i="18"/>
  <c r="E89" i="18"/>
  <c r="J26" i="18"/>
  <c r="E26" i="18"/>
  <c r="J94" i="18" s="1"/>
  <c r="J25" i="18"/>
  <c r="J20" i="18"/>
  <c r="E20" i="18"/>
  <c r="F94" i="18" s="1"/>
  <c r="J19" i="18"/>
  <c r="J14" i="18"/>
  <c r="J130" i="18" s="1"/>
  <c r="E7" i="18"/>
  <c r="E85" i="18" s="1"/>
  <c r="J39" i="17"/>
  <c r="J38" i="17"/>
  <c r="AY114" i="1" s="1"/>
  <c r="J37" i="17"/>
  <c r="AX114" i="1" s="1"/>
  <c r="BI246" i="17"/>
  <c r="BH246" i="17"/>
  <c r="BG246" i="17"/>
  <c r="BE246" i="17"/>
  <c r="T246" i="17"/>
  <c r="R246" i="17"/>
  <c r="P246" i="17"/>
  <c r="BI244" i="17"/>
  <c r="BH244" i="17"/>
  <c r="BG244" i="17"/>
  <c r="BE244" i="17"/>
  <c r="T244" i="17"/>
  <c r="R244" i="17"/>
  <c r="P244" i="17"/>
  <c r="BI243" i="17"/>
  <c r="BH243" i="17"/>
  <c r="BG243" i="17"/>
  <c r="BE243" i="17"/>
  <c r="T243" i="17"/>
  <c r="R243" i="17"/>
  <c r="P243" i="17"/>
  <c r="BI242" i="17"/>
  <c r="BH242" i="17"/>
  <c r="BG242" i="17"/>
  <c r="BE242" i="17"/>
  <c r="T242" i="17"/>
  <c r="R242" i="17"/>
  <c r="P242" i="17"/>
  <c r="BI240" i="17"/>
  <c r="BH240" i="17"/>
  <c r="BG240" i="17"/>
  <c r="BE240" i="17"/>
  <c r="T240" i="17"/>
  <c r="R240" i="17"/>
  <c r="P240" i="17"/>
  <c r="BI239" i="17"/>
  <c r="BH239" i="17"/>
  <c r="BG239" i="17"/>
  <c r="BE239" i="17"/>
  <c r="T239" i="17"/>
  <c r="R239" i="17"/>
  <c r="P239" i="17"/>
  <c r="BI236" i="17"/>
  <c r="BH236" i="17"/>
  <c r="BG236" i="17"/>
  <c r="BE236" i="17"/>
  <c r="T236" i="17"/>
  <c r="R236" i="17"/>
  <c r="P236" i="17"/>
  <c r="BI235" i="17"/>
  <c r="BH235" i="17"/>
  <c r="BG235" i="17"/>
  <c r="BE235" i="17"/>
  <c r="T235" i="17"/>
  <c r="R235" i="17"/>
  <c r="P235" i="17"/>
  <c r="BI234" i="17"/>
  <c r="BH234" i="17"/>
  <c r="BG234" i="17"/>
  <c r="BE234" i="17"/>
  <c r="T234" i="17"/>
  <c r="R234" i="17"/>
  <c r="P234" i="17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3" i="17"/>
  <c r="BH143" i="17"/>
  <c r="BG143" i="17"/>
  <c r="BE143" i="17"/>
  <c r="T143" i="17"/>
  <c r="T142" i="17" s="1"/>
  <c r="R143" i="17"/>
  <c r="R142" i="17"/>
  <c r="P143" i="17"/>
  <c r="P142" i="17" s="1"/>
  <c r="J136" i="17"/>
  <c r="F136" i="17"/>
  <c r="F134" i="17"/>
  <c r="E132" i="17"/>
  <c r="J93" i="17"/>
  <c r="F93" i="17"/>
  <c r="F91" i="17"/>
  <c r="E89" i="17"/>
  <c r="J26" i="17"/>
  <c r="E26" i="17"/>
  <c r="J137" i="17" s="1"/>
  <c r="J25" i="17"/>
  <c r="J20" i="17"/>
  <c r="E20" i="17"/>
  <c r="F94" i="17" s="1"/>
  <c r="J19" i="17"/>
  <c r="J14" i="17"/>
  <c r="J91" i="17" s="1"/>
  <c r="E7" i="17"/>
  <c r="E128" i="17" s="1"/>
  <c r="J39" i="16"/>
  <c r="J38" i="16"/>
  <c r="AY112" i="1" s="1"/>
  <c r="J37" i="16"/>
  <c r="AX112" i="1"/>
  <c r="BI205" i="16"/>
  <c r="BH205" i="16"/>
  <c r="BG205" i="16"/>
  <c r="BE205" i="16"/>
  <c r="T205" i="16"/>
  <c r="R205" i="16"/>
  <c r="P205" i="16"/>
  <c r="BI204" i="16"/>
  <c r="BH204" i="16"/>
  <c r="BG204" i="16"/>
  <c r="BE204" i="16"/>
  <c r="T204" i="16"/>
  <c r="R204" i="16"/>
  <c r="P204" i="16"/>
  <c r="BI202" i="16"/>
  <c r="BH202" i="16"/>
  <c r="BG202" i="16"/>
  <c r="BE202" i="16"/>
  <c r="T202" i="16"/>
  <c r="R202" i="16"/>
  <c r="P202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9" i="16"/>
  <c r="BH199" i="16"/>
  <c r="BG199" i="16"/>
  <c r="BE199" i="16"/>
  <c r="T199" i="16"/>
  <c r="R199" i="16"/>
  <c r="P199" i="16"/>
  <c r="BI198" i="16"/>
  <c r="BH198" i="16"/>
  <c r="BG198" i="16"/>
  <c r="BE198" i="16"/>
  <c r="T198" i="16"/>
  <c r="R198" i="16"/>
  <c r="P198" i="16"/>
  <c r="BI197" i="16"/>
  <c r="BH197" i="16"/>
  <c r="BG197" i="16"/>
  <c r="BE197" i="16"/>
  <c r="T197" i="16"/>
  <c r="R197" i="16"/>
  <c r="P197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3" i="16"/>
  <c r="BH193" i="16"/>
  <c r="BG193" i="16"/>
  <c r="BE193" i="16"/>
  <c r="T193" i="16"/>
  <c r="R193" i="16"/>
  <c r="P193" i="16"/>
  <c r="BI192" i="16"/>
  <c r="BH192" i="16"/>
  <c r="BG192" i="16"/>
  <c r="BE192" i="16"/>
  <c r="T192" i="16"/>
  <c r="R192" i="16"/>
  <c r="P192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4" i="16"/>
  <c r="BH184" i="16"/>
  <c r="BG184" i="16"/>
  <c r="BE184" i="16"/>
  <c r="T184" i="16"/>
  <c r="R184" i="16"/>
  <c r="P184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5" i="16"/>
  <c r="BH135" i="16"/>
  <c r="BG135" i="16"/>
  <c r="BE135" i="16"/>
  <c r="T135" i="16"/>
  <c r="T134" i="16" s="1"/>
  <c r="R135" i="16"/>
  <c r="R134" i="16" s="1"/>
  <c r="P135" i="16"/>
  <c r="P134" i="16"/>
  <c r="BI133" i="16"/>
  <c r="BH133" i="16"/>
  <c r="BG133" i="16"/>
  <c r="BE133" i="16"/>
  <c r="T133" i="16"/>
  <c r="T132" i="16" s="1"/>
  <c r="T131" i="16" s="1"/>
  <c r="R133" i="16"/>
  <c r="R132" i="16" s="1"/>
  <c r="P133" i="16"/>
  <c r="P132" i="16" s="1"/>
  <c r="J126" i="16"/>
  <c r="F126" i="16"/>
  <c r="F124" i="16"/>
  <c r="E122" i="16"/>
  <c r="J93" i="16"/>
  <c r="F93" i="16"/>
  <c r="F91" i="16"/>
  <c r="E89" i="16"/>
  <c r="J26" i="16"/>
  <c r="E26" i="16"/>
  <c r="J94" i="16" s="1"/>
  <c r="J25" i="16"/>
  <c r="J20" i="16"/>
  <c r="E20" i="16"/>
  <c r="F127" i="16" s="1"/>
  <c r="J19" i="16"/>
  <c r="J14" i="16"/>
  <c r="J91" i="16" s="1"/>
  <c r="E7" i="16"/>
  <c r="E118" i="16" s="1"/>
  <c r="J39" i="15"/>
  <c r="J38" i="15"/>
  <c r="AY111" i="1" s="1"/>
  <c r="J37" i="15"/>
  <c r="AX111" i="1" s="1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69" i="15"/>
  <c r="BH169" i="15"/>
  <c r="BG169" i="15"/>
  <c r="BE169" i="15"/>
  <c r="T169" i="15"/>
  <c r="T168" i="15" s="1"/>
  <c r="T167" i="15" s="1"/>
  <c r="R169" i="15"/>
  <c r="R168" i="15" s="1"/>
  <c r="R167" i="15" s="1"/>
  <c r="P169" i="15"/>
  <c r="P168" i="15" s="1"/>
  <c r="P167" i="15" s="1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J125" i="15"/>
  <c r="F125" i="15"/>
  <c r="F123" i="15"/>
  <c r="E121" i="15"/>
  <c r="J93" i="15"/>
  <c r="F93" i="15"/>
  <c r="F91" i="15"/>
  <c r="E89" i="15"/>
  <c r="J26" i="15"/>
  <c r="E26" i="15"/>
  <c r="J94" i="15" s="1"/>
  <c r="J25" i="15"/>
  <c r="J20" i="15"/>
  <c r="E20" i="15"/>
  <c r="F126" i="15" s="1"/>
  <c r="J19" i="15"/>
  <c r="J14" i="15"/>
  <c r="J123" i="15" s="1"/>
  <c r="E7" i="15"/>
  <c r="E117" i="15" s="1"/>
  <c r="J39" i="14"/>
  <c r="J38" i="14"/>
  <c r="AY109" i="1" s="1"/>
  <c r="J37" i="14"/>
  <c r="AX109" i="1" s="1"/>
  <c r="BI318" i="14"/>
  <c r="BH318" i="14"/>
  <c r="BG318" i="14"/>
  <c r="BE318" i="14"/>
  <c r="T318" i="14"/>
  <c r="R318" i="14"/>
  <c r="P318" i="14"/>
  <c r="BI317" i="14"/>
  <c r="BH317" i="14"/>
  <c r="BG317" i="14"/>
  <c r="BE317" i="14"/>
  <c r="T317" i="14"/>
  <c r="R317" i="14"/>
  <c r="P317" i="14"/>
  <c r="BI316" i="14"/>
  <c r="BH316" i="14"/>
  <c r="BG316" i="14"/>
  <c r="BE316" i="14"/>
  <c r="T316" i="14"/>
  <c r="R316" i="14"/>
  <c r="P316" i="14"/>
  <c r="BI314" i="14"/>
  <c r="BH314" i="14"/>
  <c r="BG314" i="14"/>
  <c r="BE314" i="14"/>
  <c r="T314" i="14"/>
  <c r="R314" i="14"/>
  <c r="P314" i="14"/>
  <c r="BI313" i="14"/>
  <c r="BH313" i="14"/>
  <c r="BG313" i="14"/>
  <c r="BE313" i="14"/>
  <c r="T313" i="14"/>
  <c r="R313" i="14"/>
  <c r="P313" i="14"/>
  <c r="BI311" i="14"/>
  <c r="BH311" i="14"/>
  <c r="BG311" i="14"/>
  <c r="BE311" i="14"/>
  <c r="T311" i="14"/>
  <c r="R311" i="14"/>
  <c r="P311" i="14"/>
  <c r="BI310" i="14"/>
  <c r="BH310" i="14"/>
  <c r="BG310" i="14"/>
  <c r="BE310" i="14"/>
  <c r="T310" i="14"/>
  <c r="R310" i="14"/>
  <c r="P310" i="14"/>
  <c r="BI309" i="14"/>
  <c r="BH309" i="14"/>
  <c r="BG309" i="14"/>
  <c r="BE309" i="14"/>
  <c r="T309" i="14"/>
  <c r="R309" i="14"/>
  <c r="P309" i="14"/>
  <c r="BI307" i="14"/>
  <c r="BH307" i="14"/>
  <c r="BG307" i="14"/>
  <c r="BE307" i="14"/>
  <c r="T307" i="14"/>
  <c r="R307" i="14"/>
  <c r="P307" i="14"/>
  <c r="BI306" i="14"/>
  <c r="BH306" i="14"/>
  <c r="BG306" i="14"/>
  <c r="BE306" i="14"/>
  <c r="T306" i="14"/>
  <c r="R306" i="14"/>
  <c r="P306" i="14"/>
  <c r="BI305" i="14"/>
  <c r="BH305" i="14"/>
  <c r="BG305" i="14"/>
  <c r="BE305" i="14"/>
  <c r="T305" i="14"/>
  <c r="R305" i="14"/>
  <c r="P305" i="14"/>
  <c r="BI304" i="14"/>
  <c r="BH304" i="14"/>
  <c r="BG304" i="14"/>
  <c r="BE304" i="14"/>
  <c r="T304" i="14"/>
  <c r="R304" i="14"/>
  <c r="P304" i="14"/>
  <c r="BI303" i="14"/>
  <c r="BH303" i="14"/>
  <c r="BG303" i="14"/>
  <c r="BE303" i="14"/>
  <c r="T303" i="14"/>
  <c r="R303" i="14"/>
  <c r="P303" i="14"/>
  <c r="BI301" i="14"/>
  <c r="BH301" i="14"/>
  <c r="BG301" i="14"/>
  <c r="BE301" i="14"/>
  <c r="T301" i="14"/>
  <c r="R301" i="14"/>
  <c r="P301" i="14"/>
  <c r="BI300" i="14"/>
  <c r="BH300" i="14"/>
  <c r="BG300" i="14"/>
  <c r="BE300" i="14"/>
  <c r="T300" i="14"/>
  <c r="R300" i="14"/>
  <c r="P300" i="14"/>
  <c r="BI299" i="14"/>
  <c r="BH299" i="14"/>
  <c r="BG299" i="14"/>
  <c r="BE299" i="14"/>
  <c r="T299" i="14"/>
  <c r="R299" i="14"/>
  <c r="P299" i="14"/>
  <c r="BI298" i="14"/>
  <c r="BH298" i="14"/>
  <c r="BG298" i="14"/>
  <c r="BE298" i="14"/>
  <c r="T298" i="14"/>
  <c r="R298" i="14"/>
  <c r="P298" i="14"/>
  <c r="BI297" i="14"/>
  <c r="BH297" i="14"/>
  <c r="BG297" i="14"/>
  <c r="BE297" i="14"/>
  <c r="T297" i="14"/>
  <c r="R297" i="14"/>
  <c r="P297" i="14"/>
  <c r="BI296" i="14"/>
  <c r="BH296" i="14"/>
  <c r="BG296" i="14"/>
  <c r="BE296" i="14"/>
  <c r="T296" i="14"/>
  <c r="R296" i="14"/>
  <c r="P296" i="14"/>
  <c r="BI295" i="14"/>
  <c r="BH295" i="14"/>
  <c r="BG295" i="14"/>
  <c r="BE295" i="14"/>
  <c r="T295" i="14"/>
  <c r="R295" i="14"/>
  <c r="P295" i="14"/>
  <c r="BI294" i="14"/>
  <c r="BH294" i="14"/>
  <c r="BG294" i="14"/>
  <c r="BE294" i="14"/>
  <c r="T294" i="14"/>
  <c r="R294" i="14"/>
  <c r="P294" i="14"/>
  <c r="BI293" i="14"/>
  <c r="BH293" i="14"/>
  <c r="BG293" i="14"/>
  <c r="BE293" i="14"/>
  <c r="T293" i="14"/>
  <c r="R293" i="14"/>
  <c r="P293" i="14"/>
  <c r="BI292" i="14"/>
  <c r="BH292" i="14"/>
  <c r="BG292" i="14"/>
  <c r="BE292" i="14"/>
  <c r="T292" i="14"/>
  <c r="R292" i="14"/>
  <c r="P292" i="14"/>
  <c r="BI291" i="14"/>
  <c r="BH291" i="14"/>
  <c r="BG291" i="14"/>
  <c r="BE291" i="14"/>
  <c r="T291" i="14"/>
  <c r="R291" i="14"/>
  <c r="P291" i="14"/>
  <c r="BI290" i="14"/>
  <c r="BH290" i="14"/>
  <c r="BG290" i="14"/>
  <c r="BE290" i="14"/>
  <c r="T290" i="14"/>
  <c r="R290" i="14"/>
  <c r="P290" i="14"/>
  <c r="BI289" i="14"/>
  <c r="BH289" i="14"/>
  <c r="BG289" i="14"/>
  <c r="BE289" i="14"/>
  <c r="T289" i="14"/>
  <c r="R289" i="14"/>
  <c r="P289" i="14"/>
  <c r="BI288" i="14"/>
  <c r="BH288" i="14"/>
  <c r="BG288" i="14"/>
  <c r="BE288" i="14"/>
  <c r="T288" i="14"/>
  <c r="R288" i="14"/>
  <c r="P288" i="14"/>
  <c r="BI287" i="14"/>
  <c r="BH287" i="14"/>
  <c r="BG287" i="14"/>
  <c r="BE287" i="14"/>
  <c r="T287" i="14"/>
  <c r="R287" i="14"/>
  <c r="P287" i="14"/>
  <c r="BI286" i="14"/>
  <c r="BH286" i="14"/>
  <c r="BG286" i="14"/>
  <c r="BE286" i="14"/>
  <c r="T286" i="14"/>
  <c r="R286" i="14"/>
  <c r="P286" i="14"/>
  <c r="BI285" i="14"/>
  <c r="BH285" i="14"/>
  <c r="BG285" i="14"/>
  <c r="BE285" i="14"/>
  <c r="T285" i="14"/>
  <c r="R285" i="14"/>
  <c r="P285" i="14"/>
  <c r="BI284" i="14"/>
  <c r="BH284" i="14"/>
  <c r="BG284" i="14"/>
  <c r="BE284" i="14"/>
  <c r="T284" i="14"/>
  <c r="R284" i="14"/>
  <c r="P284" i="14"/>
  <c r="BI283" i="14"/>
  <c r="BH283" i="14"/>
  <c r="BG283" i="14"/>
  <c r="BE283" i="14"/>
  <c r="T283" i="14"/>
  <c r="R283" i="14"/>
  <c r="P283" i="14"/>
  <c r="BI282" i="14"/>
  <c r="BH282" i="14"/>
  <c r="BG282" i="14"/>
  <c r="BE282" i="14"/>
  <c r="T282" i="14"/>
  <c r="R282" i="14"/>
  <c r="P282" i="14"/>
  <c r="BI281" i="14"/>
  <c r="BH281" i="14"/>
  <c r="BG281" i="14"/>
  <c r="BE281" i="14"/>
  <c r="T281" i="14"/>
  <c r="R281" i="14"/>
  <c r="P281" i="14"/>
  <c r="BI280" i="14"/>
  <c r="BH280" i="14"/>
  <c r="BG280" i="14"/>
  <c r="BE280" i="14"/>
  <c r="T280" i="14"/>
  <c r="R280" i="14"/>
  <c r="P280" i="14"/>
  <c r="BI279" i="14"/>
  <c r="BH279" i="14"/>
  <c r="BG279" i="14"/>
  <c r="BE279" i="14"/>
  <c r="T279" i="14"/>
  <c r="R279" i="14"/>
  <c r="P279" i="14"/>
  <c r="BI278" i="14"/>
  <c r="BH278" i="14"/>
  <c r="BG278" i="14"/>
  <c r="BE278" i="14"/>
  <c r="T278" i="14"/>
  <c r="R278" i="14"/>
  <c r="P278" i="14"/>
  <c r="BI277" i="14"/>
  <c r="BH277" i="14"/>
  <c r="BG277" i="14"/>
  <c r="BE277" i="14"/>
  <c r="T277" i="14"/>
  <c r="R277" i="14"/>
  <c r="P277" i="14"/>
  <c r="BI276" i="14"/>
  <c r="BH276" i="14"/>
  <c r="BG276" i="14"/>
  <c r="BE276" i="14"/>
  <c r="T276" i="14"/>
  <c r="R276" i="14"/>
  <c r="P276" i="14"/>
  <c r="BI275" i="14"/>
  <c r="BH275" i="14"/>
  <c r="BG275" i="14"/>
  <c r="BE275" i="14"/>
  <c r="T275" i="14"/>
  <c r="R275" i="14"/>
  <c r="P275" i="14"/>
  <c r="BI274" i="14"/>
  <c r="BH274" i="14"/>
  <c r="BG274" i="14"/>
  <c r="BE274" i="14"/>
  <c r="T274" i="14"/>
  <c r="R274" i="14"/>
  <c r="P274" i="14"/>
  <c r="BI272" i="14"/>
  <c r="BH272" i="14"/>
  <c r="BG272" i="14"/>
  <c r="BE272" i="14"/>
  <c r="T272" i="14"/>
  <c r="R272" i="14"/>
  <c r="P272" i="14"/>
  <c r="BI271" i="14"/>
  <c r="BH271" i="14"/>
  <c r="BG271" i="14"/>
  <c r="BE271" i="14"/>
  <c r="T271" i="14"/>
  <c r="R271" i="14"/>
  <c r="P271" i="14"/>
  <c r="BI270" i="14"/>
  <c r="BH270" i="14"/>
  <c r="BG270" i="14"/>
  <c r="BE270" i="14"/>
  <c r="T270" i="14"/>
  <c r="R270" i="14"/>
  <c r="P270" i="14"/>
  <c r="BI268" i="14"/>
  <c r="BH268" i="14"/>
  <c r="BG268" i="14"/>
  <c r="BE268" i="14"/>
  <c r="T268" i="14"/>
  <c r="R268" i="14"/>
  <c r="P268" i="14"/>
  <c r="BI267" i="14"/>
  <c r="BH267" i="14"/>
  <c r="BG267" i="14"/>
  <c r="BE267" i="14"/>
  <c r="T267" i="14"/>
  <c r="R267" i="14"/>
  <c r="P267" i="14"/>
  <c r="BI266" i="14"/>
  <c r="BH266" i="14"/>
  <c r="BG266" i="14"/>
  <c r="BE266" i="14"/>
  <c r="T266" i="14"/>
  <c r="R266" i="14"/>
  <c r="P266" i="14"/>
  <c r="BI265" i="14"/>
  <c r="BH265" i="14"/>
  <c r="BG265" i="14"/>
  <c r="BE265" i="14"/>
  <c r="T265" i="14"/>
  <c r="R265" i="14"/>
  <c r="P265" i="14"/>
  <c r="BI264" i="14"/>
  <c r="BH264" i="14"/>
  <c r="BG264" i="14"/>
  <c r="BE264" i="14"/>
  <c r="T264" i="14"/>
  <c r="R264" i="14"/>
  <c r="P264" i="14"/>
  <c r="BI263" i="14"/>
  <c r="BH263" i="14"/>
  <c r="BG263" i="14"/>
  <c r="BE263" i="14"/>
  <c r="T263" i="14"/>
  <c r="R263" i="14"/>
  <c r="P263" i="14"/>
  <c r="BI262" i="14"/>
  <c r="BH262" i="14"/>
  <c r="BG262" i="14"/>
  <c r="BE262" i="14"/>
  <c r="T262" i="14"/>
  <c r="R262" i="14"/>
  <c r="P262" i="14"/>
  <c r="BI261" i="14"/>
  <c r="BH261" i="14"/>
  <c r="BG261" i="14"/>
  <c r="BE261" i="14"/>
  <c r="T261" i="14"/>
  <c r="R261" i="14"/>
  <c r="P261" i="14"/>
  <c r="BI260" i="14"/>
  <c r="BH260" i="14"/>
  <c r="BG260" i="14"/>
  <c r="BE260" i="14"/>
  <c r="T260" i="14"/>
  <c r="R260" i="14"/>
  <c r="P260" i="14"/>
  <c r="BI259" i="14"/>
  <c r="BH259" i="14"/>
  <c r="BG259" i="14"/>
  <c r="BE259" i="14"/>
  <c r="T259" i="14"/>
  <c r="R259" i="14"/>
  <c r="P259" i="14"/>
  <c r="BI258" i="14"/>
  <c r="BH258" i="14"/>
  <c r="BG258" i="14"/>
  <c r="BE258" i="14"/>
  <c r="T258" i="14"/>
  <c r="R258" i="14"/>
  <c r="P258" i="14"/>
  <c r="BI257" i="14"/>
  <c r="BH257" i="14"/>
  <c r="BG257" i="14"/>
  <c r="BE257" i="14"/>
  <c r="T257" i="14"/>
  <c r="R257" i="14"/>
  <c r="P257" i="14"/>
  <c r="BI256" i="14"/>
  <c r="BH256" i="14"/>
  <c r="BG256" i="14"/>
  <c r="BE256" i="14"/>
  <c r="T256" i="14"/>
  <c r="R256" i="14"/>
  <c r="P256" i="14"/>
  <c r="BI255" i="14"/>
  <c r="BH255" i="14"/>
  <c r="BG255" i="14"/>
  <c r="BE255" i="14"/>
  <c r="T255" i="14"/>
  <c r="R255" i="14"/>
  <c r="P255" i="14"/>
  <c r="BI254" i="14"/>
  <c r="BH254" i="14"/>
  <c r="BG254" i="14"/>
  <c r="BE254" i="14"/>
  <c r="T254" i="14"/>
  <c r="R254" i="14"/>
  <c r="P254" i="14"/>
  <c r="BI253" i="14"/>
  <c r="BH253" i="14"/>
  <c r="BG253" i="14"/>
  <c r="BE253" i="14"/>
  <c r="T253" i="14"/>
  <c r="R253" i="14"/>
  <c r="P253" i="14"/>
  <c r="BI252" i="14"/>
  <c r="BH252" i="14"/>
  <c r="BG252" i="14"/>
  <c r="BE252" i="14"/>
  <c r="T252" i="14"/>
  <c r="R252" i="14"/>
  <c r="P252" i="14"/>
  <c r="BI251" i="14"/>
  <c r="BH251" i="14"/>
  <c r="BG251" i="14"/>
  <c r="BE251" i="14"/>
  <c r="T251" i="14"/>
  <c r="R251" i="14"/>
  <c r="P251" i="14"/>
  <c r="BI250" i="14"/>
  <c r="BH250" i="14"/>
  <c r="BG250" i="14"/>
  <c r="BE250" i="14"/>
  <c r="T250" i="14"/>
  <c r="R250" i="14"/>
  <c r="P250" i="14"/>
  <c r="BI249" i="14"/>
  <c r="BH249" i="14"/>
  <c r="BG249" i="14"/>
  <c r="BE249" i="14"/>
  <c r="T249" i="14"/>
  <c r="R249" i="14"/>
  <c r="P249" i="14"/>
  <c r="BI248" i="14"/>
  <c r="BH248" i="14"/>
  <c r="BG248" i="14"/>
  <c r="BE248" i="14"/>
  <c r="T248" i="14"/>
  <c r="R248" i="14"/>
  <c r="P248" i="14"/>
  <c r="BI247" i="14"/>
  <c r="BH247" i="14"/>
  <c r="BG247" i="14"/>
  <c r="BE247" i="14"/>
  <c r="T247" i="14"/>
  <c r="R247" i="14"/>
  <c r="P247" i="14"/>
  <c r="BI246" i="14"/>
  <c r="BH246" i="14"/>
  <c r="BG246" i="14"/>
  <c r="BE246" i="14"/>
  <c r="T246" i="14"/>
  <c r="R246" i="14"/>
  <c r="P246" i="14"/>
  <c r="BI245" i="14"/>
  <c r="BH245" i="14"/>
  <c r="BG245" i="14"/>
  <c r="BE245" i="14"/>
  <c r="T245" i="14"/>
  <c r="R245" i="14"/>
  <c r="P245" i="14"/>
  <c r="BI244" i="14"/>
  <c r="BH244" i="14"/>
  <c r="BG244" i="14"/>
  <c r="BE244" i="14"/>
  <c r="T244" i="14"/>
  <c r="R244" i="14"/>
  <c r="P244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5" i="14"/>
  <c r="BH235" i="14"/>
  <c r="BG235" i="14"/>
  <c r="BE235" i="14"/>
  <c r="T235" i="14"/>
  <c r="R235" i="14"/>
  <c r="P235" i="14"/>
  <c r="BI234" i="14"/>
  <c r="BH234" i="14"/>
  <c r="BG234" i="14"/>
  <c r="BE234" i="14"/>
  <c r="T234" i="14"/>
  <c r="R234" i="14"/>
  <c r="P234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R219" i="14"/>
  <c r="P219" i="14"/>
  <c r="BI218" i="14"/>
  <c r="BH218" i="14"/>
  <c r="BG218" i="14"/>
  <c r="BE218" i="14"/>
  <c r="T218" i="14"/>
  <c r="R218" i="14"/>
  <c r="P218" i="14"/>
  <c r="BI217" i="14"/>
  <c r="BH217" i="14"/>
  <c r="BG217" i="14"/>
  <c r="BE217" i="14"/>
  <c r="T217" i="14"/>
  <c r="R217" i="14"/>
  <c r="P217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4" i="14"/>
  <c r="BH214" i="14"/>
  <c r="BG214" i="14"/>
  <c r="BE214" i="14"/>
  <c r="T214" i="14"/>
  <c r="R214" i="14"/>
  <c r="P214" i="14"/>
  <c r="BI213" i="14"/>
  <c r="BH213" i="14"/>
  <c r="BG213" i="14"/>
  <c r="BE213" i="14"/>
  <c r="T213" i="14"/>
  <c r="R213" i="14"/>
  <c r="P213" i="14"/>
  <c r="BI212" i="14"/>
  <c r="BH212" i="14"/>
  <c r="BG212" i="14"/>
  <c r="BE212" i="14"/>
  <c r="T212" i="14"/>
  <c r="R212" i="14"/>
  <c r="P212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6" i="14"/>
  <c r="BH206" i="14"/>
  <c r="BG206" i="14"/>
  <c r="BE206" i="14"/>
  <c r="T206" i="14"/>
  <c r="R206" i="14"/>
  <c r="P206" i="14"/>
  <c r="BI205" i="14"/>
  <c r="BH205" i="14"/>
  <c r="BG205" i="14"/>
  <c r="BE205" i="14"/>
  <c r="T205" i="14"/>
  <c r="R205" i="14"/>
  <c r="P205" i="14"/>
  <c r="BI204" i="14"/>
  <c r="BH204" i="14"/>
  <c r="BG204" i="14"/>
  <c r="BE204" i="14"/>
  <c r="T204" i="14"/>
  <c r="R204" i="14"/>
  <c r="P204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5" i="14"/>
  <c r="BH175" i="14"/>
  <c r="BG175" i="14"/>
  <c r="BE175" i="14"/>
  <c r="T175" i="14"/>
  <c r="T174" i="14" s="1"/>
  <c r="R175" i="14"/>
  <c r="R174" i="14" s="1"/>
  <c r="P175" i="14"/>
  <c r="P174" i="14" s="1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2" i="14"/>
  <c r="BH142" i="14"/>
  <c r="BG142" i="14"/>
  <c r="BE142" i="14"/>
  <c r="T142" i="14"/>
  <c r="T141" i="14" s="1"/>
  <c r="R142" i="14"/>
  <c r="R141" i="14" s="1"/>
  <c r="P142" i="14"/>
  <c r="P141" i="14" s="1"/>
  <c r="BI140" i="14"/>
  <c r="BH140" i="14"/>
  <c r="BG140" i="14"/>
  <c r="BE140" i="14"/>
  <c r="T140" i="14"/>
  <c r="T139" i="14" s="1"/>
  <c r="R140" i="14"/>
  <c r="R139" i="14" s="1"/>
  <c r="P140" i="14"/>
  <c r="P139" i="14" s="1"/>
  <c r="J133" i="14"/>
  <c r="F133" i="14"/>
  <c r="F131" i="14"/>
  <c r="E129" i="14"/>
  <c r="J93" i="14"/>
  <c r="F93" i="14"/>
  <c r="F91" i="14"/>
  <c r="E89" i="14"/>
  <c r="J26" i="14"/>
  <c r="E26" i="14"/>
  <c r="J94" i="14" s="1"/>
  <c r="J25" i="14"/>
  <c r="J20" i="14"/>
  <c r="E20" i="14"/>
  <c r="F134" i="14" s="1"/>
  <c r="J19" i="14"/>
  <c r="J14" i="14"/>
  <c r="J91" i="14" s="1"/>
  <c r="E7" i="14"/>
  <c r="E85" i="14" s="1"/>
  <c r="J39" i="13"/>
  <c r="J38" i="13"/>
  <c r="AY108" i="1" s="1"/>
  <c r="J37" i="13"/>
  <c r="AX108" i="1" s="1"/>
  <c r="BI213" i="13"/>
  <c r="BH213" i="13"/>
  <c r="BG213" i="13"/>
  <c r="BE213" i="13"/>
  <c r="T213" i="13"/>
  <c r="T212" i="13" s="1"/>
  <c r="R213" i="13"/>
  <c r="R212" i="13"/>
  <c r="P213" i="13"/>
  <c r="P212" i="13" s="1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8" i="13"/>
  <c r="BH208" i="13"/>
  <c r="BG208" i="13"/>
  <c r="BE208" i="13"/>
  <c r="T208" i="13"/>
  <c r="R208" i="13"/>
  <c r="P208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5" i="13"/>
  <c r="BH135" i="13"/>
  <c r="BG135" i="13"/>
  <c r="BE135" i="13"/>
  <c r="T135" i="13"/>
  <c r="T134" i="13" s="1"/>
  <c r="R135" i="13"/>
  <c r="R134" i="13" s="1"/>
  <c r="P135" i="13"/>
  <c r="P134" i="13" s="1"/>
  <c r="BI133" i="13"/>
  <c r="BH133" i="13"/>
  <c r="BG133" i="13"/>
  <c r="BE133" i="13"/>
  <c r="T133" i="13"/>
  <c r="T132" i="13" s="1"/>
  <c r="R133" i="13"/>
  <c r="R132" i="13" s="1"/>
  <c r="P133" i="13"/>
  <c r="P132" i="13" s="1"/>
  <c r="J126" i="13"/>
  <c r="F126" i="13"/>
  <c r="F124" i="13"/>
  <c r="E122" i="13"/>
  <c r="J93" i="13"/>
  <c r="F93" i="13"/>
  <c r="F91" i="13"/>
  <c r="E89" i="13"/>
  <c r="J26" i="13"/>
  <c r="E26" i="13"/>
  <c r="J94" i="13" s="1"/>
  <c r="J25" i="13"/>
  <c r="J20" i="13"/>
  <c r="E20" i="13"/>
  <c r="F94" i="13" s="1"/>
  <c r="J19" i="13"/>
  <c r="J14" i="13"/>
  <c r="J124" i="13" s="1"/>
  <c r="E7" i="13"/>
  <c r="E85" i="13" s="1"/>
  <c r="J39" i="12"/>
  <c r="J38" i="12"/>
  <c r="AY107" i="1" s="1"/>
  <c r="J37" i="12"/>
  <c r="AX107" i="1"/>
  <c r="BI212" i="12"/>
  <c r="BH212" i="12"/>
  <c r="BG212" i="12"/>
  <c r="BE212" i="12"/>
  <c r="T212" i="12"/>
  <c r="R212" i="12"/>
  <c r="P212" i="12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8" i="12"/>
  <c r="BH208" i="12"/>
  <c r="BG208" i="12"/>
  <c r="BE208" i="12"/>
  <c r="T208" i="12"/>
  <c r="R208" i="12"/>
  <c r="P208" i="12"/>
  <c r="BI207" i="12"/>
  <c r="BH207" i="12"/>
  <c r="BG207" i="12"/>
  <c r="BE207" i="12"/>
  <c r="T207" i="12"/>
  <c r="R207" i="12"/>
  <c r="P207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2" i="12"/>
  <c r="BH202" i="12"/>
  <c r="BG202" i="12"/>
  <c r="BE202" i="12"/>
  <c r="T202" i="12"/>
  <c r="R202" i="12"/>
  <c r="P202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7" i="12"/>
  <c r="BH137" i="12"/>
  <c r="BG137" i="12"/>
  <c r="BE137" i="12"/>
  <c r="T137" i="12"/>
  <c r="R137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J127" i="12"/>
  <c r="F127" i="12"/>
  <c r="F125" i="12"/>
  <c r="E123" i="12"/>
  <c r="J93" i="12"/>
  <c r="F93" i="12"/>
  <c r="F91" i="12"/>
  <c r="E89" i="12"/>
  <c r="J26" i="12"/>
  <c r="E26" i="12"/>
  <c r="J94" i="12" s="1"/>
  <c r="J25" i="12"/>
  <c r="J20" i="12"/>
  <c r="E20" i="12"/>
  <c r="F128" i="12" s="1"/>
  <c r="J19" i="12"/>
  <c r="J14" i="12"/>
  <c r="J125" i="12" s="1"/>
  <c r="E7" i="12"/>
  <c r="E85" i="12" s="1"/>
  <c r="AY106" i="1"/>
  <c r="AX106" i="1"/>
  <c r="AY105" i="1"/>
  <c r="AX105" i="1"/>
  <c r="AY104" i="1"/>
  <c r="AX104" i="1"/>
  <c r="J252" i="7"/>
  <c r="J39" i="7"/>
  <c r="J38" i="7"/>
  <c r="AY102" i="1" s="1"/>
  <c r="J37" i="7"/>
  <c r="AX102" i="1" s="1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J110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BI137" i="7"/>
  <c r="BH137" i="7"/>
  <c r="BG137" i="7"/>
  <c r="BE137" i="7"/>
  <c r="T137" i="7"/>
  <c r="R137" i="7"/>
  <c r="P137" i="7"/>
  <c r="J130" i="7"/>
  <c r="F130" i="7"/>
  <c r="F128" i="7"/>
  <c r="E126" i="7"/>
  <c r="J93" i="7"/>
  <c r="F93" i="7"/>
  <c r="F91" i="7"/>
  <c r="E89" i="7"/>
  <c r="J26" i="7"/>
  <c r="E26" i="7"/>
  <c r="J94" i="7" s="1"/>
  <c r="J25" i="7"/>
  <c r="J20" i="7"/>
  <c r="E20" i="7"/>
  <c r="F131" i="7" s="1"/>
  <c r="J19" i="7"/>
  <c r="J14" i="7"/>
  <c r="J91" i="7" s="1"/>
  <c r="E7" i="7"/>
  <c r="E122" i="7" s="1"/>
  <c r="J39" i="6"/>
  <c r="J38" i="6"/>
  <c r="AY101" i="1" s="1"/>
  <c r="J37" i="6"/>
  <c r="AX101" i="1" s="1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6" i="6"/>
  <c r="BH216" i="6"/>
  <c r="BG216" i="6"/>
  <c r="BE216" i="6"/>
  <c r="T216" i="6"/>
  <c r="R216" i="6"/>
  <c r="P216" i="6"/>
  <c r="BI215" i="6"/>
  <c r="BH215" i="6"/>
  <c r="BG215" i="6"/>
  <c r="BE215" i="6"/>
  <c r="T215" i="6"/>
  <c r="R215" i="6"/>
  <c r="P215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1" i="6"/>
  <c r="BH141" i="6"/>
  <c r="BG141" i="6"/>
  <c r="BE141" i="6"/>
  <c r="T141" i="6"/>
  <c r="T140" i="6" s="1"/>
  <c r="R141" i="6"/>
  <c r="R140" i="6" s="1"/>
  <c r="P141" i="6"/>
  <c r="P140" i="6" s="1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7" i="6"/>
  <c r="BH137" i="6"/>
  <c r="BG137" i="6"/>
  <c r="BE137" i="6"/>
  <c r="T137" i="6"/>
  <c r="R137" i="6"/>
  <c r="P137" i="6"/>
  <c r="BI136" i="6"/>
  <c r="BH136" i="6"/>
  <c r="BG136" i="6"/>
  <c r="BE136" i="6"/>
  <c r="T136" i="6"/>
  <c r="R136" i="6"/>
  <c r="P136" i="6"/>
  <c r="BI135" i="6"/>
  <c r="BH135" i="6"/>
  <c r="BG135" i="6"/>
  <c r="BE135" i="6"/>
  <c r="T135" i="6"/>
  <c r="R135" i="6"/>
  <c r="P135" i="6"/>
  <c r="BI134" i="6"/>
  <c r="BH134" i="6"/>
  <c r="BG134" i="6"/>
  <c r="BE134" i="6"/>
  <c r="T134" i="6"/>
  <c r="R134" i="6"/>
  <c r="P134" i="6"/>
  <c r="BI133" i="6"/>
  <c r="BH133" i="6"/>
  <c r="BG133" i="6"/>
  <c r="BE133" i="6"/>
  <c r="T133" i="6"/>
  <c r="R133" i="6"/>
  <c r="P133" i="6"/>
  <c r="BI132" i="6"/>
  <c r="BH132" i="6"/>
  <c r="BG132" i="6"/>
  <c r="BE132" i="6"/>
  <c r="T132" i="6"/>
  <c r="R132" i="6"/>
  <c r="P132" i="6"/>
  <c r="J125" i="6"/>
  <c r="F125" i="6"/>
  <c r="F123" i="6"/>
  <c r="E121" i="6"/>
  <c r="J93" i="6"/>
  <c r="F93" i="6"/>
  <c r="F91" i="6"/>
  <c r="E89" i="6"/>
  <c r="J26" i="6"/>
  <c r="E26" i="6"/>
  <c r="J94" i="6" s="1"/>
  <c r="J25" i="6"/>
  <c r="J20" i="6"/>
  <c r="E20" i="6"/>
  <c r="F126" i="6" s="1"/>
  <c r="J19" i="6"/>
  <c r="J14" i="6"/>
  <c r="J91" i="6" s="1"/>
  <c r="E7" i="6"/>
  <c r="E117" i="6" s="1"/>
  <c r="J39" i="5"/>
  <c r="J38" i="5"/>
  <c r="AY100" i="1" s="1"/>
  <c r="J37" i="5"/>
  <c r="AX100" i="1" s="1"/>
  <c r="BI363" i="5"/>
  <c r="BH363" i="5"/>
  <c r="BG363" i="5"/>
  <c r="BE363" i="5"/>
  <c r="T363" i="5"/>
  <c r="R363" i="5"/>
  <c r="P363" i="5"/>
  <c r="BI361" i="5"/>
  <c r="BH361" i="5"/>
  <c r="BG361" i="5"/>
  <c r="BE361" i="5"/>
  <c r="T361" i="5"/>
  <c r="T360" i="5" s="1"/>
  <c r="T359" i="5" s="1"/>
  <c r="R361" i="5"/>
  <c r="R360" i="5" s="1"/>
  <c r="R359" i="5" s="1"/>
  <c r="P361" i="5"/>
  <c r="P360" i="5" s="1"/>
  <c r="P359" i="5" s="1"/>
  <c r="BI358" i="5"/>
  <c r="BH358" i="5"/>
  <c r="BG358" i="5"/>
  <c r="BE358" i="5"/>
  <c r="T358" i="5"/>
  <c r="R358" i="5"/>
  <c r="P358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0" i="5"/>
  <c r="BH350" i="5"/>
  <c r="BG350" i="5"/>
  <c r="BE350" i="5"/>
  <c r="T350" i="5"/>
  <c r="R350" i="5"/>
  <c r="P350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3" i="5"/>
  <c r="BH343" i="5"/>
  <c r="BG343" i="5"/>
  <c r="BE343" i="5"/>
  <c r="T343" i="5"/>
  <c r="R343" i="5"/>
  <c r="P343" i="5"/>
  <c r="BI342" i="5"/>
  <c r="BH342" i="5"/>
  <c r="BG342" i="5"/>
  <c r="BE342" i="5"/>
  <c r="T342" i="5"/>
  <c r="R342" i="5"/>
  <c r="P342" i="5"/>
  <c r="BI341" i="5"/>
  <c r="BH341" i="5"/>
  <c r="BG341" i="5"/>
  <c r="BE341" i="5"/>
  <c r="T341" i="5"/>
  <c r="R341" i="5"/>
  <c r="P341" i="5"/>
  <c r="BI339" i="5"/>
  <c r="BH339" i="5"/>
  <c r="BG339" i="5"/>
  <c r="BE339" i="5"/>
  <c r="T339" i="5"/>
  <c r="R339" i="5"/>
  <c r="P339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1" i="5"/>
  <c r="BH331" i="5"/>
  <c r="BG331" i="5"/>
  <c r="BE331" i="5"/>
  <c r="T331" i="5"/>
  <c r="R331" i="5"/>
  <c r="P331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19" i="5"/>
  <c r="BH319" i="5"/>
  <c r="BG319" i="5"/>
  <c r="BE319" i="5"/>
  <c r="T319" i="5"/>
  <c r="R319" i="5"/>
  <c r="P319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5" i="5"/>
  <c r="BH315" i="5"/>
  <c r="BG315" i="5"/>
  <c r="BE315" i="5"/>
  <c r="T315" i="5"/>
  <c r="R315" i="5"/>
  <c r="P315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299" i="5"/>
  <c r="BH299" i="5"/>
  <c r="BG299" i="5"/>
  <c r="BE299" i="5"/>
  <c r="T299" i="5"/>
  <c r="R299" i="5"/>
  <c r="P299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3" i="5"/>
  <c r="BH243" i="5"/>
  <c r="BG243" i="5"/>
  <c r="BE243" i="5"/>
  <c r="T243" i="5"/>
  <c r="T242" i="5" s="1"/>
  <c r="R243" i="5"/>
  <c r="R242" i="5" s="1"/>
  <c r="P243" i="5"/>
  <c r="P242" i="5" s="1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6" i="5"/>
  <c r="BH216" i="5"/>
  <c r="BG216" i="5"/>
  <c r="BE216" i="5"/>
  <c r="T216" i="5"/>
  <c r="R216" i="5"/>
  <c r="P216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8" i="5"/>
  <c r="BH188" i="5"/>
  <c r="BG188" i="5"/>
  <c r="BE188" i="5"/>
  <c r="T188" i="5"/>
  <c r="R188" i="5"/>
  <c r="P188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7" i="5"/>
  <c r="BH177" i="5"/>
  <c r="BG177" i="5"/>
  <c r="BE177" i="5"/>
  <c r="T177" i="5"/>
  <c r="R177" i="5"/>
  <c r="P177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8" i="5"/>
  <c r="BH148" i="5"/>
  <c r="BG148" i="5"/>
  <c r="BE148" i="5"/>
  <c r="T148" i="5"/>
  <c r="R148" i="5"/>
  <c r="P148" i="5"/>
  <c r="J141" i="5"/>
  <c r="F141" i="5"/>
  <c r="F139" i="5"/>
  <c r="E137" i="5"/>
  <c r="J93" i="5"/>
  <c r="F93" i="5"/>
  <c r="F91" i="5"/>
  <c r="E89" i="5"/>
  <c r="J26" i="5"/>
  <c r="E26" i="5"/>
  <c r="J142" i="5" s="1"/>
  <c r="J25" i="5"/>
  <c r="J20" i="5"/>
  <c r="E20" i="5"/>
  <c r="F94" i="5" s="1"/>
  <c r="J19" i="5"/>
  <c r="J14" i="5"/>
  <c r="J139" i="5" s="1"/>
  <c r="E7" i="5"/>
  <c r="E133" i="5" s="1"/>
  <c r="J39" i="4"/>
  <c r="J38" i="4"/>
  <c r="AY98" i="1" s="1"/>
  <c r="J37" i="4"/>
  <c r="AX98" i="1" s="1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0" i="4"/>
  <c r="BH260" i="4"/>
  <c r="BG260" i="4"/>
  <c r="BE260" i="4"/>
  <c r="T260" i="4"/>
  <c r="T259" i="4" s="1"/>
  <c r="R260" i="4"/>
  <c r="R259" i="4" s="1"/>
  <c r="P260" i="4"/>
  <c r="P259" i="4" s="1"/>
  <c r="BI258" i="4"/>
  <c r="BH258" i="4"/>
  <c r="BG258" i="4"/>
  <c r="BE258" i="4"/>
  <c r="T258" i="4"/>
  <c r="T257" i="4" s="1"/>
  <c r="R258" i="4"/>
  <c r="R257" i="4" s="1"/>
  <c r="P258" i="4"/>
  <c r="P257" i="4" s="1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4" i="4"/>
  <c r="BH244" i="4"/>
  <c r="BG244" i="4"/>
  <c r="BE244" i="4"/>
  <c r="T244" i="4"/>
  <c r="T243" i="4" s="1"/>
  <c r="R244" i="4"/>
  <c r="R243" i="4" s="1"/>
  <c r="P244" i="4"/>
  <c r="P243" i="4" s="1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39" i="4"/>
  <c r="BH239" i="4"/>
  <c r="BG239" i="4"/>
  <c r="BE239" i="4"/>
  <c r="T239" i="4"/>
  <c r="T238" i="4" s="1"/>
  <c r="R239" i="4"/>
  <c r="R238" i="4" s="1"/>
  <c r="P239" i="4"/>
  <c r="P238" i="4" s="1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7" i="4"/>
  <c r="F137" i="4"/>
  <c r="F135" i="4"/>
  <c r="E133" i="4"/>
  <c r="J93" i="4"/>
  <c r="F93" i="4"/>
  <c r="F91" i="4"/>
  <c r="E89" i="4"/>
  <c r="J26" i="4"/>
  <c r="E26" i="4"/>
  <c r="J94" i="4" s="1"/>
  <c r="J25" i="4"/>
  <c r="J20" i="4"/>
  <c r="E20" i="4"/>
  <c r="F94" i="4" s="1"/>
  <c r="J19" i="4"/>
  <c r="J14" i="4"/>
  <c r="J91" i="4" s="1"/>
  <c r="E7" i="4"/>
  <c r="E129" i="4" s="1"/>
  <c r="J39" i="3"/>
  <c r="J38" i="3"/>
  <c r="AY97" i="1" s="1"/>
  <c r="J37" i="3"/>
  <c r="AX97" i="1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9" i="3"/>
  <c r="BH419" i="3"/>
  <c r="BG419" i="3"/>
  <c r="BE419" i="3"/>
  <c r="T419" i="3"/>
  <c r="R419" i="3"/>
  <c r="P419" i="3"/>
  <c r="BI418" i="3"/>
  <c r="BH418" i="3"/>
  <c r="BG418" i="3"/>
  <c r="BE418" i="3"/>
  <c r="T418" i="3"/>
  <c r="R418" i="3"/>
  <c r="P418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4" i="3"/>
  <c r="BH404" i="3"/>
  <c r="BG404" i="3"/>
  <c r="BE404" i="3"/>
  <c r="T404" i="3"/>
  <c r="R404" i="3"/>
  <c r="P404" i="3"/>
  <c r="BI403" i="3"/>
  <c r="BH403" i="3"/>
  <c r="BG403" i="3"/>
  <c r="BE403" i="3"/>
  <c r="T403" i="3"/>
  <c r="R403" i="3"/>
  <c r="P403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2" i="3"/>
  <c r="BH392" i="3"/>
  <c r="BG392" i="3"/>
  <c r="BE392" i="3"/>
  <c r="T392" i="3"/>
  <c r="R392" i="3"/>
  <c r="P392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8" i="3"/>
  <c r="BH388" i="3"/>
  <c r="BG388" i="3"/>
  <c r="BE388" i="3"/>
  <c r="T388" i="3"/>
  <c r="R388" i="3"/>
  <c r="P388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2" i="3"/>
  <c r="BH382" i="3"/>
  <c r="BG382" i="3"/>
  <c r="BE382" i="3"/>
  <c r="T382" i="3"/>
  <c r="R382" i="3"/>
  <c r="P382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53" i="3"/>
  <c r="BH353" i="3"/>
  <c r="BG353" i="3"/>
  <c r="BE353" i="3"/>
  <c r="T353" i="3"/>
  <c r="R353" i="3"/>
  <c r="P353" i="3"/>
  <c r="BI352" i="3"/>
  <c r="BH352" i="3"/>
  <c r="BG352" i="3"/>
  <c r="BE352" i="3"/>
  <c r="T352" i="3"/>
  <c r="R352" i="3"/>
  <c r="P352" i="3"/>
  <c r="BI351" i="3"/>
  <c r="BH351" i="3"/>
  <c r="BG351" i="3"/>
  <c r="BE351" i="3"/>
  <c r="T351" i="3"/>
  <c r="R351" i="3"/>
  <c r="P351" i="3"/>
  <c r="BI350" i="3"/>
  <c r="BH350" i="3"/>
  <c r="BG350" i="3"/>
  <c r="BE350" i="3"/>
  <c r="T350" i="3"/>
  <c r="R350" i="3"/>
  <c r="P350" i="3"/>
  <c r="BI348" i="3"/>
  <c r="BH348" i="3"/>
  <c r="BG348" i="3"/>
  <c r="BE348" i="3"/>
  <c r="T348" i="3"/>
  <c r="R348" i="3"/>
  <c r="P348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44" i="3"/>
  <c r="BH344" i="3"/>
  <c r="BG344" i="3"/>
  <c r="BE344" i="3"/>
  <c r="T344" i="3"/>
  <c r="R344" i="3"/>
  <c r="P344" i="3"/>
  <c r="BI343" i="3"/>
  <c r="BH343" i="3"/>
  <c r="BG343" i="3"/>
  <c r="BE343" i="3"/>
  <c r="T343" i="3"/>
  <c r="R343" i="3"/>
  <c r="P343" i="3"/>
  <c r="BI342" i="3"/>
  <c r="BH342" i="3"/>
  <c r="BG342" i="3"/>
  <c r="BE342" i="3"/>
  <c r="T342" i="3"/>
  <c r="R342" i="3"/>
  <c r="P342" i="3"/>
  <c r="BI341" i="3"/>
  <c r="BH341" i="3"/>
  <c r="BG341" i="3"/>
  <c r="BE341" i="3"/>
  <c r="T341" i="3"/>
  <c r="R341" i="3"/>
  <c r="P341" i="3"/>
  <c r="BI340" i="3"/>
  <c r="BH340" i="3"/>
  <c r="BG340" i="3"/>
  <c r="BE340" i="3"/>
  <c r="T340" i="3"/>
  <c r="R340" i="3"/>
  <c r="P340" i="3"/>
  <c r="BI339" i="3"/>
  <c r="BH339" i="3"/>
  <c r="BG339" i="3"/>
  <c r="BE339" i="3"/>
  <c r="T339" i="3"/>
  <c r="R339" i="3"/>
  <c r="P339" i="3"/>
  <c r="BI338" i="3"/>
  <c r="BH338" i="3"/>
  <c r="BG338" i="3"/>
  <c r="BE338" i="3"/>
  <c r="T338" i="3"/>
  <c r="R338" i="3"/>
  <c r="P338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34" i="3"/>
  <c r="BH334" i="3"/>
  <c r="BG334" i="3"/>
  <c r="BE334" i="3"/>
  <c r="T334" i="3"/>
  <c r="R334" i="3"/>
  <c r="P334" i="3"/>
  <c r="BI333" i="3"/>
  <c r="BH333" i="3"/>
  <c r="BG333" i="3"/>
  <c r="BE333" i="3"/>
  <c r="T333" i="3"/>
  <c r="R333" i="3"/>
  <c r="P333" i="3"/>
  <c r="BI332" i="3"/>
  <c r="BH332" i="3"/>
  <c r="BG332" i="3"/>
  <c r="BE332" i="3"/>
  <c r="T332" i="3"/>
  <c r="R332" i="3"/>
  <c r="P332" i="3"/>
  <c r="BI331" i="3"/>
  <c r="BH331" i="3"/>
  <c r="BG331" i="3"/>
  <c r="BE331" i="3"/>
  <c r="T331" i="3"/>
  <c r="R331" i="3"/>
  <c r="P331" i="3"/>
  <c r="BI330" i="3"/>
  <c r="BH330" i="3"/>
  <c r="BG330" i="3"/>
  <c r="BE330" i="3"/>
  <c r="T330" i="3"/>
  <c r="R330" i="3"/>
  <c r="P330" i="3"/>
  <c r="BI329" i="3"/>
  <c r="BH329" i="3"/>
  <c r="BG329" i="3"/>
  <c r="BE329" i="3"/>
  <c r="T329" i="3"/>
  <c r="R329" i="3"/>
  <c r="P329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78" i="3"/>
  <c r="BH278" i="3"/>
  <c r="BG278" i="3"/>
  <c r="BE278" i="3"/>
  <c r="T278" i="3"/>
  <c r="R278" i="3"/>
  <c r="P278" i="3"/>
  <c r="BI277" i="3"/>
  <c r="BH277" i="3"/>
  <c r="BG277" i="3"/>
  <c r="BE277" i="3"/>
  <c r="T277" i="3"/>
  <c r="R277" i="3"/>
  <c r="P277" i="3"/>
  <c r="BI276" i="3"/>
  <c r="BH276" i="3"/>
  <c r="BG276" i="3"/>
  <c r="BE276" i="3"/>
  <c r="T276" i="3"/>
  <c r="R276" i="3"/>
  <c r="P276" i="3"/>
  <c r="BI275" i="3"/>
  <c r="BH275" i="3"/>
  <c r="BG275" i="3"/>
  <c r="BE275" i="3"/>
  <c r="T275" i="3"/>
  <c r="R275" i="3"/>
  <c r="P275" i="3"/>
  <c r="BI274" i="3"/>
  <c r="BH274" i="3"/>
  <c r="BG274" i="3"/>
  <c r="BE274" i="3"/>
  <c r="T274" i="3"/>
  <c r="R274" i="3"/>
  <c r="P274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70" i="3"/>
  <c r="BH270" i="3"/>
  <c r="BG270" i="3"/>
  <c r="BE270" i="3"/>
  <c r="T270" i="3"/>
  <c r="R270" i="3"/>
  <c r="P270" i="3"/>
  <c r="BI269" i="3"/>
  <c r="BH269" i="3"/>
  <c r="BG269" i="3"/>
  <c r="BE269" i="3"/>
  <c r="T269" i="3"/>
  <c r="R269" i="3"/>
  <c r="P269" i="3"/>
  <c r="BI268" i="3"/>
  <c r="BH268" i="3"/>
  <c r="BG268" i="3"/>
  <c r="BE268" i="3"/>
  <c r="T268" i="3"/>
  <c r="R268" i="3"/>
  <c r="P268" i="3"/>
  <c r="BI267" i="3"/>
  <c r="BH267" i="3"/>
  <c r="BG267" i="3"/>
  <c r="BE267" i="3"/>
  <c r="T267" i="3"/>
  <c r="R267" i="3"/>
  <c r="P267" i="3"/>
  <c r="BI266" i="3"/>
  <c r="BH266" i="3"/>
  <c r="BG266" i="3"/>
  <c r="BE266" i="3"/>
  <c r="T266" i="3"/>
  <c r="R266" i="3"/>
  <c r="P266" i="3"/>
  <c r="BI265" i="3"/>
  <c r="BH265" i="3"/>
  <c r="BG265" i="3"/>
  <c r="BE265" i="3"/>
  <c r="T265" i="3"/>
  <c r="R265" i="3"/>
  <c r="P265" i="3"/>
  <c r="BI264" i="3"/>
  <c r="BH264" i="3"/>
  <c r="BG264" i="3"/>
  <c r="BE264" i="3"/>
  <c r="T264" i="3"/>
  <c r="R264" i="3"/>
  <c r="P264" i="3"/>
  <c r="BI263" i="3"/>
  <c r="BH263" i="3"/>
  <c r="BG263" i="3"/>
  <c r="BE263" i="3"/>
  <c r="T263" i="3"/>
  <c r="R263" i="3"/>
  <c r="P263" i="3"/>
  <c r="BI262" i="3"/>
  <c r="BH262" i="3"/>
  <c r="BG262" i="3"/>
  <c r="BE262" i="3"/>
  <c r="T262" i="3"/>
  <c r="R262" i="3"/>
  <c r="P262" i="3"/>
  <c r="BI261" i="3"/>
  <c r="BH261" i="3"/>
  <c r="BG261" i="3"/>
  <c r="BE261" i="3"/>
  <c r="T261" i="3"/>
  <c r="R261" i="3"/>
  <c r="P261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8" i="3"/>
  <c r="BH258" i="3"/>
  <c r="BG258" i="3"/>
  <c r="BE258" i="3"/>
  <c r="T258" i="3"/>
  <c r="R258" i="3"/>
  <c r="P258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5" i="3"/>
  <c r="BH255" i="3"/>
  <c r="BG255" i="3"/>
  <c r="BE255" i="3"/>
  <c r="T255" i="3"/>
  <c r="R255" i="3"/>
  <c r="P255" i="3"/>
  <c r="BI254" i="3"/>
  <c r="BH254" i="3"/>
  <c r="BG254" i="3"/>
  <c r="BE254" i="3"/>
  <c r="T254" i="3"/>
  <c r="R254" i="3"/>
  <c r="P254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23" i="3"/>
  <c r="BH223" i="3"/>
  <c r="BG223" i="3"/>
  <c r="BE223" i="3"/>
  <c r="T223" i="3"/>
  <c r="R223" i="3"/>
  <c r="P223" i="3"/>
  <c r="BI222" i="3"/>
  <c r="BH222" i="3"/>
  <c r="BG222" i="3"/>
  <c r="BE222" i="3"/>
  <c r="T222" i="3"/>
  <c r="R222" i="3"/>
  <c r="P222" i="3"/>
  <c r="BI221" i="3"/>
  <c r="BH221" i="3"/>
  <c r="BG221" i="3"/>
  <c r="BE221" i="3"/>
  <c r="T221" i="3"/>
  <c r="R221" i="3"/>
  <c r="P221" i="3"/>
  <c r="BI220" i="3"/>
  <c r="BH220" i="3"/>
  <c r="BG220" i="3"/>
  <c r="BE220" i="3"/>
  <c r="T220" i="3"/>
  <c r="R220" i="3"/>
  <c r="P220" i="3"/>
  <c r="BI219" i="3"/>
  <c r="BH219" i="3"/>
  <c r="BG219" i="3"/>
  <c r="BE219" i="3"/>
  <c r="T219" i="3"/>
  <c r="R219" i="3"/>
  <c r="P219" i="3"/>
  <c r="BI218" i="3"/>
  <c r="BH218" i="3"/>
  <c r="BG218" i="3"/>
  <c r="BE218" i="3"/>
  <c r="T218" i="3"/>
  <c r="R218" i="3"/>
  <c r="P218" i="3"/>
  <c r="BI217" i="3"/>
  <c r="BH217" i="3"/>
  <c r="BG217" i="3"/>
  <c r="BE217" i="3"/>
  <c r="T217" i="3"/>
  <c r="R217" i="3"/>
  <c r="P217" i="3"/>
  <c r="BI216" i="3"/>
  <c r="BH216" i="3"/>
  <c r="BG216" i="3"/>
  <c r="BE216" i="3"/>
  <c r="T216" i="3"/>
  <c r="R216" i="3"/>
  <c r="P216" i="3"/>
  <c r="BI215" i="3"/>
  <c r="BH215" i="3"/>
  <c r="BG215" i="3"/>
  <c r="BE215" i="3"/>
  <c r="T215" i="3"/>
  <c r="R215" i="3"/>
  <c r="P215" i="3"/>
  <c r="BI214" i="3"/>
  <c r="BH214" i="3"/>
  <c r="BG214" i="3"/>
  <c r="BE214" i="3"/>
  <c r="T214" i="3"/>
  <c r="R214" i="3"/>
  <c r="P214" i="3"/>
  <c r="BI213" i="3"/>
  <c r="BH213" i="3"/>
  <c r="BG213" i="3"/>
  <c r="BE213" i="3"/>
  <c r="T213" i="3"/>
  <c r="R213" i="3"/>
  <c r="P213" i="3"/>
  <c r="BI212" i="3"/>
  <c r="BH212" i="3"/>
  <c r="BG212" i="3"/>
  <c r="BE212" i="3"/>
  <c r="T212" i="3"/>
  <c r="R212" i="3"/>
  <c r="P212" i="3"/>
  <c r="BI211" i="3"/>
  <c r="BH211" i="3"/>
  <c r="BG211" i="3"/>
  <c r="BE211" i="3"/>
  <c r="T211" i="3"/>
  <c r="R211" i="3"/>
  <c r="P211" i="3"/>
  <c r="BI210" i="3"/>
  <c r="BH210" i="3"/>
  <c r="BG210" i="3"/>
  <c r="BE210" i="3"/>
  <c r="T210" i="3"/>
  <c r="R210" i="3"/>
  <c r="P210" i="3"/>
  <c r="BI209" i="3"/>
  <c r="BH209" i="3"/>
  <c r="BG209" i="3"/>
  <c r="BE209" i="3"/>
  <c r="T209" i="3"/>
  <c r="R209" i="3"/>
  <c r="P209" i="3"/>
  <c r="BI208" i="3"/>
  <c r="BH208" i="3"/>
  <c r="BG208" i="3"/>
  <c r="BE208" i="3"/>
  <c r="T208" i="3"/>
  <c r="R208" i="3"/>
  <c r="P208" i="3"/>
  <c r="BI207" i="3"/>
  <c r="BH207" i="3"/>
  <c r="BG207" i="3"/>
  <c r="BE207" i="3"/>
  <c r="T207" i="3"/>
  <c r="R207" i="3"/>
  <c r="P207" i="3"/>
  <c r="BI206" i="3"/>
  <c r="BH206" i="3"/>
  <c r="BG206" i="3"/>
  <c r="BE206" i="3"/>
  <c r="T206" i="3"/>
  <c r="R206" i="3"/>
  <c r="P206" i="3"/>
  <c r="BI205" i="3"/>
  <c r="BH205" i="3"/>
  <c r="BG205" i="3"/>
  <c r="BE205" i="3"/>
  <c r="T205" i="3"/>
  <c r="R205" i="3"/>
  <c r="P205" i="3"/>
  <c r="BI204" i="3"/>
  <c r="BH204" i="3"/>
  <c r="BG204" i="3"/>
  <c r="BE204" i="3"/>
  <c r="T204" i="3"/>
  <c r="R204" i="3"/>
  <c r="P204" i="3"/>
  <c r="BI203" i="3"/>
  <c r="BH203" i="3"/>
  <c r="BG203" i="3"/>
  <c r="BE203" i="3"/>
  <c r="T203" i="3"/>
  <c r="R203" i="3"/>
  <c r="P203" i="3"/>
  <c r="BI202" i="3"/>
  <c r="BH202" i="3"/>
  <c r="BG202" i="3"/>
  <c r="BE202" i="3"/>
  <c r="T202" i="3"/>
  <c r="R202" i="3"/>
  <c r="P202" i="3"/>
  <c r="BI200" i="3"/>
  <c r="BH200" i="3"/>
  <c r="BG200" i="3"/>
  <c r="BE200" i="3"/>
  <c r="T200" i="3"/>
  <c r="R200" i="3"/>
  <c r="P200" i="3"/>
  <c r="BI199" i="3"/>
  <c r="BH199" i="3"/>
  <c r="BG199" i="3"/>
  <c r="BE199" i="3"/>
  <c r="T199" i="3"/>
  <c r="R199" i="3"/>
  <c r="P199" i="3"/>
  <c r="BI198" i="3"/>
  <c r="BH198" i="3"/>
  <c r="BG198" i="3"/>
  <c r="BE198" i="3"/>
  <c r="T198" i="3"/>
  <c r="R198" i="3"/>
  <c r="P198" i="3"/>
  <c r="BI197" i="3"/>
  <c r="BH197" i="3"/>
  <c r="BG197" i="3"/>
  <c r="BE197" i="3"/>
  <c r="T197" i="3"/>
  <c r="R197" i="3"/>
  <c r="P197" i="3"/>
  <c r="BI196" i="3"/>
  <c r="BH196" i="3"/>
  <c r="BG196" i="3"/>
  <c r="BE196" i="3"/>
  <c r="T196" i="3"/>
  <c r="R196" i="3"/>
  <c r="P196" i="3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92" i="3"/>
  <c r="BH192" i="3"/>
  <c r="BG192" i="3"/>
  <c r="BE192" i="3"/>
  <c r="T192" i="3"/>
  <c r="R192" i="3"/>
  <c r="P192" i="3"/>
  <c r="BI191" i="3"/>
  <c r="BH191" i="3"/>
  <c r="BG191" i="3"/>
  <c r="BE191" i="3"/>
  <c r="T191" i="3"/>
  <c r="R191" i="3"/>
  <c r="P191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2" i="3"/>
  <c r="BH172" i="3"/>
  <c r="BG172" i="3"/>
  <c r="BE172" i="3"/>
  <c r="T172" i="3"/>
  <c r="T171" i="3" s="1"/>
  <c r="R172" i="3"/>
  <c r="R171" i="3" s="1"/>
  <c r="P172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3" i="3"/>
  <c r="BH153" i="3"/>
  <c r="BG153" i="3"/>
  <c r="BE153" i="3"/>
  <c r="T153" i="3"/>
  <c r="T152" i="3" s="1"/>
  <c r="R153" i="3"/>
  <c r="R152" i="3" s="1"/>
  <c r="P153" i="3"/>
  <c r="P152" i="3" s="1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8" i="3"/>
  <c r="BH148" i="3"/>
  <c r="BG148" i="3"/>
  <c r="BE148" i="3"/>
  <c r="T148" i="3"/>
  <c r="R148" i="3"/>
  <c r="P148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J139" i="3"/>
  <c r="F139" i="3"/>
  <c r="F137" i="3"/>
  <c r="E135" i="3"/>
  <c r="J93" i="3"/>
  <c r="F93" i="3"/>
  <c r="F91" i="3"/>
  <c r="E89" i="3"/>
  <c r="J26" i="3"/>
  <c r="E26" i="3"/>
  <c r="J94" i="3" s="1"/>
  <c r="J25" i="3"/>
  <c r="J20" i="3"/>
  <c r="E20" i="3"/>
  <c r="F140" i="3" s="1"/>
  <c r="J19" i="3"/>
  <c r="J14" i="3"/>
  <c r="J137" i="3" s="1"/>
  <c r="E7" i="3"/>
  <c r="E85" i="3" s="1"/>
  <c r="J39" i="2"/>
  <c r="J38" i="2"/>
  <c r="AY96" i="1" s="1"/>
  <c r="J37" i="2"/>
  <c r="AX96" i="1" s="1"/>
  <c r="BI216" i="2"/>
  <c r="BH216" i="2"/>
  <c r="BG216" i="2"/>
  <c r="BE216" i="2"/>
  <c r="T216" i="2"/>
  <c r="R216" i="2"/>
  <c r="P216" i="2"/>
  <c r="BI215" i="2"/>
  <c r="BH215" i="2"/>
  <c r="BG215" i="2"/>
  <c r="BE215" i="2"/>
  <c r="T215" i="2"/>
  <c r="R215" i="2"/>
  <c r="P215" i="2"/>
  <c r="BI214" i="2"/>
  <c r="BH214" i="2"/>
  <c r="BG214" i="2"/>
  <c r="BE214" i="2"/>
  <c r="T214" i="2"/>
  <c r="R214" i="2"/>
  <c r="P214" i="2"/>
  <c r="BI213" i="2"/>
  <c r="BH213" i="2"/>
  <c r="BG213" i="2"/>
  <c r="BE213" i="2"/>
  <c r="T213" i="2"/>
  <c r="R213" i="2"/>
  <c r="P213" i="2"/>
  <c r="BI211" i="2"/>
  <c r="BH211" i="2"/>
  <c r="BG211" i="2"/>
  <c r="BE211" i="2"/>
  <c r="T211" i="2"/>
  <c r="R211" i="2"/>
  <c r="P211" i="2"/>
  <c r="BI210" i="2"/>
  <c r="BH210" i="2"/>
  <c r="BG210" i="2"/>
  <c r="BE210" i="2"/>
  <c r="T210" i="2"/>
  <c r="R210" i="2"/>
  <c r="P210" i="2"/>
  <c r="BI209" i="2"/>
  <c r="BH209" i="2"/>
  <c r="BG209" i="2"/>
  <c r="BE209" i="2"/>
  <c r="T209" i="2"/>
  <c r="R209" i="2"/>
  <c r="P209" i="2"/>
  <c r="BI208" i="2"/>
  <c r="BH208" i="2"/>
  <c r="BG208" i="2"/>
  <c r="BE208" i="2"/>
  <c r="T208" i="2"/>
  <c r="R208" i="2"/>
  <c r="P208" i="2"/>
  <c r="BI207" i="2"/>
  <c r="BH207" i="2"/>
  <c r="BG207" i="2"/>
  <c r="BE207" i="2"/>
  <c r="T207" i="2"/>
  <c r="R207" i="2"/>
  <c r="P207" i="2"/>
  <c r="BI206" i="2"/>
  <c r="BH206" i="2"/>
  <c r="BG206" i="2"/>
  <c r="BE206" i="2"/>
  <c r="T206" i="2"/>
  <c r="R206" i="2"/>
  <c r="P206" i="2"/>
  <c r="BI205" i="2"/>
  <c r="BH205" i="2"/>
  <c r="BG205" i="2"/>
  <c r="BE205" i="2"/>
  <c r="T205" i="2"/>
  <c r="R205" i="2"/>
  <c r="P205" i="2"/>
  <c r="BI204" i="2"/>
  <c r="BH204" i="2"/>
  <c r="BG204" i="2"/>
  <c r="BE204" i="2"/>
  <c r="T204" i="2"/>
  <c r="R204" i="2"/>
  <c r="P204" i="2"/>
  <c r="BI203" i="2"/>
  <c r="BH203" i="2"/>
  <c r="BG203" i="2"/>
  <c r="BE203" i="2"/>
  <c r="T203" i="2"/>
  <c r="R203" i="2"/>
  <c r="P203" i="2"/>
  <c r="BI202" i="2"/>
  <c r="BH202" i="2"/>
  <c r="BG202" i="2"/>
  <c r="BE202" i="2"/>
  <c r="T202" i="2"/>
  <c r="R202" i="2"/>
  <c r="P202" i="2"/>
  <c r="BI201" i="2"/>
  <c r="BH201" i="2"/>
  <c r="BG201" i="2"/>
  <c r="BE201" i="2"/>
  <c r="T201" i="2"/>
  <c r="R201" i="2"/>
  <c r="P201" i="2"/>
  <c r="BI199" i="2"/>
  <c r="BH199" i="2"/>
  <c r="BG199" i="2"/>
  <c r="BE199" i="2"/>
  <c r="T199" i="2"/>
  <c r="R199" i="2"/>
  <c r="P199" i="2"/>
  <c r="BI198" i="2"/>
  <c r="BH198" i="2"/>
  <c r="BG198" i="2"/>
  <c r="BE198" i="2"/>
  <c r="T198" i="2"/>
  <c r="R198" i="2"/>
  <c r="P198" i="2"/>
  <c r="BI196" i="2"/>
  <c r="BH196" i="2"/>
  <c r="BG196" i="2"/>
  <c r="BE196" i="2"/>
  <c r="T196" i="2"/>
  <c r="R196" i="2"/>
  <c r="P196" i="2"/>
  <c r="BI195" i="2"/>
  <c r="BH195" i="2"/>
  <c r="BG195" i="2"/>
  <c r="BE195" i="2"/>
  <c r="T195" i="2"/>
  <c r="R195" i="2"/>
  <c r="P195" i="2"/>
  <c r="BI194" i="2"/>
  <c r="BH194" i="2"/>
  <c r="BG194" i="2"/>
  <c r="BE194" i="2"/>
  <c r="T194" i="2"/>
  <c r="R194" i="2"/>
  <c r="P194" i="2"/>
  <c r="BI193" i="2"/>
  <c r="BH193" i="2"/>
  <c r="BG193" i="2"/>
  <c r="BE193" i="2"/>
  <c r="T193" i="2"/>
  <c r="R193" i="2"/>
  <c r="P193" i="2"/>
  <c r="BI192" i="2"/>
  <c r="BH192" i="2"/>
  <c r="BG192" i="2"/>
  <c r="BE192" i="2"/>
  <c r="T192" i="2"/>
  <c r="R192" i="2"/>
  <c r="P192" i="2"/>
  <c r="BI191" i="2"/>
  <c r="BH191" i="2"/>
  <c r="BG191" i="2"/>
  <c r="BE191" i="2"/>
  <c r="T191" i="2"/>
  <c r="R191" i="2"/>
  <c r="P191" i="2"/>
  <c r="BI190" i="2"/>
  <c r="BH190" i="2"/>
  <c r="BG190" i="2"/>
  <c r="BE190" i="2"/>
  <c r="T190" i="2"/>
  <c r="R190" i="2"/>
  <c r="P190" i="2"/>
  <c r="BI189" i="2"/>
  <c r="BH189" i="2"/>
  <c r="BG189" i="2"/>
  <c r="BE189" i="2"/>
  <c r="T189" i="2"/>
  <c r="R189" i="2"/>
  <c r="P189" i="2"/>
  <c r="BI188" i="2"/>
  <c r="BH188" i="2"/>
  <c r="BG188" i="2"/>
  <c r="BE188" i="2"/>
  <c r="T188" i="2"/>
  <c r="R188" i="2"/>
  <c r="P188" i="2"/>
  <c r="BI187" i="2"/>
  <c r="BH187" i="2"/>
  <c r="BG187" i="2"/>
  <c r="BE187" i="2"/>
  <c r="T187" i="2"/>
  <c r="R187" i="2"/>
  <c r="P187" i="2"/>
  <c r="BI186" i="2"/>
  <c r="BH186" i="2"/>
  <c r="BG186" i="2"/>
  <c r="BE186" i="2"/>
  <c r="T186" i="2"/>
  <c r="R186" i="2"/>
  <c r="P186" i="2"/>
  <c r="BI185" i="2"/>
  <c r="BH185" i="2"/>
  <c r="BG185" i="2"/>
  <c r="BE185" i="2"/>
  <c r="T185" i="2"/>
  <c r="R185" i="2"/>
  <c r="P185" i="2"/>
  <c r="BI184" i="2"/>
  <c r="BH184" i="2"/>
  <c r="BG184" i="2"/>
  <c r="BE184" i="2"/>
  <c r="T184" i="2"/>
  <c r="R184" i="2"/>
  <c r="P184" i="2"/>
  <c r="BI183" i="2"/>
  <c r="BH183" i="2"/>
  <c r="BG183" i="2"/>
  <c r="BE183" i="2"/>
  <c r="T183" i="2"/>
  <c r="R183" i="2"/>
  <c r="P183" i="2"/>
  <c r="BI181" i="2"/>
  <c r="BH181" i="2"/>
  <c r="BG181" i="2"/>
  <c r="BE181" i="2"/>
  <c r="T181" i="2"/>
  <c r="R181" i="2"/>
  <c r="P181" i="2"/>
  <c r="BI180" i="2"/>
  <c r="BH180" i="2"/>
  <c r="BG180" i="2"/>
  <c r="BE180" i="2"/>
  <c r="T180" i="2"/>
  <c r="R180" i="2"/>
  <c r="P180" i="2"/>
  <c r="BI179" i="2"/>
  <c r="BH179" i="2"/>
  <c r="BG179" i="2"/>
  <c r="BE179" i="2"/>
  <c r="T179" i="2"/>
  <c r="R179" i="2"/>
  <c r="P179" i="2"/>
  <c r="BI178" i="2"/>
  <c r="BH178" i="2"/>
  <c r="BG178" i="2"/>
  <c r="BE178" i="2"/>
  <c r="T178" i="2"/>
  <c r="R178" i="2"/>
  <c r="P178" i="2"/>
  <c r="BI177" i="2"/>
  <c r="BH177" i="2"/>
  <c r="BG177" i="2"/>
  <c r="BE177" i="2"/>
  <c r="T177" i="2"/>
  <c r="R177" i="2"/>
  <c r="P177" i="2"/>
  <c r="BI175" i="2"/>
  <c r="BH175" i="2"/>
  <c r="BG175" i="2"/>
  <c r="BE175" i="2"/>
  <c r="T175" i="2"/>
  <c r="R175" i="2"/>
  <c r="P175" i="2"/>
  <c r="BI174" i="2"/>
  <c r="BH174" i="2"/>
  <c r="BG174" i="2"/>
  <c r="BE174" i="2"/>
  <c r="T174" i="2"/>
  <c r="R174" i="2"/>
  <c r="P174" i="2"/>
  <c r="BI173" i="2"/>
  <c r="BH173" i="2"/>
  <c r="BG173" i="2"/>
  <c r="BE173" i="2"/>
  <c r="T173" i="2"/>
  <c r="R173" i="2"/>
  <c r="P173" i="2"/>
  <c r="BI172" i="2"/>
  <c r="BH172" i="2"/>
  <c r="BG172" i="2"/>
  <c r="BE172" i="2"/>
  <c r="T172" i="2"/>
  <c r="R172" i="2"/>
  <c r="P172" i="2"/>
  <c r="BI171" i="2"/>
  <c r="BH171" i="2"/>
  <c r="BG171" i="2"/>
  <c r="BE171" i="2"/>
  <c r="T171" i="2"/>
  <c r="R171" i="2"/>
  <c r="P171" i="2"/>
  <c r="BI169" i="2"/>
  <c r="BH169" i="2"/>
  <c r="BG169" i="2"/>
  <c r="BE169" i="2"/>
  <c r="T169" i="2"/>
  <c r="R169" i="2"/>
  <c r="P169" i="2"/>
  <c r="BI168" i="2"/>
  <c r="BH168" i="2"/>
  <c r="BG168" i="2"/>
  <c r="BE168" i="2"/>
  <c r="T168" i="2"/>
  <c r="R168" i="2"/>
  <c r="P168" i="2"/>
  <c r="BI167" i="2"/>
  <c r="BH167" i="2"/>
  <c r="BG167" i="2"/>
  <c r="BE167" i="2"/>
  <c r="T167" i="2"/>
  <c r="R167" i="2"/>
  <c r="P167" i="2"/>
  <c r="BI166" i="2"/>
  <c r="BH166" i="2"/>
  <c r="BG166" i="2"/>
  <c r="BE166" i="2"/>
  <c r="T166" i="2"/>
  <c r="R166" i="2"/>
  <c r="P166" i="2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8" i="2"/>
  <c r="BH158" i="2"/>
  <c r="BG158" i="2"/>
  <c r="BE158" i="2"/>
  <c r="T158" i="2"/>
  <c r="R158" i="2"/>
  <c r="P158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1" i="2"/>
  <c r="BH151" i="2"/>
  <c r="BG151" i="2"/>
  <c r="BE151" i="2"/>
  <c r="T151" i="2"/>
  <c r="R151" i="2"/>
  <c r="P151" i="2"/>
  <c r="BI150" i="2"/>
  <c r="BH150" i="2"/>
  <c r="BG150" i="2"/>
  <c r="BE150" i="2"/>
  <c r="T150" i="2"/>
  <c r="R150" i="2"/>
  <c r="P150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J128" i="2"/>
  <c r="F128" i="2"/>
  <c r="F126" i="2"/>
  <c r="E124" i="2"/>
  <c r="J93" i="2"/>
  <c r="F93" i="2"/>
  <c r="F91" i="2"/>
  <c r="E89" i="2"/>
  <c r="J26" i="2"/>
  <c r="E26" i="2"/>
  <c r="J129" i="2" s="1"/>
  <c r="J25" i="2"/>
  <c r="J20" i="2"/>
  <c r="E20" i="2"/>
  <c r="F129" i="2" s="1"/>
  <c r="J19" i="2"/>
  <c r="J14" i="2"/>
  <c r="J126" i="2" s="1"/>
  <c r="E7" i="2"/>
  <c r="E120" i="2" s="1"/>
  <c r="L90" i="1"/>
  <c r="AM90" i="1"/>
  <c r="AM89" i="1"/>
  <c r="L89" i="1"/>
  <c r="AM87" i="1"/>
  <c r="L87" i="1"/>
  <c r="L85" i="1"/>
  <c r="L84" i="1"/>
  <c r="J167" i="35"/>
  <c r="J158" i="35"/>
  <c r="J152" i="35"/>
  <c r="J150" i="35"/>
  <c r="BK145" i="35"/>
  <c r="BK143" i="35"/>
  <c r="BK143" i="34"/>
  <c r="BK141" i="34"/>
  <c r="J139" i="34"/>
  <c r="J138" i="34"/>
  <c r="BK129" i="34"/>
  <c r="BK195" i="33"/>
  <c r="BK182" i="33"/>
  <c r="J175" i="33"/>
  <c r="BK170" i="33"/>
  <c r="BK165" i="33"/>
  <c r="J164" i="33"/>
  <c r="J160" i="33"/>
  <c r="J157" i="33"/>
  <c r="BK153" i="33"/>
  <c r="BK151" i="33"/>
  <c r="BK147" i="33"/>
  <c r="BK142" i="33"/>
  <c r="J141" i="33"/>
  <c r="J137" i="33"/>
  <c r="BK134" i="33"/>
  <c r="J148" i="32"/>
  <c r="J142" i="32"/>
  <c r="J138" i="32"/>
  <c r="BK131" i="32"/>
  <c r="BK129" i="32"/>
  <c r="BK128" i="32"/>
  <c r="J256" i="31"/>
  <c r="J212" i="31"/>
  <c r="BK208" i="31"/>
  <c r="BK207" i="31"/>
  <c r="J202" i="31"/>
  <c r="BK198" i="31"/>
  <c r="J195" i="31"/>
  <c r="BK191" i="31"/>
  <c r="J177" i="31"/>
  <c r="J172" i="31"/>
  <c r="BK169" i="31"/>
  <c r="BK166" i="31"/>
  <c r="BK153" i="31"/>
  <c r="BK149" i="31"/>
  <c r="BK144" i="31"/>
  <c r="BK138" i="31"/>
  <c r="J189" i="30"/>
  <c r="BK181" i="30"/>
  <c r="BK176" i="30"/>
  <c r="BK174" i="30"/>
  <c r="J172" i="30"/>
  <c r="J167" i="30"/>
  <c r="J166" i="30"/>
  <c r="BK163" i="30"/>
  <c r="BK160" i="30"/>
  <c r="BK154" i="30"/>
  <c r="J153" i="30"/>
  <c r="BK150" i="30"/>
  <c r="J144" i="30"/>
  <c r="J136" i="30"/>
  <c r="BK135" i="30"/>
  <c r="J134" i="30"/>
  <c r="J163" i="29"/>
  <c r="J158" i="29"/>
  <c r="J156" i="29"/>
  <c r="J148" i="29"/>
  <c r="J145" i="29"/>
  <c r="BK138" i="29"/>
  <c r="J134" i="29"/>
  <c r="J131" i="29"/>
  <c r="J259" i="28"/>
  <c r="J251" i="28"/>
  <c r="BK241" i="28"/>
  <c r="J240" i="28"/>
  <c r="BK238" i="28"/>
  <c r="BK227" i="28"/>
  <c r="J226" i="28"/>
  <c r="J225" i="28"/>
  <c r="J221" i="28"/>
  <c r="J212" i="28"/>
  <c r="BK206" i="28"/>
  <c r="BK198" i="28"/>
  <c r="J196" i="28"/>
  <c r="J193" i="28"/>
  <c r="BK189" i="28"/>
  <c r="BK188" i="28"/>
  <c r="BK171" i="28"/>
  <c r="J163" i="28"/>
  <c r="BK159" i="28"/>
  <c r="BK155" i="28"/>
  <c r="BK153" i="28"/>
  <c r="BK151" i="28"/>
  <c r="BK150" i="28"/>
  <c r="BK148" i="28"/>
  <c r="BK143" i="28"/>
  <c r="BK198" i="27"/>
  <c r="J193" i="27"/>
  <c r="BK177" i="27"/>
  <c r="BK175" i="27"/>
  <c r="J170" i="27"/>
  <c r="J165" i="27"/>
  <c r="BK162" i="27"/>
  <c r="J159" i="27"/>
  <c r="J149" i="27"/>
  <c r="J148" i="27"/>
  <c r="BK139" i="27"/>
  <c r="J153" i="26"/>
  <c r="BK137" i="26"/>
  <c r="J136" i="26"/>
  <c r="J135" i="26"/>
  <c r="BK133" i="26"/>
  <c r="J213" i="25"/>
  <c r="BK212" i="25"/>
  <c r="J203" i="25"/>
  <c r="J201" i="25"/>
  <c r="J198" i="25"/>
  <c r="BK193" i="25"/>
  <c r="BK189" i="25"/>
  <c r="BK187" i="25"/>
  <c r="BK183" i="25"/>
  <c r="J175" i="25"/>
  <c r="J172" i="25"/>
  <c r="J171" i="25"/>
  <c r="BK168" i="25"/>
  <c r="BK165" i="25"/>
  <c r="J164" i="25"/>
  <c r="BK157" i="25"/>
  <c r="J156" i="25"/>
  <c r="J155" i="25"/>
  <c r="J154" i="25"/>
  <c r="BK148" i="25"/>
  <c r="J141" i="25"/>
  <c r="J140" i="25"/>
  <c r="BK174" i="24"/>
  <c r="J171" i="24"/>
  <c r="BK164" i="24"/>
  <c r="BK161" i="24"/>
  <c r="BK159" i="24"/>
  <c r="BK154" i="24"/>
  <c r="J150" i="24"/>
  <c r="J149" i="24"/>
  <c r="BK148" i="24"/>
  <c r="BK147" i="24"/>
  <c r="BK142" i="24"/>
  <c r="J138" i="24"/>
  <c r="J137" i="24"/>
  <c r="J136" i="24"/>
  <c r="J249" i="23"/>
  <c r="BK241" i="23"/>
  <c r="BK240" i="23"/>
  <c r="J237" i="23"/>
  <c r="J236" i="23"/>
  <c r="J235" i="23"/>
  <c r="BK231" i="23"/>
  <c r="J227" i="23"/>
  <c r="BK226" i="23"/>
  <c r="BK199" i="23"/>
  <c r="J195" i="23"/>
  <c r="BK192" i="23"/>
  <c r="BK190" i="23"/>
  <c r="BK187" i="23"/>
  <c r="J186" i="23"/>
  <c r="BK184" i="23"/>
  <c r="BK182" i="23"/>
  <c r="J181" i="23"/>
  <c r="J180" i="23"/>
  <c r="BK179" i="23"/>
  <c r="J177" i="23"/>
  <c r="J166" i="23"/>
  <c r="J163" i="23"/>
  <c r="BK160" i="23"/>
  <c r="BK158" i="23"/>
  <c r="BK156" i="23"/>
  <c r="BK155" i="23"/>
  <c r="BK154" i="23"/>
  <c r="J151" i="23"/>
  <c r="J150" i="23"/>
  <c r="J149" i="23"/>
  <c r="J144" i="23"/>
  <c r="J143" i="23"/>
  <c r="BK252" i="22"/>
  <c r="J251" i="22"/>
  <c r="BK247" i="22"/>
  <c r="BK246" i="22"/>
  <c r="BK238" i="22"/>
  <c r="BK236" i="22"/>
  <c r="BK234" i="22"/>
  <c r="J231" i="22"/>
  <c r="BK229" i="22"/>
  <c r="BK227" i="22"/>
  <c r="J226" i="22"/>
  <c r="J223" i="22"/>
  <c r="J219" i="22"/>
  <c r="BK211" i="22"/>
  <c r="J201" i="22"/>
  <c r="J200" i="22"/>
  <c r="BK196" i="22"/>
  <c r="BK195" i="22"/>
  <c r="BK192" i="22"/>
  <c r="BK188" i="22"/>
  <c r="J187" i="22"/>
  <c r="J183" i="22"/>
  <c r="J182" i="22"/>
  <c r="J178" i="22"/>
  <c r="BK173" i="22"/>
  <c r="J172" i="22"/>
  <c r="J168" i="22"/>
  <c r="J166" i="22"/>
  <c r="BK164" i="22"/>
  <c r="J163" i="22"/>
  <c r="J160" i="22"/>
  <c r="BK159" i="22"/>
  <c r="J156" i="22"/>
  <c r="J152" i="22"/>
  <c r="BK146" i="22"/>
  <c r="BK139" i="22"/>
  <c r="BK205" i="21"/>
  <c r="J199" i="21"/>
  <c r="BK190" i="21"/>
  <c r="BK186" i="21"/>
  <c r="BK180" i="21"/>
  <c r="BK178" i="21"/>
  <c r="BK173" i="21"/>
  <c r="BK172" i="21"/>
  <c r="J167" i="21"/>
  <c r="J159" i="21"/>
  <c r="BK157" i="21"/>
  <c r="BK155" i="21"/>
  <c r="BK152" i="21"/>
  <c r="BK147" i="21"/>
  <c r="BK142" i="21"/>
  <c r="BK137" i="21"/>
  <c r="BK135" i="21"/>
  <c r="J330" i="20"/>
  <c r="J324" i="20"/>
  <c r="J321" i="20"/>
  <c r="J310" i="20"/>
  <c r="J293" i="20"/>
  <c r="J285" i="20"/>
  <c r="J282" i="20"/>
  <c r="J277" i="20"/>
  <c r="BK275" i="20"/>
  <c r="BK272" i="20"/>
  <c r="BK269" i="20"/>
  <c r="BK262" i="20"/>
  <c r="BK245" i="20"/>
  <c r="BK237" i="20"/>
  <c r="J234" i="20"/>
  <c r="J223" i="20"/>
  <c r="J220" i="20"/>
  <c r="J218" i="20"/>
  <c r="J207" i="20"/>
  <c r="J201" i="20"/>
  <c r="J198" i="20"/>
  <c r="J197" i="20"/>
  <c r="J195" i="20"/>
  <c r="J194" i="20"/>
  <c r="J191" i="20"/>
  <c r="BK184" i="20"/>
  <c r="J181" i="20"/>
  <c r="J179" i="20"/>
  <c r="BK177" i="20"/>
  <c r="J173" i="20"/>
  <c r="BK172" i="20"/>
  <c r="J164" i="20"/>
  <c r="J163" i="20"/>
  <c r="BK155" i="20"/>
  <c r="J154" i="20"/>
  <c r="BK153" i="20"/>
  <c r="J152" i="20"/>
  <c r="J146" i="20"/>
  <c r="BK201" i="19"/>
  <c r="BK194" i="19"/>
  <c r="J187" i="19"/>
  <c r="J184" i="19"/>
  <c r="BK174" i="19"/>
  <c r="J171" i="19"/>
  <c r="J168" i="19"/>
  <c r="BK167" i="19"/>
  <c r="J166" i="19"/>
  <c r="J164" i="19"/>
  <c r="BK154" i="19"/>
  <c r="J147" i="19"/>
  <c r="J146" i="19"/>
  <c r="BK145" i="19"/>
  <c r="J141" i="19"/>
  <c r="BK138" i="19"/>
  <c r="BK218" i="18"/>
  <c r="J210" i="18"/>
  <c r="BK207" i="18"/>
  <c r="BK199" i="18"/>
  <c r="J193" i="18"/>
  <c r="J189" i="18"/>
  <c r="J186" i="18"/>
  <c r="BK183" i="18"/>
  <c r="BK179" i="18"/>
  <c r="BK178" i="18"/>
  <c r="J175" i="18"/>
  <c r="J174" i="18"/>
  <c r="J172" i="18"/>
  <c r="BK169" i="18"/>
  <c r="BK165" i="18"/>
  <c r="BK161" i="18"/>
  <c r="J160" i="18"/>
  <c r="J157" i="18"/>
  <c r="BK156" i="18"/>
  <c r="BK154" i="18"/>
  <c r="J152" i="18"/>
  <c r="BK146" i="18"/>
  <c r="BK234" i="17"/>
  <c r="BK233" i="17"/>
  <c r="BK229" i="17"/>
  <c r="BK221" i="17"/>
  <c r="BK220" i="17"/>
  <c r="J201" i="17"/>
  <c r="J200" i="17"/>
  <c r="J198" i="17"/>
  <c r="J191" i="17"/>
  <c r="BK189" i="17"/>
  <c r="BK188" i="17"/>
  <c r="BK187" i="17"/>
  <c r="BK181" i="17"/>
  <c r="J173" i="17"/>
  <c r="J168" i="17"/>
  <c r="BK167" i="17"/>
  <c r="BK163" i="17"/>
  <c r="J156" i="17"/>
  <c r="J148" i="17"/>
  <c r="J146" i="17"/>
  <c r="J204" i="16"/>
  <c r="BK197" i="16"/>
  <c r="J196" i="16"/>
  <c r="BK188" i="16"/>
  <c r="J184" i="16"/>
  <c r="BK173" i="16"/>
  <c r="J168" i="16"/>
  <c r="J160" i="16"/>
  <c r="BK159" i="16"/>
  <c r="BK157" i="16"/>
  <c r="J155" i="16"/>
  <c r="BK152" i="16"/>
  <c r="BK145" i="16"/>
  <c r="BK144" i="16"/>
  <c r="BK139" i="16"/>
  <c r="J138" i="16"/>
  <c r="BK172" i="15"/>
  <c r="J171" i="15"/>
  <c r="BK169" i="15"/>
  <c r="BK166" i="15"/>
  <c r="BK164" i="15"/>
  <c r="J162" i="15"/>
  <c r="J161" i="15"/>
  <c r="J157" i="15"/>
  <c r="BK154" i="15"/>
  <c r="BK142" i="15"/>
  <c r="J140" i="15"/>
  <c r="BK138" i="15"/>
  <c r="J135" i="15"/>
  <c r="BK318" i="14"/>
  <c r="J314" i="14"/>
  <c r="BK310" i="14"/>
  <c r="BK309" i="14"/>
  <c r="J303" i="14"/>
  <c r="BK294" i="14"/>
  <c r="BK291" i="14"/>
  <c r="J290" i="14"/>
  <c r="J285" i="14"/>
  <c r="BK283" i="14"/>
  <c r="BK278" i="14"/>
  <c r="J277" i="14"/>
  <c r="J276" i="14"/>
  <c r="J274" i="14"/>
  <c r="J270" i="14"/>
  <c r="J268" i="14"/>
  <c r="BK267" i="14"/>
  <c r="BK261" i="14"/>
  <c r="J260" i="14"/>
  <c r="J258" i="14"/>
  <c r="J256" i="14"/>
  <c r="BK254" i="14"/>
  <c r="J253" i="14"/>
  <c r="BK249" i="14"/>
  <c r="J247" i="14"/>
  <c r="BK246" i="14"/>
  <c r="J245" i="14"/>
  <c r="BK240" i="14"/>
  <c r="J235" i="14"/>
  <c r="J234" i="14"/>
  <c r="J230" i="14"/>
  <c r="BK227" i="14"/>
  <c r="BK224" i="14"/>
  <c r="BK222" i="14"/>
  <c r="BK221" i="14"/>
  <c r="J217" i="14"/>
  <c r="J216" i="14"/>
  <c r="J212" i="14"/>
  <c r="J210" i="14"/>
  <c r="J205" i="14"/>
  <c r="J193" i="14"/>
  <c r="BK191" i="14"/>
  <c r="J190" i="14"/>
  <c r="BK188" i="14"/>
  <c r="BK187" i="14"/>
  <c r="J185" i="14"/>
  <c r="J178" i="14"/>
  <c r="J172" i="14"/>
  <c r="J171" i="14"/>
  <c r="J167" i="14"/>
  <c r="BK156" i="14"/>
  <c r="BK154" i="14"/>
  <c r="BK152" i="14"/>
  <c r="J150" i="14"/>
  <c r="J149" i="14"/>
  <c r="BK146" i="14"/>
  <c r="J140" i="14"/>
  <c r="BK201" i="13"/>
  <c r="J200" i="13"/>
  <c r="BK192" i="13"/>
  <c r="J190" i="13"/>
  <c r="J189" i="13"/>
  <c r="BK187" i="13"/>
  <c r="BK183" i="13"/>
  <c r="BK182" i="13"/>
  <c r="J180" i="13"/>
  <c r="J179" i="13"/>
  <c r="J177" i="13"/>
  <c r="BK176" i="13"/>
  <c r="BK174" i="13"/>
  <c r="BK173" i="13"/>
  <c r="BK168" i="13"/>
  <c r="J166" i="13"/>
  <c r="J162" i="13"/>
  <c r="BK161" i="13"/>
  <c r="J158" i="13"/>
  <c r="BK156" i="13"/>
  <c r="J147" i="13"/>
  <c r="J146" i="13"/>
  <c r="BK144" i="13"/>
  <c r="BK139" i="13"/>
  <c r="BK208" i="12"/>
  <c r="BK204" i="12"/>
  <c r="J202" i="12"/>
  <c r="J201" i="12"/>
  <c r="BK199" i="12"/>
  <c r="BK198" i="12"/>
  <c r="BK183" i="12"/>
  <c r="BK180" i="12"/>
  <c r="BK179" i="12"/>
  <c r="J178" i="12"/>
  <c r="J177" i="12"/>
  <c r="J164" i="12"/>
  <c r="J158" i="12"/>
  <c r="J154" i="12"/>
  <c r="BK153" i="12"/>
  <c r="BK142" i="12"/>
  <c r="BK136" i="12"/>
  <c r="BK258" i="7"/>
  <c r="J250" i="7"/>
  <c r="J246" i="7"/>
  <c r="J245" i="7"/>
  <c r="BK242" i="7"/>
  <c r="BK238" i="7"/>
  <c r="J233" i="7"/>
  <c r="J225" i="7"/>
  <c r="BK221" i="7"/>
  <c r="J220" i="7"/>
  <c r="BK219" i="7"/>
  <c r="J216" i="7"/>
  <c r="BK212" i="7"/>
  <c r="BK208" i="7"/>
  <c r="BK205" i="7"/>
  <c r="BK194" i="7"/>
  <c r="BK192" i="7"/>
  <c r="BK188" i="7"/>
  <c r="BK187" i="7"/>
  <c r="BK180" i="7"/>
  <c r="J179" i="7"/>
  <c r="J175" i="7"/>
  <c r="BK173" i="7"/>
  <c r="J165" i="7"/>
  <c r="J164" i="7"/>
  <c r="J163" i="7"/>
  <c r="BK159" i="7"/>
  <c r="J156" i="7"/>
  <c r="J155" i="7"/>
  <c r="J153" i="7"/>
  <c r="BK152" i="7"/>
  <c r="J151" i="7"/>
  <c r="BK150" i="7"/>
  <c r="J148" i="7"/>
  <c r="BK146" i="7"/>
  <c r="J141" i="7"/>
  <c r="J218" i="6"/>
  <c r="BK215" i="6"/>
  <c r="J213" i="6"/>
  <c r="J211" i="6"/>
  <c r="J209" i="6"/>
  <c r="BK208" i="6"/>
  <c r="BK205" i="6"/>
  <c r="J204" i="6"/>
  <c r="J203" i="6"/>
  <c r="BK201" i="6"/>
  <c r="J200" i="6"/>
  <c r="J199" i="6"/>
  <c r="J198" i="6"/>
  <c r="BK196" i="6"/>
  <c r="J195" i="6"/>
  <c r="J194" i="6"/>
  <c r="J192" i="6"/>
  <c r="BK182" i="6"/>
  <c r="J180" i="6"/>
  <c r="J178" i="6"/>
  <c r="J177" i="6"/>
  <c r="BK174" i="6"/>
  <c r="BK167" i="6"/>
  <c r="J165" i="6"/>
  <c r="BK160" i="6"/>
  <c r="J155" i="6"/>
  <c r="J154" i="6"/>
  <c r="BK150" i="6"/>
  <c r="BK141" i="6"/>
  <c r="BK138" i="6"/>
  <c r="J363" i="5"/>
  <c r="BK358" i="5"/>
  <c r="J357" i="5"/>
  <c r="J354" i="5"/>
  <c r="J353" i="5"/>
  <c r="BK352" i="5"/>
  <c r="BK350" i="5"/>
  <c r="J347" i="5"/>
  <c r="J346" i="5"/>
  <c r="J342" i="5"/>
  <c r="BK337" i="5"/>
  <c r="BK331" i="5"/>
  <c r="BK319" i="5"/>
  <c r="J318" i="5"/>
  <c r="J317" i="5"/>
  <c r="BK312" i="5"/>
  <c r="J307" i="5"/>
  <c r="BK305" i="5"/>
  <c r="BK297" i="5"/>
  <c r="J296" i="5"/>
  <c r="J290" i="5"/>
  <c r="J284" i="5"/>
  <c r="J283" i="5"/>
  <c r="BK273" i="5"/>
  <c r="BK268" i="5"/>
  <c r="J262" i="5"/>
  <c r="BK261" i="5"/>
  <c r="J259" i="5"/>
  <c r="J258" i="5"/>
  <c r="J257" i="5"/>
  <c r="J254" i="5"/>
  <c r="J248" i="5"/>
  <c r="BK247" i="5"/>
  <c r="BK246" i="5"/>
  <c r="BK241" i="5"/>
  <c r="J236" i="5"/>
  <c r="BK234" i="5"/>
  <c r="BK233" i="5"/>
  <c r="J188" i="4"/>
  <c r="BK187" i="4"/>
  <c r="BK185" i="4"/>
  <c r="BK181" i="4"/>
  <c r="BK176" i="4"/>
  <c r="J172" i="4"/>
  <c r="J170" i="4"/>
  <c r="J165" i="4"/>
  <c r="J159" i="4"/>
  <c r="BK157" i="4"/>
  <c r="BK155" i="4"/>
  <c r="BK154" i="4"/>
  <c r="BK151" i="4"/>
  <c r="J150" i="4"/>
  <c r="BK149" i="4"/>
  <c r="J430" i="3"/>
  <c r="BK429" i="3"/>
  <c r="BK424" i="3"/>
  <c r="J422" i="3"/>
  <c r="BK418" i="3"/>
  <c r="BK412" i="3"/>
  <c r="J410" i="3"/>
  <c r="BK406" i="3"/>
  <c r="J403" i="3"/>
  <c r="BK399" i="3"/>
  <c r="BK397" i="3"/>
  <c r="J395" i="3"/>
  <c r="J392" i="3"/>
  <c r="BK389" i="3"/>
  <c r="BK383" i="3"/>
  <c r="BK382" i="3"/>
  <c r="BK381" i="3"/>
  <c r="BK380" i="3"/>
  <c r="J377" i="3"/>
  <c r="BK372" i="3"/>
  <c r="J371" i="3"/>
  <c r="J370" i="3"/>
  <c r="J367" i="3"/>
  <c r="J366" i="3"/>
  <c r="BK364" i="3"/>
  <c r="BK361" i="3"/>
  <c r="J358" i="3"/>
  <c r="J356" i="3"/>
  <c r="J345" i="3"/>
  <c r="J342" i="3"/>
  <c r="J339" i="3"/>
  <c r="BK327" i="3"/>
  <c r="J323" i="3"/>
  <c r="J314" i="3"/>
  <c r="J313" i="3"/>
  <c r="J310" i="3"/>
  <c r="BK307" i="3"/>
  <c r="J306" i="3"/>
  <c r="BK303" i="3"/>
  <c r="J302" i="3"/>
  <c r="J301" i="3"/>
  <c r="BK299" i="3"/>
  <c r="J295" i="3"/>
  <c r="J292" i="3"/>
  <c r="J289" i="3"/>
  <c r="BK283" i="3"/>
  <c r="BK282" i="3"/>
  <c r="J280" i="3"/>
  <c r="J276" i="3"/>
  <c r="BK270" i="3"/>
  <c r="BK268" i="3"/>
  <c r="BK267" i="3"/>
  <c r="J262" i="3"/>
  <c r="J261" i="3"/>
  <c r="J259" i="3"/>
  <c r="BK252" i="3"/>
  <c r="J251" i="3"/>
  <c r="J246" i="3"/>
  <c r="J242" i="3"/>
  <c r="BK236" i="3"/>
  <c r="BK231" i="3"/>
  <c r="BK227" i="3"/>
  <c r="BK224" i="3"/>
  <c r="J221" i="3"/>
  <c r="BK218" i="3"/>
  <c r="J215" i="3"/>
  <c r="J214" i="3"/>
  <c r="BK199" i="3"/>
  <c r="BK198" i="3"/>
  <c r="J197" i="3"/>
  <c r="BK192" i="3"/>
  <c r="J190" i="3"/>
  <c r="BK185" i="3"/>
  <c r="J184" i="3"/>
  <c r="BK180" i="3"/>
  <c r="BK178" i="3"/>
  <c r="J177" i="3"/>
  <c r="BK160" i="3"/>
  <c r="BK159" i="3"/>
  <c r="J156" i="3"/>
  <c r="BK150" i="3"/>
  <c r="J146" i="3"/>
  <c r="J215" i="2"/>
  <c r="BK207" i="2"/>
  <c r="BK202" i="2"/>
  <c r="BK193" i="2"/>
  <c r="BK191" i="2"/>
  <c r="BK181" i="2"/>
  <c r="J180" i="2"/>
  <c r="J177" i="2"/>
  <c r="J166" i="2"/>
  <c r="J163" i="2"/>
  <c r="J160" i="2"/>
  <c r="BK151" i="2"/>
  <c r="BK148" i="2"/>
  <c r="BK146" i="2"/>
  <c r="J145" i="2"/>
  <c r="BK143" i="2"/>
  <c r="BK140" i="2"/>
  <c r="AS118" i="1"/>
  <c r="J174" i="35"/>
  <c r="BK171" i="35"/>
  <c r="BK166" i="35"/>
  <c r="J165" i="35"/>
  <c r="BK163" i="35"/>
  <c r="BK162" i="35"/>
  <c r="J155" i="35"/>
  <c r="BK152" i="35"/>
  <c r="BK150" i="35"/>
  <c r="BK149" i="35"/>
  <c r="J147" i="35"/>
  <c r="J144" i="35"/>
  <c r="BK140" i="35"/>
  <c r="BK139" i="35"/>
  <c r="J132" i="34"/>
  <c r="BK130" i="34"/>
  <c r="J126" i="34"/>
  <c r="J195" i="33"/>
  <c r="J191" i="33"/>
  <c r="BK186" i="33"/>
  <c r="BK172" i="33"/>
  <c r="J170" i="33"/>
  <c r="J169" i="33"/>
  <c r="BK158" i="33"/>
  <c r="BK156" i="33"/>
  <c r="J155" i="33"/>
  <c r="J152" i="33"/>
  <c r="BK143" i="33"/>
  <c r="BK137" i="33"/>
  <c r="BK155" i="32"/>
  <c r="BK153" i="32"/>
  <c r="J149" i="32"/>
  <c r="J146" i="32"/>
  <c r="BK143" i="32"/>
  <c r="BK142" i="32"/>
  <c r="BK136" i="32"/>
  <c r="BK135" i="32"/>
  <c r="BK134" i="32"/>
  <c r="BK127" i="32"/>
  <c r="BK262" i="31"/>
  <c r="J259" i="31"/>
  <c r="J254" i="31"/>
  <c r="J249" i="31"/>
  <c r="BK244" i="31"/>
  <c r="J242" i="31"/>
  <c r="J237" i="31"/>
  <c r="J232" i="31"/>
  <c r="BK231" i="31"/>
  <c r="BK229" i="31"/>
  <c r="BK224" i="31"/>
  <c r="BK223" i="31"/>
  <c r="BK219" i="31"/>
  <c r="J214" i="31"/>
  <c r="J213" i="31"/>
  <c r="J210" i="31"/>
  <c r="J209" i="31"/>
  <c r="BK205" i="31"/>
  <c r="J204" i="31"/>
  <c r="BK202" i="31"/>
  <c r="J201" i="31"/>
  <c r="J200" i="31"/>
  <c r="J194" i="31"/>
  <c r="J187" i="31"/>
  <c r="J183" i="31"/>
  <c r="J179" i="31"/>
  <c r="BK177" i="31"/>
  <c r="J166" i="31"/>
  <c r="J163" i="31"/>
  <c r="J162" i="31"/>
  <c r="J160" i="31"/>
  <c r="J159" i="31"/>
  <c r="BK154" i="31"/>
  <c r="BK152" i="31"/>
  <c r="J150" i="31"/>
  <c r="J141" i="31"/>
  <c r="J192" i="30"/>
  <c r="J184" i="30"/>
  <c r="BK169" i="30"/>
  <c r="J168" i="30"/>
  <c r="BK164" i="30"/>
  <c r="BK162" i="30"/>
  <c r="BK159" i="30"/>
  <c r="J147" i="30"/>
  <c r="J142" i="30"/>
  <c r="BK139" i="30"/>
  <c r="BK138" i="30"/>
  <c r="J137" i="30"/>
  <c r="BK133" i="30"/>
  <c r="BK189" i="29"/>
  <c r="BK184" i="29"/>
  <c r="J176" i="29"/>
  <c r="BK175" i="29"/>
  <c r="J174" i="29"/>
  <c r="J173" i="29"/>
  <c r="J171" i="29"/>
  <c r="J167" i="29"/>
  <c r="J166" i="29"/>
  <c r="J164" i="29"/>
  <c r="J160" i="29"/>
  <c r="BK153" i="29"/>
  <c r="J152" i="29"/>
  <c r="BK150" i="29"/>
  <c r="BK143" i="29"/>
  <c r="BK142" i="29"/>
  <c r="J140" i="29"/>
  <c r="BK257" i="28"/>
  <c r="BK252" i="28"/>
  <c r="J247" i="28"/>
  <c r="BK236" i="28"/>
  <c r="BK234" i="28"/>
  <c r="J233" i="28"/>
  <c r="BK219" i="28"/>
  <c r="J217" i="28"/>
  <c r="J213" i="28"/>
  <c r="J211" i="28"/>
  <c r="J208" i="28"/>
  <c r="J206" i="28"/>
  <c r="BK202" i="28"/>
  <c r="J200" i="28"/>
  <c r="J195" i="28"/>
  <c r="BK194" i="28"/>
  <c r="J186" i="28"/>
  <c r="J184" i="28"/>
  <c r="BK174" i="28"/>
  <c r="BK173" i="28"/>
  <c r="J170" i="28"/>
  <c r="J167" i="28"/>
  <c r="BK158" i="28"/>
  <c r="J151" i="28"/>
  <c r="BK149" i="28"/>
  <c r="J141" i="28"/>
  <c r="J199" i="27"/>
  <c r="BK192" i="27"/>
  <c r="BK183" i="27"/>
  <c r="J181" i="27"/>
  <c r="BK178" i="27"/>
  <c r="J177" i="27"/>
  <c r="BK173" i="27"/>
  <c r="J169" i="27"/>
  <c r="J157" i="27"/>
  <c r="BK154" i="27"/>
  <c r="BK152" i="27"/>
  <c r="BK249" i="22"/>
  <c r="J245" i="22"/>
  <c r="J243" i="22"/>
  <c r="BK242" i="22"/>
  <c r="J241" i="22"/>
  <c r="BK215" i="22"/>
  <c r="J211" i="22"/>
  <c r="J208" i="22"/>
  <c r="J205" i="22"/>
  <c r="BK203" i="22"/>
  <c r="BK199" i="22"/>
  <c r="BK197" i="22"/>
  <c r="J194" i="22"/>
  <c r="BK186" i="22"/>
  <c r="BK184" i="22"/>
  <c r="BK182" i="22"/>
  <c r="BK180" i="22"/>
  <c r="BK174" i="22"/>
  <c r="J169" i="22"/>
  <c r="BK168" i="22"/>
  <c r="BK167" i="22"/>
  <c r="BK166" i="22"/>
  <c r="BK161" i="22"/>
  <c r="J155" i="22"/>
  <c r="BK154" i="22"/>
  <c r="J138" i="22"/>
  <c r="BK203" i="21"/>
  <c r="BK200" i="21"/>
  <c r="J198" i="21"/>
  <c r="J195" i="21"/>
  <c r="J184" i="21"/>
  <c r="J180" i="21"/>
  <c r="BK176" i="21"/>
  <c r="BK171" i="21"/>
  <c r="J165" i="21"/>
  <c r="BK159" i="21"/>
  <c r="BK158" i="21"/>
  <c r="J151" i="21"/>
  <c r="J149" i="21"/>
  <c r="J143" i="21"/>
  <c r="J141" i="21"/>
  <c r="BK322" i="20"/>
  <c r="BK312" i="20"/>
  <c r="BK309" i="20"/>
  <c r="BK308" i="20"/>
  <c r="J306" i="20"/>
  <c r="BK298" i="20"/>
  <c r="BK294" i="20"/>
  <c r="BK293" i="20"/>
  <c r="J284" i="20"/>
  <c r="BK279" i="20"/>
  <c r="J275" i="20"/>
  <c r="BK270" i="20"/>
  <c r="J269" i="20"/>
  <c r="J254" i="20"/>
  <c r="J249" i="20"/>
  <c r="BK248" i="20"/>
  <c r="J245" i="20"/>
  <c r="J244" i="20"/>
  <c r="J239" i="20"/>
  <c r="BK238" i="20"/>
  <c r="J227" i="20"/>
  <c r="J226" i="20"/>
  <c r="J222" i="20"/>
  <c r="J221" i="20"/>
  <c r="J211" i="20"/>
  <c r="BK206" i="20"/>
  <c r="J204" i="20"/>
  <c r="BK195" i="20"/>
  <c r="BK194" i="20"/>
  <c r="BK193" i="20"/>
  <c r="BK191" i="20"/>
  <c r="BK190" i="20"/>
  <c r="J189" i="20"/>
  <c r="BK176" i="20"/>
  <c r="BK167" i="20"/>
  <c r="J166" i="20"/>
  <c r="J149" i="20"/>
  <c r="BK148" i="20"/>
  <c r="BK203" i="19"/>
  <c r="BK187" i="19"/>
  <c r="J179" i="19"/>
  <c r="BK165" i="19"/>
  <c r="J163" i="19"/>
  <c r="BK162" i="19"/>
  <c r="BK156" i="19"/>
  <c r="J150" i="19"/>
  <c r="J139" i="19"/>
  <c r="BK222" i="18"/>
  <c r="BK220" i="18"/>
  <c r="BK211" i="18"/>
  <c r="J209" i="18"/>
  <c r="J207" i="18"/>
  <c r="J202" i="18"/>
  <c r="J201" i="18"/>
  <c r="J200" i="18"/>
  <c r="J199" i="18"/>
  <c r="BK196" i="18"/>
  <c r="J195" i="18"/>
  <c r="J192" i="18"/>
  <c r="BK190" i="18"/>
  <c r="BK187" i="18"/>
  <c r="J183" i="18"/>
  <c r="BK182" i="18"/>
  <c r="J179" i="18"/>
  <c r="BK173" i="18"/>
  <c r="J165" i="18"/>
  <c r="J161" i="18"/>
  <c r="BK159" i="18"/>
  <c r="J154" i="18"/>
  <c r="J146" i="18"/>
  <c r="BK144" i="18"/>
  <c r="J141" i="18"/>
  <c r="J140" i="18"/>
  <c r="BK242" i="17"/>
  <c r="BK232" i="17"/>
  <c r="BK226" i="17"/>
  <c r="J222" i="17"/>
  <c r="J217" i="17"/>
  <c r="BK214" i="17"/>
  <c r="J213" i="17"/>
  <c r="J212" i="17"/>
  <c r="J208" i="17"/>
  <c r="J207" i="17"/>
  <c r="BK203" i="17"/>
  <c r="BK202" i="17"/>
  <c r="BK200" i="17"/>
  <c r="BK198" i="17"/>
  <c r="J194" i="17"/>
  <c r="BK193" i="17"/>
  <c r="J161" i="17"/>
  <c r="J159" i="17"/>
  <c r="J157" i="17"/>
  <c r="J152" i="17"/>
  <c r="J151" i="17"/>
  <c r="J150" i="17"/>
  <c r="J147" i="17"/>
  <c r="BK146" i="17"/>
  <c r="BK143" i="17"/>
  <c r="J205" i="16"/>
  <c r="BK204" i="16"/>
  <c r="BK202" i="16"/>
  <c r="BK201" i="16"/>
  <c r="J199" i="16"/>
  <c r="J195" i="16"/>
  <c r="BK192" i="16"/>
  <c r="BK187" i="16"/>
  <c r="BK184" i="16"/>
  <c r="J183" i="16"/>
  <c r="BK181" i="16"/>
  <c r="J180" i="16"/>
  <c r="J179" i="16"/>
  <c r="J174" i="16"/>
  <c r="J163" i="16"/>
  <c r="BK161" i="16"/>
  <c r="J156" i="16"/>
  <c r="BK151" i="16"/>
  <c r="J149" i="16"/>
  <c r="BK148" i="16"/>
  <c r="J146" i="16"/>
  <c r="J144" i="16"/>
  <c r="J140" i="16"/>
  <c r="BK133" i="16"/>
  <c r="BK175" i="15"/>
  <c r="BK174" i="15"/>
  <c r="J166" i="15"/>
  <c r="J165" i="15"/>
  <c r="J159" i="15"/>
  <c r="J155" i="15"/>
  <c r="J154" i="15"/>
  <c r="J153" i="15"/>
  <c r="BK150" i="15"/>
  <c r="J147" i="15"/>
  <c r="J139" i="15"/>
  <c r="J134" i="15"/>
  <c r="BK132" i="15"/>
  <c r="J316" i="14"/>
  <c r="J310" i="14"/>
  <c r="J309" i="14"/>
  <c r="J305" i="14"/>
  <c r="J304" i="14"/>
  <c r="BK301" i="14"/>
  <c r="BK296" i="14"/>
  <c r="J295" i="14"/>
  <c r="J288" i="14"/>
  <c r="J283" i="14"/>
  <c r="J282" i="14"/>
  <c r="J272" i="14"/>
  <c r="BK270" i="14"/>
  <c r="J264" i="14"/>
  <c r="BK260" i="14"/>
  <c r="BK257" i="14"/>
  <c r="J252" i="14"/>
  <c r="BK251" i="14"/>
  <c r="J250" i="14"/>
  <c r="J249" i="14"/>
  <c r="BK244" i="14"/>
  <c r="J243" i="14"/>
  <c r="BK237" i="14"/>
  <c r="BK231" i="14"/>
  <c r="BK226" i="14"/>
  <c r="J224" i="14"/>
  <c r="J222" i="14"/>
  <c r="J220" i="14"/>
  <c r="BK217" i="14"/>
  <c r="BK216" i="14"/>
  <c r="BK213" i="14"/>
  <c r="BK211" i="14"/>
  <c r="J209" i="14"/>
  <c r="J208" i="14"/>
  <c r="BK206" i="14"/>
  <c r="BK203" i="14"/>
  <c r="BK198" i="14"/>
  <c r="J197" i="14"/>
  <c r="J196" i="14"/>
  <c r="J194" i="14"/>
  <c r="BK186" i="14"/>
  <c r="BK184" i="14"/>
  <c r="BK181" i="14"/>
  <c r="BK178" i="14"/>
  <c r="BK171" i="14"/>
  <c r="J170" i="14"/>
  <c r="J168" i="14"/>
  <c r="BK163" i="14"/>
  <c r="J159" i="14"/>
  <c r="J158" i="14"/>
  <c r="BK153" i="14"/>
  <c r="BK151" i="14"/>
  <c r="BK150" i="14"/>
  <c r="BK148" i="14"/>
  <c r="BK140" i="14"/>
  <c r="BK210" i="13"/>
  <c r="J208" i="13"/>
  <c r="J203" i="13"/>
  <c r="BK202" i="13"/>
  <c r="BK198" i="13"/>
  <c r="BK197" i="13"/>
  <c r="J196" i="13"/>
  <c r="BK191" i="13"/>
  <c r="BK186" i="13"/>
  <c r="BK185" i="13"/>
  <c r="J182" i="13"/>
  <c r="BK180" i="13"/>
  <c r="BK179" i="13"/>
  <c r="J176" i="13"/>
  <c r="J173" i="13"/>
  <c r="BK171" i="13"/>
  <c r="J168" i="13"/>
  <c r="J165" i="13"/>
  <c r="BK159" i="13"/>
  <c r="BK158" i="13"/>
  <c r="J148" i="13"/>
  <c r="BK145" i="13"/>
  <c r="J139" i="13"/>
  <c r="BK138" i="13"/>
  <c r="BK133" i="13"/>
  <c r="BK211" i="12"/>
  <c r="J207" i="12"/>
  <c r="BK202" i="12"/>
  <c r="BK196" i="12"/>
  <c r="J194" i="12"/>
  <c r="BK192" i="12"/>
  <c r="J189" i="12"/>
  <c r="J186" i="12"/>
  <c r="BK176" i="12"/>
  <c r="BK247" i="7"/>
  <c r="BK241" i="7"/>
  <c r="BK230" i="7"/>
  <c r="J229" i="7"/>
  <c r="J226" i="7"/>
  <c r="J224" i="7"/>
  <c r="J218" i="7"/>
  <c r="J217" i="7"/>
  <c r="BK216" i="7"/>
  <c r="BK206" i="7"/>
  <c r="J204" i="7"/>
  <c r="BK203" i="7"/>
  <c r="BK202" i="7"/>
  <c r="BK195" i="7"/>
  <c r="BK193" i="7"/>
  <c r="J192" i="7"/>
  <c r="BK184" i="7"/>
  <c r="J181" i="7"/>
  <c r="BK178" i="7"/>
  <c r="J177" i="7"/>
  <c r="BK167" i="7"/>
  <c r="BK162" i="7"/>
  <c r="BK158" i="7"/>
  <c r="BK156" i="7"/>
  <c r="J146" i="7"/>
  <c r="BK141" i="7"/>
  <c r="BK209" i="6"/>
  <c r="BK207" i="6"/>
  <c r="BK206" i="6"/>
  <c r="J202" i="6"/>
  <c r="BK197" i="6"/>
  <c r="BK190" i="6"/>
  <c r="BK188" i="6"/>
  <c r="J184" i="6"/>
  <c r="J183" i="6"/>
  <c r="BK180" i="6"/>
  <c r="BK177" i="6"/>
  <c r="BK176" i="6"/>
  <c r="J173" i="6"/>
  <c r="J168" i="6"/>
  <c r="J167" i="6"/>
  <c r="BK165" i="6"/>
  <c r="BK162" i="6"/>
  <c r="BK161" i="6"/>
  <c r="J158" i="6"/>
  <c r="J157" i="6"/>
  <c r="BK154" i="6"/>
  <c r="J139" i="6"/>
  <c r="J137" i="6"/>
  <c r="J135" i="6"/>
  <c r="BK356" i="5"/>
  <c r="J350" i="5"/>
  <c r="BK349" i="5"/>
  <c r="BK345" i="5"/>
  <c r="BK334" i="5"/>
  <c r="BK329" i="5"/>
  <c r="BK328" i="5"/>
  <c r="J325" i="5"/>
  <c r="BK315" i="5"/>
  <c r="BK314" i="5"/>
  <c r="BK306" i="5"/>
  <c r="J298" i="5"/>
  <c r="BK292" i="5"/>
  <c r="BK290" i="5"/>
  <c r="BK283" i="5"/>
  <c r="BK281" i="5"/>
  <c r="BK276" i="5"/>
  <c r="BK274" i="5"/>
  <c r="J267" i="5"/>
  <c r="J264" i="5"/>
  <c r="J263" i="5"/>
  <c r="J260" i="5"/>
  <c r="BK258" i="5"/>
  <c r="J253" i="5"/>
  <c r="BK238" i="5"/>
  <c r="BK231" i="5"/>
  <c r="J224" i="5"/>
  <c r="BK220" i="5"/>
  <c r="BK214" i="5"/>
  <c r="BK212" i="5"/>
  <c r="BK198" i="5"/>
  <c r="BK196" i="5"/>
  <c r="BK194" i="5"/>
  <c r="BK192" i="5"/>
  <c r="J186" i="5"/>
  <c r="BK183" i="5"/>
  <c r="BK168" i="5"/>
  <c r="BK167" i="5"/>
  <c r="J160" i="5"/>
  <c r="J156" i="5"/>
  <c r="BK148" i="5"/>
  <c r="J258" i="4"/>
  <c r="BK246" i="4"/>
  <c r="BK237" i="4"/>
  <c r="BK231" i="4"/>
  <c r="J228" i="4"/>
  <c r="BK227" i="4"/>
  <c r="BK224" i="4"/>
  <c r="BK221" i="4"/>
  <c r="BK219" i="4"/>
  <c r="BK216" i="4"/>
  <c r="J211" i="4"/>
  <c r="J207" i="4"/>
  <c r="BK204" i="4"/>
  <c r="BK202" i="4"/>
  <c r="BK195" i="4"/>
  <c r="BK192" i="4"/>
  <c r="J179" i="4"/>
  <c r="BK178" i="4"/>
  <c r="BK177" i="4"/>
  <c r="J176" i="4"/>
  <c r="J174" i="4"/>
  <c r="BK161" i="4"/>
  <c r="BK152" i="4"/>
  <c r="BK146" i="4"/>
  <c r="J144" i="4"/>
  <c r="J432" i="3"/>
  <c r="J429" i="3"/>
  <c r="J425" i="3"/>
  <c r="J416" i="3"/>
  <c r="J415" i="3"/>
  <c r="J412" i="3"/>
  <c r="J409" i="3"/>
  <c r="BK407" i="3"/>
  <c r="J402" i="3"/>
  <c r="J401" i="3"/>
  <c r="J400" i="3"/>
  <c r="J396" i="3"/>
  <c r="BK395" i="3"/>
  <c r="J388" i="3"/>
  <c r="BK378" i="3"/>
  <c r="BK377" i="3"/>
  <c r="J376" i="3"/>
  <c r="BK375" i="3"/>
  <c r="J372" i="3"/>
  <c r="BK370" i="3"/>
  <c r="BK369" i="3"/>
  <c r="BK365" i="3"/>
  <c r="BK341" i="3"/>
  <c r="BK335" i="3"/>
  <c r="J333" i="3"/>
  <c r="J331" i="3"/>
  <c r="BK330" i="3"/>
  <c r="BK329" i="3"/>
  <c r="BK325" i="3"/>
  <c r="J320" i="3"/>
  <c r="BK310" i="3"/>
  <c r="J309" i="3"/>
  <c r="J296" i="3"/>
  <c r="BK292" i="3"/>
  <c r="BK289" i="3"/>
  <c r="J288" i="3"/>
  <c r="J287" i="3"/>
  <c r="J285" i="3"/>
  <c r="J282" i="3"/>
  <c r="BK281" i="3"/>
  <c r="J274" i="3"/>
  <c r="BK272" i="3"/>
  <c r="J268" i="3"/>
  <c r="BK266" i="3"/>
  <c r="BK258" i="3"/>
  <c r="J257" i="3"/>
  <c r="J256" i="3"/>
  <c r="BK255" i="3"/>
  <c r="BK250" i="3"/>
  <c r="J249" i="3"/>
  <c r="BK246" i="3"/>
  <c r="J240" i="3"/>
  <c r="BK233" i="3"/>
  <c r="J230" i="3"/>
  <c r="BK229" i="3"/>
  <c r="BK225" i="3"/>
  <c r="BK223" i="3"/>
  <c r="J220" i="3"/>
  <c r="BK219" i="3"/>
  <c r="J211" i="3"/>
  <c r="BK209" i="3"/>
  <c r="BK208" i="3"/>
  <c r="J206" i="3"/>
  <c r="BK205" i="3"/>
  <c r="J199" i="3"/>
  <c r="BK196" i="3"/>
  <c r="BK194" i="3"/>
  <c r="BK193" i="3"/>
  <c r="BK191" i="3"/>
  <c r="BK190" i="3"/>
  <c r="BK187" i="3"/>
  <c r="J186" i="3"/>
  <c r="BK182" i="3"/>
  <c r="BK177" i="3"/>
  <c r="J175" i="3"/>
  <c r="J174" i="3"/>
  <c r="BK169" i="3"/>
  <c r="J165" i="3"/>
  <c r="J161" i="3"/>
  <c r="BK156" i="3"/>
  <c r="BK149" i="3"/>
  <c r="BK148" i="3"/>
  <c r="BK147" i="3"/>
  <c r="J216" i="2"/>
  <c r="BK213" i="2"/>
  <c r="BK211" i="2"/>
  <c r="BK199" i="2"/>
  <c r="J198" i="2"/>
  <c r="J192" i="2"/>
  <c r="J190" i="2"/>
  <c r="J189" i="2"/>
  <c r="J187" i="2"/>
  <c r="BK185" i="2"/>
  <c r="J179" i="2"/>
  <c r="BK177" i="2"/>
  <c r="J174" i="2"/>
  <c r="BK172" i="2"/>
  <c r="BK169" i="2"/>
  <c r="J155" i="2"/>
  <c r="J153" i="2"/>
  <c r="J150" i="2"/>
  <c r="J147" i="2"/>
  <c r="J144" i="2"/>
  <c r="J142" i="2"/>
  <c r="BK139" i="2"/>
  <c r="J138" i="2"/>
  <c r="J136" i="2"/>
  <c r="AS95" i="1"/>
  <c r="BK174" i="35"/>
  <c r="BK170" i="35"/>
  <c r="BK168" i="35"/>
  <c r="BK165" i="35"/>
  <c r="BK164" i="35"/>
  <c r="J162" i="35"/>
  <c r="J160" i="35"/>
  <c r="BK158" i="35"/>
  <c r="BK157" i="35"/>
  <c r="BK155" i="35"/>
  <c r="BK148" i="35"/>
  <c r="J140" i="35"/>
  <c r="BK137" i="35"/>
  <c r="J135" i="35"/>
  <c r="BK137" i="34"/>
  <c r="J136" i="34"/>
  <c r="BK127" i="34"/>
  <c r="J196" i="33"/>
  <c r="J193" i="33"/>
  <c r="BK188" i="33"/>
  <c r="J187" i="33"/>
  <c r="J186" i="33"/>
  <c r="BK184" i="33"/>
  <c r="BK183" i="33"/>
  <c r="J179" i="33"/>
  <c r="J176" i="33"/>
  <c r="BK171" i="33"/>
  <c r="BK169" i="33"/>
  <c r="J165" i="33"/>
  <c r="BK162" i="33"/>
  <c r="BK159" i="33"/>
  <c r="BK155" i="33"/>
  <c r="J154" i="33"/>
  <c r="J151" i="33"/>
  <c r="J139" i="33"/>
  <c r="J138" i="33"/>
  <c r="J136" i="33"/>
  <c r="J135" i="33"/>
  <c r="BK158" i="32"/>
  <c r="BK152" i="32"/>
  <c r="J150" i="32"/>
  <c r="BK148" i="32"/>
  <c r="BK145" i="32"/>
  <c r="J140" i="32"/>
  <c r="J137" i="32"/>
  <c r="J263" i="31"/>
  <c r="BK253" i="31"/>
  <c r="BK249" i="31"/>
  <c r="BK242" i="31"/>
  <c r="J241" i="31"/>
  <c r="J240" i="31"/>
  <c r="BK236" i="31"/>
  <c r="J229" i="31"/>
  <c r="J228" i="31"/>
  <c r="J227" i="31"/>
  <c r="J221" i="31"/>
  <c r="J217" i="31"/>
  <c r="J215" i="31"/>
  <c r="BK211" i="31"/>
  <c r="J206" i="31"/>
  <c r="BK204" i="31"/>
  <c r="J199" i="31"/>
  <c r="BK196" i="31"/>
  <c r="BK185" i="31"/>
  <c r="BK183" i="31"/>
  <c r="J182" i="31"/>
  <c r="BK181" i="31"/>
  <c r="BK180" i="31"/>
  <c r="J178" i="31"/>
  <c r="J174" i="31"/>
  <c r="BK170" i="31"/>
  <c r="BK162" i="31"/>
  <c r="J155" i="31"/>
  <c r="J154" i="31"/>
  <c r="J151" i="31"/>
  <c r="BK184" i="30"/>
  <c r="J174" i="30"/>
  <c r="J148" i="30"/>
  <c r="J143" i="30"/>
  <c r="BK142" i="30"/>
  <c r="J140" i="30"/>
  <c r="J135" i="30"/>
  <c r="J132" i="30"/>
  <c r="BK186" i="29"/>
  <c r="J184" i="29"/>
  <c r="J182" i="29"/>
  <c r="BK176" i="29"/>
  <c r="BK173" i="29"/>
  <c r="J170" i="29"/>
  <c r="BK169" i="29"/>
  <c r="BK167" i="29"/>
  <c r="BK165" i="29"/>
  <c r="BK163" i="29"/>
  <c r="BK162" i="29"/>
  <c r="J161" i="29"/>
  <c r="BK159" i="29"/>
  <c r="BK158" i="29"/>
  <c r="J157" i="29"/>
  <c r="BK144" i="29"/>
  <c r="J142" i="29"/>
  <c r="BK134" i="29"/>
  <c r="BK132" i="29"/>
  <c r="BK262" i="28"/>
  <c r="J256" i="28"/>
  <c r="BK246" i="28"/>
  <c r="BK230" i="28"/>
  <c r="J227" i="28"/>
  <c r="BK224" i="28"/>
  <c r="J223" i="28"/>
  <c r="J219" i="28"/>
  <c r="J218" i="28"/>
  <c r="BK215" i="28"/>
  <c r="J209" i="28"/>
  <c r="BK204" i="28"/>
  <c r="BK203" i="28"/>
  <c r="J197" i="28"/>
  <c r="BK196" i="28"/>
  <c r="BK195" i="28"/>
  <c r="J194" i="28"/>
  <c r="BK192" i="28"/>
  <c r="J190" i="28"/>
  <c r="J189" i="28"/>
  <c r="J187" i="28"/>
  <c r="BK185" i="28"/>
  <c r="J181" i="28"/>
  <c r="J177" i="28"/>
  <c r="BK175" i="28"/>
  <c r="J172" i="28"/>
  <c r="BK165" i="28"/>
  <c r="J159" i="28"/>
  <c r="BK156" i="28"/>
  <c r="BK154" i="28"/>
  <c r="BK146" i="28"/>
  <c r="J143" i="28"/>
  <c r="BK140" i="28"/>
  <c r="J196" i="27"/>
  <c r="BK195" i="27"/>
  <c r="J184" i="27"/>
  <c r="BK182" i="27"/>
  <c r="BK174" i="27"/>
  <c r="BK168" i="27"/>
  <c r="BK163" i="27"/>
  <c r="BK158" i="27"/>
  <c r="J156" i="27"/>
  <c r="BK206" i="25"/>
  <c r="J200" i="25"/>
  <c r="BK197" i="25"/>
  <c r="J191" i="25"/>
  <c r="J188" i="25"/>
  <c r="J185" i="25"/>
  <c r="J181" i="25"/>
  <c r="BK180" i="25"/>
  <c r="J178" i="25"/>
  <c r="BK173" i="25"/>
  <c r="BK172" i="25"/>
  <c r="J169" i="25"/>
  <c r="BK166" i="25"/>
  <c r="J161" i="25"/>
  <c r="J159" i="25"/>
  <c r="BK158" i="25"/>
  <c r="J157" i="25"/>
  <c r="BK150" i="25"/>
  <c r="J142" i="25"/>
  <c r="BK141" i="25"/>
  <c r="BK168" i="24"/>
  <c r="BK157" i="24"/>
  <c r="J155" i="24"/>
  <c r="J153" i="24"/>
  <c r="J152" i="24"/>
  <c r="BK150" i="24"/>
  <c r="J148" i="24"/>
  <c r="J147" i="24"/>
  <c r="BK145" i="24"/>
  <c r="BK144" i="24"/>
  <c r="J142" i="24"/>
  <c r="BK249" i="23"/>
  <c r="J243" i="23"/>
  <c r="BK235" i="23"/>
  <c r="BK233" i="23"/>
  <c r="J224" i="23"/>
  <c r="J222" i="23"/>
  <c r="J219" i="23"/>
  <c r="J217" i="23"/>
  <c r="BK206" i="23"/>
  <c r="BK205" i="23"/>
  <c r="J201" i="23"/>
  <c r="BK200" i="23"/>
  <c r="J197" i="23"/>
  <c r="BK195" i="23"/>
  <c r="BK193" i="23"/>
  <c r="BK191" i="23"/>
  <c r="J187" i="23"/>
  <c r="BK186" i="23"/>
  <c r="J182" i="23"/>
  <c r="BK177" i="23"/>
  <c r="J176" i="23"/>
  <c r="BK174" i="23"/>
  <c r="BK171" i="23"/>
  <c r="J169" i="23"/>
  <c r="BK167" i="23"/>
  <c r="J161" i="23"/>
  <c r="J155" i="23"/>
  <c r="BK152" i="23"/>
  <c r="J148" i="23"/>
  <c r="BK147" i="23"/>
  <c r="BK145" i="23"/>
  <c r="BK143" i="23"/>
  <c r="J252" i="22"/>
  <c r="BK250" i="22"/>
  <c r="J239" i="22"/>
  <c r="J238" i="22"/>
  <c r="J234" i="22"/>
  <c r="J232" i="22"/>
  <c r="J228" i="22"/>
  <c r="J225" i="22"/>
  <c r="BK219" i="22"/>
  <c r="J215" i="22"/>
  <c r="J214" i="22"/>
  <c r="J213" i="22"/>
  <c r="BK209" i="22"/>
  <c r="BK204" i="22"/>
  <c r="J199" i="22"/>
  <c r="J198" i="22"/>
  <c r="J197" i="22"/>
  <c r="J196" i="22"/>
  <c r="BK193" i="22"/>
  <c r="J192" i="22"/>
  <c r="J191" i="22"/>
  <c r="BK190" i="22"/>
  <c r="BK181" i="22"/>
  <c r="BK178" i="22"/>
  <c r="J177" i="22"/>
  <c r="J176" i="22"/>
  <c r="J170" i="22"/>
  <c r="J165" i="22"/>
  <c r="J159" i="22"/>
  <c r="BK158" i="22"/>
  <c r="J157" i="22"/>
  <c r="BK156" i="22"/>
  <c r="J151" i="22"/>
  <c r="J149" i="22"/>
  <c r="J148" i="22"/>
  <c r="J146" i="22"/>
  <c r="J141" i="22"/>
  <c r="J140" i="22"/>
  <c r="J203" i="21"/>
  <c r="J201" i="21"/>
  <c r="J200" i="21"/>
  <c r="BK199" i="21"/>
  <c r="BK192" i="21"/>
  <c r="J191" i="21"/>
  <c r="BK185" i="21"/>
  <c r="BK182" i="21"/>
  <c r="J181" i="21"/>
  <c r="J176" i="21"/>
  <c r="J172" i="21"/>
  <c r="J169" i="21"/>
  <c r="J168" i="21"/>
  <c r="J166" i="21"/>
  <c r="BK165" i="21"/>
  <c r="J164" i="21"/>
  <c r="BK148" i="21"/>
  <c r="BK141" i="21"/>
  <c r="BK138" i="21"/>
  <c r="J135" i="21"/>
  <c r="BK134" i="21"/>
  <c r="J332" i="20"/>
  <c r="BK330" i="20"/>
  <c r="J323" i="20"/>
  <c r="J320" i="20"/>
  <c r="BK319" i="20"/>
  <c r="J312" i="20"/>
  <c r="J309" i="20"/>
  <c r="J308" i="20"/>
  <c r="J307" i="20"/>
  <c r="BK306" i="20"/>
  <c r="J305" i="20"/>
  <c r="J304" i="20"/>
  <c r="J290" i="20"/>
  <c r="J289" i="20"/>
  <c r="BK287" i="20"/>
  <c r="J281" i="20"/>
  <c r="J280" i="20"/>
  <c r="J272" i="20"/>
  <c r="BK268" i="20"/>
  <c r="BK264" i="20"/>
  <c r="BK261" i="20"/>
  <c r="BK259" i="20"/>
  <c r="J255" i="20"/>
  <c r="BK247" i="20"/>
  <c r="BK246" i="20"/>
  <c r="J240" i="20"/>
  <c r="BK232" i="20"/>
  <c r="BK226" i="20"/>
  <c r="BK225" i="20"/>
  <c r="BK222" i="20"/>
  <c r="BK217" i="20"/>
  <c r="J216" i="20"/>
  <c r="J213" i="20"/>
  <c r="J212" i="20"/>
  <c r="BK204" i="20"/>
  <c r="J203" i="20"/>
  <c r="J200" i="20"/>
  <c r="BK198" i="20"/>
  <c r="J192" i="20"/>
  <c r="J187" i="20"/>
  <c r="J186" i="20"/>
  <c r="BK183" i="20"/>
  <c r="BK182" i="20"/>
  <c r="J175" i="20"/>
  <c r="BK170" i="20"/>
  <c r="J169" i="20"/>
  <c r="BK165" i="20"/>
  <c r="J162" i="20"/>
  <c r="BK161" i="20"/>
  <c r="BK160" i="20"/>
  <c r="J157" i="20"/>
  <c r="BK152" i="20"/>
  <c r="J144" i="20"/>
  <c r="BK199" i="19"/>
  <c r="J195" i="19"/>
  <c r="J183" i="19"/>
  <c r="J181" i="19"/>
  <c r="J175" i="19"/>
  <c r="BK166" i="19"/>
  <c r="J165" i="19"/>
  <c r="BK158" i="19"/>
  <c r="J155" i="19"/>
  <c r="BK151" i="19"/>
  <c r="BK146" i="19"/>
  <c r="J144" i="19"/>
  <c r="BK142" i="19"/>
  <c r="BK139" i="19"/>
  <c r="J178" i="18"/>
  <c r="J177" i="18"/>
  <c r="BK175" i="18"/>
  <c r="J171" i="18"/>
  <c r="BK170" i="18"/>
  <c r="J168" i="18"/>
  <c r="BK167" i="18"/>
  <c r="BK157" i="18"/>
  <c r="BK153" i="18"/>
  <c r="BK151" i="18"/>
  <c r="BK149" i="18"/>
  <c r="J147" i="18"/>
  <c r="BK142" i="18"/>
  <c r="BK139" i="18"/>
  <c r="J244" i="17"/>
  <c r="J226" i="17"/>
  <c r="J225" i="17"/>
  <c r="BK219" i="17"/>
  <c r="J218" i="17"/>
  <c r="J214" i="17"/>
  <c r="BK206" i="17"/>
  <c r="J202" i="17"/>
  <c r="BK190" i="17"/>
  <c r="J189" i="17"/>
  <c r="J187" i="17"/>
  <c r="J186" i="17"/>
  <c r="J185" i="17"/>
  <c r="BK144" i="12"/>
  <c r="J341" i="5"/>
  <c r="BK324" i="5"/>
  <c r="J321" i="5"/>
  <c r="J313" i="5"/>
  <c r="J311" i="5"/>
  <c r="J309" i="5"/>
  <c r="J303" i="5"/>
  <c r="J299" i="5"/>
  <c r="J297" i="5"/>
  <c r="J294" i="5"/>
  <c r="J292" i="5"/>
  <c r="J287" i="5"/>
  <c r="J282" i="5"/>
  <c r="BK280" i="5"/>
  <c r="J271" i="5"/>
  <c r="BK270" i="5"/>
  <c r="BK264" i="5"/>
  <c r="BK260" i="5"/>
  <c r="BK253" i="5"/>
  <c r="J251" i="5"/>
  <c r="J246" i="5"/>
  <c r="J231" i="5"/>
  <c r="BK227" i="5"/>
  <c r="J223" i="5"/>
  <c r="J218" i="5"/>
  <c r="BK211" i="5"/>
  <c r="J209" i="5"/>
  <c r="BK207" i="5"/>
  <c r="BK206" i="5"/>
  <c r="J202" i="5"/>
  <c r="J200" i="5"/>
  <c r="J196" i="5"/>
  <c r="J192" i="5"/>
  <c r="J190" i="5"/>
  <c r="BK186" i="5"/>
  <c r="J179" i="5"/>
  <c r="J178" i="5"/>
  <c r="J176" i="5"/>
  <c r="BK172" i="5"/>
  <c r="J169" i="5"/>
  <c r="J166" i="5"/>
  <c r="J165" i="5"/>
  <c r="J162" i="5"/>
  <c r="BK160" i="5"/>
  <c r="J159" i="5"/>
  <c r="BK155" i="5"/>
  <c r="BK153" i="5"/>
  <c r="J152" i="5"/>
  <c r="BK265" i="4"/>
  <c r="BK256" i="4"/>
  <c r="J255" i="4"/>
  <c r="J251" i="4"/>
  <c r="BK250" i="4"/>
  <c r="J247" i="4"/>
  <c r="BK234" i="4"/>
  <c r="BK228" i="4"/>
  <c r="BK223" i="4"/>
  <c r="J220" i="4"/>
  <c r="BK213" i="4"/>
  <c r="J210" i="4"/>
  <c r="J209" i="4"/>
  <c r="J202" i="4"/>
  <c r="J190" i="4"/>
  <c r="J189" i="4"/>
  <c r="J186" i="4"/>
  <c r="BK182" i="4"/>
  <c r="J180" i="4"/>
  <c r="BK179" i="4"/>
  <c r="J166" i="4"/>
  <c r="BK163" i="4"/>
  <c r="BK160" i="4"/>
  <c r="J155" i="4"/>
  <c r="BK150" i="4"/>
  <c r="J147" i="4"/>
  <c r="J145" i="4"/>
  <c r="J434" i="3"/>
  <c r="BK432" i="3"/>
  <c r="J428" i="3"/>
  <c r="BK426" i="3"/>
  <c r="BK423" i="3"/>
  <c r="BK422" i="3"/>
  <c r="J421" i="3"/>
  <c r="BK420" i="3"/>
  <c r="J419" i="3"/>
  <c r="J418" i="3"/>
  <c r="BK410" i="3"/>
  <c r="J406" i="3"/>
  <c r="J394" i="3"/>
  <c r="J391" i="3"/>
  <c r="BK388" i="3"/>
  <c r="J375" i="3"/>
  <c r="J373" i="3"/>
  <c r="BK371" i="3"/>
  <c r="BK367" i="3"/>
  <c r="J365" i="3"/>
  <c r="BK360" i="3"/>
  <c r="BK358" i="3"/>
  <c r="BK352" i="3"/>
  <c r="J350" i="3"/>
  <c r="BK347" i="3"/>
  <c r="BK344" i="3"/>
  <c r="J343" i="3"/>
  <c r="J340" i="3"/>
  <c r="BK338" i="3"/>
  <c r="J332" i="3"/>
  <c r="BK331" i="3"/>
  <c r="J327" i="3"/>
  <c r="J326" i="3"/>
  <c r="J315" i="3"/>
  <c r="J311" i="3"/>
  <c r="BK306" i="3"/>
  <c r="BK304" i="3"/>
  <c r="BK302" i="3"/>
  <c r="BK301" i="3"/>
  <c r="J286" i="3"/>
  <c r="J281" i="3"/>
  <c r="BK279" i="3"/>
  <c r="J278" i="3"/>
  <c r="BK276" i="3"/>
  <c r="J271" i="3"/>
  <c r="BK262" i="3"/>
  <c r="BK260" i="3"/>
  <c r="BK259" i="3"/>
  <c r="BK257" i="3"/>
  <c r="J255" i="3"/>
  <c r="BK254" i="3"/>
  <c r="J252" i="3"/>
  <c r="BK241" i="3"/>
  <c r="BK238" i="3"/>
  <c r="BK237" i="3"/>
  <c r="J236" i="3"/>
  <c r="J235" i="3"/>
  <c r="J233" i="3"/>
  <c r="J231" i="3"/>
  <c r="J229" i="3"/>
  <c r="J228" i="3"/>
  <c r="J227" i="3"/>
  <c r="J223" i="3"/>
  <c r="BK221" i="3"/>
  <c r="BK220" i="3"/>
  <c r="BK217" i="3"/>
  <c r="BK214" i="3"/>
  <c r="BK210" i="3"/>
  <c r="BK207" i="3"/>
  <c r="BK206" i="3"/>
  <c r="J204" i="3"/>
  <c r="J192" i="3"/>
  <c r="J191" i="3"/>
  <c r="BK189" i="3"/>
  <c r="J188" i="3"/>
  <c r="J187" i="3"/>
  <c r="BK183" i="3"/>
  <c r="BK181" i="3"/>
  <c r="BK176" i="3"/>
  <c r="J169" i="3"/>
  <c r="BK168" i="3"/>
  <c r="J167" i="3"/>
  <c r="BK164" i="3"/>
  <c r="BK163" i="3"/>
  <c r="J160" i="3"/>
  <c r="BK158" i="3"/>
  <c r="BK153" i="3"/>
  <c r="J148" i="3"/>
  <c r="BK215" i="2"/>
  <c r="J214" i="2"/>
  <c r="J210" i="2"/>
  <c r="J207" i="2"/>
  <c r="BK206" i="2"/>
  <c r="BK204" i="2"/>
  <c r="BK203" i="2"/>
  <c r="J202" i="2"/>
  <c r="BK198" i="2"/>
  <c r="J196" i="2"/>
  <c r="BK195" i="2"/>
  <c r="J186" i="2"/>
  <c r="BK180" i="2"/>
  <c r="BK175" i="2"/>
  <c r="BK174" i="2"/>
  <c r="J169" i="2"/>
  <c r="J165" i="2"/>
  <c r="BK159" i="2"/>
  <c r="BK153" i="2"/>
  <c r="J140" i="2"/>
  <c r="AS135" i="1"/>
  <c r="AS131" i="1"/>
  <c r="AS122" i="1"/>
  <c r="J171" i="35"/>
  <c r="J170" i="35"/>
  <c r="J168" i="35"/>
  <c r="BK167" i="35"/>
  <c r="J166" i="35"/>
  <c r="J164" i="35"/>
  <c r="J163" i="35"/>
  <c r="BK160" i="35"/>
  <c r="J157" i="35"/>
  <c r="J149" i="35"/>
  <c r="J148" i="35"/>
  <c r="BK146" i="35"/>
  <c r="J142" i="35"/>
  <c r="J141" i="35"/>
  <c r="J138" i="35"/>
  <c r="J136" i="35"/>
  <c r="J134" i="35"/>
  <c r="BK139" i="34"/>
  <c r="J137" i="34"/>
  <c r="BK134" i="34"/>
  <c r="BK133" i="34"/>
  <c r="J131" i="34"/>
  <c r="J130" i="34"/>
  <c r="J128" i="34"/>
  <c r="BK187" i="33"/>
  <c r="J184" i="33"/>
  <c r="J181" i="33"/>
  <c r="BK180" i="33"/>
  <c r="BK179" i="33"/>
  <c r="J162" i="33"/>
  <c r="BK157" i="33"/>
  <c r="J153" i="33"/>
  <c r="J146" i="33"/>
  <c r="J144" i="33"/>
  <c r="J142" i="33"/>
  <c r="BK138" i="33"/>
  <c r="BK135" i="33"/>
  <c r="J158" i="32"/>
  <c r="J155" i="32"/>
  <c r="BK154" i="32"/>
  <c r="J151" i="32"/>
  <c r="J141" i="32"/>
  <c r="J134" i="32"/>
  <c r="BK132" i="32"/>
  <c r="J127" i="32"/>
  <c r="BK263" i="31"/>
  <c r="BK252" i="31"/>
  <c r="BK247" i="31"/>
  <c r="BK239" i="31"/>
  <c r="J238" i="31"/>
  <c r="J236" i="31"/>
  <c r="J235" i="31"/>
  <c r="J233" i="31"/>
  <c r="BK232" i="31"/>
  <c r="BK225" i="31"/>
  <c r="J218" i="31"/>
  <c r="BK210" i="31"/>
  <c r="BK203" i="31"/>
  <c r="BK197" i="31"/>
  <c r="BK195" i="31"/>
  <c r="J193" i="31"/>
  <c r="J192" i="31"/>
  <c r="BK187" i="31"/>
  <c r="J186" i="31"/>
  <c r="BK178" i="31"/>
  <c r="BK176" i="31"/>
  <c r="J168" i="31"/>
  <c r="BK159" i="31"/>
  <c r="BK156" i="31"/>
  <c r="J153" i="31"/>
  <c r="BK151" i="31"/>
  <c r="J149" i="31"/>
  <c r="J146" i="31"/>
  <c r="J144" i="31"/>
  <c r="J139" i="31"/>
  <c r="BK192" i="30"/>
  <c r="BK180" i="30"/>
  <c r="J175" i="30"/>
  <c r="BK171" i="30"/>
  <c r="J170" i="30"/>
  <c r="BK166" i="30"/>
  <c r="BK165" i="30"/>
  <c r="J161" i="30"/>
  <c r="BK157" i="30"/>
  <c r="BK155" i="30"/>
  <c r="BK153" i="30"/>
  <c r="J151" i="30"/>
  <c r="BK147" i="30"/>
  <c r="J145" i="30"/>
  <c r="BK141" i="30"/>
  <c r="J139" i="30"/>
  <c r="BK132" i="30"/>
  <c r="J159" i="29"/>
  <c r="J153" i="29"/>
  <c r="BK145" i="29"/>
  <c r="J143" i="29"/>
  <c r="BK141" i="29"/>
  <c r="J136" i="29"/>
  <c r="BK133" i="29"/>
  <c r="BK263" i="28"/>
  <c r="J257" i="28"/>
  <c r="BK255" i="28"/>
  <c r="BK250" i="28"/>
  <c r="J245" i="28"/>
  <c r="J241" i="28"/>
  <c r="J236" i="28"/>
  <c r="BK218" i="28"/>
  <c r="BK217" i="28"/>
  <c r="J215" i="28"/>
  <c r="BK214" i="28"/>
  <c r="BK212" i="28"/>
  <c r="J210" i="28"/>
  <c r="BK207" i="28"/>
  <c r="BK200" i="28"/>
  <c r="J199" i="28"/>
  <c r="J198" i="28"/>
  <c r="J192" i="28"/>
  <c r="BK184" i="28"/>
  <c r="J180" i="28"/>
  <c r="BK172" i="28"/>
  <c r="BK169" i="28"/>
  <c r="BK167" i="28"/>
  <c r="J164" i="28"/>
  <c r="J160" i="28"/>
  <c r="J158" i="28"/>
  <c r="J154" i="28"/>
  <c r="J149" i="28"/>
  <c r="J144" i="28"/>
  <c r="J142" i="28"/>
  <c r="J198" i="27"/>
  <c r="J195" i="27"/>
  <c r="J192" i="27"/>
  <c r="J186" i="27"/>
  <c r="J183" i="27"/>
  <c r="J180" i="27"/>
  <c r="J174" i="27"/>
  <c r="J172" i="27"/>
  <c r="J168" i="27"/>
  <c r="BK164" i="27"/>
  <c r="J163" i="27"/>
  <c r="J162" i="27"/>
  <c r="J158" i="27"/>
  <c r="BK155" i="27"/>
  <c r="BK153" i="27"/>
  <c r="J146" i="27"/>
  <c r="BK144" i="27"/>
  <c r="BK133" i="27"/>
  <c r="BK148" i="26"/>
  <c r="BK142" i="26"/>
  <c r="BK134" i="26"/>
  <c r="BK132" i="26"/>
  <c r="J208" i="25"/>
  <c r="J205" i="25"/>
  <c r="J204" i="25"/>
  <c r="BK201" i="25"/>
  <c r="BK200" i="25"/>
  <c r="J192" i="25"/>
  <c r="BK191" i="25"/>
  <c r="J189" i="25"/>
  <c r="BK184" i="25"/>
  <c r="BK182" i="25"/>
  <c r="J180" i="25"/>
  <c r="BK178" i="25"/>
  <c r="J173" i="25"/>
  <c r="BK171" i="25"/>
  <c r="BK169" i="25"/>
  <c r="BK167" i="25"/>
  <c r="J163" i="25"/>
  <c r="BK161" i="25"/>
  <c r="BK159" i="25"/>
  <c r="BK152" i="25"/>
  <c r="BK146" i="25"/>
  <c r="J145" i="25"/>
  <c r="BK142" i="25"/>
  <c r="J136" i="25"/>
  <c r="BK134" i="25"/>
  <c r="J173" i="24"/>
  <c r="BK170" i="24"/>
  <c r="J164" i="24"/>
  <c r="J162" i="24"/>
  <c r="BK160" i="24"/>
  <c r="J159" i="24"/>
  <c r="BK152" i="24"/>
  <c r="BK146" i="24"/>
  <c r="J144" i="24"/>
  <c r="J250" i="23"/>
  <c r="J248" i="23"/>
  <c r="J245" i="23"/>
  <c r="J240" i="23"/>
  <c r="BK239" i="23"/>
  <c r="BK236" i="23"/>
  <c r="J233" i="23"/>
  <c r="BK229" i="23"/>
  <c r="BK224" i="23"/>
  <c r="BK222" i="23"/>
  <c r="BK221" i="23"/>
  <c r="BK218" i="23"/>
  <c r="BK217" i="23"/>
  <c r="J216" i="23"/>
  <c r="J213" i="23"/>
  <c r="J212" i="23"/>
  <c r="J211" i="23"/>
  <c r="J210" i="23"/>
  <c r="J209" i="23"/>
  <c r="BK208" i="23"/>
  <c r="J206" i="23"/>
  <c r="BK204" i="23"/>
  <c r="J202" i="23"/>
  <c r="BK201" i="23"/>
  <c r="J200" i="23"/>
  <c r="J199" i="23"/>
  <c r="BK197" i="23"/>
  <c r="BK196" i="23"/>
  <c r="J192" i="23"/>
  <c r="J188" i="23"/>
  <c r="J184" i="23"/>
  <c r="BK183" i="23"/>
  <c r="BK181" i="23"/>
  <c r="BK180" i="23"/>
  <c r="J178" i="23"/>
  <c r="BK176" i="23"/>
  <c r="J175" i="23"/>
  <c r="J174" i="23"/>
  <c r="BK172" i="23"/>
  <c r="BK170" i="23"/>
  <c r="BK168" i="23"/>
  <c r="BK166" i="23"/>
  <c r="BK163" i="23"/>
  <c r="J162" i="23"/>
  <c r="J159" i="23"/>
  <c r="J156" i="23"/>
  <c r="J154" i="23"/>
  <c r="BK150" i="23"/>
  <c r="BK148" i="23"/>
  <c r="BK146" i="23"/>
  <c r="BK144" i="23"/>
  <c r="J250" i="22"/>
  <c r="J247" i="22"/>
  <c r="J237" i="22"/>
  <c r="BK232" i="22"/>
  <c r="J230" i="22"/>
  <c r="BK226" i="22"/>
  <c r="BK225" i="22"/>
  <c r="J224" i="22"/>
  <c r="BK223" i="22"/>
  <c r="BK221" i="22"/>
  <c r="BK220" i="22"/>
  <c r="J218" i="22"/>
  <c r="BK217" i="22"/>
  <c r="J216" i="22"/>
  <c r="J210" i="22"/>
  <c r="J209" i="22"/>
  <c r="BK208" i="22"/>
  <c r="BK205" i="22"/>
  <c r="J193" i="22"/>
  <c r="BK189" i="22"/>
  <c r="J188" i="22"/>
  <c r="BK185" i="22"/>
  <c r="BK177" i="22"/>
  <c r="BK176" i="22"/>
  <c r="J174" i="22"/>
  <c r="BK170" i="22"/>
  <c r="J167" i="22"/>
  <c r="J164" i="22"/>
  <c r="BK162" i="22"/>
  <c r="J161" i="22"/>
  <c r="J158" i="22"/>
  <c r="J139" i="22"/>
  <c r="BK138" i="22"/>
  <c r="BK195" i="21"/>
  <c r="BK194" i="21"/>
  <c r="J179" i="21"/>
  <c r="BK170" i="21"/>
  <c r="J162" i="21"/>
  <c r="J157" i="21"/>
  <c r="J155" i="21"/>
  <c r="BK153" i="21"/>
  <c r="J144" i="21"/>
  <c r="BK143" i="21"/>
  <c r="J138" i="21"/>
  <c r="J137" i="21"/>
  <c r="BK329" i="20"/>
  <c r="BK327" i="20"/>
  <c r="J325" i="20"/>
  <c r="J318" i="20"/>
  <c r="J313" i="20"/>
  <c r="BK305" i="20"/>
  <c r="BK301" i="20"/>
  <c r="J286" i="20"/>
  <c r="BK285" i="20"/>
  <c r="J283" i="20"/>
  <c r="BK282" i="20"/>
  <c r="BK274" i="20"/>
  <c r="J259" i="20"/>
  <c r="J258" i="20"/>
  <c r="J257" i="20"/>
  <c r="BK255" i="20"/>
  <c r="BK253" i="20"/>
  <c r="J248" i="20"/>
  <c r="BK244" i="20"/>
  <c r="BK243" i="20"/>
  <c r="J229" i="20"/>
  <c r="J225" i="20"/>
  <c r="BK219" i="20"/>
  <c r="BK218" i="20"/>
  <c r="BK216" i="20"/>
  <c r="BK214" i="20"/>
  <c r="BK211" i="20"/>
  <c r="J210" i="20"/>
  <c r="J205" i="20"/>
  <c r="BK203" i="20"/>
  <c r="BK196" i="20"/>
  <c r="BK189" i="20"/>
  <c r="BK187" i="20"/>
  <c r="J184" i="20"/>
  <c r="BK180" i="20"/>
  <c r="BK169" i="20"/>
  <c r="J167" i="20"/>
  <c r="BK164" i="20"/>
  <c r="BK163" i="20"/>
  <c r="J155" i="20"/>
  <c r="BK151" i="20"/>
  <c r="BK147" i="20"/>
  <c r="BK146" i="20"/>
  <c r="J201" i="19"/>
  <c r="J196" i="19"/>
  <c r="BK190" i="19"/>
  <c r="BK181" i="19"/>
  <c r="BK176" i="19"/>
  <c r="J172" i="19"/>
  <c r="BK171" i="19"/>
  <c r="J162" i="19"/>
  <c r="J160" i="19"/>
  <c r="BK153" i="19"/>
  <c r="J152" i="19"/>
  <c r="J151" i="19"/>
  <c r="J149" i="19"/>
  <c r="J148" i="19"/>
  <c r="J145" i="19"/>
  <c r="BK143" i="19"/>
  <c r="J136" i="19"/>
  <c r="BK223" i="18"/>
  <c r="J220" i="18"/>
  <c r="J218" i="18"/>
  <c r="BK213" i="18"/>
  <c r="J204" i="18"/>
  <c r="BK202" i="18"/>
  <c r="BK193" i="18"/>
  <c r="J191" i="18"/>
  <c r="J185" i="18"/>
  <c r="J184" i="18"/>
  <c r="BK174" i="18"/>
  <c r="J169" i="18"/>
  <c r="BK163" i="18"/>
  <c r="J149" i="18"/>
  <c r="BK145" i="18"/>
  <c r="BK246" i="17"/>
  <c r="J235" i="17"/>
  <c r="J234" i="17"/>
  <c r="BK230" i="17"/>
  <c r="J228" i="17"/>
  <c r="BK225" i="17"/>
  <c r="J216" i="17"/>
  <c r="BK213" i="17"/>
  <c r="BK207" i="17"/>
  <c r="BK204" i="17"/>
  <c r="BK194" i="17"/>
  <c r="J188" i="17"/>
  <c r="J182" i="17"/>
  <c r="J181" i="17"/>
  <c r="BK178" i="17"/>
  <c r="J177" i="17"/>
  <c r="J174" i="17"/>
  <c r="BK173" i="17"/>
  <c r="J170" i="17"/>
  <c r="BK169" i="17"/>
  <c r="BK166" i="17"/>
  <c r="J165" i="17"/>
  <c r="BK200" i="16"/>
  <c r="BK195" i="16"/>
  <c r="J192" i="16"/>
  <c r="J175" i="16"/>
  <c r="J173" i="16"/>
  <c r="BK171" i="16"/>
  <c r="J170" i="16"/>
  <c r="J164" i="16"/>
  <c r="BK163" i="16"/>
  <c r="BK162" i="16"/>
  <c r="BK156" i="16"/>
  <c r="J154" i="16"/>
  <c r="J152" i="16"/>
  <c r="J151" i="16"/>
  <c r="BK147" i="16"/>
  <c r="BK146" i="16"/>
  <c r="J145" i="16"/>
  <c r="J139" i="16"/>
  <c r="J174" i="15"/>
  <c r="J169" i="15"/>
  <c r="BK163" i="15"/>
  <c r="J158" i="15"/>
  <c r="BK153" i="15"/>
  <c r="J150" i="15"/>
  <c r="BK148" i="15"/>
  <c r="J146" i="15"/>
  <c r="BK141" i="15"/>
  <c r="BK313" i="14"/>
  <c r="BK303" i="14"/>
  <c r="J300" i="14"/>
  <c r="BK299" i="14"/>
  <c r="BK297" i="14"/>
  <c r="J294" i="14"/>
  <c r="J293" i="14"/>
  <c r="BK277" i="14"/>
  <c r="BK276" i="14"/>
  <c r="BK275" i="14"/>
  <c r="J267" i="14"/>
  <c r="BK262" i="14"/>
  <c r="J255" i="14"/>
  <c r="J246" i="14"/>
  <c r="J242" i="14"/>
  <c r="J240" i="14"/>
  <c r="J237" i="14"/>
  <c r="BK228" i="14"/>
  <c r="BK225" i="14"/>
  <c r="J223" i="14"/>
  <c r="J221" i="14"/>
  <c r="J214" i="14"/>
  <c r="J201" i="14"/>
  <c r="BK194" i="14"/>
  <c r="BK192" i="14"/>
  <c r="BK190" i="14"/>
  <c r="BK189" i="14"/>
  <c r="J187" i="14"/>
  <c r="BK185" i="14"/>
  <c r="J181" i="14"/>
  <c r="BK195" i="13"/>
  <c r="J194" i="13"/>
  <c r="BK193" i="13"/>
  <c r="J192" i="13"/>
  <c r="J178" i="13"/>
  <c r="J170" i="13"/>
  <c r="J167" i="13"/>
  <c r="BK165" i="13"/>
  <c r="J163" i="13"/>
  <c r="J161" i="13"/>
  <c r="BK160" i="13"/>
  <c r="J157" i="13"/>
  <c r="BK155" i="13"/>
  <c r="BK153" i="13"/>
  <c r="BK146" i="13"/>
  <c r="J144" i="13"/>
  <c r="J141" i="13"/>
  <c r="BK212" i="12"/>
  <c r="J210" i="12"/>
  <c r="J204" i="12"/>
  <c r="J200" i="12"/>
  <c r="J196" i="12"/>
  <c r="BK195" i="12"/>
  <c r="BK193" i="12"/>
  <c r="J192" i="12"/>
  <c r="BK190" i="12"/>
  <c r="BK178" i="12"/>
  <c r="BK175" i="12"/>
  <c r="J174" i="12"/>
  <c r="J165" i="12"/>
  <c r="BK161" i="12"/>
  <c r="BK158" i="12"/>
  <c r="BK150" i="12"/>
  <c r="BK148" i="12"/>
  <c r="J147" i="12"/>
  <c r="BK145" i="12"/>
  <c r="J144" i="12"/>
  <c r="J143" i="12"/>
  <c r="J140" i="12"/>
  <c r="J139" i="12"/>
  <c r="J136" i="12"/>
  <c r="J134" i="12"/>
  <c r="J258" i="7"/>
  <c r="J257" i="7"/>
  <c r="BK251" i="7"/>
  <c r="J249" i="7"/>
  <c r="BK245" i="7"/>
  <c r="J236" i="7"/>
  <c r="BK235" i="7"/>
  <c r="J227" i="7"/>
  <c r="BK226" i="7"/>
  <c r="J221" i="7"/>
  <c r="BK218" i="7"/>
  <c r="BK217" i="7"/>
  <c r="BK215" i="7"/>
  <c r="J213" i="7"/>
  <c r="J211" i="7"/>
  <c r="J209" i="7"/>
  <c r="J206" i="7"/>
  <c r="J199" i="7"/>
  <c r="J197" i="7"/>
  <c r="J194" i="7"/>
  <c r="J178" i="7"/>
  <c r="J174" i="7"/>
  <c r="BK168" i="7"/>
  <c r="J167" i="7"/>
  <c r="BK165" i="7"/>
  <c r="J154" i="7"/>
  <c r="BK153" i="7"/>
  <c r="J152" i="7"/>
  <c r="J149" i="7"/>
  <c r="BK145" i="7"/>
  <c r="BK144" i="7"/>
  <c r="BK139" i="7"/>
  <c r="J137" i="7"/>
  <c r="J207" i="6"/>
  <c r="J191" i="6"/>
  <c r="BK187" i="6"/>
  <c r="BK181" i="6"/>
  <c r="J179" i="6"/>
  <c r="J174" i="6"/>
  <c r="J172" i="6"/>
  <c r="BK169" i="6"/>
  <c r="J163" i="6"/>
  <c r="J162" i="6"/>
  <c r="BK157" i="6"/>
  <c r="BK152" i="6"/>
  <c r="J151" i="6"/>
  <c r="J150" i="6"/>
  <c r="BK137" i="6"/>
  <c r="J134" i="6"/>
  <c r="J132" i="6"/>
  <c r="BK363" i="5"/>
  <c r="BK361" i="5"/>
  <c r="BK354" i="5"/>
  <c r="J352" i="5"/>
  <c r="J348" i="5"/>
  <c r="BK346" i="5"/>
  <c r="J345" i="5"/>
  <c r="BK342" i="5"/>
  <c r="BK341" i="5"/>
  <c r="BK338" i="5"/>
  <c r="BK335" i="5"/>
  <c r="BK333" i="5"/>
  <c r="J331" i="5"/>
  <c r="BK327" i="5"/>
  <c r="J324" i="5"/>
  <c r="J315" i="5"/>
  <c r="BK313" i="5"/>
  <c r="BK310" i="5"/>
  <c r="BK307" i="5"/>
  <c r="J306" i="5"/>
  <c r="BK303" i="5"/>
  <c r="J301" i="5"/>
  <c r="BK286" i="5"/>
  <c r="BK282" i="5"/>
  <c r="J277" i="5"/>
  <c r="J276" i="5"/>
  <c r="BK275" i="5"/>
  <c r="BK265" i="5"/>
  <c r="BK243" i="5"/>
  <c r="J239" i="5"/>
  <c r="J238" i="5"/>
  <c r="J237" i="5"/>
  <c r="J232" i="5"/>
  <c r="BK229" i="5"/>
  <c r="J228" i="5"/>
  <c r="BK226" i="5"/>
  <c r="BK223" i="5"/>
  <c r="J222" i="5"/>
  <c r="J221" i="5"/>
  <c r="BK218" i="5"/>
  <c r="BK213" i="5"/>
  <c r="J210" i="5"/>
  <c r="J206" i="5"/>
  <c r="J201" i="5"/>
  <c r="J198" i="5"/>
  <c r="J197" i="5"/>
  <c r="BK195" i="5"/>
  <c r="J191" i="5"/>
  <c r="BK181" i="5"/>
  <c r="J177" i="5"/>
  <c r="BK173" i="5"/>
  <c r="BK170" i="5"/>
  <c r="J167" i="5"/>
  <c r="J161" i="5"/>
  <c r="J158" i="5"/>
  <c r="BK156" i="5"/>
  <c r="J148" i="5"/>
  <c r="BK258" i="4"/>
  <c r="BK254" i="4"/>
  <c r="J252" i="4"/>
  <c r="BK242" i="4"/>
  <c r="J239" i="4"/>
  <c r="J237" i="4"/>
  <c r="BK236" i="4"/>
  <c r="BK230" i="4"/>
  <c r="J227" i="4"/>
  <c r="BK222" i="4"/>
  <c r="J221" i="4"/>
  <c r="J216" i="4"/>
  <c r="J215" i="4"/>
  <c r="J213" i="4"/>
  <c r="J208" i="4"/>
  <c r="BK206" i="4"/>
  <c r="J203" i="4"/>
  <c r="BK199" i="4"/>
  <c r="BK198" i="4"/>
  <c r="J195" i="4"/>
  <c r="J192" i="4"/>
  <c r="BK186" i="4"/>
  <c r="BK183" i="4"/>
  <c r="BK180" i="4"/>
  <c r="BK174" i="4"/>
  <c r="BK172" i="4"/>
  <c r="BK167" i="4"/>
  <c r="BK165" i="4"/>
  <c r="J161" i="4"/>
  <c r="J160" i="4"/>
  <c r="J158" i="4"/>
  <c r="BK156" i="4"/>
  <c r="J151" i="4"/>
  <c r="J149" i="4"/>
  <c r="BK145" i="4"/>
  <c r="BK144" i="4"/>
  <c r="J433" i="3"/>
  <c r="BK431" i="3"/>
  <c r="BK421" i="3"/>
  <c r="J420" i="3"/>
  <c r="BK416" i="3"/>
  <c r="J414" i="3"/>
  <c r="J411" i="3"/>
  <c r="J390" i="3"/>
  <c r="J386" i="3"/>
  <c r="J385" i="3"/>
  <c r="J384" i="3"/>
  <c r="J378" i="3"/>
  <c r="J369" i="3"/>
  <c r="BK368" i="3"/>
  <c r="J359" i="3"/>
  <c r="J357" i="3"/>
  <c r="BK356" i="3"/>
  <c r="J355" i="3"/>
  <c r="J352" i="3"/>
  <c r="J351" i="3"/>
  <c r="BK350" i="3"/>
  <c r="BK348" i="3"/>
  <c r="J341" i="3"/>
  <c r="J336" i="3"/>
  <c r="J321" i="3"/>
  <c r="BK316" i="3"/>
  <c r="BK305" i="3"/>
  <c r="J300" i="3"/>
  <c r="J298" i="3"/>
  <c r="BK296" i="3"/>
  <c r="BK295" i="3"/>
  <c r="J290" i="3"/>
  <c r="BK288" i="3"/>
  <c r="BK285" i="3"/>
  <c r="BK284" i="3"/>
  <c r="BK278" i="3"/>
  <c r="BK275" i="3"/>
  <c r="J272" i="3"/>
  <c r="J270" i="3"/>
  <c r="BK269" i="3"/>
  <c r="J267" i="3"/>
  <c r="J265" i="3"/>
  <c r="BK251" i="3"/>
  <c r="BK249" i="3"/>
  <c r="BK239" i="3"/>
  <c r="J234" i="3"/>
  <c r="J218" i="3"/>
  <c r="J216" i="3"/>
  <c r="J213" i="3"/>
  <c r="J210" i="3"/>
  <c r="J209" i="3"/>
  <c r="J208" i="3"/>
  <c r="J207" i="3"/>
  <c r="J205" i="3"/>
  <c r="BK203" i="3"/>
  <c r="BK200" i="3"/>
  <c r="BK195" i="3"/>
  <c r="J189" i="3"/>
  <c r="J185" i="3"/>
  <c r="J181" i="3"/>
  <c r="J176" i="3"/>
  <c r="BK175" i="3"/>
  <c r="BK172" i="3"/>
  <c r="BK162" i="3"/>
  <c r="BK161" i="3"/>
  <c r="BK157" i="3"/>
  <c r="BK146" i="3"/>
  <c r="BK216" i="2"/>
  <c r="BK214" i="2"/>
  <c r="J209" i="2"/>
  <c r="J208" i="2"/>
  <c r="J204" i="2"/>
  <c r="J203" i="2"/>
  <c r="J201" i="2"/>
  <c r="J199" i="2"/>
  <c r="BK196" i="2"/>
  <c r="J195" i="2"/>
  <c r="J194" i="2"/>
  <c r="BK189" i="2"/>
  <c r="J188" i="2"/>
  <c r="BK184" i="2"/>
  <c r="BK178" i="2"/>
  <c r="J164" i="2"/>
  <c r="J161" i="2"/>
  <c r="J159" i="2"/>
  <c r="J158" i="2"/>
  <c r="J154" i="2"/>
  <c r="J149" i="2"/>
  <c r="BK147" i="2"/>
  <c r="BK144" i="2"/>
  <c r="J143" i="2"/>
  <c r="J139" i="2"/>
  <c r="BK137" i="2"/>
  <c r="AS103" i="1"/>
  <c r="BK147" i="35"/>
  <c r="J146" i="35"/>
  <c r="BK144" i="35"/>
  <c r="BK142" i="35"/>
  <c r="J139" i="35"/>
  <c r="J137" i="35"/>
  <c r="BK135" i="35"/>
  <c r="BK134" i="35"/>
  <c r="J140" i="34"/>
  <c r="BK138" i="34"/>
  <c r="BK135" i="34"/>
  <c r="BK132" i="34"/>
  <c r="BK131" i="34"/>
  <c r="BK128" i="34"/>
  <c r="BK126" i="34"/>
  <c r="BK199" i="33"/>
  <c r="J198" i="33"/>
  <c r="BK191" i="33"/>
  <c r="J182" i="33"/>
  <c r="BK178" i="33"/>
  <c r="J177" i="33"/>
  <c r="BK176" i="33"/>
  <c r="J172" i="33"/>
  <c r="J171" i="33"/>
  <c r="J161" i="33"/>
  <c r="J159" i="33"/>
  <c r="J158" i="33"/>
  <c r="J156" i="33"/>
  <c r="BK154" i="33"/>
  <c r="BK152" i="33"/>
  <c r="BK149" i="33"/>
  <c r="J143" i="33"/>
  <c r="BK141" i="33"/>
  <c r="J140" i="33"/>
  <c r="J134" i="33"/>
  <c r="BK133" i="33"/>
  <c r="J157" i="32"/>
  <c r="J154" i="32"/>
  <c r="J152" i="32"/>
  <c r="BK150" i="32"/>
  <c r="BK149" i="32"/>
  <c r="BK146" i="32"/>
  <c r="BK144" i="32"/>
  <c r="J139" i="32"/>
  <c r="BK138" i="32"/>
  <c r="J135" i="32"/>
  <c r="J130" i="32"/>
  <c r="J128" i="32"/>
  <c r="J262" i="31"/>
  <c r="J260" i="31"/>
  <c r="BK259" i="31"/>
  <c r="J216" i="31"/>
  <c r="BK214" i="31"/>
  <c r="J211" i="31"/>
  <c r="BK209" i="31"/>
  <c r="J207" i="31"/>
  <c r="BK206" i="31"/>
  <c r="J205" i="31"/>
  <c r="BK201" i="31"/>
  <c r="BK200" i="31"/>
  <c r="J198" i="31"/>
  <c r="BK193" i="31"/>
  <c r="J189" i="31"/>
  <c r="BK186" i="31"/>
  <c r="BK184" i="31"/>
  <c r="J173" i="31"/>
  <c r="BK168" i="31"/>
  <c r="J167" i="31"/>
  <c r="BK160" i="31"/>
  <c r="J152" i="31"/>
  <c r="J147" i="31"/>
  <c r="BK143" i="31"/>
  <c r="J142" i="31"/>
  <c r="BK139" i="31"/>
  <c r="BK196" i="30"/>
  <c r="BK195" i="30"/>
  <c r="BK190" i="30"/>
  <c r="J186" i="30"/>
  <c r="J181" i="30"/>
  <c r="J178" i="30"/>
  <c r="BK175" i="30"/>
  <c r="BK172" i="30"/>
  <c r="BK170" i="30"/>
  <c r="J169" i="30"/>
  <c r="J162" i="30"/>
  <c r="J158" i="30"/>
  <c r="BK156" i="30"/>
  <c r="J154" i="30"/>
  <c r="J141" i="30"/>
  <c r="BK134" i="30"/>
  <c r="BK193" i="29"/>
  <c r="BK192" i="29"/>
  <c r="BK183" i="29"/>
  <c r="J179" i="29"/>
  <c r="BK171" i="29"/>
  <c r="J169" i="29"/>
  <c r="BK168" i="29"/>
  <c r="BK164" i="29"/>
  <c r="BK160" i="29"/>
  <c r="J155" i="29"/>
  <c r="BK148" i="29"/>
  <c r="J144" i="29"/>
  <c r="BK139" i="29"/>
  <c r="J133" i="29"/>
  <c r="J252" i="28"/>
  <c r="BK251" i="28"/>
  <c r="J250" i="28"/>
  <c r="BK248" i="28"/>
  <c r="BK243" i="28"/>
  <c r="J224" i="28"/>
  <c r="BK220" i="28"/>
  <c r="J216" i="28"/>
  <c r="J214" i="28"/>
  <c r="BK213" i="28"/>
  <c r="J203" i="28"/>
  <c r="J202" i="28"/>
  <c r="BK190" i="28"/>
  <c r="J182" i="28"/>
  <c r="BK181" i="28"/>
  <c r="J178" i="28"/>
  <c r="J175" i="28"/>
  <c r="BK170" i="28"/>
  <c r="BK163" i="28"/>
  <c r="J161" i="28"/>
  <c r="J145" i="28"/>
  <c r="BK194" i="27"/>
  <c r="BK191" i="27"/>
  <c r="J189" i="27"/>
  <c r="BK187" i="27"/>
  <c r="J179" i="27"/>
  <c r="BK176" i="27"/>
  <c r="BK167" i="27"/>
  <c r="J164" i="27"/>
  <c r="BK160" i="27"/>
  <c r="BK159" i="27"/>
  <c r="J154" i="27"/>
  <c r="BK150" i="27"/>
  <c r="BK145" i="27"/>
  <c r="BK141" i="27"/>
  <c r="J139" i="27"/>
  <c r="J133" i="27"/>
  <c r="BK157" i="26"/>
  <c r="BK150" i="26"/>
  <c r="BK143" i="26"/>
  <c r="J142" i="26"/>
  <c r="J141" i="26"/>
  <c r="J139" i="26"/>
  <c r="BK138" i="26"/>
  <c r="J137" i="26"/>
  <c r="BK135" i="26"/>
  <c r="J133" i="26"/>
  <c r="BK213" i="25"/>
  <c r="BK209" i="25"/>
  <c r="BK208" i="25"/>
  <c r="BK203" i="25"/>
  <c r="BK198" i="25"/>
  <c r="J190" i="25"/>
  <c r="BK188" i="25"/>
  <c r="J184" i="25"/>
  <c r="BK181" i="25"/>
  <c r="J174" i="25"/>
  <c r="J170" i="25"/>
  <c r="J166" i="25"/>
  <c r="BK163" i="25"/>
  <c r="J162" i="25"/>
  <c r="BK160" i="25"/>
  <c r="J149" i="25"/>
  <c r="J148" i="25"/>
  <c r="BK147" i="25"/>
  <c r="J146" i="25"/>
  <c r="J170" i="24"/>
  <c r="J168" i="24"/>
  <c r="J146" i="24"/>
  <c r="J141" i="24"/>
  <c r="J135" i="24"/>
  <c r="J153" i="22"/>
  <c r="J150" i="22"/>
  <c r="J142" i="22"/>
  <c r="BK137" i="22"/>
  <c r="J192" i="21"/>
  <c r="J190" i="21"/>
  <c r="J188" i="21"/>
  <c r="BK187" i="21"/>
  <c r="J186" i="21"/>
  <c r="BK183" i="21"/>
  <c r="BK181" i="21"/>
  <c r="BK179" i="21"/>
  <c r="BK177" i="21"/>
  <c r="J171" i="21"/>
  <c r="BK166" i="21"/>
  <c r="BK164" i="21"/>
  <c r="BK154" i="21"/>
  <c r="BK150" i="21"/>
  <c r="BK318" i="20"/>
  <c r="BK316" i="20"/>
  <c r="BK310" i="20"/>
  <c r="J295" i="20"/>
  <c r="J276" i="20"/>
  <c r="J274" i="20"/>
  <c r="BK273" i="20"/>
  <c r="J270" i="20"/>
  <c r="J265" i="20"/>
  <c r="J262" i="20"/>
  <c r="J261" i="20"/>
  <c r="BK260" i="20"/>
  <c r="BK254" i="20"/>
  <c r="BK249" i="20"/>
  <c r="J247" i="20"/>
  <c r="J246" i="20"/>
  <c r="BK242" i="20"/>
  <c r="J241" i="20"/>
  <c r="J237" i="20"/>
  <c r="J235" i="20"/>
  <c r="J233" i="20"/>
  <c r="J231" i="20"/>
  <c r="BK229" i="20"/>
  <c r="BK228" i="20"/>
  <c r="J217" i="20"/>
  <c r="BK208" i="20"/>
  <c r="BK207" i="20"/>
  <c r="BK199" i="20"/>
  <c r="J190" i="20"/>
  <c r="BK181" i="20"/>
  <c r="J180" i="20"/>
  <c r="BK179" i="20"/>
  <c r="BK175" i="20"/>
  <c r="J168" i="20"/>
  <c r="J153" i="20"/>
  <c r="J151" i="20"/>
  <c r="J203" i="19"/>
  <c r="BK200" i="19"/>
  <c r="J199" i="19"/>
  <c r="J198" i="19"/>
  <c r="J189" i="19"/>
  <c r="J178" i="19"/>
  <c r="J174" i="19"/>
  <c r="BK172" i="19"/>
  <c r="J169" i="19"/>
  <c r="BK160" i="19"/>
  <c r="J156" i="19"/>
  <c r="BK149" i="19"/>
  <c r="BK148" i="19"/>
  <c r="BK140" i="19"/>
  <c r="J138" i="19"/>
  <c r="BK137" i="19"/>
  <c r="BK217" i="18"/>
  <c r="J215" i="18"/>
  <c r="J213" i="18"/>
  <c r="J211" i="18"/>
  <c r="BK210" i="18"/>
  <c r="BK201" i="18"/>
  <c r="BK197" i="18"/>
  <c r="BK191" i="18"/>
  <c r="J187" i="18"/>
  <c r="BK185" i="18"/>
  <c r="J182" i="18"/>
  <c r="J181" i="18"/>
  <c r="J180" i="18"/>
  <c r="J176" i="18"/>
  <c r="J164" i="18"/>
  <c r="J155" i="18"/>
  <c r="J153" i="18"/>
  <c r="J150" i="18"/>
  <c r="J144" i="18"/>
  <c r="BK143" i="18"/>
  <c r="BK244" i="17"/>
  <c r="BK243" i="17"/>
  <c r="J240" i="17"/>
  <c r="BK239" i="17"/>
  <c r="J233" i="17"/>
  <c r="J229" i="17"/>
  <c r="J223" i="17"/>
  <c r="BK222" i="17"/>
  <c r="J221" i="17"/>
  <c r="BK218" i="17"/>
  <c r="J215" i="17"/>
  <c r="J195" i="17"/>
  <c r="J190" i="17"/>
  <c r="BK186" i="17"/>
  <c r="J184" i="17"/>
  <c r="BK183" i="17"/>
  <c r="J180" i="17"/>
  <c r="BK174" i="17"/>
  <c r="BK172" i="17"/>
  <c r="BK170" i="17"/>
  <c r="BK168" i="17"/>
  <c r="J166" i="17"/>
  <c r="J164" i="17"/>
  <c r="J162" i="17"/>
  <c r="BK160" i="17"/>
  <c r="J158" i="17"/>
  <c r="BK155" i="17"/>
  <c r="BK153" i="17"/>
  <c r="BK152" i="17"/>
  <c r="BK150" i="17"/>
  <c r="BK145" i="17"/>
  <c r="J202" i="16"/>
  <c r="BK198" i="16"/>
  <c r="J197" i="16"/>
  <c r="BK193" i="16"/>
  <c r="J186" i="16"/>
  <c r="J185" i="16"/>
  <c r="BK182" i="16"/>
  <c r="BK179" i="16"/>
  <c r="J176" i="16"/>
  <c r="J172" i="16"/>
  <c r="J171" i="16"/>
  <c r="J169" i="16"/>
  <c r="BK165" i="16"/>
  <c r="J159" i="16"/>
  <c r="BK153" i="16"/>
  <c r="BK135" i="16"/>
  <c r="BK161" i="15"/>
  <c r="J160" i="15"/>
  <c r="BK155" i="15"/>
  <c r="BK151" i="15"/>
  <c r="BK144" i="15"/>
  <c r="J142" i="15"/>
  <c r="BK140" i="15"/>
  <c r="BK139" i="15"/>
  <c r="BK134" i="15"/>
  <c r="BK316" i="14"/>
  <c r="J313" i="14"/>
  <c r="BK311" i="14"/>
  <c r="BK307" i="14"/>
  <c r="BK295" i="14"/>
  <c r="J292" i="14"/>
  <c r="BK288" i="14"/>
  <c r="J287" i="14"/>
  <c r="BK282" i="14"/>
  <c r="BK279" i="14"/>
  <c r="J271" i="14"/>
  <c r="BK266" i="14"/>
  <c r="J261" i="14"/>
  <c r="J259" i="14"/>
  <c r="BK256" i="14"/>
  <c r="J254" i="14"/>
  <c r="BK252" i="14"/>
  <c r="BK250" i="14"/>
  <c r="BK241" i="14"/>
  <c r="J239" i="14"/>
  <c r="BK238" i="14"/>
  <c r="BK233" i="14"/>
  <c r="J232" i="14"/>
  <c r="J231" i="14"/>
  <c r="BK230" i="14"/>
  <c r="J227" i="14"/>
  <c r="J225" i="14"/>
  <c r="BK219" i="14"/>
  <c r="BK212" i="14"/>
  <c r="J204" i="14"/>
  <c r="J202" i="14"/>
  <c r="J198" i="14"/>
  <c r="J195" i="14"/>
  <c r="BK193" i="14"/>
  <c r="J189" i="14"/>
  <c r="J184" i="14"/>
  <c r="J182" i="14"/>
  <c r="J179" i="14"/>
  <c r="J175" i="14"/>
  <c r="BK169" i="14"/>
  <c r="BK167" i="14"/>
  <c r="BK165" i="14"/>
  <c r="J160" i="14"/>
  <c r="BK157" i="14"/>
  <c r="J153" i="14"/>
  <c r="BK149" i="14"/>
  <c r="J148" i="14"/>
  <c r="J147" i="14"/>
  <c r="BK145" i="14"/>
  <c r="J144" i="14"/>
  <c r="J142" i="14"/>
  <c r="BK213" i="13"/>
  <c r="BK208" i="13"/>
  <c r="BK206" i="13"/>
  <c r="BK204" i="13"/>
  <c r="J201" i="13"/>
  <c r="BK199" i="13"/>
  <c r="J195" i="13"/>
  <c r="J191" i="13"/>
  <c r="BK188" i="13"/>
  <c r="J186" i="13"/>
  <c r="BK184" i="13"/>
  <c r="BK181" i="13"/>
  <c r="BK163" i="13"/>
  <c r="BK148" i="13"/>
  <c r="BK147" i="13"/>
  <c r="J145" i="13"/>
  <c r="J142" i="13"/>
  <c r="J133" i="13"/>
  <c r="BK205" i="12"/>
  <c r="BK200" i="12"/>
  <c r="J199" i="12"/>
  <c r="BK194" i="12"/>
  <c r="J188" i="12"/>
  <c r="BK182" i="12"/>
  <c r="J180" i="12"/>
  <c r="J175" i="12"/>
  <c r="BK174" i="12"/>
  <c r="BK172" i="12"/>
  <c r="BK171" i="12"/>
  <c r="BK168" i="12"/>
  <c r="J167" i="12"/>
  <c r="J163" i="12"/>
  <c r="J161" i="12"/>
  <c r="J159" i="12"/>
  <c r="J156" i="12"/>
  <c r="BK151" i="12"/>
  <c r="J150" i="12"/>
  <c r="J148" i="12"/>
  <c r="J142" i="12"/>
  <c r="BK141" i="12"/>
  <c r="J137" i="12"/>
  <c r="J259" i="7"/>
  <c r="J254" i="7"/>
  <c r="J242" i="7"/>
  <c r="BK225" i="7"/>
  <c r="J222" i="7"/>
  <c r="J219" i="7"/>
  <c r="J215" i="7"/>
  <c r="J214" i="7"/>
  <c r="BK211" i="7"/>
  <c r="BK209" i="7"/>
  <c r="J208" i="7"/>
  <c r="J202" i="7"/>
  <c r="J200" i="7"/>
  <c r="J196" i="7"/>
  <c r="J195" i="7"/>
  <c r="J187" i="7"/>
  <c r="BK186" i="7"/>
  <c r="J185" i="7"/>
  <c r="BK182" i="7"/>
  <c r="BK176" i="7"/>
  <c r="BK174" i="7"/>
  <c r="J171" i="7"/>
  <c r="J169" i="7"/>
  <c r="J168" i="7"/>
  <c r="J166" i="7"/>
  <c r="BK164" i="7"/>
  <c r="J162" i="7"/>
  <c r="J158" i="7"/>
  <c r="BK149" i="7"/>
  <c r="BK148" i="7"/>
  <c r="BK147" i="7"/>
  <c r="J140" i="7"/>
  <c r="J138" i="7"/>
  <c r="BK218" i="6"/>
  <c r="J212" i="6"/>
  <c r="J208" i="6"/>
  <c r="BK199" i="6"/>
  <c r="J193" i="6"/>
  <c r="J190" i="6"/>
  <c r="BK189" i="6"/>
  <c r="J187" i="6"/>
  <c r="J186" i="6"/>
  <c r="BK175" i="6"/>
  <c r="BK171" i="6"/>
  <c r="BK170" i="6"/>
  <c r="J164" i="6"/>
  <c r="BK163" i="6"/>
  <c r="J160" i="6"/>
  <c r="BK158" i="6"/>
  <c r="BK156" i="6"/>
  <c r="J152" i="6"/>
  <c r="J146" i="6"/>
  <c r="BK144" i="6"/>
  <c r="BK134" i="6"/>
  <c r="BK132" i="6"/>
  <c r="J358" i="5"/>
  <c r="BK357" i="5"/>
  <c r="BK336" i="5"/>
  <c r="J335" i="5"/>
  <c r="BK330" i="5"/>
  <c r="J328" i="5"/>
  <c r="J326" i="5"/>
  <c r="BK325" i="5"/>
  <c r="J323" i="5"/>
  <c r="BK322" i="5"/>
  <c r="J319" i="5"/>
  <c r="J310" i="5"/>
  <c r="BK308" i="5"/>
  <c r="J302" i="5"/>
  <c r="J295" i="5"/>
  <c r="J291" i="5"/>
  <c r="BK289" i="5"/>
  <c r="BK287" i="5"/>
  <c r="J279" i="5"/>
  <c r="J273" i="5"/>
  <c r="BK269" i="5"/>
  <c r="J268" i="5"/>
  <c r="BK267" i="5"/>
  <c r="BK256" i="5"/>
  <c r="BK254" i="5"/>
  <c r="BK251" i="5"/>
  <c r="BK240" i="5"/>
  <c r="BK235" i="5"/>
  <c r="J233" i="5"/>
  <c r="J230" i="5"/>
  <c r="J229" i="5"/>
  <c r="BK228" i="5"/>
  <c r="BK225" i="5"/>
  <c r="J219" i="5"/>
  <c r="J217" i="5"/>
  <c r="BK216" i="5"/>
  <c r="J214" i="5"/>
  <c r="J212" i="5"/>
  <c r="J211" i="5"/>
  <c r="J207" i="5"/>
  <c r="BK205" i="5"/>
  <c r="J204" i="5"/>
  <c r="BK203" i="5"/>
  <c r="J199" i="5"/>
  <c r="J195" i="5"/>
  <c r="BK191" i="5"/>
  <c r="J185" i="5"/>
  <c r="J181" i="5"/>
  <c r="BK179" i="5"/>
  <c r="BK177" i="5"/>
  <c r="J175" i="5"/>
  <c r="J173" i="5"/>
  <c r="J170" i="5"/>
  <c r="BK166" i="5"/>
  <c r="BK165" i="5"/>
  <c r="BK161" i="5"/>
  <c r="BK159" i="5"/>
  <c r="BK149" i="5"/>
  <c r="BK264" i="4"/>
  <c r="J263" i="4"/>
  <c r="J262" i="4"/>
  <c r="BK260" i="4"/>
  <c r="J256" i="4"/>
  <c r="BK251" i="4"/>
  <c r="J250" i="4"/>
  <c r="BK248" i="4"/>
  <c r="J242" i="4"/>
  <c r="BK235" i="4"/>
  <c r="BK232" i="4"/>
  <c r="J230" i="4"/>
  <c r="BK225" i="4"/>
  <c r="J224" i="4"/>
  <c r="J223" i="4"/>
  <c r="J217" i="4"/>
  <c r="BK215" i="4"/>
  <c r="BK211" i="4"/>
  <c r="BK209" i="4"/>
  <c r="BK208" i="4"/>
  <c r="J206" i="4"/>
  <c r="J197" i="4"/>
  <c r="J191" i="4"/>
  <c r="BK190" i="4"/>
  <c r="BK188" i="4"/>
  <c r="J185" i="4"/>
  <c r="J184" i="4"/>
  <c r="J183" i="4"/>
  <c r="J177" i="4"/>
  <c r="BK170" i="4"/>
  <c r="J169" i="4"/>
  <c r="J167" i="4"/>
  <c r="BK159" i="4"/>
  <c r="J156" i="4"/>
  <c r="J154" i="4"/>
  <c r="J152" i="4"/>
  <c r="BK148" i="4"/>
  <c r="J146" i="4"/>
  <c r="BK434" i="3"/>
  <c r="BK427" i="3"/>
  <c r="BK425" i="3"/>
  <c r="BK414" i="3"/>
  <c r="BK403" i="3"/>
  <c r="BK396" i="3"/>
  <c r="BK394" i="3"/>
  <c r="BK390" i="3"/>
  <c r="BK386" i="3"/>
  <c r="BK384" i="3"/>
  <c r="J381" i="3"/>
  <c r="J380" i="3"/>
  <c r="BK376" i="3"/>
  <c r="BK374" i="3"/>
  <c r="BK366" i="3"/>
  <c r="BK362" i="3"/>
  <c r="BK359" i="3"/>
  <c r="BK357" i="3"/>
  <c r="J354" i="3"/>
  <c r="BK353" i="3"/>
  <c r="BK346" i="3"/>
  <c r="BK342" i="3"/>
  <c r="J338" i="3"/>
  <c r="J334" i="3"/>
  <c r="BK332" i="3"/>
  <c r="BK323" i="3"/>
  <c r="J322" i="3"/>
  <c r="BK320" i="3"/>
  <c r="J318" i="3"/>
  <c r="BK314" i="3"/>
  <c r="BK311" i="3"/>
  <c r="BK308" i="3"/>
  <c r="J307" i="3"/>
  <c r="J305" i="3"/>
  <c r="BK297" i="3"/>
  <c r="J294" i="3"/>
  <c r="BK293" i="3"/>
  <c r="BK287" i="3"/>
  <c r="BK286" i="3"/>
  <c r="J283" i="3"/>
  <c r="BK280" i="3"/>
  <c r="BK273" i="3"/>
  <c r="BK271" i="3"/>
  <c r="J269" i="3"/>
  <c r="J266" i="3"/>
  <c r="J264" i="3"/>
  <c r="J263" i="3"/>
  <c r="BK261" i="3"/>
  <c r="J244" i="3"/>
  <c r="BK242" i="3"/>
  <c r="J241" i="3"/>
  <c r="BK240" i="3"/>
  <c r="J237" i="3"/>
  <c r="BK235" i="3"/>
  <c r="BK234" i="3"/>
  <c r="J232" i="3"/>
  <c r="BK228" i="3"/>
  <c r="J225" i="3"/>
  <c r="J222" i="3"/>
  <c r="BK211" i="3"/>
  <c r="J203" i="3"/>
  <c r="J202" i="3"/>
  <c r="J198" i="3"/>
  <c r="BK197" i="3"/>
  <c r="BK170" i="3"/>
  <c r="J162" i="3"/>
  <c r="J153" i="3"/>
  <c r="BK151" i="3"/>
  <c r="J213" i="2"/>
  <c r="BK210" i="2"/>
  <c r="BK208" i="2"/>
  <c r="J206" i="2"/>
  <c r="J205" i="2"/>
  <c r="BK190" i="2"/>
  <c r="BK187" i="2"/>
  <c r="J184" i="2"/>
  <c r="BK183" i="2"/>
  <c r="J181" i="2"/>
  <c r="BK173" i="2"/>
  <c r="J171" i="2"/>
  <c r="J168" i="2"/>
  <c r="J167" i="2"/>
  <c r="BK166" i="2"/>
  <c r="BK164" i="2"/>
  <c r="J146" i="2"/>
  <c r="BK135" i="2"/>
  <c r="AS99" i="1"/>
  <c r="J145" i="35"/>
  <c r="J143" i="35"/>
  <c r="BK141" i="35"/>
  <c r="BK138" i="35"/>
  <c r="BK136" i="35"/>
  <c r="J143" i="34"/>
  <c r="J141" i="34"/>
  <c r="J133" i="34"/>
  <c r="J129" i="34"/>
  <c r="BK198" i="33"/>
  <c r="BK190" i="33"/>
  <c r="J188" i="33"/>
  <c r="J185" i="33"/>
  <c r="J178" i="33"/>
  <c r="BK168" i="33"/>
  <c r="BK164" i="33"/>
  <c r="BK161" i="33"/>
  <c r="BK160" i="33"/>
  <c r="J149" i="33"/>
  <c r="J147" i="33"/>
  <c r="BK146" i="33"/>
  <c r="BK140" i="33"/>
  <c r="BK157" i="32"/>
  <c r="J153" i="32"/>
  <c r="BK151" i="32"/>
  <c r="J145" i="32"/>
  <c r="J144" i="32"/>
  <c r="J143" i="32"/>
  <c r="J133" i="32"/>
  <c r="BK260" i="31"/>
  <c r="BK257" i="31"/>
  <c r="J248" i="31"/>
  <c r="J244" i="31"/>
  <c r="J239" i="31"/>
  <c r="BK238" i="31"/>
  <c r="J230" i="31"/>
  <c r="BK227" i="31"/>
  <c r="J226" i="31"/>
  <c r="J223" i="31"/>
  <c r="J222" i="31"/>
  <c r="BK220" i="31"/>
  <c r="BK218" i="31"/>
  <c r="BK216" i="31"/>
  <c r="BK215" i="31"/>
  <c r="BK213" i="31"/>
  <c r="J208" i="31"/>
  <c r="J203" i="31"/>
  <c r="J190" i="31"/>
  <c r="BK188" i="31"/>
  <c r="J184" i="31"/>
  <c r="BK182" i="31"/>
  <c r="J180" i="31"/>
  <c r="BK174" i="31"/>
  <c r="J170" i="31"/>
  <c r="J164" i="31"/>
  <c r="J156" i="31"/>
  <c r="BK155" i="31"/>
  <c r="J148" i="31"/>
  <c r="BK147" i="31"/>
  <c r="J145" i="31"/>
  <c r="J140" i="31"/>
  <c r="J138" i="31"/>
  <c r="J196" i="30"/>
  <c r="BK193" i="30"/>
  <c r="BK189" i="30"/>
  <c r="BK185" i="30"/>
  <c r="BK178" i="30"/>
  <c r="BK173" i="30"/>
  <c r="BK151" i="30"/>
  <c r="J138" i="30"/>
  <c r="J193" i="29"/>
  <c r="J192" i="29"/>
  <c r="BK190" i="29"/>
  <c r="J189" i="29"/>
  <c r="BK187" i="29"/>
  <c r="J178" i="29"/>
  <c r="J175" i="29"/>
  <c r="J172" i="29"/>
  <c r="BK170" i="29"/>
  <c r="BK156" i="29"/>
  <c r="J147" i="29"/>
  <c r="BK140" i="29"/>
  <c r="J139" i="29"/>
  <c r="BK135" i="29"/>
  <c r="BK260" i="28"/>
  <c r="BK247" i="28"/>
  <c r="BK237" i="28"/>
  <c r="BK228" i="28"/>
  <c r="BK226" i="28"/>
  <c r="BK221" i="28"/>
  <c r="BK216" i="28"/>
  <c r="BK209" i="28"/>
  <c r="BK208" i="28"/>
  <c r="J201" i="28"/>
  <c r="BK193" i="28"/>
  <c r="J188" i="28"/>
  <c r="BK187" i="28"/>
  <c r="J185" i="28"/>
  <c r="J183" i="28"/>
  <c r="BK182" i="28"/>
  <c r="BK179" i="28"/>
  <c r="J173" i="28"/>
  <c r="BK164" i="28"/>
  <c r="BK160" i="28"/>
  <c r="J152" i="28"/>
  <c r="J150" i="28"/>
  <c r="J146" i="28"/>
  <c r="BK144" i="28"/>
  <c r="BK142" i="28"/>
  <c r="J140" i="28"/>
  <c r="BK193" i="27"/>
  <c r="J190" i="27"/>
  <c r="J187" i="27"/>
  <c r="BK179" i="27"/>
  <c r="J176" i="27"/>
  <c r="J175" i="27"/>
  <c r="J173" i="27"/>
  <c r="BK172" i="27"/>
  <c r="BK170" i="27"/>
  <c r="BK169" i="27"/>
  <c r="BK166" i="27"/>
  <c r="BK161" i="27"/>
  <c r="J155" i="27"/>
  <c r="BK151" i="27"/>
  <c r="BK147" i="27"/>
  <c r="J135" i="27"/>
  <c r="J156" i="26"/>
  <c r="J154" i="26"/>
  <c r="J150" i="26"/>
  <c r="J148" i="26"/>
  <c r="J143" i="26"/>
  <c r="BK139" i="26"/>
  <c r="BK136" i="26"/>
  <c r="BK210" i="25"/>
  <c r="BK207" i="25"/>
  <c r="J197" i="25"/>
  <c r="J195" i="25"/>
  <c r="BK194" i="25"/>
  <c r="J193" i="25"/>
  <c r="BK192" i="25"/>
  <c r="J187" i="25"/>
  <c r="J186" i="25"/>
  <c r="J183" i="25"/>
  <c r="J179" i="25"/>
  <c r="BK177" i="25"/>
  <c r="J176" i="25"/>
  <c r="BK175" i="25"/>
  <c r="J160" i="25"/>
  <c r="BK153" i="25"/>
  <c r="BK151" i="25"/>
  <c r="BK149" i="25"/>
  <c r="J147" i="25"/>
  <c r="BK145" i="25"/>
  <c r="BK139" i="25"/>
  <c r="J174" i="24"/>
  <c r="BK173" i="24"/>
  <c r="BK167" i="24"/>
  <c r="J157" i="24"/>
  <c r="BK153" i="24"/>
  <c r="J140" i="24"/>
  <c r="J139" i="24"/>
  <c r="BK251" i="22"/>
  <c r="BK248" i="22"/>
  <c r="J246" i="22"/>
  <c r="J242" i="22"/>
  <c r="BK239" i="22"/>
  <c r="J236" i="22"/>
  <c r="J235" i="22"/>
  <c r="J227" i="22"/>
  <c r="J220" i="22"/>
  <c r="J217" i="22"/>
  <c r="BK213" i="22"/>
  <c r="J204" i="22"/>
  <c r="BK200" i="22"/>
  <c r="J195" i="22"/>
  <c r="BK194" i="22"/>
  <c r="BK191" i="22"/>
  <c r="J190" i="22"/>
  <c r="J181" i="22"/>
  <c r="BK179" i="22"/>
  <c r="J173" i="22"/>
  <c r="BK169" i="22"/>
  <c r="BK165" i="22"/>
  <c r="BK157" i="22"/>
  <c r="BK155" i="22"/>
  <c r="BK150" i="22"/>
  <c r="BK142" i="22"/>
  <c r="BK141" i="22"/>
  <c r="BK140" i="22"/>
  <c r="J205" i="21"/>
  <c r="BK204" i="21"/>
  <c r="J194" i="21"/>
  <c r="BK191" i="21"/>
  <c r="J175" i="21"/>
  <c r="J170" i="21"/>
  <c r="J154" i="21"/>
  <c r="J150" i="21"/>
  <c r="J148" i="21"/>
  <c r="BK144" i="21"/>
  <c r="BK140" i="21"/>
  <c r="BK333" i="20"/>
  <c r="BK332" i="20"/>
  <c r="BK315" i="20"/>
  <c r="BK313" i="20"/>
  <c r="BK307" i="20"/>
  <c r="BK304" i="20"/>
  <c r="J298" i="20"/>
  <c r="J294" i="20"/>
  <c r="BK292" i="20"/>
  <c r="BK291" i="20"/>
  <c r="BK289" i="20"/>
  <c r="BK288" i="20"/>
  <c r="BK283" i="20"/>
  <c r="BK281" i="20"/>
  <c r="J271" i="20"/>
  <c r="J267" i="20"/>
  <c r="BK266" i="20"/>
  <c r="J264" i="20"/>
  <c r="BK263" i="20"/>
  <c r="J252" i="20"/>
  <c r="J243" i="20"/>
  <c r="J242" i="20"/>
  <c r="BK236" i="20"/>
  <c r="BK234" i="20"/>
  <c r="J232" i="20"/>
  <c r="J228" i="20"/>
  <c r="BK227" i="20"/>
  <c r="BK223" i="20"/>
  <c r="J219" i="20"/>
  <c r="J215" i="20"/>
  <c r="J214" i="20"/>
  <c r="BK213" i="20"/>
  <c r="BK210" i="20"/>
  <c r="BK202" i="20"/>
  <c r="BK200" i="20"/>
  <c r="BK197" i="20"/>
  <c r="BK192" i="20"/>
  <c r="BK185" i="20"/>
  <c r="J183" i="20"/>
  <c r="J182" i="20"/>
  <c r="J176" i="20"/>
  <c r="BK173" i="20"/>
  <c r="J171" i="20"/>
  <c r="J170" i="20"/>
  <c r="BK168" i="20"/>
  <c r="BK154" i="20"/>
  <c r="BK149" i="20"/>
  <c r="J147" i="20"/>
  <c r="BK144" i="20"/>
  <c r="J205" i="19"/>
  <c r="BK196" i="19"/>
  <c r="J194" i="19"/>
  <c r="J193" i="19"/>
  <c r="J190" i="19"/>
  <c r="BK189" i="19"/>
  <c r="BK186" i="19"/>
  <c r="J182" i="19"/>
  <c r="BK179" i="19"/>
  <c r="BK173" i="19"/>
  <c r="BK169" i="19"/>
  <c r="BK150" i="19"/>
  <c r="BK141" i="19"/>
  <c r="J137" i="19"/>
  <c r="J223" i="18"/>
  <c r="J221" i="18"/>
  <c r="J217" i="18"/>
  <c r="BK206" i="18"/>
  <c r="BK200" i="18"/>
  <c r="J196" i="18"/>
  <c r="BK195" i="18"/>
  <c r="BK192" i="18"/>
  <c r="BK184" i="18"/>
  <c r="BK180" i="18"/>
  <c r="BK177" i="18"/>
  <c r="BK176" i="18"/>
  <c r="J173" i="18"/>
  <c r="BK172" i="18"/>
  <c r="J167" i="18"/>
  <c r="J156" i="18"/>
  <c r="J151" i="18"/>
  <c r="J145" i="18"/>
  <c r="J143" i="18"/>
  <c r="J142" i="18"/>
  <c r="J242" i="17"/>
  <c r="J239" i="17"/>
  <c r="BK236" i="17"/>
  <c r="J232" i="17"/>
  <c r="J230" i="17"/>
  <c r="BK212" i="17"/>
  <c r="BK208" i="17"/>
  <c r="J204" i="17"/>
  <c r="BK201" i="17"/>
  <c r="J197" i="17"/>
  <c r="BK195" i="17"/>
  <c r="J193" i="17"/>
  <c r="J183" i="17"/>
  <c r="BK180" i="17"/>
  <c r="BK177" i="17"/>
  <c r="J167" i="17"/>
  <c r="BK165" i="17"/>
  <c r="BK162" i="17"/>
  <c r="J155" i="17"/>
  <c r="J153" i="17"/>
  <c r="BK147" i="17"/>
  <c r="J145" i="17"/>
  <c r="J201" i="16"/>
  <c r="J200" i="16"/>
  <c r="BK189" i="16"/>
  <c r="BK186" i="16"/>
  <c r="J178" i="16"/>
  <c r="BK177" i="16"/>
  <c r="J166" i="16"/>
  <c r="J162" i="16"/>
  <c r="J161" i="16"/>
  <c r="J158" i="16"/>
  <c r="J157" i="16"/>
  <c r="BK150" i="16"/>
  <c r="BK149" i="16"/>
  <c r="BK141" i="16"/>
  <c r="J133" i="16"/>
  <c r="BK162" i="15"/>
  <c r="BK160" i="15"/>
  <c r="BK159" i="15"/>
  <c r="BK147" i="15"/>
  <c r="BK146" i="15"/>
  <c r="BK145" i="15"/>
  <c r="BK137" i="15"/>
  <c r="BK136" i="15"/>
  <c r="J133" i="15"/>
  <c r="J318" i="14"/>
  <c r="BK317" i="14"/>
  <c r="J307" i="14"/>
  <c r="J306" i="14"/>
  <c r="BK300" i="14"/>
  <c r="BK298" i="14"/>
  <c r="J297" i="14"/>
  <c r="J296" i="14"/>
  <c r="BK289" i="14"/>
  <c r="BK287" i="14"/>
  <c r="BK284" i="14"/>
  <c r="BK268" i="14"/>
  <c r="BK263" i="14"/>
  <c r="BK259" i="14"/>
  <c r="BK255" i="14"/>
  <c r="J248" i="14"/>
  <c r="J244" i="14"/>
  <c r="BK243" i="14"/>
  <c r="BK235" i="14"/>
  <c r="BK229" i="14"/>
  <c r="J228" i="14"/>
  <c r="J218" i="14"/>
  <c r="J215" i="14"/>
  <c r="J203" i="14"/>
  <c r="BK200" i="14"/>
  <c r="BK195" i="14"/>
  <c r="J191" i="14"/>
  <c r="BK182" i="14"/>
  <c r="BK180" i="14"/>
  <c r="BK173" i="14"/>
  <c r="BK172" i="14"/>
  <c r="J166" i="14"/>
  <c r="J165" i="14"/>
  <c r="BK161" i="14"/>
  <c r="BK159" i="14"/>
  <c r="J155" i="14"/>
  <c r="J152" i="14"/>
  <c r="J151" i="14"/>
  <c r="BK142" i="14"/>
  <c r="J205" i="13"/>
  <c r="J204" i="13"/>
  <c r="J199" i="13"/>
  <c r="BK190" i="13"/>
  <c r="J187" i="13"/>
  <c r="J175" i="13"/>
  <c r="J174" i="13"/>
  <c r="BK172" i="13"/>
  <c r="BK170" i="13"/>
  <c r="J169" i="13"/>
  <c r="BK166" i="13"/>
  <c r="BK164" i="13"/>
  <c r="BK157" i="13"/>
  <c r="BK154" i="13"/>
  <c r="J153" i="13"/>
  <c r="BK151" i="13"/>
  <c r="BK150" i="13"/>
  <c r="BK142" i="13"/>
  <c r="BK135" i="13"/>
  <c r="J212" i="12"/>
  <c r="J211" i="12"/>
  <c r="J208" i="12"/>
  <c r="BK201" i="12"/>
  <c r="J198" i="12"/>
  <c r="J193" i="12"/>
  <c r="BK189" i="12"/>
  <c r="J185" i="12"/>
  <c r="BK184" i="12"/>
  <c r="BK181" i="12"/>
  <c r="BK177" i="12"/>
  <c r="J173" i="12"/>
  <c r="J172" i="12"/>
  <c r="J171" i="12"/>
  <c r="J170" i="12"/>
  <c r="J168" i="12"/>
  <c r="BK165" i="12"/>
  <c r="BK163" i="12"/>
  <c r="BK160" i="12"/>
  <c r="J155" i="12"/>
  <c r="J153" i="12"/>
  <c r="J152" i="12"/>
  <c r="BK147" i="12"/>
  <c r="J141" i="12"/>
  <c r="BK140" i="12"/>
  <c r="J135" i="12"/>
  <c r="BK257" i="7"/>
  <c r="BK255" i="7"/>
  <c r="J247" i="7"/>
  <c r="BK246" i="7"/>
  <c r="J244" i="7"/>
  <c r="J241" i="7"/>
  <c r="BK240" i="7"/>
  <c r="J239" i="7"/>
  <c r="J238" i="7"/>
  <c r="J237" i="7"/>
  <c r="BK236" i="7"/>
  <c r="BK224" i="7"/>
  <c r="BK222" i="7"/>
  <c r="BK220" i="7"/>
  <c r="BK213" i="7"/>
  <c r="J212" i="7"/>
  <c r="J210" i="7"/>
  <c r="BK204" i="7"/>
  <c r="BK199" i="7"/>
  <c r="J193" i="7"/>
  <c r="J190" i="7"/>
  <c r="J186" i="7"/>
  <c r="BK185" i="7"/>
  <c r="BK183" i="7"/>
  <c r="J176" i="7"/>
  <c r="J173" i="7"/>
  <c r="J157" i="7"/>
  <c r="BK151" i="7"/>
  <c r="J145" i="7"/>
  <c r="BK138" i="7"/>
  <c r="BK137" i="7"/>
  <c r="BK219" i="6"/>
  <c r="BK210" i="6"/>
  <c r="BK204" i="6"/>
  <c r="J196" i="6"/>
  <c r="BK191" i="6"/>
  <c r="J188" i="6"/>
  <c r="J185" i="6"/>
  <c r="BK183" i="6"/>
  <c r="J182" i="6"/>
  <c r="J181" i="6"/>
  <c r="BK179" i="6"/>
  <c r="BK178" i="6"/>
  <c r="BK173" i="6"/>
  <c r="BK166" i="6"/>
  <c r="BK164" i="6"/>
  <c r="BK153" i="6"/>
  <c r="J145" i="6"/>
  <c r="J141" i="6"/>
  <c r="BK139" i="6"/>
  <c r="J138" i="6"/>
  <c r="BK135" i="6"/>
  <c r="J133" i="6"/>
  <c r="J339" i="5"/>
  <c r="J338" i="5"/>
  <c r="J337" i="5"/>
  <c r="BK326" i="5"/>
  <c r="BK321" i="5"/>
  <c r="BK318" i="5"/>
  <c r="J312" i="5"/>
  <c r="BK302" i="5"/>
  <c r="BK296" i="5"/>
  <c r="J293" i="5"/>
  <c r="BK291" i="5"/>
  <c r="J285" i="5"/>
  <c r="BK279" i="5"/>
  <c r="J278" i="5"/>
  <c r="BK277" i="5"/>
  <c r="J270" i="5"/>
  <c r="J252" i="5"/>
  <c r="BK250" i="5"/>
  <c r="J247" i="5"/>
  <c r="J235" i="5"/>
  <c r="BK230" i="5"/>
  <c r="J227" i="5"/>
  <c r="BK209" i="5"/>
  <c r="J203" i="5"/>
  <c r="BK201" i="5"/>
  <c r="BK200" i="5"/>
  <c r="BK197" i="5"/>
  <c r="BK193" i="5"/>
  <c r="BK190" i="5"/>
  <c r="BK189" i="5"/>
  <c r="BK182" i="5"/>
  <c r="BK180" i="5"/>
  <c r="BK178" i="5"/>
  <c r="J172" i="5"/>
  <c r="BK171" i="5"/>
  <c r="J164" i="5"/>
  <c r="BK151" i="5"/>
  <c r="J150" i="5"/>
  <c r="J265" i="4"/>
  <c r="BK263" i="4"/>
  <c r="J246" i="4"/>
  <c r="J244" i="4"/>
  <c r="BK241" i="4"/>
  <c r="J233" i="4"/>
  <c r="J232" i="4"/>
  <c r="J229" i="4"/>
  <c r="BK220" i="4"/>
  <c r="BK217" i="4"/>
  <c r="BK212" i="4"/>
  <c r="BK210" i="4"/>
  <c r="J204" i="4"/>
  <c r="J201" i="4"/>
  <c r="J198" i="4"/>
  <c r="J194" i="4"/>
  <c r="J193" i="4"/>
  <c r="BK191" i="4"/>
  <c r="J182" i="4"/>
  <c r="J181" i="4"/>
  <c r="J173" i="4"/>
  <c r="BK171" i="4"/>
  <c r="BK166" i="4"/>
  <c r="BK162" i="4"/>
  <c r="BK158" i="4"/>
  <c r="J157" i="4"/>
  <c r="J431" i="3"/>
  <c r="BK430" i="3"/>
  <c r="J423" i="3"/>
  <c r="BK409" i="3"/>
  <c r="BK408" i="3"/>
  <c r="J407" i="3"/>
  <c r="J404" i="3"/>
  <c r="BK402" i="3"/>
  <c r="BK401" i="3"/>
  <c r="J397" i="3"/>
  <c r="BK393" i="3"/>
  <c r="BK391" i="3"/>
  <c r="BK385" i="3"/>
  <c r="J379" i="3"/>
  <c r="J368" i="3"/>
  <c r="J364" i="3"/>
  <c r="BK363" i="3"/>
  <c r="J362" i="3"/>
  <c r="J361" i="3"/>
  <c r="BK354" i="3"/>
  <c r="J348" i="3"/>
  <c r="J346" i="3"/>
  <c r="BK343" i="3"/>
  <c r="BK339" i="3"/>
  <c r="J337" i="3"/>
  <c r="BK336" i="3"/>
  <c r="J335" i="3"/>
  <c r="BK334" i="3"/>
  <c r="J330" i="3"/>
  <c r="J329" i="3"/>
  <c r="BK321" i="3"/>
  <c r="BK319" i="3"/>
  <c r="BK318" i="3"/>
  <c r="J316" i="3"/>
  <c r="BK315" i="3"/>
  <c r="BK313" i="3"/>
  <c r="J304" i="3"/>
  <c r="J299" i="3"/>
  <c r="BK298" i="3"/>
  <c r="J293" i="3"/>
  <c r="BK290" i="3"/>
  <c r="J277" i="3"/>
  <c r="BK274" i="3"/>
  <c r="BK265" i="3"/>
  <c r="BK264" i="3"/>
  <c r="J258" i="3"/>
  <c r="J254" i="3"/>
  <c r="J250" i="3"/>
  <c r="BK245" i="3"/>
  <c r="J239" i="3"/>
  <c r="J238" i="3"/>
  <c r="BK232" i="3"/>
  <c r="J226" i="3"/>
  <c r="BK216" i="3"/>
  <c r="J212" i="3"/>
  <c r="J196" i="3"/>
  <c r="J194" i="3"/>
  <c r="BK184" i="3"/>
  <c r="J180" i="3"/>
  <c r="BK179" i="3"/>
  <c r="J178" i="3"/>
  <c r="BK174" i="3"/>
  <c r="J172" i="3"/>
  <c r="J170" i="3"/>
  <c r="J168" i="3"/>
  <c r="J155" i="3"/>
  <c r="J151" i="3"/>
  <c r="J150" i="3"/>
  <c r="J149" i="3"/>
  <c r="J147" i="3"/>
  <c r="BK194" i="2"/>
  <c r="J193" i="2"/>
  <c r="BK192" i="2"/>
  <c r="BK186" i="2"/>
  <c r="J183" i="2"/>
  <c r="J175" i="2"/>
  <c r="J172" i="2"/>
  <c r="BK168" i="2"/>
  <c r="BK167" i="2"/>
  <c r="BK165" i="2"/>
  <c r="BK162" i="2"/>
  <c r="BK160" i="2"/>
  <c r="BK158" i="2"/>
  <c r="BK154" i="2"/>
  <c r="J151" i="2"/>
  <c r="BK150" i="2"/>
  <c r="BK149" i="2"/>
  <c r="J148" i="2"/>
  <c r="BK145" i="2"/>
  <c r="BK142" i="2"/>
  <c r="BK138" i="2"/>
  <c r="BK136" i="2"/>
  <c r="BK140" i="34"/>
  <c r="BK136" i="34"/>
  <c r="J135" i="34"/>
  <c r="J134" i="34"/>
  <c r="J127" i="34"/>
  <c r="J199" i="33"/>
  <c r="BK196" i="33"/>
  <c r="BK193" i="33"/>
  <c r="J190" i="33"/>
  <c r="BK185" i="33"/>
  <c r="J183" i="33"/>
  <c r="BK181" i="33"/>
  <c r="J180" i="33"/>
  <c r="BK177" i="33"/>
  <c r="BK175" i="33"/>
  <c r="J168" i="33"/>
  <c r="BK144" i="33"/>
  <c r="BK139" i="33"/>
  <c r="BK136" i="33"/>
  <c r="J133" i="33"/>
  <c r="BK141" i="32"/>
  <c r="BK140" i="32"/>
  <c r="BK139" i="32"/>
  <c r="BK137" i="32"/>
  <c r="J136" i="32"/>
  <c r="BK133" i="32"/>
  <c r="J132" i="32"/>
  <c r="J131" i="32"/>
  <c r="BK130" i="32"/>
  <c r="J129" i="32"/>
  <c r="J257" i="31"/>
  <c r="BK256" i="31"/>
  <c r="BK254" i="31"/>
  <c r="J253" i="31"/>
  <c r="J252" i="31"/>
  <c r="BK248" i="31"/>
  <c r="J247" i="31"/>
  <c r="BK241" i="31"/>
  <c r="BK240" i="31"/>
  <c r="BK237" i="31"/>
  <c r="BK235" i="31"/>
  <c r="BK233" i="31"/>
  <c r="J231" i="31"/>
  <c r="BK230" i="31"/>
  <c r="BK228" i="31"/>
  <c r="BK226" i="31"/>
  <c r="J225" i="31"/>
  <c r="J224" i="31"/>
  <c r="BK222" i="31"/>
  <c r="BK221" i="31"/>
  <c r="J220" i="31"/>
  <c r="J219" i="31"/>
  <c r="BK217" i="31"/>
  <c r="BK212" i="31"/>
  <c r="BK199" i="31"/>
  <c r="J197" i="31"/>
  <c r="BK192" i="31"/>
  <c r="BK190" i="31"/>
  <c r="BK189" i="31"/>
  <c r="J188" i="31"/>
  <c r="BK179" i="31"/>
  <c r="J176" i="31"/>
  <c r="BK172" i="31"/>
  <c r="J169" i="31"/>
  <c r="BK167" i="31"/>
  <c r="BK157" i="31"/>
  <c r="BK150" i="31"/>
  <c r="BK146" i="31"/>
  <c r="J143" i="31"/>
  <c r="BK142" i="31"/>
  <c r="J195" i="30"/>
  <c r="J193" i="30"/>
  <c r="BK186" i="30"/>
  <c r="J176" i="30"/>
  <c r="BK168" i="30"/>
  <c r="J160" i="30"/>
  <c r="J159" i="30"/>
  <c r="J157" i="30"/>
  <c r="J156" i="30"/>
  <c r="J155" i="30"/>
  <c r="J150" i="30"/>
  <c r="BK140" i="30"/>
  <c r="BK136" i="30"/>
  <c r="J162" i="29"/>
  <c r="BK155" i="29"/>
  <c r="J150" i="29"/>
  <c r="BK137" i="29"/>
  <c r="BK136" i="29"/>
  <c r="J135" i="29"/>
  <c r="J262" i="28"/>
  <c r="BK259" i="28"/>
  <c r="BK256" i="28"/>
  <c r="J255" i="28"/>
  <c r="BK245" i="28"/>
  <c r="J243" i="28"/>
  <c r="BK242" i="28"/>
  <c r="BK239" i="28"/>
  <c r="J238" i="28"/>
  <c r="BK233" i="28"/>
  <c r="BK225" i="28"/>
  <c r="BK223" i="28"/>
  <c r="J220" i="28"/>
  <c r="BK210" i="28"/>
  <c r="J207" i="28"/>
  <c r="J205" i="28"/>
  <c r="J204" i="28"/>
  <c r="BK201" i="28"/>
  <c r="BK199" i="28"/>
  <c r="J191" i="28"/>
  <c r="BK180" i="28"/>
  <c r="J179" i="28"/>
  <c r="BK177" i="28"/>
  <c r="BK176" i="28"/>
  <c r="J169" i="28"/>
  <c r="J156" i="28"/>
  <c r="BK152" i="28"/>
  <c r="BK147" i="28"/>
  <c r="BK145" i="28"/>
  <c r="BK141" i="28"/>
  <c r="BK196" i="27"/>
  <c r="J191" i="27"/>
  <c r="BK186" i="27"/>
  <c r="J182" i="27"/>
  <c r="BK181" i="27"/>
  <c r="BK180" i="27"/>
  <c r="J178" i="27"/>
  <c r="J171" i="27"/>
  <c r="J167" i="27"/>
  <c r="J160" i="27"/>
  <c r="BK156" i="27"/>
  <c r="J151" i="27"/>
  <c r="BK149" i="27"/>
  <c r="J145" i="27"/>
  <c r="J141" i="27"/>
  <c r="BK140" i="27"/>
  <c r="J138" i="27"/>
  <c r="BK135" i="27"/>
  <c r="BK156" i="26"/>
  <c r="BK154" i="26"/>
  <c r="J147" i="26"/>
  <c r="BK145" i="26"/>
  <c r="BK141" i="26"/>
  <c r="J138" i="26"/>
  <c r="J134" i="26"/>
  <c r="J132" i="26"/>
  <c r="J212" i="25"/>
  <c r="J210" i="25"/>
  <c r="J209" i="25"/>
  <c r="J207" i="25"/>
  <c r="J206" i="25"/>
  <c r="BK195" i="25"/>
  <c r="J194" i="25"/>
  <c r="BK190" i="25"/>
  <c r="BK186" i="25"/>
  <c r="BK185" i="25"/>
  <c r="J182" i="25"/>
  <c r="BK179" i="25"/>
  <c r="J177" i="25"/>
  <c r="BK176" i="25"/>
  <c r="BK174" i="25"/>
  <c r="J168" i="25"/>
  <c r="J165" i="25"/>
  <c r="J158" i="25"/>
  <c r="BK154" i="25"/>
  <c r="J153" i="25"/>
  <c r="J152" i="25"/>
  <c r="J151" i="25"/>
  <c r="J139" i="25"/>
  <c r="BK136" i="25"/>
  <c r="J161" i="24"/>
  <c r="J160" i="24"/>
  <c r="J154" i="24"/>
  <c r="BK140" i="24"/>
  <c r="BK139" i="24"/>
  <c r="BK138" i="24"/>
  <c r="BK137" i="24"/>
  <c r="BK248" i="23"/>
  <c r="BK247" i="23"/>
  <c r="J241" i="23"/>
  <c r="BK237" i="23"/>
  <c r="J232" i="23"/>
  <c r="J231" i="23"/>
  <c r="J226" i="23"/>
  <c r="J221" i="23"/>
  <c r="J220" i="23"/>
  <c r="BK214" i="23"/>
  <c r="BK213" i="23"/>
  <c r="BK212" i="23"/>
  <c r="BK211" i="23"/>
  <c r="BK210" i="23"/>
  <c r="BK209" i="23"/>
  <c r="J208" i="23"/>
  <c r="J205" i="23"/>
  <c r="BK202" i="23"/>
  <c r="J198" i="23"/>
  <c r="J190" i="23"/>
  <c r="BK188" i="23"/>
  <c r="J183" i="23"/>
  <c r="BK178" i="23"/>
  <c r="BK175" i="23"/>
  <c r="J173" i="23"/>
  <c r="J171" i="23"/>
  <c r="BK169" i="23"/>
  <c r="BK165" i="23"/>
  <c r="J160" i="23"/>
  <c r="BK159" i="23"/>
  <c r="J158" i="23"/>
  <c r="J152" i="23"/>
  <c r="BK151" i="23"/>
  <c r="BK149" i="23"/>
  <c r="J147" i="23"/>
  <c r="J145" i="23"/>
  <c r="J248" i="22"/>
  <c r="BK241" i="22"/>
  <c r="BK231" i="22"/>
  <c r="BK230" i="22"/>
  <c r="J229" i="22"/>
  <c r="BK228" i="22"/>
  <c r="BK224" i="22"/>
  <c r="J221" i="22"/>
  <c r="BK218" i="22"/>
  <c r="BK216" i="22"/>
  <c r="BK210" i="22"/>
  <c r="J203" i="22"/>
  <c r="BK201" i="22"/>
  <c r="J184" i="22"/>
  <c r="J179" i="22"/>
  <c r="BK175" i="22"/>
  <c r="BK172" i="22"/>
  <c r="J162" i="22"/>
  <c r="BK160" i="22"/>
  <c r="J154" i="22"/>
  <c r="BK153" i="22"/>
  <c r="BK152" i="22"/>
  <c r="BK148" i="22"/>
  <c r="J144" i="22"/>
  <c r="J204" i="21"/>
  <c r="BK198" i="21"/>
  <c r="J197" i="21"/>
  <c r="J196" i="21"/>
  <c r="J187" i="21"/>
  <c r="J185" i="21"/>
  <c r="J182" i="21"/>
  <c r="J178" i="21"/>
  <c r="J177" i="21"/>
  <c r="BK169" i="21"/>
  <c r="BK168" i="21"/>
  <c r="BK167" i="21"/>
  <c r="BK163" i="21"/>
  <c r="BK162" i="21"/>
  <c r="J158" i="21"/>
  <c r="BK151" i="21"/>
  <c r="J147" i="21"/>
  <c r="J146" i="21"/>
  <c r="J139" i="21"/>
  <c r="BK334" i="20"/>
  <c r="J333" i="20"/>
  <c r="J327" i="20"/>
  <c r="BK324" i="20"/>
  <c r="BK321" i="20"/>
  <c r="BK320" i="20"/>
  <c r="J319" i="20"/>
  <c r="BK317" i="20"/>
  <c r="BK311" i="20"/>
  <c r="J301" i="20"/>
  <c r="BK300" i="20"/>
  <c r="BK296" i="20"/>
  <c r="J292" i="20"/>
  <c r="BK290" i="20"/>
  <c r="J278" i="20"/>
  <c r="J273" i="20"/>
  <c r="BK267" i="20"/>
  <c r="J266" i="20"/>
  <c r="J260" i="20"/>
  <c r="BK258" i="20"/>
  <c r="J253" i="20"/>
  <c r="BK252" i="20"/>
  <c r="BK250" i="20"/>
  <c r="BK240" i="20"/>
  <c r="J236" i="20"/>
  <c r="BK235" i="20"/>
  <c r="BK231" i="20"/>
  <c r="BK221" i="20"/>
  <c r="BK220" i="20"/>
  <c r="J209" i="20"/>
  <c r="J202" i="20"/>
  <c r="BK201" i="20"/>
  <c r="J196" i="20"/>
  <c r="J193" i="20"/>
  <c r="BK186" i="20"/>
  <c r="J174" i="20"/>
  <c r="BK171" i="20"/>
  <c r="BK166" i="20"/>
  <c r="BK162" i="20"/>
  <c r="J148" i="20"/>
  <c r="BK198" i="19"/>
  <c r="J197" i="19"/>
  <c r="BK195" i="19"/>
  <c r="J188" i="19"/>
  <c r="BK184" i="19"/>
  <c r="BK183" i="19"/>
  <c r="BK182" i="19"/>
  <c r="J176" i="19"/>
  <c r="J173" i="19"/>
  <c r="BK168" i="19"/>
  <c r="J167" i="19"/>
  <c r="BK163" i="19"/>
  <c r="J158" i="19"/>
  <c r="BK155" i="19"/>
  <c r="J154" i="19"/>
  <c r="BK152" i="19"/>
  <c r="BK147" i="19"/>
  <c r="BK144" i="19"/>
  <c r="J143" i="19"/>
  <c r="J142" i="19"/>
  <c r="J140" i="19"/>
  <c r="BK136" i="19"/>
  <c r="J246" i="17"/>
  <c r="BK240" i="17"/>
  <c r="J236" i="17"/>
  <c r="BK231" i="17"/>
  <c r="J220" i="17"/>
  <c r="J219" i="17"/>
  <c r="BK216" i="17"/>
  <c r="BK215" i="17"/>
  <c r="J211" i="17"/>
  <c r="BK210" i="17"/>
  <c r="J203" i="17"/>
  <c r="BK191" i="17"/>
  <c r="BK185" i="17"/>
  <c r="BK182" i="17"/>
  <c r="J172" i="17"/>
  <c r="BK196" i="16"/>
  <c r="J193" i="16"/>
  <c r="BK190" i="16"/>
  <c r="J187" i="16"/>
  <c r="BK180" i="16"/>
  <c r="BK174" i="16"/>
  <c r="BK172" i="16"/>
  <c r="BK169" i="16"/>
  <c r="BK167" i="16"/>
  <c r="BK166" i="16"/>
  <c r="J165" i="16"/>
  <c r="BK164" i="16"/>
  <c r="J141" i="16"/>
  <c r="BK140" i="16"/>
  <c r="BK138" i="16"/>
  <c r="J172" i="15"/>
  <c r="J164" i="15"/>
  <c r="J163" i="15"/>
  <c r="BK157" i="15"/>
  <c r="J151" i="15"/>
  <c r="J149" i="15"/>
  <c r="J138" i="15"/>
  <c r="J132" i="15"/>
  <c r="J311" i="14"/>
  <c r="BK305" i="14"/>
  <c r="BK304" i="14"/>
  <c r="J298" i="14"/>
  <c r="BK292" i="14"/>
  <c r="J291" i="14"/>
  <c r="BK290" i="14"/>
  <c r="J289" i="14"/>
  <c r="BK286" i="14"/>
  <c r="J281" i="14"/>
  <c r="BK280" i="14"/>
  <c r="J278" i="14"/>
  <c r="BK274" i="14"/>
  <c r="BK271" i="14"/>
  <c r="J265" i="14"/>
  <c r="J263" i="14"/>
  <c r="J262" i="14"/>
  <c r="BK258" i="14"/>
  <c r="J257" i="14"/>
  <c r="BK253" i="14"/>
  <c r="J251" i="14"/>
  <c r="BK248" i="14"/>
  <c r="BK247" i="14"/>
  <c r="BK242" i="14"/>
  <c r="J241" i="14"/>
  <c r="BK234" i="14"/>
  <c r="BK232" i="14"/>
  <c r="BK220" i="14"/>
  <c r="BK218" i="14"/>
  <c r="BK215" i="14"/>
  <c r="J213" i="14"/>
  <c r="J211" i="14"/>
  <c r="BK209" i="14"/>
  <c r="BK207" i="14"/>
  <c r="J206" i="14"/>
  <c r="BK204" i="14"/>
  <c r="BK197" i="14"/>
  <c r="BK196" i="14"/>
  <c r="J192" i="14"/>
  <c r="J186" i="14"/>
  <c r="BK175" i="14"/>
  <c r="J173" i="14"/>
  <c r="BK170" i="14"/>
  <c r="J169" i="14"/>
  <c r="BK168" i="14"/>
  <c r="J163" i="14"/>
  <c r="BK162" i="14"/>
  <c r="J161" i="14"/>
  <c r="BK158" i="14"/>
  <c r="BK147" i="14"/>
  <c r="J146" i="14"/>
  <c r="BK144" i="14"/>
  <c r="BK211" i="13"/>
  <c r="J210" i="13"/>
  <c r="J206" i="13"/>
  <c r="BK203" i="13"/>
  <c r="J197" i="13"/>
  <c r="BK189" i="13"/>
  <c r="J188" i="13"/>
  <c r="J185" i="13"/>
  <c r="J184" i="13"/>
  <c r="J183" i="13"/>
  <c r="BK178" i="13"/>
  <c r="BK177" i="13"/>
  <c r="J172" i="13"/>
  <c r="BK169" i="13"/>
  <c r="J160" i="13"/>
  <c r="J155" i="13"/>
  <c r="J152" i="13"/>
  <c r="J151" i="13"/>
  <c r="BK149" i="13"/>
  <c r="J138" i="13"/>
  <c r="J135" i="13"/>
  <c r="BK210" i="12"/>
  <c r="BK207" i="12"/>
  <c r="J197" i="12"/>
  <c r="J191" i="12"/>
  <c r="J190" i="12"/>
  <c r="BK188" i="12"/>
  <c r="BK186" i="12"/>
  <c r="BK185" i="12"/>
  <c r="J184" i="12"/>
  <c r="J182" i="12"/>
  <c r="J181" i="12"/>
  <c r="J179" i="12"/>
  <c r="BK173" i="12"/>
  <c r="BK167" i="12"/>
  <c r="BK164" i="12"/>
  <c r="BK159" i="12"/>
  <c r="J157" i="12"/>
  <c r="BK154" i="12"/>
  <c r="J149" i="12"/>
  <c r="BK143" i="12"/>
  <c r="BK139" i="12"/>
  <c r="BK138" i="12"/>
  <c r="BK134" i="12"/>
  <c r="BK259" i="7"/>
  <c r="J255" i="7"/>
  <c r="J251" i="7"/>
  <c r="BK244" i="7"/>
  <c r="J240" i="7"/>
  <c r="BK237" i="7"/>
  <c r="J235" i="7"/>
  <c r="BK233" i="7"/>
  <c r="BK232" i="7"/>
  <c r="J231" i="7"/>
  <c r="BK227" i="7"/>
  <c r="J205" i="7"/>
  <c r="J201" i="7"/>
  <c r="BK200" i="7"/>
  <c r="J198" i="7"/>
  <c r="BK197" i="7"/>
  <c r="BK191" i="7"/>
  <c r="J189" i="7"/>
  <c r="J188" i="7"/>
  <c r="J183" i="7"/>
  <c r="J182" i="7"/>
  <c r="BK181" i="7"/>
  <c r="J180" i="7"/>
  <c r="BK179" i="7"/>
  <c r="BK175" i="7"/>
  <c r="J172" i="7"/>
  <c r="BK169" i="7"/>
  <c r="BK163" i="7"/>
  <c r="BK161" i="7"/>
  <c r="J160" i="7"/>
  <c r="BK157" i="7"/>
  <c r="BK155" i="7"/>
  <c r="J150" i="7"/>
  <c r="J144" i="7"/>
  <c r="J219" i="6"/>
  <c r="BK216" i="6"/>
  <c r="BK213" i="6"/>
  <c r="BK212" i="6"/>
  <c r="BK211" i="6"/>
  <c r="J210" i="6"/>
  <c r="J206" i="6"/>
  <c r="BK198" i="6"/>
  <c r="J197" i="6"/>
  <c r="BK195" i="6"/>
  <c r="BK194" i="6"/>
  <c r="BK192" i="6"/>
  <c r="J189" i="6"/>
  <c r="J176" i="6"/>
  <c r="BK172" i="6"/>
  <c r="J171" i="6"/>
  <c r="J170" i="6"/>
  <c r="BK168" i="6"/>
  <c r="J161" i="6"/>
  <c r="J159" i="6"/>
  <c r="J156" i="6"/>
  <c r="BK155" i="6"/>
  <c r="J153" i="6"/>
  <c r="J147" i="6"/>
  <c r="BK146" i="6"/>
  <c r="J144" i="6"/>
  <c r="J136" i="6"/>
  <c r="BK133" i="6"/>
  <c r="J361" i="5"/>
  <c r="J356" i="5"/>
  <c r="BK353" i="5"/>
  <c r="J349" i="5"/>
  <c r="BK348" i="5"/>
  <c r="BK347" i="5"/>
  <c r="BK343" i="5"/>
  <c r="BK339" i="5"/>
  <c r="J336" i="5"/>
  <c r="J334" i="5"/>
  <c r="J329" i="5"/>
  <c r="BK323" i="5"/>
  <c r="BK317" i="5"/>
  <c r="J314" i="5"/>
  <c r="BK311" i="5"/>
  <c r="BK309" i="5"/>
  <c r="J308" i="5"/>
  <c r="J304" i="5"/>
  <c r="BK301" i="5"/>
  <c r="BK299" i="5"/>
  <c r="BK295" i="5"/>
  <c r="BK293" i="5"/>
  <c r="J289" i="5"/>
  <c r="J288" i="5"/>
  <c r="BK285" i="5"/>
  <c r="J280" i="5"/>
  <c r="J275" i="5"/>
  <c r="BK271" i="5"/>
  <c r="J265" i="5"/>
  <c r="BK263" i="5"/>
  <c r="BK262" i="5"/>
  <c r="J261" i="5"/>
  <c r="BK259" i="5"/>
  <c r="BK257" i="5"/>
  <c r="J256" i="5"/>
  <c r="J250" i="5"/>
  <c r="J240" i="5"/>
  <c r="BK239" i="5"/>
  <c r="BK237" i="5"/>
  <c r="BK236" i="5"/>
  <c r="BK232" i="5"/>
  <c r="J226" i="5"/>
  <c r="J225" i="5"/>
  <c r="J220" i="5"/>
  <c r="BK219" i="5"/>
  <c r="BK217" i="5"/>
  <c r="BK210" i="5"/>
  <c r="BK208" i="5"/>
  <c r="BK204" i="5"/>
  <c r="J194" i="5"/>
  <c r="J193" i="5"/>
  <c r="J189" i="5"/>
  <c r="J188" i="5"/>
  <c r="BK185" i="5"/>
  <c r="J184" i="5"/>
  <c r="J183" i="5"/>
  <c r="J182" i="5"/>
  <c r="J180" i="5"/>
  <c r="BK176" i="5"/>
  <c r="BK175" i="5"/>
  <c r="BK164" i="5"/>
  <c r="BK162" i="5"/>
  <c r="BK157" i="5"/>
  <c r="J155" i="5"/>
  <c r="J153" i="5"/>
  <c r="BK150" i="5"/>
  <c r="J264" i="4"/>
  <c r="BK262" i="4"/>
  <c r="J260" i="4"/>
  <c r="J254" i="4"/>
  <c r="J248" i="4"/>
  <c r="BK247" i="4"/>
  <c r="J241" i="4"/>
  <c r="J235" i="4"/>
  <c r="J234" i="4"/>
  <c r="J225" i="4"/>
  <c r="J219" i="4"/>
  <c r="J212" i="4"/>
  <c r="BK201" i="4"/>
  <c r="J199" i="4"/>
  <c r="J196" i="31"/>
  <c r="BK194" i="31"/>
  <c r="J191" i="31"/>
  <c r="J185" i="31"/>
  <c r="J181" i="31"/>
  <c r="BK173" i="31"/>
  <c r="BK164" i="31"/>
  <c r="BK163" i="31"/>
  <c r="J157" i="31"/>
  <c r="BK148" i="31"/>
  <c r="BK145" i="31"/>
  <c r="BK141" i="31"/>
  <c r="BK140" i="31"/>
  <c r="J190" i="30"/>
  <c r="J185" i="30"/>
  <c r="J180" i="30"/>
  <c r="J173" i="30"/>
  <c r="J171" i="30"/>
  <c r="BK167" i="30"/>
  <c r="J165" i="30"/>
  <c r="J164" i="30"/>
  <c r="J163" i="30"/>
  <c r="BK161" i="30"/>
  <c r="BK158" i="30"/>
  <c r="BK148" i="30"/>
  <c r="BK145" i="30"/>
  <c r="BK144" i="30"/>
  <c r="BK143" i="30"/>
  <c r="BK137" i="30"/>
  <c r="J133" i="30"/>
  <c r="J190" i="29"/>
  <c r="J187" i="29"/>
  <c r="J186" i="29"/>
  <c r="J183" i="29"/>
  <c r="BK182" i="29"/>
  <c r="BK179" i="29"/>
  <c r="BK178" i="29"/>
  <c r="BK174" i="29"/>
  <c r="BK172" i="29"/>
  <c r="J168" i="29"/>
  <c r="BK166" i="29"/>
  <c r="J165" i="29"/>
  <c r="BK161" i="29"/>
  <c r="BK157" i="29"/>
  <c r="BK152" i="29"/>
  <c r="BK147" i="29"/>
  <c r="J141" i="29"/>
  <c r="J138" i="29"/>
  <c r="J137" i="29"/>
  <c r="J132" i="29"/>
  <c r="BK131" i="29"/>
  <c r="J263" i="28"/>
  <c r="J260" i="28"/>
  <c r="J248" i="28"/>
  <c r="J246" i="28"/>
  <c r="J242" i="28"/>
  <c r="BK240" i="28"/>
  <c r="J239" i="28"/>
  <c r="J237" i="28"/>
  <c r="J234" i="28"/>
  <c r="J230" i="28"/>
  <c r="J228" i="28"/>
  <c r="BK211" i="28"/>
  <c r="BK205" i="28"/>
  <c r="BK197" i="28"/>
  <c r="BK191" i="28"/>
  <c r="BK186" i="28"/>
  <c r="BK183" i="28"/>
  <c r="BK178" i="28"/>
  <c r="J176" i="28"/>
  <c r="J174" i="28"/>
  <c r="J171" i="28"/>
  <c r="J165" i="28"/>
  <c r="BK161" i="28"/>
  <c r="J155" i="28"/>
  <c r="J153" i="28"/>
  <c r="J148" i="28"/>
  <c r="J147" i="28"/>
  <c r="BK199" i="27"/>
  <c r="J194" i="27"/>
  <c r="BK190" i="27"/>
  <c r="BK189" i="27"/>
  <c r="BK184" i="27"/>
  <c r="BK171" i="27"/>
  <c r="J166" i="27"/>
  <c r="BK165" i="27"/>
  <c r="J161" i="27"/>
  <c r="BK157" i="27"/>
  <c r="J153" i="27"/>
  <c r="J152" i="27"/>
  <c r="J150" i="27"/>
  <c r="BK148" i="27"/>
  <c r="J147" i="27"/>
  <c r="BK146" i="27"/>
  <c r="J144" i="27"/>
  <c r="J140" i="27"/>
  <c r="BK138" i="27"/>
  <c r="J157" i="26"/>
  <c r="BK153" i="26"/>
  <c r="BK147" i="26"/>
  <c r="J145" i="26"/>
  <c r="BK205" i="25"/>
  <c r="BK204" i="25"/>
  <c r="BK170" i="25"/>
  <c r="J167" i="25"/>
  <c r="BK164" i="25"/>
  <c r="BK162" i="25"/>
  <c r="BK156" i="25"/>
  <c r="BK155" i="25"/>
  <c r="J150" i="25"/>
  <c r="BK140" i="25"/>
  <c r="J134" i="25"/>
  <c r="BK171" i="24"/>
  <c r="J167" i="24"/>
  <c r="BK162" i="24"/>
  <c r="BK155" i="24"/>
  <c r="BK149" i="24"/>
  <c r="J145" i="24"/>
  <c r="BK141" i="24"/>
  <c r="BK136" i="24"/>
  <c r="BK135" i="24"/>
  <c r="BK250" i="23"/>
  <c r="J247" i="23"/>
  <c r="BK245" i="23"/>
  <c r="BK243" i="23"/>
  <c r="J239" i="23"/>
  <c r="BK232" i="23"/>
  <c r="J229" i="23"/>
  <c r="BK227" i="23"/>
  <c r="BK220" i="23"/>
  <c r="BK219" i="23"/>
  <c r="J218" i="23"/>
  <c r="BK216" i="23"/>
  <c r="J214" i="23"/>
  <c r="J204" i="23"/>
  <c r="BK198" i="23"/>
  <c r="J196" i="23"/>
  <c r="J193" i="23"/>
  <c r="J191" i="23"/>
  <c r="J179" i="23"/>
  <c r="BK173" i="23"/>
  <c r="J172" i="23"/>
  <c r="J170" i="23"/>
  <c r="J168" i="23"/>
  <c r="J167" i="23"/>
  <c r="J165" i="23"/>
  <c r="BK162" i="23"/>
  <c r="BK161" i="23"/>
  <c r="J146" i="23"/>
  <c r="J249" i="22"/>
  <c r="BK245" i="22"/>
  <c r="BK243" i="22"/>
  <c r="BK237" i="22"/>
  <c r="BK235" i="22"/>
  <c r="BK214" i="22"/>
  <c r="BK198" i="22"/>
  <c r="J189" i="22"/>
  <c r="BK187" i="22"/>
  <c r="J186" i="22"/>
  <c r="J185" i="22"/>
  <c r="BK183" i="22"/>
  <c r="J180" i="22"/>
  <c r="J175" i="22"/>
  <c r="BK163" i="22"/>
  <c r="BK151" i="22"/>
  <c r="BK149" i="22"/>
  <c r="BK144" i="22"/>
  <c r="J137" i="22"/>
  <c r="BK201" i="21"/>
  <c r="BK197" i="21"/>
  <c r="BK196" i="21"/>
  <c r="BK188" i="21"/>
  <c r="BK184" i="21"/>
  <c r="J183" i="21"/>
  <c r="BK175" i="21"/>
  <c r="J173" i="21"/>
  <c r="J163" i="21"/>
  <c r="J153" i="21"/>
  <c r="J152" i="21"/>
  <c r="BK149" i="21"/>
  <c r="BK146" i="21"/>
  <c r="J142" i="21"/>
  <c r="J140" i="21"/>
  <c r="BK139" i="21"/>
  <c r="J134" i="21"/>
  <c r="J334" i="20"/>
  <c r="J329" i="20"/>
  <c r="BK325" i="20"/>
  <c r="BK323" i="20"/>
  <c r="J322" i="20"/>
  <c r="J317" i="20"/>
  <c r="J316" i="20"/>
  <c r="J315" i="20"/>
  <c r="J311" i="20"/>
  <c r="J300" i="20"/>
  <c r="J296" i="20"/>
  <c r="BK295" i="20"/>
  <c r="J291" i="20"/>
  <c r="J288" i="20"/>
  <c r="J287" i="20"/>
  <c r="BK286" i="20"/>
  <c r="BK284" i="20"/>
  <c r="BK280" i="20"/>
  <c r="J279" i="20"/>
  <c r="BK278" i="20"/>
  <c r="BK277" i="20"/>
  <c r="BK276" i="20"/>
  <c r="BK271" i="20"/>
  <c r="J268" i="20"/>
  <c r="BK265" i="20"/>
  <c r="J263" i="20"/>
  <c r="BK257" i="20"/>
  <c r="J250" i="20"/>
  <c r="BK241" i="20"/>
  <c r="BK239" i="20"/>
  <c r="J238" i="20"/>
  <c r="BK233" i="20"/>
  <c r="BK215" i="20"/>
  <c r="BK212" i="20"/>
  <c r="BK209" i="20"/>
  <c r="J208" i="20"/>
  <c r="J206" i="20"/>
  <c r="BK205" i="20"/>
  <c r="J199" i="20"/>
  <c r="J185" i="20"/>
  <c r="J177" i="20"/>
  <c r="BK174" i="20"/>
  <c r="J172" i="20"/>
  <c r="J165" i="20"/>
  <c r="J161" i="20"/>
  <c r="J160" i="20"/>
  <c r="BK157" i="20"/>
  <c r="BK205" i="19"/>
  <c r="J200" i="19"/>
  <c r="BK197" i="19"/>
  <c r="BK193" i="19"/>
  <c r="BK188" i="19"/>
  <c r="J186" i="19"/>
  <c r="BK178" i="19"/>
  <c r="BK175" i="19"/>
  <c r="BK164" i="19"/>
  <c r="J153" i="19"/>
  <c r="J222" i="18"/>
  <c r="BK221" i="18"/>
  <c r="BK215" i="18"/>
  <c r="BK209" i="18"/>
  <c r="J206" i="18"/>
  <c r="BK204" i="18"/>
  <c r="J197" i="18"/>
  <c r="J190" i="18"/>
  <c r="BK189" i="18"/>
  <c r="BK186" i="18"/>
  <c r="BK181" i="18"/>
  <c r="BK171" i="18"/>
  <c r="J170" i="18"/>
  <c r="BK168" i="18"/>
  <c r="BK164" i="18"/>
  <c r="J163" i="18"/>
  <c r="BK160" i="18"/>
  <c r="J159" i="18"/>
  <c r="BK155" i="18"/>
  <c r="BK152" i="18"/>
  <c r="BK150" i="18"/>
  <c r="BK147" i="18"/>
  <c r="BK141" i="18"/>
  <c r="BK140" i="18"/>
  <c r="J139" i="18"/>
  <c r="J243" i="17"/>
  <c r="BK235" i="17"/>
  <c r="J231" i="17"/>
  <c r="BK228" i="17"/>
  <c r="BK223" i="17"/>
  <c r="BK217" i="17"/>
  <c r="BK211" i="17"/>
  <c r="J210" i="17"/>
  <c r="J206" i="17"/>
  <c r="BK197" i="17"/>
  <c r="BK184" i="17"/>
  <c r="J178" i="17"/>
  <c r="J169" i="17"/>
  <c r="BK164" i="17"/>
  <c r="J163" i="17"/>
  <c r="BK161" i="17"/>
  <c r="J160" i="17"/>
  <c r="BK159" i="17"/>
  <c r="BK158" i="17"/>
  <c r="BK157" i="17"/>
  <c r="BK156" i="17"/>
  <c r="BK151" i="17"/>
  <c r="BK148" i="17"/>
  <c r="J143" i="17"/>
  <c r="BK205" i="16"/>
  <c r="BK199" i="16"/>
  <c r="J198" i="16"/>
  <c r="J190" i="16"/>
  <c r="J189" i="16"/>
  <c r="J188" i="16"/>
  <c r="BK185" i="16"/>
  <c r="BK183" i="16"/>
  <c r="J182" i="16"/>
  <c r="J181" i="16"/>
  <c r="BK178" i="16"/>
  <c r="J177" i="16"/>
  <c r="BK176" i="16"/>
  <c r="BK175" i="16"/>
  <c r="BK170" i="16"/>
  <c r="BK168" i="16"/>
  <c r="J167" i="16"/>
  <c r="BK160" i="16"/>
  <c r="BK158" i="16"/>
  <c r="BK155" i="16"/>
  <c r="BK154" i="16"/>
  <c r="J153" i="16"/>
  <c r="J150" i="16"/>
  <c r="J148" i="16"/>
  <c r="J147" i="16"/>
  <c r="J135" i="16"/>
  <c r="J175" i="15"/>
  <c r="BK171" i="15"/>
  <c r="BK165" i="15"/>
  <c r="BK158" i="15"/>
  <c r="BK149" i="15"/>
  <c r="J148" i="15"/>
  <c r="J145" i="15"/>
  <c r="J144" i="15"/>
  <c r="J141" i="15"/>
  <c r="J137" i="15"/>
  <c r="J136" i="15"/>
  <c r="BK135" i="15"/>
  <c r="BK133" i="15"/>
  <c r="J317" i="14"/>
  <c r="BK314" i="14"/>
  <c r="BK306" i="14"/>
  <c r="J301" i="14"/>
  <c r="J299" i="14"/>
  <c r="BK293" i="14"/>
  <c r="J286" i="14"/>
  <c r="BK285" i="14"/>
  <c r="J284" i="14"/>
  <c r="BK281" i="14"/>
  <c r="J280" i="14"/>
  <c r="J279" i="14"/>
  <c r="J275" i="14"/>
  <c r="BK272" i="14"/>
  <c r="J266" i="14"/>
  <c r="BK265" i="14"/>
  <c r="BK264" i="14"/>
  <c r="BK245" i="14"/>
  <c r="BK239" i="14"/>
  <c r="J238" i="14"/>
  <c r="J233" i="14"/>
  <c r="J229" i="14"/>
  <c r="J226" i="14"/>
  <c r="BK223" i="14"/>
  <c r="J219" i="14"/>
  <c r="BK214" i="14"/>
  <c r="BK210" i="14"/>
  <c r="BK208" i="14"/>
  <c r="J207" i="14"/>
  <c r="BK205" i="14"/>
  <c r="BK202" i="14"/>
  <c r="BK201" i="14"/>
  <c r="J200" i="14"/>
  <c r="J188" i="14"/>
  <c r="J180" i="14"/>
  <c r="BK179" i="14"/>
  <c r="BK166" i="14"/>
  <c r="J162" i="14"/>
  <c r="BK160" i="14"/>
  <c r="J157" i="14"/>
  <c r="J156" i="14"/>
  <c r="BK155" i="14"/>
  <c r="J154" i="14"/>
  <c r="J145" i="14"/>
  <c r="J213" i="13"/>
  <c r="J211" i="13"/>
  <c r="BK205" i="13"/>
  <c r="J202" i="13"/>
  <c r="BK200" i="13"/>
  <c r="J198" i="13"/>
  <c r="BK196" i="13"/>
  <c r="BK194" i="13"/>
  <c r="J193" i="13"/>
  <c r="J181" i="13"/>
  <c r="BK175" i="13"/>
  <c r="J171" i="13"/>
  <c r="BK167" i="13"/>
  <c r="J164" i="13"/>
  <c r="BK162" i="13"/>
  <c r="J159" i="13"/>
  <c r="J156" i="13"/>
  <c r="J154" i="13"/>
  <c r="BK152" i="13"/>
  <c r="J150" i="13"/>
  <c r="J149" i="13"/>
  <c r="BK141" i="13"/>
  <c r="J205" i="12"/>
  <c r="BK197" i="12"/>
  <c r="J195" i="12"/>
  <c r="BK191" i="12"/>
  <c r="J183" i="12"/>
  <c r="J176" i="12"/>
  <c r="BK170" i="12"/>
  <c r="J160" i="12"/>
  <c r="BK157" i="12"/>
  <c r="BK156" i="12"/>
  <c r="BK155" i="12"/>
  <c r="BK152" i="12"/>
  <c r="J151" i="12"/>
  <c r="BK149" i="12"/>
  <c r="J145" i="12"/>
  <c r="J138" i="12"/>
  <c r="BK137" i="12"/>
  <c r="BK135" i="12"/>
  <c r="BK254" i="7"/>
  <c r="BK250" i="7"/>
  <c r="BK249" i="7"/>
  <c r="BK239" i="7"/>
  <c r="J232" i="7"/>
  <c r="BK231" i="7"/>
  <c r="J230" i="7"/>
  <c r="BK229" i="7"/>
  <c r="BK214" i="7"/>
  <c r="BK210" i="7"/>
  <c r="J203" i="7"/>
  <c r="BK201" i="7"/>
  <c r="BK198" i="7"/>
  <c r="BK196" i="7"/>
  <c r="J191" i="7"/>
  <c r="BK190" i="7"/>
  <c r="BK189" i="7"/>
  <c r="J184" i="7"/>
  <c r="BK177" i="7"/>
  <c r="BK172" i="7"/>
  <c r="BK171" i="7"/>
  <c r="BK166" i="7"/>
  <c r="J161" i="7"/>
  <c r="BK160" i="7"/>
  <c r="J159" i="7"/>
  <c r="BK154" i="7"/>
  <c r="J147" i="7"/>
  <c r="BK140" i="7"/>
  <c r="J139" i="7"/>
  <c r="J216" i="6"/>
  <c r="J215" i="6"/>
  <c r="J205" i="6"/>
  <c r="BK203" i="6"/>
  <c r="BK202" i="6"/>
  <c r="J201" i="6"/>
  <c r="BK200" i="6"/>
  <c r="BK193" i="6"/>
  <c r="BK186" i="6"/>
  <c r="BK185" i="6"/>
  <c r="BK184" i="6"/>
  <c r="J175" i="6"/>
  <c r="J169" i="6"/>
  <c r="J166" i="6"/>
  <c r="BK159" i="6"/>
  <c r="BK151" i="6"/>
  <c r="BK147" i="6"/>
  <c r="BK145" i="6"/>
  <c r="BK136" i="6"/>
  <c r="J343" i="5"/>
  <c r="J333" i="5"/>
  <c r="J330" i="5"/>
  <c r="J327" i="5"/>
  <c r="J322" i="5"/>
  <c r="J305" i="5"/>
  <c r="BK304" i="5"/>
  <c r="BK298" i="5"/>
  <c r="BK294" i="5"/>
  <c r="BK288" i="5"/>
  <c r="J286" i="5"/>
  <c r="BK284" i="5"/>
  <c r="J281" i="5"/>
  <c r="BK278" i="5"/>
  <c r="J274" i="5"/>
  <c r="J269" i="5"/>
  <c r="BK252" i="5"/>
  <c r="BK248" i="5"/>
  <c r="J243" i="5"/>
  <c r="J241" i="5"/>
  <c r="J234" i="5"/>
  <c r="BK224" i="5"/>
  <c r="BK222" i="5"/>
  <c r="BK221" i="5"/>
  <c r="J216" i="5"/>
  <c r="J213" i="5"/>
  <c r="J208" i="5"/>
  <c r="J205" i="5"/>
  <c r="BK202" i="5"/>
  <c r="BK199" i="5"/>
  <c r="BK188" i="5"/>
  <c r="BK184" i="5"/>
  <c r="J171" i="5"/>
  <c r="BK169" i="5"/>
  <c r="J168" i="5"/>
  <c r="BK158" i="5"/>
  <c r="J157" i="5"/>
  <c r="BK152" i="5"/>
  <c r="J151" i="5"/>
  <c r="J149" i="5"/>
  <c r="BK255" i="4"/>
  <c r="BK252" i="4"/>
  <c r="BK244" i="4"/>
  <c r="BK239" i="4"/>
  <c r="J236" i="4"/>
  <c r="BK233" i="4"/>
  <c r="J231" i="4"/>
  <c r="BK229" i="4"/>
  <c r="J222" i="4"/>
  <c r="BK207" i="4"/>
  <c r="BK203" i="4"/>
  <c r="BK197" i="4"/>
  <c r="BK194" i="4"/>
  <c r="BK193" i="4"/>
  <c r="BK189" i="4"/>
  <c r="J187" i="4"/>
  <c r="BK184" i="4"/>
  <c r="J178" i="4"/>
  <c r="BK173" i="4"/>
  <c r="J171" i="4"/>
  <c r="BK169" i="4"/>
  <c r="J163" i="4"/>
  <c r="J162" i="4"/>
  <c r="J148" i="4"/>
  <c r="BK147" i="4"/>
  <c r="BK433" i="3"/>
  <c r="BK428" i="3"/>
  <c r="J427" i="3"/>
  <c r="J426" i="3"/>
  <c r="J424" i="3"/>
  <c r="BK419" i="3"/>
  <c r="BK415" i="3"/>
  <c r="BK411" i="3"/>
  <c r="J408" i="3"/>
  <c r="BK404" i="3"/>
  <c r="BK400" i="3"/>
  <c r="J399" i="3"/>
  <c r="J393" i="3"/>
  <c r="BK392" i="3"/>
  <c r="J389" i="3"/>
  <c r="J383" i="3"/>
  <c r="J382" i="3"/>
  <c r="BK379" i="3"/>
  <c r="J374" i="3"/>
  <c r="BK373" i="3"/>
  <c r="J363" i="3"/>
  <c r="J360" i="3"/>
  <c r="BK355" i="3"/>
  <c r="J353" i="3"/>
  <c r="BK351" i="3"/>
  <c r="J347" i="3"/>
  <c r="BK345" i="3"/>
  <c r="J344" i="3"/>
  <c r="BK340" i="3"/>
  <c r="BK337" i="3"/>
  <c r="BK333" i="3"/>
  <c r="BK326" i="3"/>
  <c r="J325" i="3"/>
  <c r="BK322" i="3"/>
  <c r="J319" i="3"/>
  <c r="BK309" i="3"/>
  <c r="J308" i="3"/>
  <c r="J303" i="3"/>
  <c r="BK300" i="3"/>
  <c r="J297" i="3"/>
  <c r="BK294" i="3"/>
  <c r="J284" i="3"/>
  <c r="J279" i="3"/>
  <c r="BK277" i="3"/>
  <c r="J275" i="3"/>
  <c r="J273" i="3"/>
  <c r="BK263" i="3"/>
  <c r="J260" i="3"/>
  <c r="BK256" i="3"/>
  <c r="J245" i="3"/>
  <c r="BK244" i="3"/>
  <c r="BK230" i="3"/>
  <c r="BK226" i="3"/>
  <c r="J224" i="3"/>
  <c r="BK222" i="3"/>
  <c r="J219" i="3"/>
  <c r="J217" i="3"/>
  <c r="BK215" i="3"/>
  <c r="BK213" i="3"/>
  <c r="BK212" i="3"/>
  <c r="BK204" i="3"/>
  <c r="BK202" i="3"/>
  <c r="J200" i="3"/>
  <c r="J195" i="3"/>
  <c r="J193" i="3"/>
  <c r="BK188" i="3"/>
  <c r="BK186" i="3"/>
  <c r="J183" i="3"/>
  <c r="J182" i="3"/>
  <c r="J179" i="3"/>
  <c r="BK167" i="3"/>
  <c r="BK165" i="3"/>
  <c r="J164" i="3"/>
  <c r="J163" i="3"/>
  <c r="J159" i="3"/>
  <c r="J158" i="3"/>
  <c r="J157" i="3"/>
  <c r="BK155" i="3"/>
  <c r="J211" i="2"/>
  <c r="BK209" i="2"/>
  <c r="BK205" i="2"/>
  <c r="BK201" i="2"/>
  <c r="J191" i="2"/>
  <c r="BK188" i="2"/>
  <c r="J185" i="2"/>
  <c r="BK179" i="2"/>
  <c r="J178" i="2"/>
  <c r="J173" i="2"/>
  <c r="BK171" i="2"/>
  <c r="BK163" i="2"/>
  <c r="J162" i="2"/>
  <c r="BK161" i="2"/>
  <c r="BK155" i="2"/>
  <c r="J137" i="2"/>
  <c r="J135" i="2"/>
  <c r="AS125" i="1"/>
  <c r="AS113" i="1"/>
  <c r="AS110" i="1"/>
  <c r="T132" i="25" l="1"/>
  <c r="T131" i="13"/>
  <c r="P131" i="16"/>
  <c r="R132" i="25"/>
  <c r="T131" i="27"/>
  <c r="P131" i="13"/>
  <c r="R131" i="16"/>
  <c r="R131" i="13"/>
  <c r="F92" i="33"/>
  <c r="P132" i="25"/>
  <c r="P131" i="27"/>
  <c r="R141" i="2"/>
  <c r="R157" i="2"/>
  <c r="BK176" i="2"/>
  <c r="J176" i="2" s="1"/>
  <c r="J106" i="2" s="1"/>
  <c r="T176" i="2"/>
  <c r="P197" i="2"/>
  <c r="BK212" i="2"/>
  <c r="J212" i="2" s="1"/>
  <c r="J110" i="2" s="1"/>
  <c r="BK154" i="3"/>
  <c r="J154" i="3" s="1"/>
  <c r="J102" i="3" s="1"/>
  <c r="T166" i="3"/>
  <c r="P201" i="3"/>
  <c r="T243" i="3"/>
  <c r="R253" i="3"/>
  <c r="P312" i="3"/>
  <c r="BK349" i="3"/>
  <c r="J349" i="3" s="1"/>
  <c r="J116" i="3" s="1"/>
  <c r="R387" i="3"/>
  <c r="R405" i="3"/>
  <c r="P413" i="3"/>
  <c r="P143" i="4"/>
  <c r="BK164" i="4"/>
  <c r="J164" i="4" s="1"/>
  <c r="J102" i="4" s="1"/>
  <c r="T175" i="4"/>
  <c r="P200" i="4"/>
  <c r="P214" i="4"/>
  <c r="R218" i="4"/>
  <c r="T240" i="4"/>
  <c r="R245" i="4"/>
  <c r="BK253" i="4"/>
  <c r="J253" i="4" s="1"/>
  <c r="J116" i="4" s="1"/>
  <c r="BK147" i="5"/>
  <c r="T154" i="5"/>
  <c r="P174" i="5"/>
  <c r="R215" i="5"/>
  <c r="BK245" i="5"/>
  <c r="J245" i="5" s="1"/>
  <c r="J108" i="5" s="1"/>
  <c r="P249" i="5"/>
  <c r="T255" i="5"/>
  <c r="R272" i="5"/>
  <c r="BK316" i="5"/>
  <c r="J316" i="5" s="1"/>
  <c r="J114" i="5" s="1"/>
  <c r="P320" i="5"/>
  <c r="BK340" i="5"/>
  <c r="J340" i="5" s="1"/>
  <c r="J117" i="5" s="1"/>
  <c r="T344" i="5"/>
  <c r="BK355" i="5"/>
  <c r="J355" i="5" s="1"/>
  <c r="J120" i="5" s="1"/>
  <c r="R362" i="5"/>
  <c r="R149" i="6"/>
  <c r="P217" i="6"/>
  <c r="P136" i="7"/>
  <c r="P135" i="7" s="1"/>
  <c r="R143" i="7"/>
  <c r="T207" i="7"/>
  <c r="P228" i="7"/>
  <c r="BK243" i="7"/>
  <c r="J243" i="7" s="1"/>
  <c r="J108" i="7" s="1"/>
  <c r="P248" i="7"/>
  <c r="T253" i="7"/>
  <c r="R133" i="12"/>
  <c r="BK162" i="12"/>
  <c r="J162" i="12" s="1"/>
  <c r="J102" i="12" s="1"/>
  <c r="R166" i="12"/>
  <c r="P187" i="12"/>
  <c r="R203" i="12"/>
  <c r="T206" i="12"/>
  <c r="BK137" i="13"/>
  <c r="R137" i="13"/>
  <c r="BK140" i="13"/>
  <c r="J140" i="13" s="1"/>
  <c r="J104" i="13" s="1"/>
  <c r="T140" i="13"/>
  <c r="R209" i="13"/>
  <c r="R207" i="13" s="1"/>
  <c r="BK164" i="14"/>
  <c r="J164" i="14" s="1"/>
  <c r="J103" i="14" s="1"/>
  <c r="BK183" i="14"/>
  <c r="J183" i="14" s="1"/>
  <c r="J107" i="14" s="1"/>
  <c r="P199" i="14"/>
  <c r="BK273" i="14"/>
  <c r="J273" i="14" s="1"/>
  <c r="J111" i="14" s="1"/>
  <c r="R302" i="14"/>
  <c r="BK315" i="14"/>
  <c r="J315" i="14" s="1"/>
  <c r="J115" i="14" s="1"/>
  <c r="P131" i="15"/>
  <c r="BK152" i="15"/>
  <c r="J152" i="15" s="1"/>
  <c r="J102" i="15" s="1"/>
  <c r="T152" i="15"/>
  <c r="BK170" i="15"/>
  <c r="J170" i="15" s="1"/>
  <c r="J106" i="15" s="1"/>
  <c r="BK173" i="15"/>
  <c r="J173" i="15" s="1"/>
  <c r="J107" i="15" s="1"/>
  <c r="BK137" i="16"/>
  <c r="BK136" i="16" s="1"/>
  <c r="J136" i="16" s="1"/>
  <c r="J102" i="16" s="1"/>
  <c r="T137" i="16"/>
  <c r="T136" i="16" s="1"/>
  <c r="T194" i="16"/>
  <c r="P154" i="17"/>
  <c r="T171" i="17"/>
  <c r="R179" i="17"/>
  <c r="T196" i="17"/>
  <c r="R209" i="17"/>
  <c r="P227" i="17"/>
  <c r="P238" i="17"/>
  <c r="P237" i="17" s="1"/>
  <c r="T241" i="17"/>
  <c r="P138" i="18"/>
  <c r="T148" i="18"/>
  <c r="T158" i="18"/>
  <c r="P162" i="18"/>
  <c r="T162" i="18"/>
  <c r="BK188" i="18"/>
  <c r="J188" i="18" s="1"/>
  <c r="J105" i="18" s="1"/>
  <c r="P194" i="18"/>
  <c r="BK205" i="18"/>
  <c r="J205" i="18" s="1"/>
  <c r="J109" i="18" s="1"/>
  <c r="T208" i="18"/>
  <c r="BK219" i="18"/>
  <c r="J219" i="18" s="1"/>
  <c r="J114" i="18" s="1"/>
  <c r="P135" i="19"/>
  <c r="BK170" i="19"/>
  <c r="J170" i="19" s="1"/>
  <c r="J104" i="19" s="1"/>
  <c r="T180" i="19"/>
  <c r="R192" i="19"/>
  <c r="R191" i="19" s="1"/>
  <c r="BK159" i="20"/>
  <c r="BK178" i="20"/>
  <c r="J178" i="20" s="1"/>
  <c r="J106" i="20" s="1"/>
  <c r="P224" i="20"/>
  <c r="P256" i="20"/>
  <c r="T299" i="20"/>
  <c r="R314" i="20"/>
  <c r="R328" i="20"/>
  <c r="T133" i="21"/>
  <c r="R145" i="21"/>
  <c r="P161" i="21"/>
  <c r="P189" i="21"/>
  <c r="T202" i="21"/>
  <c r="T136" i="22"/>
  <c r="BK171" i="22"/>
  <c r="J171" i="22" s="1"/>
  <c r="J104" i="22" s="1"/>
  <c r="T202" i="22"/>
  <c r="T207" i="22"/>
  <c r="BK222" i="22"/>
  <c r="J222" i="22" s="1"/>
  <c r="J109" i="22" s="1"/>
  <c r="BK233" i="22"/>
  <c r="J233" i="22" s="1"/>
  <c r="J110" i="22" s="1"/>
  <c r="P240" i="22"/>
  <c r="R244" i="22"/>
  <c r="R153" i="23"/>
  <c r="P157" i="23"/>
  <c r="BK194" i="23"/>
  <c r="J194" i="23" s="1"/>
  <c r="J106" i="23" s="1"/>
  <c r="R203" i="23"/>
  <c r="T207" i="23"/>
  <c r="P230" i="23"/>
  <c r="P238" i="23"/>
  <c r="T134" i="24"/>
  <c r="BK151" i="24"/>
  <c r="J151" i="24" s="1"/>
  <c r="J102" i="24" s="1"/>
  <c r="R158" i="24"/>
  <c r="J110" i="24"/>
  <c r="BK138" i="25"/>
  <c r="J138" i="25" s="1"/>
  <c r="J103" i="25" s="1"/>
  <c r="R138" i="25"/>
  <c r="R137" i="25" s="1"/>
  <c r="P196" i="25"/>
  <c r="T199" i="25"/>
  <c r="P131" i="26"/>
  <c r="R140" i="26"/>
  <c r="BK146" i="26"/>
  <c r="J146" i="26" s="1"/>
  <c r="J103" i="26" s="1"/>
  <c r="R152" i="26"/>
  <c r="T137" i="27"/>
  <c r="T136" i="27" s="1"/>
  <c r="BK185" i="27"/>
  <c r="J185" i="27" s="1"/>
  <c r="J106" i="27" s="1"/>
  <c r="BK197" i="27"/>
  <c r="J197" i="27" s="1"/>
  <c r="J108" i="27" s="1"/>
  <c r="P168" i="28"/>
  <c r="P235" i="28"/>
  <c r="BK249" i="28"/>
  <c r="J249" i="28" s="1"/>
  <c r="J111" i="28" s="1"/>
  <c r="BK254" i="28"/>
  <c r="BK253" i="28" s="1"/>
  <c r="J253" i="28" s="1"/>
  <c r="J112" i="28" s="1"/>
  <c r="T261" i="28"/>
  <c r="P130" i="29"/>
  <c r="T130" i="29"/>
  <c r="T146" i="29"/>
  <c r="P151" i="29"/>
  <c r="T151" i="29"/>
  <c r="P154" i="29"/>
  <c r="BK177" i="29"/>
  <c r="J177" i="29" s="1"/>
  <c r="J103" i="29" s="1"/>
  <c r="T177" i="29"/>
  <c r="T181" i="29"/>
  <c r="P191" i="29"/>
  <c r="T131" i="30"/>
  <c r="T146" i="30"/>
  <c r="R149" i="30"/>
  <c r="BK179" i="30"/>
  <c r="J179" i="30" s="1"/>
  <c r="J103" i="30" s="1"/>
  <c r="T183" i="30"/>
  <c r="T182" i="30" s="1"/>
  <c r="T188" i="30"/>
  <c r="T187" i="30" s="1"/>
  <c r="T191" i="30"/>
  <c r="P153" i="4"/>
  <c r="R164" i="4"/>
  <c r="P168" i="4"/>
  <c r="R196" i="4"/>
  <c r="R205" i="4"/>
  <c r="P218" i="4"/>
  <c r="T245" i="4"/>
  <c r="P253" i="4"/>
  <c r="BK163" i="5"/>
  <c r="J163" i="5" s="1"/>
  <c r="J102" i="5" s="1"/>
  <c r="T163" i="5"/>
  <c r="P215" i="5"/>
  <c r="BK255" i="5"/>
  <c r="J255" i="5" s="1"/>
  <c r="J110" i="5" s="1"/>
  <c r="BK266" i="5"/>
  <c r="J266" i="5" s="1"/>
  <c r="J111" i="5" s="1"/>
  <c r="T266" i="5"/>
  <c r="T300" i="5"/>
  <c r="T316" i="5"/>
  <c r="T332" i="5"/>
  <c r="T340" i="5"/>
  <c r="R351" i="5"/>
  <c r="P131" i="6"/>
  <c r="P130" i="6" s="1"/>
  <c r="R143" i="6"/>
  <c r="R142" i="6" s="1"/>
  <c r="T214" i="6"/>
  <c r="BK143" i="7"/>
  <c r="J143" i="7" s="1"/>
  <c r="J102" i="7" s="1"/>
  <c r="T170" i="7"/>
  <c r="P223" i="7"/>
  <c r="R228" i="7"/>
  <c r="P243" i="7"/>
  <c r="BK253" i="7"/>
  <c r="J253" i="7" s="1"/>
  <c r="J111" i="7" s="1"/>
  <c r="R256" i="7"/>
  <c r="P146" i="12"/>
  <c r="P162" i="12"/>
  <c r="P166" i="12"/>
  <c r="T169" i="12"/>
  <c r="P203" i="12"/>
  <c r="BK209" i="12"/>
  <c r="J209" i="12" s="1"/>
  <c r="J108" i="12" s="1"/>
  <c r="R143" i="13"/>
  <c r="P143" i="14"/>
  <c r="R183" i="14"/>
  <c r="P236" i="14"/>
  <c r="BK269" i="14"/>
  <c r="J269" i="14" s="1"/>
  <c r="J110" i="14" s="1"/>
  <c r="T269" i="14"/>
  <c r="P302" i="14"/>
  <c r="P312" i="14"/>
  <c r="P315" i="14"/>
  <c r="BK131" i="15"/>
  <c r="J131" i="15" s="1"/>
  <c r="J100" i="15" s="1"/>
  <c r="T143" i="15"/>
  <c r="T156" i="15"/>
  <c r="R170" i="15"/>
  <c r="R143" i="16"/>
  <c r="R191" i="16"/>
  <c r="BK203" i="16"/>
  <c r="J203" i="16" s="1"/>
  <c r="J108" i="16" s="1"/>
  <c r="R135" i="19"/>
  <c r="P161" i="19"/>
  <c r="BK180" i="19"/>
  <c r="J180" i="19" s="1"/>
  <c r="J106" i="19" s="1"/>
  <c r="T185" i="19"/>
  <c r="R145" i="20"/>
  <c r="BK188" i="20"/>
  <c r="J188" i="20" s="1"/>
  <c r="J107" i="20" s="1"/>
  <c r="BK256" i="20"/>
  <c r="J256" i="20" s="1"/>
  <c r="J111" i="20" s="1"/>
  <c r="P314" i="20"/>
  <c r="BK331" i="20"/>
  <c r="J331" i="20" s="1"/>
  <c r="J119" i="20" s="1"/>
  <c r="P133" i="21"/>
  <c r="T145" i="21"/>
  <c r="R174" i="21"/>
  <c r="P193" i="21"/>
  <c r="BK147" i="22"/>
  <c r="J147" i="22" s="1"/>
  <c r="J103" i="22" s="1"/>
  <c r="T147" i="22"/>
  <c r="BK202" i="22"/>
  <c r="J202" i="22" s="1"/>
  <c r="J105" i="22" s="1"/>
  <c r="P212" i="22"/>
  <c r="T233" i="22"/>
  <c r="P244" i="22"/>
  <c r="P153" i="23"/>
  <c r="R164" i="23"/>
  <c r="BK189" i="23"/>
  <c r="J189" i="23" s="1"/>
  <c r="J105" i="23" s="1"/>
  <c r="T194" i="23"/>
  <c r="R207" i="23"/>
  <c r="BK225" i="23"/>
  <c r="J225" i="23" s="1"/>
  <c r="J111" i="23" s="1"/>
  <c r="P234" i="23"/>
  <c r="R134" i="24"/>
  <c r="T151" i="24"/>
  <c r="P166" i="24"/>
  <c r="P165" i="24" s="1"/>
  <c r="R172" i="24"/>
  <c r="T144" i="25"/>
  <c r="T196" i="25"/>
  <c r="T202" i="25"/>
  <c r="P140" i="26"/>
  <c r="P146" i="26"/>
  <c r="R155" i="26"/>
  <c r="R137" i="27"/>
  <c r="R136" i="27" s="1"/>
  <c r="BK188" i="27"/>
  <c r="J188" i="27" s="1"/>
  <c r="J107" i="27" s="1"/>
  <c r="P197" i="27"/>
  <c r="R197" i="27"/>
  <c r="R168" i="28"/>
  <c r="T235" i="28"/>
  <c r="T249" i="28"/>
  <c r="BK258" i="28"/>
  <c r="J258" i="28" s="1"/>
  <c r="J114" i="28" s="1"/>
  <c r="P181" i="29"/>
  <c r="P188" i="29"/>
  <c r="R131" i="30"/>
  <c r="P146" i="30"/>
  <c r="P149" i="30"/>
  <c r="R179" i="30"/>
  <c r="P191" i="30"/>
  <c r="R137" i="31"/>
  <c r="P175" i="31"/>
  <c r="R251" i="31"/>
  <c r="T255" i="31"/>
  <c r="P126" i="32"/>
  <c r="BK156" i="32"/>
  <c r="J156" i="32" s="1"/>
  <c r="J102" i="32" s="1"/>
  <c r="P132" i="33"/>
  <c r="T150" i="33"/>
  <c r="BK174" i="33"/>
  <c r="BK189" i="33"/>
  <c r="J189" i="33" s="1"/>
  <c r="J107" i="33" s="1"/>
  <c r="P194" i="33"/>
  <c r="T194" i="33"/>
  <c r="R125" i="34"/>
  <c r="R124" i="34" s="1"/>
  <c r="R123" i="34" s="1"/>
  <c r="T141" i="2"/>
  <c r="T152" i="2"/>
  <c r="P170" i="2"/>
  <c r="T182" i="2"/>
  <c r="T197" i="2"/>
  <c r="T212" i="2"/>
  <c r="BK173" i="3"/>
  <c r="J173" i="3" s="1"/>
  <c r="J105" i="3" s="1"/>
  <c r="P173" i="3"/>
  <c r="BK253" i="3"/>
  <c r="J253" i="3" s="1"/>
  <c r="J110" i="3" s="1"/>
  <c r="BK291" i="3"/>
  <c r="J291" i="3" s="1"/>
  <c r="J111" i="3" s="1"/>
  <c r="T317" i="3"/>
  <c r="R349" i="3"/>
  <c r="T398" i="3"/>
  <c r="R413" i="3"/>
  <c r="R153" i="4"/>
  <c r="T164" i="4"/>
  <c r="R168" i="4"/>
  <c r="BK196" i="4"/>
  <c r="J196" i="4" s="1"/>
  <c r="J105" i="4" s="1"/>
  <c r="R200" i="4"/>
  <c r="BK214" i="4"/>
  <c r="J214" i="4" s="1"/>
  <c r="J108" i="4" s="1"/>
  <c r="T218" i="4"/>
  <c r="BK240" i="4"/>
  <c r="J240" i="4" s="1"/>
  <c r="J112" i="4" s="1"/>
  <c r="P249" i="4"/>
  <c r="P261" i="4"/>
  <c r="BK154" i="5"/>
  <c r="J154" i="5" s="1"/>
  <c r="J101" i="5" s="1"/>
  <c r="R163" i="5"/>
  <c r="R187" i="5"/>
  <c r="T245" i="5"/>
  <c r="R249" i="5"/>
  <c r="P272" i="5"/>
  <c r="P300" i="5"/>
  <c r="T320" i="5"/>
  <c r="P340" i="5"/>
  <c r="BK351" i="5"/>
  <c r="J351" i="5" s="1"/>
  <c r="J119" i="5" s="1"/>
  <c r="T355" i="5"/>
  <c r="BK149" i="6"/>
  <c r="J149" i="6" s="1"/>
  <c r="J105" i="6" s="1"/>
  <c r="P214" i="6"/>
  <c r="R217" i="6"/>
  <c r="T143" i="7"/>
  <c r="P207" i="7"/>
  <c r="T223" i="7"/>
  <c r="P234" i="7"/>
  <c r="T248" i="7"/>
  <c r="T256" i="7"/>
  <c r="R146" i="12"/>
  <c r="T162" i="12"/>
  <c r="P169" i="12"/>
  <c r="T209" i="12"/>
  <c r="T143" i="13"/>
  <c r="R164" i="14"/>
  <c r="P177" i="14"/>
  <c r="T183" i="14"/>
  <c r="R236" i="14"/>
  <c r="R269" i="14"/>
  <c r="T302" i="14"/>
  <c r="BK312" i="14"/>
  <c r="J312" i="14" s="1"/>
  <c r="J114" i="14" s="1"/>
  <c r="T312" i="14"/>
  <c r="BK143" i="15"/>
  <c r="J143" i="15" s="1"/>
  <c r="J101" i="15" s="1"/>
  <c r="R156" i="15"/>
  <c r="R173" i="15"/>
  <c r="R137" i="16"/>
  <c r="R136" i="16" s="1"/>
  <c r="T191" i="16"/>
  <c r="R203" i="16"/>
  <c r="BK144" i="17"/>
  <c r="J144" i="17" s="1"/>
  <c r="J101" i="17" s="1"/>
  <c r="BK149" i="17"/>
  <c r="J149" i="17" s="1"/>
  <c r="J102" i="17" s="1"/>
  <c r="T154" i="17"/>
  <c r="P179" i="17"/>
  <c r="BK196" i="17"/>
  <c r="J196" i="17" s="1"/>
  <c r="J109" i="17" s="1"/>
  <c r="P199" i="17"/>
  <c r="T209" i="17"/>
  <c r="R224" i="17"/>
  <c r="R238" i="17"/>
  <c r="R237" i="17" s="1"/>
  <c r="T138" i="18"/>
  <c r="BK158" i="18"/>
  <c r="J158" i="18" s="1"/>
  <c r="J102" i="18" s="1"/>
  <c r="BK162" i="18"/>
  <c r="J162" i="18" s="1"/>
  <c r="J103" i="18" s="1"/>
  <c r="R162" i="18"/>
  <c r="BK194" i="18"/>
  <c r="J194" i="18" s="1"/>
  <c r="J106" i="18" s="1"/>
  <c r="T198" i="18"/>
  <c r="P205" i="18"/>
  <c r="R219" i="18"/>
  <c r="R161" i="19"/>
  <c r="P177" i="19"/>
  <c r="P185" i="19"/>
  <c r="R150" i="20"/>
  <c r="P159" i="20"/>
  <c r="P178" i="20"/>
  <c r="BK224" i="20"/>
  <c r="J224" i="20" s="1"/>
  <c r="J108" i="20" s="1"/>
  <c r="P230" i="20"/>
  <c r="P251" i="20"/>
  <c r="R299" i="20"/>
  <c r="T314" i="20"/>
  <c r="P331" i="20"/>
  <c r="R136" i="21"/>
  <c r="BK156" i="21"/>
  <c r="J156" i="21" s="1"/>
  <c r="J103" i="21" s="1"/>
  <c r="BK161" i="21"/>
  <c r="J161" i="21" s="1"/>
  <c r="J105" i="21" s="1"/>
  <c r="BK189" i="21"/>
  <c r="J189" i="21" s="1"/>
  <c r="J107" i="21" s="1"/>
  <c r="R189" i="21"/>
  <c r="R202" i="21"/>
  <c r="P142" i="23"/>
  <c r="BK164" i="23"/>
  <c r="J164" i="23" s="1"/>
  <c r="J103" i="23" s="1"/>
  <c r="R185" i="23"/>
  <c r="T189" i="23"/>
  <c r="BK203" i="23"/>
  <c r="J203" i="23" s="1"/>
  <c r="J107" i="23" s="1"/>
  <c r="P207" i="23"/>
  <c r="R230" i="23"/>
  <c r="BK238" i="23"/>
  <c r="J238" i="23" s="1"/>
  <c r="J115" i="23" s="1"/>
  <c r="BK143" i="24"/>
  <c r="J143" i="24" s="1"/>
  <c r="J101" i="24" s="1"/>
  <c r="R151" i="24"/>
  <c r="R166" i="24"/>
  <c r="R165" i="24"/>
  <c r="R169" i="24"/>
  <c r="P144" i="25"/>
  <c r="BK199" i="25"/>
  <c r="J199" i="25" s="1"/>
  <c r="J107" i="25" s="1"/>
  <c r="P202" i="25"/>
  <c r="T211" i="25"/>
  <c r="T131" i="26"/>
  <c r="R146" i="26"/>
  <c r="T152" i="26"/>
  <c r="P137" i="27"/>
  <c r="P136" i="27" s="1"/>
  <c r="R188" i="27"/>
  <c r="T139" i="28"/>
  <c r="R157" i="28"/>
  <c r="R162" i="28"/>
  <c r="R222" i="28"/>
  <c r="R235" i="28"/>
  <c r="P249" i="28"/>
  <c r="R254" i="28"/>
  <c r="R253" i="28" s="1"/>
  <c r="P261" i="28"/>
  <c r="BK130" i="29"/>
  <c r="J130" i="29" s="1"/>
  <c r="J98" i="29" s="1"/>
  <c r="BK146" i="29"/>
  <c r="J146" i="29" s="1"/>
  <c r="J99" i="29" s="1"/>
  <c r="R146" i="29"/>
  <c r="BK151" i="29"/>
  <c r="J151" i="29" s="1"/>
  <c r="J101" i="29" s="1"/>
  <c r="R151" i="29"/>
  <c r="T154" i="29"/>
  <c r="P177" i="29"/>
  <c r="BK181" i="29"/>
  <c r="J181" i="29"/>
  <c r="J105" i="29" s="1"/>
  <c r="P185" i="29"/>
  <c r="P152" i="30"/>
  <c r="BK183" i="30"/>
  <c r="J183" i="30" s="1"/>
  <c r="J105" i="30" s="1"/>
  <c r="P188" i="30"/>
  <c r="P187" i="30" s="1"/>
  <c r="T194" i="30"/>
  <c r="T158" i="31"/>
  <c r="BK165" i="31"/>
  <c r="J165" i="31" s="1"/>
  <c r="J103" i="31" s="1"/>
  <c r="T165" i="31"/>
  <c r="T171" i="31"/>
  <c r="BK234" i="31"/>
  <c r="J234" i="31" s="1"/>
  <c r="J106" i="31" s="1"/>
  <c r="T246" i="31"/>
  <c r="T245" i="31" s="1"/>
  <c r="R255" i="31"/>
  <c r="P261" i="31"/>
  <c r="R126" i="32"/>
  <c r="P156" i="32"/>
  <c r="BK145" i="33"/>
  <c r="J145" i="33" s="1"/>
  <c r="J99" i="33" s="1"/>
  <c r="R150" i="33"/>
  <c r="T167" i="33"/>
  <c r="T166" i="33" s="1"/>
  <c r="P189" i="33"/>
  <c r="T197" i="33"/>
  <c r="BK141" i="2"/>
  <c r="J141" i="2" s="1"/>
  <c r="J101" i="2" s="1"/>
  <c r="R152" i="2"/>
  <c r="R170" i="2"/>
  <c r="R176" i="2"/>
  <c r="BK200" i="2"/>
  <c r="J200" i="2" s="1"/>
  <c r="J109" i="2" s="1"/>
  <c r="BK166" i="3"/>
  <c r="J166" i="3" s="1"/>
  <c r="J103" i="3" s="1"/>
  <c r="R201" i="3"/>
  <c r="P253" i="3"/>
  <c r="BK312" i="3"/>
  <c r="J312" i="3" s="1"/>
  <c r="J112" i="3" s="1"/>
  <c r="P317" i="3"/>
  <c r="T349" i="3"/>
  <c r="P398" i="3"/>
  <c r="BK417" i="3"/>
  <c r="J417" i="3" s="1"/>
  <c r="J121" i="3" s="1"/>
  <c r="T143" i="4"/>
  <c r="P164" i="4"/>
  <c r="BK168" i="4"/>
  <c r="J168" i="4" s="1"/>
  <c r="J103" i="4" s="1"/>
  <c r="T168" i="4"/>
  <c r="P196" i="4"/>
  <c r="BK205" i="4"/>
  <c r="J205" i="4" s="1"/>
  <c r="J107" i="4" s="1"/>
  <c r="R214" i="4"/>
  <c r="R226" i="4"/>
  <c r="R240" i="4"/>
  <c r="P245" i="4"/>
  <c r="T253" i="4"/>
  <c r="BK261" i="4"/>
  <c r="J261" i="4" s="1"/>
  <c r="J119" i="4" s="1"/>
  <c r="T147" i="5"/>
  <c r="BK187" i="5"/>
  <c r="J187" i="5" s="1"/>
  <c r="J104" i="5" s="1"/>
  <c r="P187" i="5"/>
  <c r="BK249" i="5"/>
  <c r="J249" i="5" s="1"/>
  <c r="J109" i="5" s="1"/>
  <c r="P255" i="5"/>
  <c r="P266" i="5"/>
  <c r="T272" i="5"/>
  <c r="P316" i="5"/>
  <c r="BK332" i="5"/>
  <c r="J332" i="5" s="1"/>
  <c r="J116" i="5" s="1"/>
  <c r="BK344" i="5"/>
  <c r="J344" i="5" s="1"/>
  <c r="J118" i="5" s="1"/>
  <c r="R355" i="5"/>
  <c r="P362" i="5"/>
  <c r="T149" i="6"/>
  <c r="T136" i="7"/>
  <c r="T135" i="7" s="1"/>
  <c r="R170" i="7"/>
  <c r="BK223" i="7"/>
  <c r="J223" i="7" s="1"/>
  <c r="J105" i="7" s="1"/>
  <c r="T234" i="7"/>
  <c r="R248" i="7"/>
  <c r="R253" i="7"/>
  <c r="P133" i="12"/>
  <c r="R162" i="12"/>
  <c r="T187" i="12"/>
  <c r="P206" i="12"/>
  <c r="R206" i="12"/>
  <c r="BK143" i="13"/>
  <c r="J143" i="13" s="1"/>
  <c r="J105" i="13" s="1"/>
  <c r="BK209" i="13"/>
  <c r="J209" i="13" s="1"/>
  <c r="J107" i="13" s="1"/>
  <c r="T164" i="14"/>
  <c r="BK177" i="14"/>
  <c r="P183" i="14"/>
  <c r="BK236" i="14"/>
  <c r="J236" i="14" s="1"/>
  <c r="J109" i="14" s="1"/>
  <c r="T273" i="14"/>
  <c r="T308" i="14"/>
  <c r="T315" i="14"/>
  <c r="P143" i="15"/>
  <c r="P156" i="15"/>
  <c r="P173" i="15"/>
  <c r="BK143" i="16"/>
  <c r="J143" i="16" s="1"/>
  <c r="J105" i="16" s="1"/>
  <c r="BK194" i="16"/>
  <c r="J194" i="16" s="1"/>
  <c r="J107" i="16" s="1"/>
  <c r="BK154" i="17"/>
  <c r="J154" i="17" s="1"/>
  <c r="J103" i="17" s="1"/>
  <c r="BK171" i="17"/>
  <c r="J171" i="17" s="1"/>
  <c r="J104" i="17" s="1"/>
  <c r="BK176" i="17"/>
  <c r="J176" i="17" s="1"/>
  <c r="J106" i="17" s="1"/>
  <c r="R176" i="17"/>
  <c r="P192" i="17"/>
  <c r="R196" i="17"/>
  <c r="BK209" i="17"/>
  <c r="J209" i="17" s="1"/>
  <c r="J112" i="17" s="1"/>
  <c r="BK227" i="17"/>
  <c r="J227" i="17" s="1"/>
  <c r="J114" i="17" s="1"/>
  <c r="BK241" i="17"/>
  <c r="J241" i="17" s="1"/>
  <c r="J117" i="17" s="1"/>
  <c r="P245" i="17"/>
  <c r="BK148" i="18"/>
  <c r="J148" i="18" s="1"/>
  <c r="J101" i="18" s="1"/>
  <c r="P158" i="18"/>
  <c r="T166" i="18"/>
  <c r="R194" i="18"/>
  <c r="T205" i="18"/>
  <c r="BK216" i="18"/>
  <c r="J216" i="18" s="1"/>
  <c r="J113" i="18" s="1"/>
  <c r="T219" i="18"/>
  <c r="P170" i="19"/>
  <c r="P180" i="19"/>
  <c r="P145" i="20"/>
  <c r="R188" i="20"/>
  <c r="R256" i="20"/>
  <c r="T303" i="20"/>
  <c r="T302" i="20" s="1"/>
  <c r="T331" i="20"/>
  <c r="BK133" i="21"/>
  <c r="BK145" i="21"/>
  <c r="J145" i="21" s="1"/>
  <c r="J102" i="21" s="1"/>
  <c r="R156" i="21"/>
  <c r="BK174" i="21"/>
  <c r="J174" i="21" s="1"/>
  <c r="J106" i="21" s="1"/>
  <c r="R193" i="21"/>
  <c r="T142" i="23"/>
  <c r="T153" i="23"/>
  <c r="T157" i="23"/>
  <c r="T185" i="23"/>
  <c r="R189" i="23"/>
  <c r="BK207" i="23"/>
  <c r="J207" i="23" s="1"/>
  <c r="J108" i="23" s="1"/>
  <c r="P215" i="23"/>
  <c r="T225" i="23"/>
  <c r="T230" i="23"/>
  <c r="T238" i="23"/>
  <c r="R246" i="23"/>
  <c r="P134" i="24"/>
  <c r="P151" i="24"/>
  <c r="T158" i="24"/>
  <c r="BK169" i="24"/>
  <c r="J169" i="24" s="1"/>
  <c r="J108" i="24" s="1"/>
  <c r="BK172" i="24"/>
  <c r="J172" i="24" s="1"/>
  <c r="J109" i="24" s="1"/>
  <c r="R144" i="25"/>
  <c r="P199" i="25"/>
  <c r="R202" i="25"/>
  <c r="R211" i="25"/>
  <c r="BK140" i="26"/>
  <c r="J140" i="26" s="1"/>
  <c r="J101" i="26" s="1"/>
  <c r="P152" i="26"/>
  <c r="P155" i="26"/>
  <c r="BK143" i="27"/>
  <c r="J143" i="27" s="1"/>
  <c r="J105" i="27" s="1"/>
  <c r="P185" i="27"/>
  <c r="T168" i="28"/>
  <c r="R232" i="28"/>
  <c r="R249" i="28"/>
  <c r="T258" i="28"/>
  <c r="R130" i="29"/>
  <c r="P146" i="29"/>
  <c r="BK154" i="29"/>
  <c r="J154" i="29" s="1"/>
  <c r="J102" i="29" s="1"/>
  <c r="R154" i="29"/>
  <c r="R177" i="29"/>
  <c r="BK188" i="29"/>
  <c r="J188" i="29" s="1"/>
  <c r="J107" i="29" s="1"/>
  <c r="R191" i="29"/>
  <c r="BK146" i="30"/>
  <c r="J146" i="30"/>
  <c r="J99" i="30" s="1"/>
  <c r="R146" i="30"/>
  <c r="T149" i="30"/>
  <c r="P183" i="30"/>
  <c r="P182" i="30" s="1"/>
  <c r="P194" i="30"/>
  <c r="T137" i="31"/>
  <c r="R175" i="31"/>
  <c r="R246" i="31"/>
  <c r="R245" i="31" s="1"/>
  <c r="BK255" i="31"/>
  <c r="J255" i="31" s="1"/>
  <c r="J112" i="31" s="1"/>
  <c r="T258" i="31"/>
  <c r="BK126" i="32"/>
  <c r="J126" i="32" s="1"/>
  <c r="J100" i="32" s="1"/>
  <c r="P147" i="32"/>
  <c r="BK150" i="33"/>
  <c r="J150" i="33" s="1"/>
  <c r="J101" i="33" s="1"/>
  <c r="P163" i="33"/>
  <c r="T174" i="33"/>
  <c r="R194" i="33"/>
  <c r="BK134" i="2"/>
  <c r="J134" i="2" s="1"/>
  <c r="J100" i="2" s="1"/>
  <c r="R134" i="2"/>
  <c r="R133" i="2" s="1"/>
  <c r="P157" i="2"/>
  <c r="R182" i="2"/>
  <c r="T200" i="2"/>
  <c r="BK145" i="3"/>
  <c r="J145" i="3" s="1"/>
  <c r="J100" i="3" s="1"/>
  <c r="R154" i="3"/>
  <c r="R173" i="3"/>
  <c r="P243" i="3"/>
  <c r="P248" i="3"/>
  <c r="R291" i="3"/>
  <c r="R312" i="3"/>
  <c r="P324" i="3"/>
  <c r="T324" i="3"/>
  <c r="T328" i="3"/>
  <c r="P387" i="3"/>
  <c r="BK405" i="3"/>
  <c r="J405" i="3" s="1"/>
  <c r="J119" i="3" s="1"/>
  <c r="P417" i="3"/>
  <c r="BK143" i="4"/>
  <c r="J143" i="4" s="1"/>
  <c r="J100" i="4" s="1"/>
  <c r="T153" i="4"/>
  <c r="R175" i="4"/>
  <c r="T200" i="4"/>
  <c r="BK218" i="4"/>
  <c r="J218" i="4" s="1"/>
  <c r="J109" i="4" s="1"/>
  <c r="P226" i="4"/>
  <c r="T249" i="4"/>
  <c r="T261" i="4"/>
  <c r="P147" i="5"/>
  <c r="R154" i="5"/>
  <c r="R174" i="5"/>
  <c r="BK215" i="5"/>
  <c r="J215" i="5" s="1"/>
  <c r="J105" i="5" s="1"/>
  <c r="R320" i="5"/>
  <c r="R340" i="5"/>
  <c r="P351" i="5"/>
  <c r="T362" i="5"/>
  <c r="P149" i="6"/>
  <c r="BK217" i="6"/>
  <c r="J217" i="6" s="1"/>
  <c r="J107" i="6" s="1"/>
  <c r="T217" i="6"/>
  <c r="BK136" i="7"/>
  <c r="BK135" i="7" s="1"/>
  <c r="J135" i="7" s="1"/>
  <c r="P143" i="7"/>
  <c r="BK207" i="7"/>
  <c r="J207" i="7" s="1"/>
  <c r="J104" i="7" s="1"/>
  <c r="BK228" i="7"/>
  <c r="J228" i="7" s="1"/>
  <c r="J106" i="7" s="1"/>
  <c r="R234" i="7"/>
  <c r="BK248" i="7"/>
  <c r="J248" i="7" s="1"/>
  <c r="J109" i="7" s="1"/>
  <c r="BK133" i="12"/>
  <c r="T146" i="12"/>
  <c r="T166" i="12"/>
  <c r="BK187" i="12"/>
  <c r="J187" i="12" s="1"/>
  <c r="J105" i="12" s="1"/>
  <c r="T203" i="12"/>
  <c r="J109" i="12"/>
  <c r="R143" i="14"/>
  <c r="T177" i="14"/>
  <c r="T199" i="14"/>
  <c r="R273" i="14"/>
  <c r="BK308" i="14"/>
  <c r="J308" i="14" s="1"/>
  <c r="J113" i="14" s="1"/>
  <c r="R143" i="15"/>
  <c r="P152" i="15"/>
  <c r="P137" i="16"/>
  <c r="P136" i="16" s="1"/>
  <c r="BK191" i="16"/>
  <c r="J191" i="16" s="1"/>
  <c r="J106" i="16" s="1"/>
  <c r="R194" i="16"/>
  <c r="T203" i="16"/>
  <c r="T144" i="17"/>
  <c r="R154" i="17"/>
  <c r="BK179" i="17"/>
  <c r="J179" i="17" s="1"/>
  <c r="J107" i="17" s="1"/>
  <c r="R192" i="17"/>
  <c r="BK199" i="17"/>
  <c r="J199" i="17" s="1"/>
  <c r="J110" i="17" s="1"/>
  <c r="P209" i="17"/>
  <c r="P224" i="17"/>
  <c r="BK245" i="17"/>
  <c r="J245" i="17" s="1"/>
  <c r="J118" i="17" s="1"/>
  <c r="BK166" i="18"/>
  <c r="J166" i="18" s="1"/>
  <c r="J104" i="18" s="1"/>
  <c r="P188" i="18"/>
  <c r="T194" i="18"/>
  <c r="BK208" i="18"/>
  <c r="J208" i="18" s="1"/>
  <c r="J110" i="18" s="1"/>
  <c r="R216" i="18"/>
  <c r="T216" i="18"/>
  <c r="BK161" i="19"/>
  <c r="J161" i="19" s="1"/>
  <c r="J103" i="19" s="1"/>
  <c r="BK177" i="19"/>
  <c r="J177" i="19" s="1"/>
  <c r="J105" i="19" s="1"/>
  <c r="R180" i="19"/>
  <c r="T192" i="19"/>
  <c r="T191" i="19" s="1"/>
  <c r="T145" i="20"/>
  <c r="P188" i="20"/>
  <c r="BK230" i="20"/>
  <c r="J230" i="20" s="1"/>
  <c r="J109" i="20" s="1"/>
  <c r="BK251" i="20"/>
  <c r="J251" i="20" s="1"/>
  <c r="J110" i="20" s="1"/>
  <c r="BK303" i="20"/>
  <c r="J303" i="20" s="1"/>
  <c r="J115" i="20" s="1"/>
  <c r="T328" i="20"/>
  <c r="BK136" i="21"/>
  <c r="J136" i="21" s="1"/>
  <c r="J101" i="21" s="1"/>
  <c r="P174" i="21"/>
  <c r="BK202" i="21"/>
  <c r="J202" i="21" s="1"/>
  <c r="J109" i="21" s="1"/>
  <c r="R136" i="22"/>
  <c r="P147" i="22"/>
  <c r="R171" i="22"/>
  <c r="P202" i="22"/>
  <c r="P207" i="22"/>
  <c r="R212" i="22"/>
  <c r="R222" i="22"/>
  <c r="R233" i="22"/>
  <c r="R240" i="22"/>
  <c r="T244" i="22"/>
  <c r="BK142" i="23"/>
  <c r="T164" i="23"/>
  <c r="R194" i="23"/>
  <c r="T215" i="23"/>
  <c r="R225" i="23"/>
  <c r="T234" i="23"/>
  <c r="P246" i="23"/>
  <c r="T143" i="24"/>
  <c r="P158" i="24"/>
  <c r="BK166" i="24"/>
  <c r="J166" i="24" s="1"/>
  <c r="J107" i="24" s="1"/>
  <c r="P169" i="24"/>
  <c r="T169" i="24"/>
  <c r="P138" i="25"/>
  <c r="P137" i="25" s="1"/>
  <c r="T138" i="25"/>
  <c r="T137" i="25" s="1"/>
  <c r="BK196" i="25"/>
  <c r="J196" i="25" s="1"/>
  <c r="J106" i="25" s="1"/>
  <c r="BK202" i="25"/>
  <c r="J202" i="25" s="1"/>
  <c r="J108" i="25" s="1"/>
  <c r="P211" i="25"/>
  <c r="BK131" i="26"/>
  <c r="T140" i="26"/>
  <c r="BK152" i="26"/>
  <c r="J152" i="26"/>
  <c r="J106" i="26" s="1"/>
  <c r="BK155" i="26"/>
  <c r="J155" i="26" s="1"/>
  <c r="J107" i="26" s="1"/>
  <c r="BK137" i="27"/>
  <c r="J137" i="27" s="1"/>
  <c r="J103" i="27" s="1"/>
  <c r="T188" i="27"/>
  <c r="P139" i="28"/>
  <c r="P157" i="28"/>
  <c r="P162" i="28"/>
  <c r="T222" i="28"/>
  <c r="T232" i="28"/>
  <c r="R244" i="28"/>
  <c r="T254" i="28"/>
  <c r="T253" i="28" s="1"/>
  <c r="R261" i="28"/>
  <c r="BK185" i="29"/>
  <c r="J185" i="29" s="1"/>
  <c r="J106" i="29" s="1"/>
  <c r="BK191" i="29"/>
  <c r="J191" i="29" s="1"/>
  <c r="J108" i="29" s="1"/>
  <c r="P131" i="30"/>
  <c r="BK149" i="30"/>
  <c r="J149" i="30" s="1"/>
  <c r="J100" i="30" s="1"/>
  <c r="T179" i="30"/>
  <c r="BK191" i="30"/>
  <c r="J191" i="30" s="1"/>
  <c r="J108" i="30" s="1"/>
  <c r="R191" i="30"/>
  <c r="BK137" i="31"/>
  <c r="J137" i="31" s="1"/>
  <c r="J100" i="31" s="1"/>
  <c r="P158" i="31"/>
  <c r="P161" i="31"/>
  <c r="R161" i="31"/>
  <c r="R165" i="31"/>
  <c r="R171" i="31"/>
  <c r="R234" i="31"/>
  <c r="T251" i="31"/>
  <c r="BK261" i="31"/>
  <c r="J261" i="31" s="1"/>
  <c r="T147" i="32"/>
  <c r="T145" i="33"/>
  <c r="T163" i="33"/>
  <c r="R174" i="33"/>
  <c r="BK197" i="33"/>
  <c r="J197" i="33" s="1"/>
  <c r="J110" i="33" s="1"/>
  <c r="T125" i="34"/>
  <c r="T124" i="34" s="1"/>
  <c r="T123" i="34" s="1"/>
  <c r="P169" i="35"/>
  <c r="T134" i="2"/>
  <c r="P152" i="2"/>
  <c r="BK170" i="2"/>
  <c r="J170" i="2" s="1"/>
  <c r="J105" i="2" s="1"/>
  <c r="P182" i="2"/>
  <c r="R197" i="2"/>
  <c r="P212" i="2"/>
  <c r="P145" i="3"/>
  <c r="P166" i="3"/>
  <c r="T201" i="3"/>
  <c r="BK248" i="3"/>
  <c r="J248" i="3" s="1"/>
  <c r="J109" i="3" s="1"/>
  <c r="R248" i="3"/>
  <c r="P291" i="3"/>
  <c r="T312" i="3"/>
  <c r="BK324" i="3"/>
  <c r="J324" i="3" s="1"/>
  <c r="J114" i="3" s="1"/>
  <c r="R324" i="3"/>
  <c r="P328" i="3"/>
  <c r="T387" i="3"/>
  <c r="P405" i="3"/>
  <c r="R417" i="3"/>
  <c r="BK153" i="4"/>
  <c r="J153" i="4" s="1"/>
  <c r="J101" i="4" s="1"/>
  <c r="P175" i="4"/>
  <c r="T196" i="4"/>
  <c r="P205" i="4"/>
  <c r="T214" i="4"/>
  <c r="T226" i="4"/>
  <c r="BK245" i="4"/>
  <c r="J245" i="4" s="1"/>
  <c r="J114" i="4" s="1"/>
  <c r="R249" i="4"/>
  <c r="P176" i="17"/>
  <c r="BK192" i="17"/>
  <c r="J192" i="17" s="1"/>
  <c r="J108" i="17" s="1"/>
  <c r="T199" i="17"/>
  <c r="T205" i="17"/>
  <c r="R227" i="17"/>
  <c r="R241" i="17"/>
  <c r="R188" i="18"/>
  <c r="BK198" i="18"/>
  <c r="J198" i="18" s="1"/>
  <c r="J107" i="18" s="1"/>
  <c r="R208" i="18"/>
  <c r="P216" i="18"/>
  <c r="T135" i="19"/>
  <c r="R170" i="19"/>
  <c r="T177" i="19"/>
  <c r="R185" i="19"/>
  <c r="BK150" i="20"/>
  <c r="J150" i="20" s="1"/>
  <c r="J102" i="20" s="1"/>
  <c r="T188" i="20"/>
  <c r="T256" i="20"/>
  <c r="P303" i="20"/>
  <c r="P302" i="20" s="1"/>
  <c r="BK328" i="20"/>
  <c r="J328" i="20" s="1"/>
  <c r="J118" i="20" s="1"/>
  <c r="R331" i="20"/>
  <c r="T136" i="21"/>
  <c r="T156" i="21"/>
  <c r="R161" i="21"/>
  <c r="T193" i="21"/>
  <c r="P136" i="22"/>
  <c r="T171" i="22"/>
  <c r="BK212" i="22"/>
  <c r="J212" i="22" s="1"/>
  <c r="J108" i="22" s="1"/>
  <c r="P222" i="22"/>
  <c r="P233" i="22"/>
  <c r="T240" i="22"/>
  <c r="BK153" i="23"/>
  <c r="J153" i="23" s="1"/>
  <c r="J101" i="23" s="1"/>
  <c r="P164" i="23"/>
  <c r="P185" i="23"/>
  <c r="P194" i="23"/>
  <c r="T203" i="23"/>
  <c r="BK215" i="23"/>
  <c r="J215" i="23" s="1"/>
  <c r="J109" i="23" s="1"/>
  <c r="BK234" i="23"/>
  <c r="J234" i="23" s="1"/>
  <c r="J114" i="23" s="1"/>
  <c r="R238" i="23"/>
  <c r="T246" i="23"/>
  <c r="R143" i="24"/>
  <c r="P172" i="24"/>
  <c r="P143" i="27"/>
  <c r="P188" i="27"/>
  <c r="T197" i="27"/>
  <c r="BK168" i="28"/>
  <c r="J168" i="28" s="1"/>
  <c r="J104" i="28" s="1"/>
  <c r="BK232" i="28"/>
  <c r="J232" i="28" s="1"/>
  <c r="J108" i="28" s="1"/>
  <c r="BK244" i="28"/>
  <c r="J244" i="28" s="1"/>
  <c r="J110" i="28" s="1"/>
  <c r="BK261" i="28"/>
  <c r="J261" i="28" s="1"/>
  <c r="J115" i="28" s="1"/>
  <c r="T185" i="29"/>
  <c r="T188" i="29"/>
  <c r="BK152" i="30"/>
  <c r="J152" i="30" s="1"/>
  <c r="J101" i="30" s="1"/>
  <c r="P179" i="30"/>
  <c r="BK188" i="30"/>
  <c r="BK187" i="30" s="1"/>
  <c r="J187" i="30" s="1"/>
  <c r="J106" i="30" s="1"/>
  <c r="R194" i="30"/>
  <c r="BK158" i="31"/>
  <c r="J158" i="31" s="1"/>
  <c r="J101" i="31" s="1"/>
  <c r="T175" i="31"/>
  <c r="P246" i="31"/>
  <c r="P245" i="31" s="1"/>
  <c r="P251" i="31"/>
  <c r="P255" i="31"/>
  <c r="R258" i="31"/>
  <c r="R147" i="32"/>
  <c r="T156" i="32"/>
  <c r="R132" i="33"/>
  <c r="R145" i="33"/>
  <c r="BK163" i="33"/>
  <c r="J163" i="33" s="1"/>
  <c r="J102" i="33" s="1"/>
  <c r="P167" i="33"/>
  <c r="P166" i="33" s="1"/>
  <c r="T189" i="33"/>
  <c r="P197" i="33"/>
  <c r="BK125" i="34"/>
  <c r="J125" i="34" s="1"/>
  <c r="J100" i="34" s="1"/>
  <c r="P133" i="35"/>
  <c r="P132" i="35" s="1"/>
  <c r="T169" i="35"/>
  <c r="P134" i="2"/>
  <c r="BK152" i="2"/>
  <c r="J152" i="2" s="1"/>
  <c r="J102" i="2" s="1"/>
  <c r="T157" i="2"/>
  <c r="BK182" i="2"/>
  <c r="J182" i="2" s="1"/>
  <c r="J107" i="2" s="1"/>
  <c r="P200" i="2"/>
  <c r="R145" i="3"/>
  <c r="P154" i="3"/>
  <c r="R166" i="3"/>
  <c r="BK201" i="3"/>
  <c r="J201" i="3" s="1"/>
  <c r="J106" i="3" s="1"/>
  <c r="R243" i="3"/>
  <c r="T253" i="3"/>
  <c r="BK317" i="3"/>
  <c r="J317" i="3" s="1"/>
  <c r="J113" i="3" s="1"/>
  <c r="BK328" i="3"/>
  <c r="J328" i="3" s="1"/>
  <c r="J115" i="3" s="1"/>
  <c r="R328" i="3"/>
  <c r="BK387" i="3"/>
  <c r="J387" i="3" s="1"/>
  <c r="J117" i="3" s="1"/>
  <c r="R398" i="3"/>
  <c r="BK413" i="3"/>
  <c r="J413" i="3" s="1"/>
  <c r="J120" i="3" s="1"/>
  <c r="T417" i="3"/>
  <c r="R143" i="4"/>
  <c r="BK175" i="4"/>
  <c r="J175" i="4" s="1"/>
  <c r="J104" i="4" s="1"/>
  <c r="BK200" i="4"/>
  <c r="J200" i="4" s="1"/>
  <c r="J106" i="4" s="1"/>
  <c r="T205" i="4"/>
  <c r="BK226" i="4"/>
  <c r="J226" i="4" s="1"/>
  <c r="J110" i="4" s="1"/>
  <c r="P240" i="4"/>
  <c r="BK249" i="4"/>
  <c r="J249" i="4" s="1"/>
  <c r="J115" i="4" s="1"/>
  <c r="R253" i="4"/>
  <c r="R261" i="4"/>
  <c r="P154" i="5"/>
  <c r="BK174" i="5"/>
  <c r="J174" i="5" s="1"/>
  <c r="J103" i="5" s="1"/>
  <c r="T215" i="5"/>
  <c r="R245" i="5"/>
  <c r="T249" i="5"/>
  <c r="BK272" i="5"/>
  <c r="J272" i="5" s="1"/>
  <c r="J112" i="5" s="1"/>
  <c r="BK300" i="5"/>
  <c r="J300" i="5" s="1"/>
  <c r="J113" i="5" s="1"/>
  <c r="BK320" i="5"/>
  <c r="J320" i="5" s="1"/>
  <c r="J115" i="5" s="1"/>
  <c r="P332" i="5"/>
  <c r="P344" i="5"/>
  <c r="P355" i="5"/>
  <c r="BK131" i="6"/>
  <c r="J131" i="6" s="1"/>
  <c r="J100" i="6" s="1"/>
  <c r="T131" i="6"/>
  <c r="T130" i="6" s="1"/>
  <c r="BK143" i="6"/>
  <c r="J143" i="6" s="1"/>
  <c r="J103" i="6" s="1"/>
  <c r="T143" i="6"/>
  <c r="T142" i="6" s="1"/>
  <c r="BK214" i="6"/>
  <c r="J214" i="6" s="1"/>
  <c r="J106" i="6" s="1"/>
  <c r="BK170" i="7"/>
  <c r="J170" i="7" s="1"/>
  <c r="J103" i="7" s="1"/>
  <c r="R207" i="7"/>
  <c r="BK234" i="7"/>
  <c r="J234" i="7" s="1"/>
  <c r="J107" i="7" s="1"/>
  <c r="R243" i="7"/>
  <c r="BK256" i="7"/>
  <c r="J256" i="7" s="1"/>
  <c r="J112" i="7" s="1"/>
  <c r="BK146" i="12"/>
  <c r="J146" i="12" s="1"/>
  <c r="J101" i="12" s="1"/>
  <c r="BK166" i="12"/>
  <c r="J166" i="12" s="1"/>
  <c r="J103" i="12" s="1"/>
  <c r="R169" i="12"/>
  <c r="BK203" i="12"/>
  <c r="J203" i="12" s="1"/>
  <c r="J106" i="12" s="1"/>
  <c r="R209" i="12"/>
  <c r="P137" i="13"/>
  <c r="T137" i="13"/>
  <c r="P140" i="13"/>
  <c r="R140" i="13"/>
  <c r="T209" i="13"/>
  <c r="T207" i="13" s="1"/>
  <c r="T143" i="14"/>
  <c r="R177" i="14"/>
  <c r="R199" i="14"/>
  <c r="P273" i="14"/>
  <c r="P308" i="14"/>
  <c r="R312" i="14"/>
  <c r="R131" i="15"/>
  <c r="R152" i="15"/>
  <c r="P170" i="15"/>
  <c r="T173" i="15"/>
  <c r="P143" i="16"/>
  <c r="P191" i="16"/>
  <c r="P203" i="16"/>
  <c r="P144" i="17"/>
  <c r="P149" i="17"/>
  <c r="T149" i="17"/>
  <c r="P171" i="17"/>
  <c r="T179" i="17"/>
  <c r="P196" i="17"/>
  <c r="BK205" i="17"/>
  <c r="J205" i="17" s="1"/>
  <c r="J111" i="17" s="1"/>
  <c r="P205" i="17"/>
  <c r="BK224" i="17"/>
  <c r="J224" i="17" s="1"/>
  <c r="J113" i="17" s="1"/>
  <c r="T224" i="17"/>
  <c r="BK238" i="17"/>
  <c r="J238" i="17" s="1"/>
  <c r="J116" i="17" s="1"/>
  <c r="P241" i="17"/>
  <c r="R245" i="17"/>
  <c r="BK138" i="18"/>
  <c r="J138" i="18" s="1"/>
  <c r="J100" i="18" s="1"/>
  <c r="R148" i="18"/>
  <c r="P166" i="18"/>
  <c r="T188" i="18"/>
  <c r="P198" i="18"/>
  <c r="P208" i="18"/>
  <c r="BK135" i="19"/>
  <c r="T170" i="19"/>
  <c r="BK185" i="19"/>
  <c r="J185" i="19" s="1"/>
  <c r="J107" i="19" s="1"/>
  <c r="P192" i="19"/>
  <c r="P191" i="19" s="1"/>
  <c r="P150" i="20"/>
  <c r="R159" i="20"/>
  <c r="R178" i="20"/>
  <c r="T224" i="20"/>
  <c r="T230" i="20"/>
  <c r="T251" i="20"/>
  <c r="BK299" i="20"/>
  <c r="J299" i="20" s="1"/>
  <c r="J113" i="20" s="1"/>
  <c r="R303" i="20"/>
  <c r="P328" i="20"/>
  <c r="P136" i="21"/>
  <c r="P156" i="21"/>
  <c r="T174" i="21"/>
  <c r="T189" i="21"/>
  <c r="T143" i="27"/>
  <c r="R185" i="27"/>
  <c r="BK139" i="28"/>
  <c r="J139" i="28" s="1"/>
  <c r="J100" i="28" s="1"/>
  <c r="BK157" i="28"/>
  <c r="J157" i="28" s="1"/>
  <c r="J101" i="28" s="1"/>
  <c r="BK162" i="28"/>
  <c r="J162" i="28" s="1"/>
  <c r="J102" i="28" s="1"/>
  <c r="BK222" i="28"/>
  <c r="J222" i="28" s="1"/>
  <c r="J105" i="28" s="1"/>
  <c r="BK235" i="28"/>
  <c r="J235" i="28" s="1"/>
  <c r="J109" i="28" s="1"/>
  <c r="T244" i="28"/>
  <c r="P258" i="28"/>
  <c r="R185" i="29"/>
  <c r="T191" i="29"/>
  <c r="BK131" i="30"/>
  <c r="T152" i="30"/>
  <c r="R188" i="30"/>
  <c r="R187" i="30" s="1"/>
  <c r="BK194" i="30"/>
  <c r="J194" i="30" s="1"/>
  <c r="J109" i="30" s="1"/>
  <c r="P137" i="31"/>
  <c r="R158" i="31"/>
  <c r="BK161" i="31"/>
  <c r="J161" i="31" s="1"/>
  <c r="J102" i="31" s="1"/>
  <c r="T161" i="31"/>
  <c r="P165" i="31"/>
  <c r="BK171" i="31"/>
  <c r="J171" i="31" s="1"/>
  <c r="J104" i="31" s="1"/>
  <c r="P171" i="31"/>
  <c r="T234" i="31"/>
  <c r="BK258" i="31"/>
  <c r="J258" i="31" s="1"/>
  <c r="J113" i="31" s="1"/>
  <c r="R261" i="31"/>
  <c r="BK147" i="32"/>
  <c r="J147" i="32" s="1"/>
  <c r="J101" i="32" s="1"/>
  <c r="T132" i="33"/>
  <c r="P150" i="33"/>
  <c r="BK167" i="33"/>
  <c r="J167" i="33" s="1"/>
  <c r="J104" i="33" s="1"/>
  <c r="P174" i="33"/>
  <c r="P173" i="33" s="1"/>
  <c r="BK194" i="33"/>
  <c r="J194" i="33" s="1"/>
  <c r="J109" i="33" s="1"/>
  <c r="R133" i="35"/>
  <c r="R132" i="35" s="1"/>
  <c r="R169" i="35"/>
  <c r="P141" i="2"/>
  <c r="BK157" i="2"/>
  <c r="T170" i="2"/>
  <c r="P176" i="2"/>
  <c r="BK197" i="2"/>
  <c r="J197" i="2" s="1"/>
  <c r="J108" i="2" s="1"/>
  <c r="R200" i="2"/>
  <c r="R212" i="2"/>
  <c r="T145" i="3"/>
  <c r="T154" i="3"/>
  <c r="T173" i="3"/>
  <c r="BK243" i="3"/>
  <c r="J243" i="3" s="1"/>
  <c r="J107" i="3" s="1"/>
  <c r="T248" i="3"/>
  <c r="T291" i="3"/>
  <c r="R317" i="3"/>
  <c r="P349" i="3"/>
  <c r="BK398" i="3"/>
  <c r="J398" i="3" s="1"/>
  <c r="J118" i="3" s="1"/>
  <c r="T405" i="3"/>
  <c r="T413" i="3"/>
  <c r="R147" i="5"/>
  <c r="P163" i="5"/>
  <c r="T174" i="5"/>
  <c r="T187" i="5"/>
  <c r="P245" i="5"/>
  <c r="R255" i="5"/>
  <c r="R266" i="5"/>
  <c r="R300" i="5"/>
  <c r="R316" i="5"/>
  <c r="R332" i="5"/>
  <c r="R344" i="5"/>
  <c r="T351" i="5"/>
  <c r="BK362" i="5"/>
  <c r="J362" i="5" s="1"/>
  <c r="J123" i="5" s="1"/>
  <c r="R131" i="6"/>
  <c r="R130" i="6" s="1"/>
  <c r="P143" i="6"/>
  <c r="P142" i="6" s="1"/>
  <c r="R214" i="6"/>
  <c r="R136" i="7"/>
  <c r="R135" i="7" s="1"/>
  <c r="P170" i="7"/>
  <c r="R223" i="7"/>
  <c r="T228" i="7"/>
  <c r="T243" i="7"/>
  <c r="P253" i="7"/>
  <c r="P256" i="7"/>
  <c r="T133" i="12"/>
  <c r="BK169" i="12"/>
  <c r="J169" i="12" s="1"/>
  <c r="J104" i="12" s="1"/>
  <c r="R187" i="12"/>
  <c r="BK206" i="12"/>
  <c r="J206" i="12" s="1"/>
  <c r="J107" i="12" s="1"/>
  <c r="P209" i="12"/>
  <c r="P143" i="13"/>
  <c r="P209" i="13"/>
  <c r="P207" i="13" s="1"/>
  <c r="BK143" i="14"/>
  <c r="J143" i="14" s="1"/>
  <c r="J102" i="14" s="1"/>
  <c r="P164" i="14"/>
  <c r="BK199" i="14"/>
  <c r="J199" i="14" s="1"/>
  <c r="J108" i="14" s="1"/>
  <c r="T236" i="14"/>
  <c r="P269" i="14"/>
  <c r="BK302" i="14"/>
  <c r="J302" i="14" s="1"/>
  <c r="J112" i="14" s="1"/>
  <c r="R308" i="14"/>
  <c r="R315" i="14"/>
  <c r="T131" i="15"/>
  <c r="BK156" i="15"/>
  <c r="J156" i="15" s="1"/>
  <c r="J103" i="15" s="1"/>
  <c r="T170" i="15"/>
  <c r="T143" i="16"/>
  <c r="P194" i="16"/>
  <c r="R144" i="17"/>
  <c r="R149" i="17"/>
  <c r="R171" i="17"/>
  <c r="T176" i="17"/>
  <c r="T192" i="17"/>
  <c r="R199" i="17"/>
  <c r="R205" i="17"/>
  <c r="T227" i="17"/>
  <c r="T238" i="17"/>
  <c r="T237" i="17" s="1"/>
  <c r="T245" i="17"/>
  <c r="R138" i="18"/>
  <c r="P148" i="18"/>
  <c r="R158" i="18"/>
  <c r="R166" i="18"/>
  <c r="R198" i="18"/>
  <c r="R205" i="18"/>
  <c r="P219" i="18"/>
  <c r="T161" i="19"/>
  <c r="R177" i="19"/>
  <c r="BK192" i="19"/>
  <c r="BK145" i="20"/>
  <c r="J145" i="20" s="1"/>
  <c r="J101" i="20" s="1"/>
  <c r="T150" i="20"/>
  <c r="T159" i="20"/>
  <c r="T178" i="20"/>
  <c r="R224" i="20"/>
  <c r="R230" i="20"/>
  <c r="R251" i="20"/>
  <c r="P299" i="20"/>
  <c r="BK314" i="20"/>
  <c r="J314" i="20" s="1"/>
  <c r="J116" i="20" s="1"/>
  <c r="R133" i="21"/>
  <c r="R132" i="21" s="1"/>
  <c r="P145" i="21"/>
  <c r="T161" i="21"/>
  <c r="BK193" i="21"/>
  <c r="J193" i="21" s="1"/>
  <c r="J108" i="21" s="1"/>
  <c r="P202" i="21"/>
  <c r="BK136" i="22"/>
  <c r="J136" i="22" s="1"/>
  <c r="J100" i="22" s="1"/>
  <c r="R147" i="22"/>
  <c r="P171" i="22"/>
  <c r="R202" i="22"/>
  <c r="BK207" i="22"/>
  <c r="J207" i="22" s="1"/>
  <c r="J107" i="22" s="1"/>
  <c r="R207" i="22"/>
  <c r="T212" i="22"/>
  <c r="T222" i="22"/>
  <c r="BK240" i="22"/>
  <c r="J240" i="22" s="1"/>
  <c r="J111" i="22" s="1"/>
  <c r="BK244" i="22"/>
  <c r="J244" i="22" s="1"/>
  <c r="J112" i="22" s="1"/>
  <c r="R142" i="23"/>
  <c r="BK157" i="23"/>
  <c r="J157" i="23" s="1"/>
  <c r="J102" i="23" s="1"/>
  <c r="R157" i="23"/>
  <c r="BK185" i="23"/>
  <c r="J185" i="23" s="1"/>
  <c r="J104" i="23" s="1"/>
  <c r="P189" i="23"/>
  <c r="P203" i="23"/>
  <c r="R215" i="23"/>
  <c r="P225" i="23"/>
  <c r="BK230" i="23"/>
  <c r="J230" i="23" s="1"/>
  <c r="J113" i="23" s="1"/>
  <c r="R234" i="23"/>
  <c r="BK246" i="23"/>
  <c r="J246" i="23" s="1"/>
  <c r="J118" i="23" s="1"/>
  <c r="BK134" i="24"/>
  <c r="J134" i="24" s="1"/>
  <c r="J100" i="24" s="1"/>
  <c r="P143" i="24"/>
  <c r="BK158" i="24"/>
  <c r="J158" i="24" s="1"/>
  <c r="J104" i="24" s="1"/>
  <c r="T166" i="24"/>
  <c r="T165" i="24" s="1"/>
  <c r="T172" i="24"/>
  <c r="BK144" i="25"/>
  <c r="J144" i="25" s="1"/>
  <c r="J105" i="25" s="1"/>
  <c r="R196" i="25"/>
  <c r="R199" i="25"/>
  <c r="BK211" i="25"/>
  <c r="J211" i="25" s="1"/>
  <c r="J109" i="25" s="1"/>
  <c r="R131" i="26"/>
  <c r="T146" i="26"/>
  <c r="T155" i="26"/>
  <c r="R143" i="27"/>
  <c r="R142" i="27" s="1"/>
  <c r="T185" i="27"/>
  <c r="R139" i="28"/>
  <c r="T157" i="28"/>
  <c r="T162" i="28"/>
  <c r="P222" i="28"/>
  <c r="P232" i="28"/>
  <c r="P244" i="28"/>
  <c r="P254" i="28"/>
  <c r="P253" i="28" s="1"/>
  <c r="R258" i="28"/>
  <c r="R181" i="29"/>
  <c r="R188" i="29"/>
  <c r="R152" i="30"/>
  <c r="R183" i="30"/>
  <c r="R182" i="30" s="1"/>
  <c r="BK175" i="31"/>
  <c r="J175" i="31" s="1"/>
  <c r="J105" i="31" s="1"/>
  <c r="P234" i="31"/>
  <c r="BK246" i="31"/>
  <c r="J246" i="31" s="1"/>
  <c r="J109" i="31" s="1"/>
  <c r="BK251" i="31"/>
  <c r="J251" i="31" s="1"/>
  <c r="J111" i="31" s="1"/>
  <c r="P258" i="31"/>
  <c r="T261" i="31"/>
  <c r="T126" i="32"/>
  <c r="T125" i="32" s="1"/>
  <c r="R156" i="32"/>
  <c r="BK132" i="33"/>
  <c r="J132" i="33" s="1"/>
  <c r="J98" i="33" s="1"/>
  <c r="P145" i="33"/>
  <c r="R163" i="33"/>
  <c r="R167" i="33"/>
  <c r="R166" i="33" s="1"/>
  <c r="R189" i="33"/>
  <c r="R197" i="33"/>
  <c r="P125" i="34"/>
  <c r="P124" i="34" s="1"/>
  <c r="P123" i="34" s="1"/>
  <c r="AU136" i="1" s="1"/>
  <c r="BK133" i="35"/>
  <c r="J133" i="35" s="1"/>
  <c r="J100" i="35" s="1"/>
  <c r="T133" i="35"/>
  <c r="T132" i="35" s="1"/>
  <c r="BK156" i="35"/>
  <c r="J156" i="35" s="1"/>
  <c r="J104" i="35" s="1"/>
  <c r="P156" i="35"/>
  <c r="R156" i="35"/>
  <c r="T156" i="35"/>
  <c r="BK161" i="35"/>
  <c r="J161" i="35" s="1"/>
  <c r="J106" i="35" s="1"/>
  <c r="P161" i="35"/>
  <c r="R161" i="35"/>
  <c r="T161" i="35"/>
  <c r="BK169" i="35"/>
  <c r="J169" i="35"/>
  <c r="J107" i="35" s="1"/>
  <c r="BF139" i="2"/>
  <c r="BF143" i="2"/>
  <c r="BF151" i="2"/>
  <c r="BF153" i="2"/>
  <c r="BF158" i="2"/>
  <c r="BF164" i="2"/>
  <c r="BF180" i="2"/>
  <c r="BF181" i="2"/>
  <c r="BF214" i="2"/>
  <c r="BF216" i="2"/>
  <c r="J140" i="3"/>
  <c r="BF147" i="3"/>
  <c r="BF160" i="3"/>
  <c r="BF169" i="3"/>
  <c r="BF172" i="3"/>
  <c r="BF174" i="3"/>
  <c r="BF175" i="3"/>
  <c r="BF180" i="3"/>
  <c r="BF197" i="3"/>
  <c r="BF209" i="3"/>
  <c r="BF220" i="3"/>
  <c r="BF228" i="3"/>
  <c r="BF236" i="3"/>
  <c r="BF249" i="3"/>
  <c r="BF251" i="3"/>
  <c r="BF266" i="3"/>
  <c r="BF271" i="3"/>
  <c r="BF289" i="3"/>
  <c r="BF310" i="3"/>
  <c r="BF357" i="3"/>
  <c r="BF364" i="3"/>
  <c r="BF368" i="3"/>
  <c r="BF371" i="3"/>
  <c r="BF372" i="3"/>
  <c r="BF377" i="3"/>
  <c r="BF385" i="3"/>
  <c r="BF395" i="3"/>
  <c r="BF397" i="3"/>
  <c r="BF402" i="3"/>
  <c r="BF406" i="3"/>
  <c r="BF409" i="3"/>
  <c r="BF429" i="3"/>
  <c r="F138" i="4"/>
  <c r="BF151" i="4"/>
  <c r="BF156" i="4"/>
  <c r="BF166" i="4"/>
  <c r="BF176" i="4"/>
  <c r="BF181" i="4"/>
  <c r="BF202" i="4"/>
  <c r="BF211" i="4"/>
  <c r="BF212" i="4"/>
  <c r="BF216" i="4"/>
  <c r="BF220" i="4"/>
  <c r="BF223" i="4"/>
  <c r="BF224" i="4"/>
  <c r="BF225" i="4"/>
  <c r="BF228" i="4"/>
  <c r="BF234" i="4"/>
  <c r="BF247" i="4"/>
  <c r="BF248" i="4"/>
  <c r="BF265" i="4"/>
  <c r="BK238" i="4"/>
  <c r="J238" i="4" s="1"/>
  <c r="J111" i="4" s="1"/>
  <c r="BK259" i="4"/>
  <c r="J259" i="4" s="1"/>
  <c r="J118" i="4" s="1"/>
  <c r="E85" i="5"/>
  <c r="J94" i="5"/>
  <c r="BF159" i="5"/>
  <c r="BF172" i="5"/>
  <c r="BF173" i="5"/>
  <c r="BF180" i="5"/>
  <c r="BF182" i="5"/>
  <c r="BF192" i="5"/>
  <c r="BF196" i="5"/>
  <c r="BF209" i="5"/>
  <c r="BF211" i="5"/>
  <c r="BF228" i="5"/>
  <c r="BF232" i="5"/>
  <c r="BF237" i="5"/>
  <c r="BF264" i="5"/>
  <c r="BF267" i="5"/>
  <c r="BF282" i="5"/>
  <c r="BF296" i="5"/>
  <c r="BF301" i="5"/>
  <c r="BF306" i="5"/>
  <c r="BF308" i="5"/>
  <c r="BF309" i="5"/>
  <c r="BF312" i="5"/>
  <c r="BF313" i="5"/>
  <c r="BF314" i="5"/>
  <c r="BF318" i="5"/>
  <c r="BF339" i="5"/>
  <c r="J126" i="6"/>
  <c r="BF132" i="6"/>
  <c r="BF137" i="6"/>
  <c r="BF138" i="6"/>
  <c r="BF152" i="6"/>
  <c r="BF160" i="6"/>
  <c r="BF161" i="6"/>
  <c r="BF163" i="6"/>
  <c r="BF164" i="6"/>
  <c r="BF172" i="6"/>
  <c r="BF177" i="6"/>
  <c r="BF188" i="6"/>
  <c r="BF191" i="6"/>
  <c r="BF194" i="6"/>
  <c r="BF196" i="6"/>
  <c r="BF197" i="6"/>
  <c r="BF198" i="6"/>
  <c r="BF207" i="6"/>
  <c r="BF209" i="6"/>
  <c r="BF211" i="6"/>
  <c r="F94" i="7"/>
  <c r="J131" i="7"/>
  <c r="BF148" i="7"/>
  <c r="BF149" i="7"/>
  <c r="BF150" i="7"/>
  <c r="BF157" i="7"/>
  <c r="BF164" i="7"/>
  <c r="BF168" i="7"/>
  <c r="BF174" i="7"/>
  <c r="BF175" i="7"/>
  <c r="BF181" i="7"/>
  <c r="BF205" i="7"/>
  <c r="BF206" i="7"/>
  <c r="BF213" i="7"/>
  <c r="BF216" i="7"/>
  <c r="BF220" i="7"/>
  <c r="BF221" i="7"/>
  <c r="BF224" i="7"/>
  <c r="BF233" i="7"/>
  <c r="BF236" i="7"/>
  <c r="BF237" i="7"/>
  <c r="BF244" i="7"/>
  <c r="BF247" i="7"/>
  <c r="F94" i="12"/>
  <c r="J128" i="12"/>
  <c r="BF138" i="12"/>
  <c r="BF148" i="12"/>
  <c r="BF155" i="12"/>
  <c r="BF165" i="12"/>
  <c r="BF174" i="12"/>
  <c r="BF211" i="12"/>
  <c r="BF212" i="12"/>
  <c r="E118" i="13"/>
  <c r="BF135" i="13"/>
  <c r="BF144" i="13"/>
  <c r="BF147" i="13"/>
  <c r="BF173" i="13"/>
  <c r="BF183" i="13"/>
  <c r="BF184" i="13"/>
  <c r="BF187" i="13"/>
  <c r="BF188" i="13"/>
  <c r="BF191" i="13"/>
  <c r="BF204" i="13"/>
  <c r="BK134" i="13"/>
  <c r="J134" i="13" s="1"/>
  <c r="J101" i="13" s="1"/>
  <c r="F94" i="14"/>
  <c r="BF158" i="14"/>
  <c r="BF159" i="14"/>
  <c r="BF167" i="14"/>
  <c r="BF168" i="14"/>
  <c r="BF169" i="14"/>
  <c r="BF170" i="14"/>
  <c r="BF181" i="14"/>
  <c r="BF182" i="14"/>
  <c r="BF193" i="14"/>
  <c r="BF195" i="14"/>
  <c r="BF203" i="14"/>
  <c r="BF217" i="14"/>
  <c r="BF220" i="14"/>
  <c r="BF234" i="14"/>
  <c r="BF240" i="14"/>
  <c r="BF246" i="14"/>
  <c r="BF256" i="14"/>
  <c r="BF262" i="14"/>
  <c r="BF267" i="14"/>
  <c r="BF277" i="14"/>
  <c r="BF282" i="14"/>
  <c r="BF287" i="14"/>
  <c r="BF289" i="14"/>
  <c r="BF311" i="14"/>
  <c r="BK141" i="14"/>
  <c r="J141" i="14" s="1"/>
  <c r="J101" i="14" s="1"/>
  <c r="J126" i="15"/>
  <c r="BF134" i="15"/>
  <c r="BF163" i="15"/>
  <c r="BF172" i="15"/>
  <c r="BF174" i="15"/>
  <c r="F94" i="16"/>
  <c r="BF149" i="16"/>
  <c r="BF161" i="16"/>
  <c r="BF184" i="16"/>
  <c r="BF186" i="16"/>
  <c r="BF196" i="16"/>
  <c r="BF197" i="16"/>
  <c r="BF201" i="16"/>
  <c r="J94" i="17"/>
  <c r="F137" i="17"/>
  <c r="BF147" i="17"/>
  <c r="BF153" i="17"/>
  <c r="BF155" i="17"/>
  <c r="BF162" i="17"/>
  <c r="BF163" i="17"/>
  <c r="BF170" i="17"/>
  <c r="BF172" i="17"/>
  <c r="BF187" i="17"/>
  <c r="BF190" i="17"/>
  <c r="BF191" i="17"/>
  <c r="BF193" i="17"/>
  <c r="BF194" i="17"/>
  <c r="BF198" i="17"/>
  <c r="BF200" i="17"/>
  <c r="BF201" i="17"/>
  <c r="BF202" i="17"/>
  <c r="BF173" i="18"/>
  <c r="BF174" i="18"/>
  <c r="BF175" i="18"/>
  <c r="BF179" i="18"/>
  <c r="BF191" i="18"/>
  <c r="BF192" i="18"/>
  <c r="BF210" i="18"/>
  <c r="BF211" i="18"/>
  <c r="BF138" i="19"/>
  <c r="BF150" i="19"/>
  <c r="BF151" i="19"/>
  <c r="BF154" i="19"/>
  <c r="BF158" i="19"/>
  <c r="BF160" i="19"/>
  <c r="BF162" i="19"/>
  <c r="BF166" i="19"/>
  <c r="BF171" i="19"/>
  <c r="BF173" i="19"/>
  <c r="BF182" i="19"/>
  <c r="J91" i="20"/>
  <c r="F138" i="20"/>
  <c r="BF144" i="20"/>
  <c r="BF166" i="20"/>
  <c r="BF167" i="20"/>
  <c r="BF181" i="20"/>
  <c r="BF182" i="20"/>
  <c r="BF183" i="20"/>
  <c r="BF186" i="20"/>
  <c r="BF189" i="20"/>
  <c r="BF218" i="20"/>
  <c r="BF220" i="20"/>
  <c r="BF225" i="20"/>
  <c r="BF229" i="20"/>
  <c r="BF236" i="20"/>
  <c r="BF244" i="20"/>
  <c r="BF248" i="20"/>
  <c r="BF250" i="20"/>
  <c r="BF252" i="20"/>
  <c r="BF254" i="20"/>
  <c r="BF259" i="20"/>
  <c r="BF273" i="20"/>
  <c r="BF282" i="20"/>
  <c r="BF292" i="20"/>
  <c r="BF301" i="20"/>
  <c r="BF330" i="20"/>
  <c r="BK143" i="20"/>
  <c r="J143" i="20" s="1"/>
  <c r="J100" i="20" s="1"/>
  <c r="F94" i="21"/>
  <c r="BF165" i="21"/>
  <c r="BF166" i="21"/>
  <c r="BF170" i="21"/>
  <c r="BF177" i="21"/>
  <c r="BF180" i="21"/>
  <c r="BF181" i="21"/>
  <c r="BF194" i="21"/>
  <c r="BF198" i="21"/>
  <c r="F94" i="22"/>
  <c r="BF159" i="22"/>
  <c r="BF160" i="22"/>
  <c r="BF162" i="22"/>
  <c r="BF168" i="22"/>
  <c r="BF169" i="22"/>
  <c r="BF177" i="22"/>
  <c r="BF178" i="22"/>
  <c r="BF194" i="22"/>
  <c r="BF201" i="22"/>
  <c r="BF204" i="22"/>
  <c r="BF205" i="22"/>
  <c r="BF210" i="22"/>
  <c r="BF217" i="22"/>
  <c r="BF218" i="22"/>
  <c r="BF220" i="22"/>
  <c r="BF227" i="22"/>
  <c r="BF229" i="22"/>
  <c r="BF230" i="22"/>
  <c r="BF232" i="22"/>
  <c r="BF239" i="22"/>
  <c r="BF241" i="22"/>
  <c r="BF252" i="22"/>
  <c r="BK145" i="22"/>
  <c r="J145" i="22" s="1"/>
  <c r="J102" i="22" s="1"/>
  <c r="BF143" i="23"/>
  <c r="BF147" i="23"/>
  <c r="BF159" i="23"/>
  <c r="BF166" i="23"/>
  <c r="BF175" i="23"/>
  <c r="BF176" i="23"/>
  <c r="BF190" i="23"/>
  <c r="BF200" i="23"/>
  <c r="BF206" i="23"/>
  <c r="BF222" i="23"/>
  <c r="BF224" i="23"/>
  <c r="BF235" i="23"/>
  <c r="BF243" i="23"/>
  <c r="BK228" i="23"/>
  <c r="J228" i="23" s="1"/>
  <c r="J112" i="23" s="1"/>
  <c r="E120" i="24"/>
  <c r="J126" i="24"/>
  <c r="BF146" i="24"/>
  <c r="BF152" i="24"/>
  <c r="BF160" i="24"/>
  <c r="BF173" i="24"/>
  <c r="F94" i="25"/>
  <c r="BF151" i="25"/>
  <c r="BF153" i="25"/>
  <c r="BF159" i="25"/>
  <c r="BF160" i="25"/>
  <c r="BF210" i="25"/>
  <c r="BF212" i="25"/>
  <c r="J94" i="26"/>
  <c r="F126" i="26"/>
  <c r="BF132" i="26"/>
  <c r="BF133" i="26"/>
  <c r="BF135" i="26"/>
  <c r="BF136" i="26"/>
  <c r="BF137" i="26"/>
  <c r="BF143" i="26"/>
  <c r="E118" i="27"/>
  <c r="F127" i="27"/>
  <c r="BF135" i="27"/>
  <c r="BF150" i="27"/>
  <c r="BF164" i="27"/>
  <c r="BF169" i="27"/>
  <c r="BF181" i="27"/>
  <c r="BF192" i="27"/>
  <c r="BF193" i="27"/>
  <c r="J94" i="28"/>
  <c r="BF144" i="28"/>
  <c r="BF149" i="28"/>
  <c r="BF152" i="28"/>
  <c r="BF200" i="28"/>
  <c r="BF201" i="28"/>
  <c r="BF202" i="28"/>
  <c r="BF220" i="28"/>
  <c r="BF223" i="28"/>
  <c r="BF224" i="28"/>
  <c r="BF225" i="28"/>
  <c r="BF251" i="28"/>
  <c r="BF257" i="28"/>
  <c r="BF150" i="29"/>
  <c r="BF159" i="29"/>
  <c r="BF165" i="29"/>
  <c r="BF169" i="29"/>
  <c r="BF173" i="29"/>
  <c r="BF182" i="29"/>
  <c r="BF184" i="29"/>
  <c r="BF189" i="29"/>
  <c r="BF192" i="29"/>
  <c r="J92" i="30"/>
  <c r="BF139" i="30"/>
  <c r="BF150" i="30"/>
  <c r="BF153" i="30"/>
  <c r="BF174" i="30"/>
  <c r="BF175" i="30"/>
  <c r="BF195" i="30"/>
  <c r="J91" i="31"/>
  <c r="E123" i="31"/>
  <c r="BF151" i="31"/>
  <c r="BF167" i="31"/>
  <c r="BF176" i="31"/>
  <c r="BF179" i="31"/>
  <c r="BF183" i="31"/>
  <c r="BF238" i="31"/>
  <c r="BF204" i="4"/>
  <c r="BF206" i="4"/>
  <c r="BF210" i="4"/>
  <c r="BF213" i="4"/>
  <c r="BF230" i="4"/>
  <c r="BF231" i="4"/>
  <c r="BF232" i="4"/>
  <c r="BF251" i="4"/>
  <c r="F142" i="5"/>
  <c r="BF171" i="5"/>
  <c r="BF177" i="5"/>
  <c r="BF191" i="5"/>
  <c r="BF197" i="5"/>
  <c r="BF198" i="5"/>
  <c r="BF199" i="5"/>
  <c r="BF201" i="5"/>
  <c r="BF206" i="5"/>
  <c r="BF214" i="5"/>
  <c r="BF223" i="5"/>
  <c r="BF229" i="5"/>
  <c r="BF230" i="5"/>
  <c r="BF247" i="5"/>
  <c r="BF253" i="5"/>
  <c r="BF269" i="5"/>
  <c r="BF284" i="5"/>
  <c r="BF286" i="5"/>
  <c r="BF292" i="5"/>
  <c r="BF352" i="5"/>
  <c r="BF354" i="5"/>
  <c r="BF357" i="5"/>
  <c r="BF358" i="5"/>
  <c r="BK360" i="5"/>
  <c r="BK359" i="5" s="1"/>
  <c r="J359" i="5" s="1"/>
  <c r="J121" i="5" s="1"/>
  <c r="F94" i="6"/>
  <c r="BF154" i="6"/>
  <c r="BF173" i="6"/>
  <c r="BF178" i="6"/>
  <c r="BF179" i="6"/>
  <c r="BF180" i="6"/>
  <c r="BF181" i="6"/>
  <c r="BF182" i="6"/>
  <c r="BF208" i="6"/>
  <c r="BK140" i="6"/>
  <c r="J140" i="6" s="1"/>
  <c r="J101" i="6" s="1"/>
  <c r="E85" i="7"/>
  <c r="J128" i="7"/>
  <c r="BF137" i="7"/>
  <c r="BF139" i="7"/>
  <c r="BF158" i="7"/>
  <c r="BF167" i="7"/>
  <c r="BF177" i="7"/>
  <c r="BF192" i="7"/>
  <c r="BF195" i="7"/>
  <c r="BF210" i="7"/>
  <c r="BF211" i="7"/>
  <c r="BF215" i="7"/>
  <c r="BF218" i="7"/>
  <c r="BF219" i="7"/>
  <c r="BF222" i="7"/>
  <c r="BF225" i="7"/>
  <c r="BF245" i="7"/>
  <c r="BF135" i="12"/>
  <c r="BF147" i="12"/>
  <c r="BF151" i="12"/>
  <c r="BF157" i="12"/>
  <c r="BF158" i="12"/>
  <c r="BF160" i="12"/>
  <c r="BF161" i="12"/>
  <c r="BF175" i="12"/>
  <c r="BF176" i="12"/>
  <c r="BF193" i="12"/>
  <c r="BF194" i="12"/>
  <c r="BF199" i="12"/>
  <c r="BF201" i="12"/>
  <c r="BF202" i="12"/>
  <c r="BF208" i="12"/>
  <c r="J91" i="13"/>
  <c r="BF148" i="13"/>
  <c r="BF158" i="13"/>
  <c r="BF164" i="13"/>
  <c r="BF166" i="13"/>
  <c r="BF175" i="13"/>
  <c r="BF179" i="13"/>
  <c r="BF186" i="13"/>
  <c r="BF190" i="13"/>
  <c r="BF201" i="13"/>
  <c r="E125" i="14"/>
  <c r="BF148" i="14"/>
  <c r="BF149" i="14"/>
  <c r="BF150" i="14"/>
  <c r="BF151" i="14"/>
  <c r="BF152" i="14"/>
  <c r="BF160" i="14"/>
  <c r="BF166" i="14"/>
  <c r="BF171" i="14"/>
  <c r="BF178" i="14"/>
  <c r="BF179" i="14"/>
  <c r="BF187" i="14"/>
  <c r="BF188" i="14"/>
  <c r="BF194" i="14"/>
  <c r="BF226" i="14"/>
  <c r="BF227" i="14"/>
  <c r="BF238" i="14"/>
  <c r="BF243" i="14"/>
  <c r="BF244" i="14"/>
  <c r="BF245" i="14"/>
  <c r="BF259" i="14"/>
  <c r="BF272" i="14"/>
  <c r="BF284" i="14"/>
  <c r="BF295" i="14"/>
  <c r="BF300" i="14"/>
  <c r="BF303" i="14"/>
  <c r="BF307" i="14"/>
  <c r="BF309" i="14"/>
  <c r="BF313" i="14"/>
  <c r="F94" i="15"/>
  <c r="BF139" i="15"/>
  <c r="BF140" i="15"/>
  <c r="BF141" i="15"/>
  <c r="BF144" i="15"/>
  <c r="BF155" i="15"/>
  <c r="BF161" i="15"/>
  <c r="J124" i="16"/>
  <c r="J127" i="16"/>
  <c r="BF135" i="16"/>
  <c r="BF154" i="16"/>
  <c r="BF155" i="16"/>
  <c r="BF185" i="16"/>
  <c r="BF188" i="16"/>
  <c r="BF180" i="17"/>
  <c r="BF186" i="17"/>
  <c r="BF222" i="17"/>
  <c r="BF223" i="17"/>
  <c r="BF226" i="17"/>
  <c r="BF232" i="17"/>
  <c r="BF233" i="17"/>
  <c r="BF146" i="19"/>
  <c r="BF165" i="19"/>
  <c r="BF179" i="19"/>
  <c r="BF189" i="19"/>
  <c r="BF200" i="19"/>
  <c r="BF203" i="19"/>
  <c r="J138" i="20"/>
  <c r="BF149" i="20"/>
  <c r="BF151" i="20"/>
  <c r="BF168" i="20"/>
  <c r="BF184" i="20"/>
  <c r="BF190" i="20"/>
  <c r="BF191" i="20"/>
  <c r="BF205" i="20"/>
  <c r="BF206" i="20"/>
  <c r="BF210" i="20"/>
  <c r="BF217" i="20"/>
  <c r="BF223" i="20"/>
  <c r="BF237" i="20"/>
  <c r="BF270" i="20"/>
  <c r="BF294" i="20"/>
  <c r="BF306" i="20"/>
  <c r="BF307" i="20"/>
  <c r="BF309" i="20"/>
  <c r="BF312" i="20"/>
  <c r="BF329" i="20"/>
  <c r="BF142" i="21"/>
  <c r="BF149" i="21"/>
  <c r="BF154" i="21"/>
  <c r="BF164" i="21"/>
  <c r="BF171" i="21"/>
  <c r="BF188" i="21"/>
  <c r="BF192" i="21"/>
  <c r="J128" i="22"/>
  <c r="BF149" i="22"/>
  <c r="BF154" i="22"/>
  <c r="BF158" i="22"/>
  <c r="BF180" i="22"/>
  <c r="BF182" i="22"/>
  <c r="BF185" i="22"/>
  <c r="BF186" i="22"/>
  <c r="BF189" i="22"/>
  <c r="BF214" i="22"/>
  <c r="BF223" i="22"/>
  <c r="BF238" i="22"/>
  <c r="BF242" i="22"/>
  <c r="BF243" i="22"/>
  <c r="BF246" i="22"/>
  <c r="BF146" i="23"/>
  <c r="BF150" i="23"/>
  <c r="BF154" i="23"/>
  <c r="BF156" i="23"/>
  <c r="BF158" i="23"/>
  <c r="BF162" i="23"/>
  <c r="BF163" i="23"/>
  <c r="BF180" i="23"/>
  <c r="BF181" i="23"/>
  <c r="BF183" i="23"/>
  <c r="BF184" i="23"/>
  <c r="BF187" i="23"/>
  <c r="BF196" i="23"/>
  <c r="BF201" i="23"/>
  <c r="BF208" i="23"/>
  <c r="BF211" i="23"/>
  <c r="BF213" i="23"/>
  <c r="BF220" i="23"/>
  <c r="BF233" i="23"/>
  <c r="J129" i="24"/>
  <c r="BF144" i="24"/>
  <c r="BF150" i="24"/>
  <c r="BF171" i="24"/>
  <c r="J94" i="25"/>
  <c r="BF141" i="25"/>
  <c r="BF145" i="25"/>
  <c r="BF172" i="25"/>
  <c r="BF173" i="25"/>
  <c r="BF178" i="25"/>
  <c r="BF200" i="25"/>
  <c r="BF203" i="25"/>
  <c r="BF213" i="25"/>
  <c r="J91" i="26"/>
  <c r="BF134" i="26"/>
  <c r="BF139" i="26"/>
  <c r="BF141" i="26"/>
  <c r="J124" i="27"/>
  <c r="BF133" i="27"/>
  <c r="BF161" i="27"/>
  <c r="BF162" i="27"/>
  <c r="BF168" i="27"/>
  <c r="BF172" i="27"/>
  <c r="BF176" i="27"/>
  <c r="BF183" i="27"/>
  <c r="BF189" i="27"/>
  <c r="BK134" i="27"/>
  <c r="J134" i="27" s="1"/>
  <c r="J101" i="27" s="1"/>
  <c r="BF142" i="28"/>
  <c r="BF146" i="28"/>
  <c r="BF151" i="28"/>
  <c r="BF163" i="28"/>
  <c r="BF164" i="28"/>
  <c r="BF185" i="28"/>
  <c r="BF186" i="28"/>
  <c r="BF213" i="28"/>
  <c r="BF215" i="28"/>
  <c r="BF216" i="28"/>
  <c r="BF217" i="28"/>
  <c r="BF227" i="28"/>
  <c r="BF247" i="28"/>
  <c r="J89" i="29"/>
  <c r="F125" i="29"/>
  <c r="BF133" i="29"/>
  <c r="BF143" i="29"/>
  <c r="BF144" i="29"/>
  <c r="BF158" i="29"/>
  <c r="BF160" i="29"/>
  <c r="BF133" i="30"/>
  <c r="BF142" i="30"/>
  <c r="BF172" i="30"/>
  <c r="J94" i="31"/>
  <c r="BF139" i="31"/>
  <c r="BF152" i="31"/>
  <c r="BF155" i="31"/>
  <c r="BF184" i="31"/>
  <c r="BF186" i="31"/>
  <c r="BF195" i="31"/>
  <c r="BF203" i="31"/>
  <c r="BF206" i="31"/>
  <c r="BF214" i="31"/>
  <c r="BF216" i="31"/>
  <c r="BF218" i="31"/>
  <c r="BF219" i="31"/>
  <c r="BF221" i="31"/>
  <c r="BF223" i="31"/>
  <c r="BF224" i="31"/>
  <c r="BF225" i="31"/>
  <c r="BF229" i="31"/>
  <c r="BF240" i="31"/>
  <c r="BF247" i="31"/>
  <c r="BF259" i="31"/>
  <c r="J91" i="32"/>
  <c r="BF127" i="32"/>
  <c r="BF144" i="32"/>
  <c r="BF138" i="33"/>
  <c r="BF141" i="33"/>
  <c r="BF146" i="33"/>
  <c r="BF147" i="33"/>
  <c r="BF153" i="33"/>
  <c r="BF155" i="33"/>
  <c r="BF158" i="33"/>
  <c r="BF159" i="33"/>
  <c r="BF176" i="33"/>
  <c r="BF187" i="33"/>
  <c r="BK192" i="33"/>
  <c r="J192" i="33" s="1"/>
  <c r="J108" i="33" s="1"/>
  <c r="F120" i="34"/>
  <c r="BF126" i="34"/>
  <c r="BF132" i="34"/>
  <c r="BF170" i="35"/>
  <c r="E85" i="2"/>
  <c r="BF140" i="2"/>
  <c r="BF169" i="2"/>
  <c r="BF179" i="2"/>
  <c r="BF190" i="2"/>
  <c r="BF196" i="2"/>
  <c r="BF198" i="2"/>
  <c r="BF207" i="2"/>
  <c r="BF210" i="2"/>
  <c r="BF211" i="2"/>
  <c r="BF213" i="2"/>
  <c r="F94" i="3"/>
  <c r="BF156" i="3"/>
  <c r="BF163" i="3"/>
  <c r="BF186" i="3"/>
  <c r="BF187" i="3"/>
  <c r="BF191" i="3"/>
  <c r="BF198" i="3"/>
  <c r="BF204" i="3"/>
  <c r="BF205" i="3"/>
  <c r="BF206" i="3"/>
  <c r="BF208" i="3"/>
  <c r="BF210" i="3"/>
  <c r="BF213" i="3"/>
  <c r="BF221" i="3"/>
  <c r="BF223" i="3"/>
  <c r="BF224" i="3"/>
  <c r="BF234" i="3"/>
  <c r="BF235" i="3"/>
  <c r="BF241" i="3"/>
  <c r="BF260" i="3"/>
  <c r="BF261" i="3"/>
  <c r="BF268" i="3"/>
  <c r="BF269" i="3"/>
  <c r="BF272" i="3"/>
  <c r="BF280" i="3"/>
  <c r="BF281" i="3"/>
  <c r="BF287" i="3"/>
  <c r="BF295" i="3"/>
  <c r="BF296" i="3"/>
  <c r="BF311" i="3"/>
  <c r="BF322" i="3"/>
  <c r="BF326" i="3"/>
  <c r="BF333" i="3"/>
  <c r="BF341" i="3"/>
  <c r="BF351" i="3"/>
  <c r="BF355" i="3"/>
  <c r="BF356" i="3"/>
  <c r="BF359" i="3"/>
  <c r="BF375" i="3"/>
  <c r="BF376" i="3"/>
  <c r="BF381" i="3"/>
  <c r="BF382" i="3"/>
  <c r="BF410" i="3"/>
  <c r="BF412" i="3"/>
  <c r="BF414" i="3"/>
  <c r="BF419" i="3"/>
  <c r="BF420" i="3"/>
  <c r="BF421" i="3"/>
  <c r="BF425" i="3"/>
  <c r="BF432" i="3"/>
  <c r="BF433" i="3"/>
  <c r="E85" i="4"/>
  <c r="J138" i="4"/>
  <c r="BF144" i="4"/>
  <c r="BF146" i="4"/>
  <c r="BF149" i="4"/>
  <c r="BF150" i="4"/>
  <c r="BF152" i="4"/>
  <c r="BF154" i="4"/>
  <c r="BF155" i="4"/>
  <c r="BF167" i="4"/>
  <c r="BF174" i="4"/>
  <c r="BF178" i="4"/>
  <c r="BF185" i="4"/>
  <c r="BF186" i="4"/>
  <c r="BF187" i="4"/>
  <c r="BF222" i="4"/>
  <c r="BF237" i="4"/>
  <c r="BF246" i="4"/>
  <c r="BF252" i="4"/>
  <c r="BF256" i="4"/>
  <c r="BF258" i="4"/>
  <c r="BF260" i="4"/>
  <c r="BK243" i="4"/>
  <c r="J243" i="4" s="1"/>
  <c r="J113" i="4" s="1"/>
  <c r="J91" i="5"/>
  <c r="BF157" i="5"/>
  <c r="BF161" i="5"/>
  <c r="BF166" i="5"/>
  <c r="BF169" i="5"/>
  <c r="BF185" i="5"/>
  <c r="BF195" i="5"/>
  <c r="BF204" i="5"/>
  <c r="BF205" i="5"/>
  <c r="BF207" i="5"/>
  <c r="BF210" i="5"/>
  <c r="BF213" i="5"/>
  <c r="BF218" i="5"/>
  <c r="BF219" i="5"/>
  <c r="BF221" i="5"/>
  <c r="BF243" i="5"/>
  <c r="BF254" i="5"/>
  <c r="BF258" i="5"/>
  <c r="BF259" i="5"/>
  <c r="BF261" i="5"/>
  <c r="BF268" i="5"/>
  <c r="BF273" i="5"/>
  <c r="BF274" i="5"/>
  <c r="BF275" i="5"/>
  <c r="BF290" i="5"/>
  <c r="BF294" i="5"/>
  <c r="BF295" i="5"/>
  <c r="BF305" i="5"/>
  <c r="BF315" i="5"/>
  <c r="BF323" i="5"/>
  <c r="BF334" i="5"/>
  <c r="BF341" i="5"/>
  <c r="BF343" i="5"/>
  <c r="BF345" i="5"/>
  <c r="BF347" i="5"/>
  <c r="BF348" i="5"/>
  <c r="J123" i="6"/>
  <c r="BF150" i="6"/>
  <c r="BF151" i="6"/>
  <c r="BF162" i="6"/>
  <c r="BF170" i="6"/>
  <c r="BF171" i="6"/>
  <c r="BF192" i="6"/>
  <c r="BF193" i="6"/>
  <c r="BF200" i="6"/>
  <c r="BF212" i="6"/>
  <c r="BF213" i="6"/>
  <c r="BF215" i="6"/>
  <c r="BF140" i="7"/>
  <c r="BF152" i="7"/>
  <c r="BF155" i="7"/>
  <c r="BF162" i="7"/>
  <c r="BF163" i="7"/>
  <c r="BF178" i="7"/>
  <c r="BF179" i="7"/>
  <c r="BF187" i="7"/>
  <c r="BF194" i="7"/>
  <c r="BF196" i="7"/>
  <c r="BF201" i="7"/>
  <c r="BF226" i="7"/>
  <c r="BF251" i="7"/>
  <c r="J91" i="12"/>
  <c r="BF134" i="12"/>
  <c r="BF137" i="12"/>
  <c r="BF142" i="12"/>
  <c r="BF143" i="12"/>
  <c r="BF144" i="12"/>
  <c r="BF145" i="12"/>
  <c r="BF150" i="12"/>
  <c r="BF164" i="12"/>
  <c r="BF205" i="12"/>
  <c r="J127" i="13"/>
  <c r="BF138" i="13"/>
  <c r="BF139" i="13"/>
  <c r="BF145" i="13"/>
  <c r="BF146" i="13"/>
  <c r="BF159" i="13"/>
  <c r="BF171" i="13"/>
  <c r="BF181" i="13"/>
  <c r="BF182" i="13"/>
  <c r="BF194" i="13"/>
  <c r="BF195" i="13"/>
  <c r="BF196" i="13"/>
  <c r="BF203" i="13"/>
  <c r="J131" i="14"/>
  <c r="J134" i="14"/>
  <c r="BF140" i="14"/>
  <c r="BF145" i="14"/>
  <c r="BF146" i="14"/>
  <c r="BF147" i="14"/>
  <c r="BF156" i="14"/>
  <c r="BF157" i="14"/>
  <c r="BF184" i="14"/>
  <c r="BF185" i="14"/>
  <c r="BF186" i="14"/>
  <c r="BF189" i="14"/>
  <c r="BF192" i="14"/>
  <c r="BF204" i="14"/>
  <c r="BF210" i="14"/>
  <c r="BF222" i="14"/>
  <c r="BF224" i="14"/>
  <c r="BF225" i="14"/>
  <c r="BF230" i="14"/>
  <c r="BF232" i="14"/>
  <c r="BF239" i="14"/>
  <c r="BF241" i="14"/>
  <c r="BF250" i="14"/>
  <c r="BF252" i="14"/>
  <c r="BF264" i="14"/>
  <c r="BF265" i="14"/>
  <c r="BF274" i="14"/>
  <c r="BF276" i="14"/>
  <c r="BF283" i="14"/>
  <c r="BF290" i="14"/>
  <c r="BF294" i="14"/>
  <c r="BF304" i="14"/>
  <c r="BF310" i="14"/>
  <c r="BK139" i="14"/>
  <c r="J139" i="14" s="1"/>
  <c r="J100" i="14" s="1"/>
  <c r="BF138" i="15"/>
  <c r="BF151" i="15"/>
  <c r="BF154" i="15"/>
  <c r="BF157" i="15"/>
  <c r="BF166" i="15"/>
  <c r="BF169" i="15"/>
  <c r="BF145" i="16"/>
  <c r="BF148" i="16"/>
  <c r="BF153" i="16"/>
  <c r="BF159" i="16"/>
  <c r="BF160" i="16"/>
  <c r="BF163" i="16"/>
  <c r="BF171" i="16"/>
  <c r="BF173" i="16"/>
  <c r="BF202" i="16"/>
  <c r="BF205" i="16"/>
  <c r="BK132" i="16"/>
  <c r="BK134" i="16"/>
  <c r="J134" i="16" s="1"/>
  <c r="J101" i="16" s="1"/>
  <c r="J134" i="17"/>
  <c r="BF152" i="17"/>
  <c r="BF161" i="17"/>
  <c r="BF169" i="17"/>
  <c r="BF174" i="17"/>
  <c r="BF185" i="17"/>
  <c r="BF244" i="17"/>
  <c r="E124" i="18"/>
  <c r="BF147" i="18"/>
  <c r="BF149" i="18"/>
  <c r="BF153" i="18"/>
  <c r="BF154" i="18"/>
  <c r="BF163" i="18"/>
  <c r="BF164" i="18"/>
  <c r="BF168" i="18"/>
  <c r="BF169" i="18"/>
  <c r="BF170" i="18"/>
  <c r="BF182" i="18"/>
  <c r="BF193" i="18"/>
  <c r="BF196" i="18"/>
  <c r="BF199" i="18"/>
  <c r="BF201" i="18"/>
  <c r="BF204" i="18"/>
  <c r="BF209" i="18"/>
  <c r="BF217" i="18"/>
  <c r="E85" i="19"/>
  <c r="J91" i="19"/>
  <c r="F94" i="19"/>
  <c r="BF139" i="19"/>
  <c r="BF147" i="19"/>
  <c r="BF156" i="19"/>
  <c r="BF164" i="19"/>
  <c r="BF174" i="19"/>
  <c r="BF187" i="19"/>
  <c r="BF197" i="19"/>
  <c r="BF201" i="19"/>
  <c r="BK202" i="19"/>
  <c r="J202" i="19" s="1"/>
  <c r="J110" i="19" s="1"/>
  <c r="BF152" i="20"/>
  <c r="BF177" i="20"/>
  <c r="BF180" i="20"/>
  <c r="BF187" i="20"/>
  <c r="BF195" i="20"/>
  <c r="BF199" i="20"/>
  <c r="BF208" i="20"/>
  <c r="BF211" i="20"/>
  <c r="BF216" i="20"/>
  <c r="BF240" i="20"/>
  <c r="BF257" i="20"/>
  <c r="BF261" i="20"/>
  <c r="BF274" i="20"/>
  <c r="BF284" i="20"/>
  <c r="BF305" i="20"/>
  <c r="BF308" i="20"/>
  <c r="BF320" i="20"/>
  <c r="BF321" i="20"/>
  <c r="BF323" i="20"/>
  <c r="BF324" i="20"/>
  <c r="BF327" i="20"/>
  <c r="BK297" i="20"/>
  <c r="J297" i="20" s="1"/>
  <c r="J112" i="20" s="1"/>
  <c r="BF135" i="21"/>
  <c r="BF141" i="21"/>
  <c r="BF157" i="21"/>
  <c r="BF172" i="21"/>
  <c r="BF185" i="21"/>
  <c r="BF187" i="21"/>
  <c r="BF196" i="21"/>
  <c r="BF148" i="22"/>
  <c r="BF151" i="22"/>
  <c r="BF153" i="22"/>
  <c r="BF163" i="22"/>
  <c r="BF164" i="22"/>
  <c r="BF166" i="22"/>
  <c r="BF167" i="22"/>
  <c r="BF170" i="22"/>
  <c r="BF173" i="22"/>
  <c r="BF174" i="22"/>
  <c r="BF175" i="22"/>
  <c r="BF183" i="22"/>
  <c r="BF187" i="22"/>
  <c r="BF192" i="22"/>
  <c r="BF196" i="22"/>
  <c r="BF208" i="22"/>
  <c r="BF215" i="22"/>
  <c r="BF224" i="22"/>
  <c r="BF228" i="22"/>
  <c r="BF234" i="22"/>
  <c r="BF237" i="22"/>
  <c r="BK244" i="23"/>
  <c r="J244" i="23" s="1"/>
  <c r="J117" i="23" s="1"/>
  <c r="BF137" i="24"/>
  <c r="BF142" i="24"/>
  <c r="BF145" i="24"/>
  <c r="BF147" i="24"/>
  <c r="BF154" i="24"/>
  <c r="BF161" i="24"/>
  <c r="BF167" i="24"/>
  <c r="BF168" i="24"/>
  <c r="BF170" i="24"/>
  <c r="BK156" i="24"/>
  <c r="J156" i="24" s="1"/>
  <c r="J103" i="24" s="1"/>
  <c r="BK163" i="24"/>
  <c r="J163" i="24" s="1"/>
  <c r="J105" i="24" s="1"/>
  <c r="J91" i="25"/>
  <c r="BF142" i="25"/>
  <c r="BF157" i="25"/>
  <c r="BF158" i="25"/>
  <c r="BF161" i="25"/>
  <c r="BF168" i="25"/>
  <c r="BF174" i="25"/>
  <c r="BF188" i="25"/>
  <c r="BF191" i="25"/>
  <c r="BF201" i="25"/>
  <c r="BF204" i="25"/>
  <c r="BF206" i="25"/>
  <c r="BK133" i="25"/>
  <c r="J133" i="25" s="1"/>
  <c r="J100" i="25" s="1"/>
  <c r="E85" i="26"/>
  <c r="BF156" i="26"/>
  <c r="BF157" i="26"/>
  <c r="BK144" i="26"/>
  <c r="J144" i="26" s="1"/>
  <c r="J102" i="26" s="1"/>
  <c r="BF141" i="27"/>
  <c r="BF144" i="27"/>
  <c r="BF148" i="27"/>
  <c r="BF153" i="27"/>
  <c r="BF157" i="27"/>
  <c r="BF163" i="27"/>
  <c r="BF182" i="27"/>
  <c r="BF186" i="27"/>
  <c r="BF196" i="27"/>
  <c r="BF198" i="27"/>
  <c r="F94" i="28"/>
  <c r="BF155" i="28"/>
  <c r="BF170" i="28"/>
  <c r="BF171" i="28"/>
  <c r="BF176" i="28"/>
  <c r="BF177" i="28"/>
  <c r="BF198" i="28"/>
  <c r="BF199" i="28"/>
  <c r="BF212" i="28"/>
  <c r="BF238" i="28"/>
  <c r="BF250" i="28"/>
  <c r="BF255" i="28"/>
  <c r="E85" i="29"/>
  <c r="BF131" i="29"/>
  <c r="BF132" i="29"/>
  <c r="BF148" i="29"/>
  <c r="BF164" i="29"/>
  <c r="BF167" i="29"/>
  <c r="BF176" i="29"/>
  <c r="BF186" i="29"/>
  <c r="BF193" i="29"/>
  <c r="BK149" i="29"/>
  <c r="J149" i="29" s="1"/>
  <c r="J100" i="29" s="1"/>
  <c r="F92" i="30"/>
  <c r="BF134" i="30"/>
  <c r="BF136" i="30"/>
  <c r="BF141" i="30"/>
  <c r="BF154" i="30"/>
  <c r="BF161" i="30"/>
  <c r="BF162" i="30"/>
  <c r="BF165" i="30"/>
  <c r="BF168" i="30"/>
  <c r="BF170" i="30"/>
  <c r="BF153" i="31"/>
  <c r="BF177" i="31"/>
  <c r="BF191" i="31"/>
  <c r="BF193" i="31"/>
  <c r="BF194" i="31"/>
  <c r="BF196" i="31"/>
  <c r="BF197" i="31"/>
  <c r="BF199" i="31"/>
  <c r="BF210" i="31"/>
  <c r="BF211" i="31"/>
  <c r="BF217" i="31"/>
  <c r="BF236" i="31"/>
  <c r="BF237" i="31"/>
  <c r="BF242" i="31"/>
  <c r="BF262" i="31"/>
  <c r="BF263" i="31"/>
  <c r="BK243" i="31"/>
  <c r="J243" i="31" s="1"/>
  <c r="J107" i="31" s="1"/>
  <c r="E112" i="32"/>
  <c r="F121" i="32"/>
  <c r="BF135" i="32"/>
  <c r="BF138" i="32"/>
  <c r="BF155" i="32"/>
  <c r="J89" i="33"/>
  <c r="E120" i="33"/>
  <c r="BF137" i="33"/>
  <c r="BF144" i="33"/>
  <c r="BF151" i="33"/>
  <c r="BF152" i="33"/>
  <c r="BF171" i="33"/>
  <c r="BF172" i="33"/>
  <c r="BF195" i="33"/>
  <c r="BF127" i="34"/>
  <c r="BF137" i="34"/>
  <c r="BF139" i="34"/>
  <c r="J128" i="35"/>
  <c r="BF137" i="35"/>
  <c r="J94" i="2"/>
  <c r="BF138" i="2"/>
  <c r="BF144" i="2"/>
  <c r="BF147" i="2"/>
  <c r="BF149" i="2"/>
  <c r="BF154" i="2"/>
  <c r="BF160" i="2"/>
  <c r="BF161" i="2"/>
  <c r="BF162" i="2"/>
  <c r="BF175" i="2"/>
  <c r="BF177" i="2"/>
  <c r="BF194" i="2"/>
  <c r="BF199" i="2"/>
  <c r="BF201" i="2"/>
  <c r="BF203" i="2"/>
  <c r="BF215" i="2"/>
  <c r="J91" i="3"/>
  <c r="BF146" i="3"/>
  <c r="BF149" i="3"/>
  <c r="BF157" i="3"/>
  <c r="BF159" i="3"/>
  <c r="BF168" i="3"/>
  <c r="BF176" i="3"/>
  <c r="BF177" i="3"/>
  <c r="BF179" i="3"/>
  <c r="BF181" i="3"/>
  <c r="BF185" i="3"/>
  <c r="BF188" i="3"/>
  <c r="BF189" i="3"/>
  <c r="BF192" i="3"/>
  <c r="BF212" i="3"/>
  <c r="BF215" i="3"/>
  <c r="BF216" i="3"/>
  <c r="BF217" i="3"/>
  <c r="BF252" i="3"/>
  <c r="BF254" i="3"/>
  <c r="BF267" i="3"/>
  <c r="BF292" i="3"/>
  <c r="BF299" i="3"/>
  <c r="BF302" i="3"/>
  <c r="BF309" i="3"/>
  <c r="BF325" i="3"/>
  <c r="BF336" i="3"/>
  <c r="BF348" i="3"/>
  <c r="BF350" i="3"/>
  <c r="BF369" i="3"/>
  <c r="BF370" i="3"/>
  <c r="BF391" i="3"/>
  <c r="BF392" i="3"/>
  <c r="BF400" i="3"/>
  <c r="BF407" i="3"/>
  <c r="BF416" i="3"/>
  <c r="BF422" i="3"/>
  <c r="BK152" i="3"/>
  <c r="J152" i="3" s="1"/>
  <c r="J101" i="3" s="1"/>
  <c r="J135" i="4"/>
  <c r="BF163" i="4"/>
  <c r="BF165" i="4"/>
  <c r="BF173" i="4"/>
  <c r="BF179" i="4"/>
  <c r="BF198" i="4"/>
  <c r="BF201" i="4"/>
  <c r="BF203" i="4"/>
  <c r="BF219" i="4"/>
  <c r="BF221" i="4"/>
  <c r="BF227" i="4"/>
  <c r="BF244" i="4"/>
  <c r="BF155" i="5"/>
  <c r="BF156" i="5"/>
  <c r="BF160" i="5"/>
  <c r="BF168" i="5"/>
  <c r="BF202" i="5"/>
  <c r="BF226" i="5"/>
  <c r="BF250" i="5"/>
  <c r="BF260" i="5"/>
  <c r="BF262" i="5"/>
  <c r="BF265" i="5"/>
  <c r="BF283" i="5"/>
  <c r="BF285" i="5"/>
  <c r="BF297" i="5"/>
  <c r="BF303" i="5"/>
  <c r="BF331" i="5"/>
  <c r="BF333" i="5"/>
  <c r="BF337" i="5"/>
  <c r="BF346" i="5"/>
  <c r="BF349" i="5"/>
  <c r="BF361" i="5"/>
  <c r="E85" i="6"/>
  <c r="BF155" i="6"/>
  <c r="BF157" i="6"/>
  <c r="BF165" i="6"/>
  <c r="BF166" i="6"/>
  <c r="BF168" i="6"/>
  <c r="BF183" i="6"/>
  <c r="BF201" i="6"/>
  <c r="BF219" i="6"/>
  <c r="BF141" i="7"/>
  <c r="BF144" i="7"/>
  <c r="BF145" i="7"/>
  <c r="BF146" i="7"/>
  <c r="BF151" i="7"/>
  <c r="BF156" i="7"/>
  <c r="BF190" i="7"/>
  <c r="BF191" i="7"/>
  <c r="BF193" i="7"/>
  <c r="BF204" i="7"/>
  <c r="BF230" i="7"/>
  <c r="BF231" i="7"/>
  <c r="BF249" i="7"/>
  <c r="BF250" i="7"/>
  <c r="BF257" i="7"/>
  <c r="BF136" i="12"/>
  <c r="BF139" i="12"/>
  <c r="BF140" i="12"/>
  <c r="BF149" i="12"/>
  <c r="BF177" i="12"/>
  <c r="BF184" i="12"/>
  <c r="BF185" i="12"/>
  <c r="BF189" i="12"/>
  <c r="BF196" i="12"/>
  <c r="BF197" i="12"/>
  <c r="BF210" i="12"/>
  <c r="BF156" i="13"/>
  <c r="BF157" i="13"/>
  <c r="BF161" i="13"/>
  <c r="BF165" i="13"/>
  <c r="BF167" i="13"/>
  <c r="BF168" i="13"/>
  <c r="BF177" i="13"/>
  <c r="BF178" i="13"/>
  <c r="BF192" i="13"/>
  <c r="BF193" i="13"/>
  <c r="BF197" i="13"/>
  <c r="BF202" i="13"/>
  <c r="BF205" i="13"/>
  <c r="BK212" i="13"/>
  <c r="J212" i="13" s="1"/>
  <c r="J108" i="13" s="1"/>
  <c r="BF153" i="14"/>
  <c r="BF162" i="14"/>
  <c r="BF163" i="14"/>
  <c r="BF191" i="14"/>
  <c r="BF196" i="14"/>
  <c r="BF221" i="14"/>
  <c r="BF223" i="14"/>
  <c r="BF235" i="14"/>
  <c r="BF237" i="14"/>
  <c r="BF242" i="14"/>
  <c r="BF248" i="14"/>
  <c r="BF268" i="14"/>
  <c r="BF270" i="14"/>
  <c r="BF275" i="14"/>
  <c r="BF293" i="14"/>
  <c r="BF299" i="14"/>
  <c r="BF317" i="14"/>
  <c r="J91" i="15"/>
  <c r="BF132" i="15"/>
  <c r="BF153" i="15"/>
  <c r="BF164" i="15"/>
  <c r="BF175" i="15"/>
  <c r="BF139" i="16"/>
  <c r="BF140" i="16"/>
  <c r="BF146" i="16"/>
  <c r="BF147" i="16"/>
  <c r="BF150" i="16"/>
  <c r="BF151" i="16"/>
  <c r="BF157" i="16"/>
  <c r="BF166" i="16"/>
  <c r="BF167" i="16"/>
  <c r="BF174" i="16"/>
  <c r="BF177" i="16"/>
  <c r="BF180" i="16"/>
  <c r="BF190" i="16"/>
  <c r="BF204" i="16"/>
  <c r="E85" i="17"/>
  <c r="BF146" i="17"/>
  <c r="BF148" i="17"/>
  <c r="BF151" i="17"/>
  <c r="BF164" i="17"/>
  <c r="BF167" i="17"/>
  <c r="BF177" i="17"/>
  <c r="BF197" i="17"/>
  <c r="BF204" i="17"/>
  <c r="BF212" i="17"/>
  <c r="BF213" i="17"/>
  <c r="BF225" i="17"/>
  <c r="BF246" i="17"/>
  <c r="BK142" i="17"/>
  <c r="J142" i="17" s="1"/>
  <c r="J100" i="17" s="1"/>
  <c r="J91" i="18"/>
  <c r="F133" i="18"/>
  <c r="BF157" i="18"/>
  <c r="BF161" i="18"/>
  <c r="BF171" i="18"/>
  <c r="BF172" i="18"/>
  <c r="BF190" i="18"/>
  <c r="BF202" i="18"/>
  <c r="BF207" i="18"/>
  <c r="BF220" i="18"/>
  <c r="BF221" i="18"/>
  <c r="BF222" i="18"/>
  <c r="BF223" i="18"/>
  <c r="J94" i="19"/>
  <c r="BF152" i="19"/>
  <c r="BF167" i="19"/>
  <c r="BF175" i="19"/>
  <c r="BF183" i="19"/>
  <c r="BF194" i="19"/>
  <c r="BF205" i="19"/>
  <c r="BF146" i="20"/>
  <c r="BF147" i="20"/>
  <c r="BF155" i="20"/>
  <c r="BF157" i="20"/>
  <c r="BF162" i="20"/>
  <c r="BF163" i="20"/>
  <c r="BF164" i="20"/>
  <c r="BF173" i="20"/>
  <c r="BF176" i="20"/>
  <c r="BF202" i="20"/>
  <c r="BF203" i="20"/>
  <c r="BF204" i="20"/>
  <c r="BF214" i="20"/>
  <c r="BF226" i="20"/>
  <c r="BF255" i="20"/>
  <c r="BF285" i="20"/>
  <c r="BF298" i="20"/>
  <c r="BF322" i="20"/>
  <c r="BK326" i="20"/>
  <c r="J326" i="20" s="1"/>
  <c r="J117" i="20" s="1"/>
  <c r="E85" i="21"/>
  <c r="J128" i="21"/>
  <c r="BF137" i="21"/>
  <c r="BF139" i="21"/>
  <c r="BF143" i="21"/>
  <c r="BF144" i="21"/>
  <c r="BF147" i="21"/>
  <c r="BF158" i="21"/>
  <c r="BF195" i="21"/>
  <c r="BF199" i="21"/>
  <c r="BF205" i="21"/>
  <c r="BF139" i="22"/>
  <c r="BF146" i="22"/>
  <c r="BF138" i="24"/>
  <c r="BF148" i="24"/>
  <c r="BF155" i="24"/>
  <c r="BF157" i="24"/>
  <c r="BF174" i="24"/>
  <c r="BF134" i="25"/>
  <c r="BF140" i="25"/>
  <c r="BF149" i="25"/>
  <c r="BF152" i="25"/>
  <c r="BF156" i="25"/>
  <c r="BF166" i="25"/>
  <c r="BF167" i="25"/>
  <c r="BF171" i="25"/>
  <c r="BF177" i="25"/>
  <c r="BF182" i="25"/>
  <c r="BF187" i="25"/>
  <c r="BF142" i="26"/>
  <c r="BF145" i="26"/>
  <c r="BF148" i="26"/>
  <c r="BF154" i="26"/>
  <c r="BK149" i="26"/>
  <c r="J149" i="26" s="1"/>
  <c r="J104" i="26" s="1"/>
  <c r="BF138" i="27"/>
  <c r="BF140" i="27"/>
  <c r="BF171" i="27"/>
  <c r="BF173" i="27"/>
  <c r="BF180" i="27"/>
  <c r="BF184" i="27"/>
  <c r="E85" i="28"/>
  <c r="BF140" i="28"/>
  <c r="BF143" i="28"/>
  <c r="BF153" i="28"/>
  <c r="BF154" i="28"/>
  <c r="BF156" i="28"/>
  <c r="BF158" i="28"/>
  <c r="BF159" i="28"/>
  <c r="BF165" i="28"/>
  <c r="BF173" i="28"/>
  <c r="BF179" i="28"/>
  <c r="BF184" i="28"/>
  <c r="BF187" i="28"/>
  <c r="BF192" i="28"/>
  <c r="BF193" i="28"/>
  <c r="BF195" i="28"/>
  <c r="BF204" i="28"/>
  <c r="BF206" i="28"/>
  <c r="BF208" i="28"/>
  <c r="BF209" i="28"/>
  <c r="BF210" i="28"/>
  <c r="BF211" i="28"/>
  <c r="BF219" i="28"/>
  <c r="BF234" i="28"/>
  <c r="BF236" i="28"/>
  <c r="BF245" i="28"/>
  <c r="BF246" i="28"/>
  <c r="BF256" i="28"/>
  <c r="BF263" i="28"/>
  <c r="BK229" i="28"/>
  <c r="J229" i="28" s="1"/>
  <c r="J106" i="28" s="1"/>
  <c r="J125" i="29"/>
  <c r="BF145" i="29"/>
  <c r="BF156" i="29"/>
  <c r="BF157" i="29"/>
  <c r="BF162" i="29"/>
  <c r="BF170" i="29"/>
  <c r="BF178" i="29"/>
  <c r="BF190" i="29"/>
  <c r="J89" i="30"/>
  <c r="E119" i="30"/>
  <c r="BF132" i="30"/>
  <c r="BF135" i="30"/>
  <c r="BF143" i="30"/>
  <c r="BF147" i="30"/>
  <c r="BF148" i="30"/>
  <c r="BF151" i="30"/>
  <c r="BF166" i="30"/>
  <c r="BF173" i="30"/>
  <c r="BK177" i="30"/>
  <c r="J177" i="30" s="1"/>
  <c r="J102" i="30" s="1"/>
  <c r="BF149" i="31"/>
  <c r="BF150" i="31"/>
  <c r="BF154" i="31"/>
  <c r="BF164" i="31"/>
  <c r="BF180" i="31"/>
  <c r="BF182" i="31"/>
  <c r="BF256" i="31"/>
  <c r="BF257" i="31"/>
  <c r="BF131" i="32"/>
  <c r="BF146" i="32"/>
  <c r="BF136" i="33"/>
  <c r="BF161" i="33"/>
  <c r="BF162" i="33"/>
  <c r="BF169" i="33"/>
  <c r="BF183" i="33"/>
  <c r="J91" i="34"/>
  <c r="J125" i="35"/>
  <c r="BF167" i="2"/>
  <c r="BF168" i="2"/>
  <c r="BF172" i="2"/>
  <c r="BF191" i="2"/>
  <c r="BF192" i="2"/>
  <c r="BF205" i="2"/>
  <c r="BF206" i="2"/>
  <c r="BF148" i="3"/>
  <c r="BF164" i="3"/>
  <c r="BF178" i="3"/>
  <c r="BF190" i="3"/>
  <c r="BF219" i="3"/>
  <c r="BF225" i="3"/>
  <c r="BF226" i="3"/>
  <c r="BF227" i="3"/>
  <c r="BF229" i="3"/>
  <c r="BF230" i="3"/>
  <c r="BF231" i="3"/>
  <c r="BF245" i="3"/>
  <c r="BF246" i="3"/>
  <c r="BF256" i="3"/>
  <c r="BF258" i="3"/>
  <c r="BF259" i="3"/>
  <c r="BF262" i="3"/>
  <c r="BF263" i="3"/>
  <c r="BF273" i="3"/>
  <c r="BF276" i="3"/>
  <c r="BF293" i="3"/>
  <c r="BF294" i="3"/>
  <c r="BF319" i="3"/>
  <c r="BF327" i="3"/>
  <c r="BF329" i="3"/>
  <c r="BF331" i="3"/>
  <c r="BF332" i="3"/>
  <c r="BF334" i="3"/>
  <c r="BF337" i="3"/>
  <c r="BF338" i="3"/>
  <c r="BF339" i="3"/>
  <c r="BF342" i="3"/>
  <c r="BF343" i="3"/>
  <c r="BF344" i="3"/>
  <c r="BF345" i="3"/>
  <c r="BF354" i="3"/>
  <c r="BF361" i="3"/>
  <c r="BF365" i="3"/>
  <c r="BF366" i="3"/>
  <c r="BF367" i="3"/>
  <c r="BF374" i="3"/>
  <c r="BF380" i="3"/>
  <c r="BF388" i="3"/>
  <c r="BF394" i="3"/>
  <c r="BF399" i="3"/>
  <c r="BF403" i="3"/>
  <c r="BF408" i="3"/>
  <c r="BF418" i="3"/>
  <c r="BF424" i="3"/>
  <c r="BF426" i="3"/>
  <c r="BF428" i="3"/>
  <c r="BK171" i="3"/>
  <c r="J171" i="3" s="1"/>
  <c r="J104" i="3" s="1"/>
  <c r="BF147" i="4"/>
  <c r="BF169" i="4"/>
  <c r="BF170" i="4"/>
  <c r="BF184" i="4"/>
  <c r="BF189" i="4"/>
  <c r="BF190" i="4"/>
  <c r="BF217" i="4"/>
  <c r="BF250" i="4"/>
  <c r="BF255" i="4"/>
  <c r="BF262" i="4"/>
  <c r="BF263" i="4"/>
  <c r="BF264" i="4"/>
  <c r="BF151" i="5"/>
  <c r="BF153" i="5"/>
  <c r="BF164" i="5"/>
  <c r="BF165" i="5"/>
  <c r="BF175" i="5"/>
  <c r="BF186" i="5"/>
  <c r="BF188" i="5"/>
  <c r="BF194" i="5"/>
  <c r="BF208" i="5"/>
  <c r="BF224" i="5"/>
  <c r="BF231" i="5"/>
  <c r="BF234" i="5"/>
  <c r="BF241" i="5"/>
  <c r="BF246" i="5"/>
  <c r="BF270" i="5"/>
  <c r="BF278" i="5"/>
  <c r="BF281" i="5"/>
  <c r="BF289" i="5"/>
  <c r="BF291" i="5"/>
  <c r="BF321" i="5"/>
  <c r="BF328" i="5"/>
  <c r="BF329" i="5"/>
  <c r="BF350" i="5"/>
  <c r="BF135" i="6"/>
  <c r="BF141" i="6"/>
  <c r="BF144" i="6"/>
  <c r="BF146" i="6"/>
  <c r="BF147" i="6"/>
  <c r="BF167" i="6"/>
  <c r="BF176" i="6"/>
  <c r="BF189" i="6"/>
  <c r="BF195" i="6"/>
  <c r="BF202" i="6"/>
  <c r="BF203" i="6"/>
  <c r="BF204" i="6"/>
  <c r="BF205" i="6"/>
  <c r="BF216" i="6"/>
  <c r="BF218" i="6"/>
  <c r="BF159" i="7"/>
  <c r="BF169" i="7"/>
  <c r="BF171" i="7"/>
  <c r="BF172" i="7"/>
  <c r="BF176" i="7"/>
  <c r="BF180" i="7"/>
  <c r="BF183" i="7"/>
  <c r="BF200" i="7"/>
  <c r="BF202" i="7"/>
  <c r="BF232" i="7"/>
  <c r="BF240" i="7"/>
  <c r="BF241" i="7"/>
  <c r="BF242" i="7"/>
  <c r="BF246" i="7"/>
  <c r="BF254" i="7"/>
  <c r="E119" i="12"/>
  <c r="BF141" i="12"/>
  <c r="BF153" i="12"/>
  <c r="BF154" i="12"/>
  <c r="BF159" i="12"/>
  <c r="BF163" i="12"/>
  <c r="BF168" i="12"/>
  <c r="BF180" i="12"/>
  <c r="BF198" i="12"/>
  <c r="BF207" i="12"/>
  <c r="F127" i="13"/>
  <c r="BF149" i="13"/>
  <c r="BF150" i="13"/>
  <c r="BF151" i="13"/>
  <c r="BF172" i="13"/>
  <c r="BF174" i="13"/>
  <c r="BF176" i="13"/>
  <c r="BF180" i="13"/>
  <c r="BF189" i="13"/>
  <c r="BF199" i="13"/>
  <c r="BF205" i="14"/>
  <c r="BF206" i="14"/>
  <c r="BF209" i="14"/>
  <c r="BF211" i="14"/>
  <c r="BF212" i="14"/>
  <c r="BF215" i="14"/>
  <c r="BF216" i="14"/>
  <c r="BF218" i="14"/>
  <c r="BF249" i="14"/>
  <c r="BF257" i="14"/>
  <c r="BF258" i="14"/>
  <c r="BF260" i="14"/>
  <c r="BF271" i="14"/>
  <c r="BF278" i="14"/>
  <c r="BF280" i="14"/>
  <c r="BF285" i="14"/>
  <c r="BF288" i="14"/>
  <c r="BF306" i="14"/>
  <c r="BF314" i="14"/>
  <c r="BF316" i="14"/>
  <c r="BK174" i="14"/>
  <c r="J174" i="14" s="1"/>
  <c r="J104" i="14" s="1"/>
  <c r="E85" i="15"/>
  <c r="BF135" i="15"/>
  <c r="BF136" i="15"/>
  <c r="BF137" i="15"/>
  <c r="BF165" i="15"/>
  <c r="BF171" i="15"/>
  <c r="BK168" i="15"/>
  <c r="BK167" i="15" s="1"/>
  <c r="J167" i="15" s="1"/>
  <c r="J104" i="15" s="1"/>
  <c r="BF133" i="16"/>
  <c r="BF144" i="16"/>
  <c r="BF168" i="16"/>
  <c r="BF175" i="16"/>
  <c r="BF195" i="17"/>
  <c r="BF210" i="17"/>
  <c r="BF211" i="17"/>
  <c r="BF219" i="17"/>
  <c r="BF221" i="17"/>
  <c r="BF231" i="17"/>
  <c r="BF236" i="17"/>
  <c r="J133" i="18"/>
  <c r="BF139" i="18"/>
  <c r="BF140" i="18"/>
  <c r="BF141" i="18"/>
  <c r="BF146" i="18"/>
  <c r="BF151" i="18"/>
  <c r="BF152" i="18"/>
  <c r="BF159" i="18"/>
  <c r="BF160" i="18"/>
  <c r="BF165" i="18"/>
  <c r="BF177" i="18"/>
  <c r="BF180" i="18"/>
  <c r="BF185" i="18"/>
  <c r="BF187" i="18"/>
  <c r="BF200" i="18"/>
  <c r="BF206" i="18"/>
  <c r="BF215" i="18"/>
  <c r="BK212" i="18"/>
  <c r="J212" i="18" s="1"/>
  <c r="J111" i="18" s="1"/>
  <c r="BF155" i="19"/>
  <c r="BF168" i="19"/>
  <c r="BF169" i="19"/>
  <c r="BF186" i="19"/>
  <c r="BF188" i="19"/>
  <c r="BF199" i="19"/>
  <c r="BF165" i="20"/>
  <c r="BF171" i="20"/>
  <c r="BF174" i="20"/>
  <c r="BF175" i="20"/>
  <c r="BF193" i="20"/>
  <c r="BF198" i="20"/>
  <c r="BF200" i="20"/>
  <c r="BF201" i="20"/>
  <c r="BF207" i="20"/>
  <c r="BF222" i="20"/>
  <c r="BF231" i="20"/>
  <c r="BF234" i="20"/>
  <c r="BF238" i="20"/>
  <c r="BF245" i="20"/>
  <c r="BF262" i="20"/>
  <c r="BF263" i="20"/>
  <c r="BF265" i="20"/>
  <c r="BF268" i="20"/>
  <c r="BF269" i="20"/>
  <c r="BF271" i="20"/>
  <c r="BF272" i="20"/>
  <c r="BF275" i="20"/>
  <c r="BF276" i="20"/>
  <c r="BF277" i="20"/>
  <c r="BF290" i="20"/>
  <c r="BK156" i="20"/>
  <c r="J156" i="20" s="1"/>
  <c r="J103" i="20" s="1"/>
  <c r="BF140" i="21"/>
  <c r="BF148" i="21"/>
  <c r="BF150" i="21"/>
  <c r="BF151" i="21"/>
  <c r="BF162" i="21"/>
  <c r="BF167" i="21"/>
  <c r="BF168" i="21"/>
  <c r="BF175" i="21"/>
  <c r="BF176" i="21"/>
  <c r="BF183" i="21"/>
  <c r="BF197" i="21"/>
  <c r="BF200" i="21"/>
  <c r="BF201" i="21"/>
  <c r="BF204" i="21"/>
  <c r="J94" i="22"/>
  <c r="BF141" i="22"/>
  <c r="BF144" i="22"/>
  <c r="BF152" i="22"/>
  <c r="BF156" i="22"/>
  <c r="BF165" i="22"/>
  <c r="BF172" i="22"/>
  <c r="BF181" i="22"/>
  <c r="BF191" i="22"/>
  <c r="BF199" i="22"/>
  <c r="BF203" i="22"/>
  <c r="BF211" i="22"/>
  <c r="BF219" i="22"/>
  <c r="BF225" i="22"/>
  <c r="BF231" i="22"/>
  <c r="BF245" i="22"/>
  <c r="BF250" i="22"/>
  <c r="BF251" i="22"/>
  <c r="J91" i="23"/>
  <c r="J94" i="23"/>
  <c r="BF145" i="23"/>
  <c r="BF149" i="23"/>
  <c r="BF155" i="23"/>
  <c r="BF160" i="23"/>
  <c r="BF161" i="23"/>
  <c r="BF165" i="23"/>
  <c r="BF167" i="23"/>
  <c r="BF169" i="23"/>
  <c r="BF171" i="23"/>
  <c r="BF172" i="23"/>
  <c r="BF173" i="23"/>
  <c r="BF174" i="23"/>
  <c r="BF177" i="23"/>
  <c r="BF186" i="23"/>
  <c r="BF192" i="23"/>
  <c r="BF197" i="23"/>
  <c r="BF199" i="23"/>
  <c r="BF204" i="23"/>
  <c r="BF205" i="23"/>
  <c r="BF209" i="23"/>
  <c r="BF210" i="23"/>
  <c r="BF212" i="23"/>
  <c r="BF216" i="23"/>
  <c r="BF217" i="23"/>
  <c r="BF218" i="23"/>
  <c r="BF229" i="23"/>
  <c r="BF241" i="23"/>
  <c r="BF247" i="23"/>
  <c r="BF249" i="23"/>
  <c r="F129" i="24"/>
  <c r="BF140" i="24"/>
  <c r="BF149" i="24"/>
  <c r="BF153" i="24"/>
  <c r="E85" i="25"/>
  <c r="BF147" i="25"/>
  <c r="BF148" i="25"/>
  <c r="BF150" i="25"/>
  <c r="BF155" i="25"/>
  <c r="BF164" i="25"/>
  <c r="BF165" i="25"/>
  <c r="BF170" i="25"/>
  <c r="BF175" i="25"/>
  <c r="BF197" i="25"/>
  <c r="BF198" i="25"/>
  <c r="BK135" i="25"/>
  <c r="J135" i="25" s="1"/>
  <c r="J101" i="25" s="1"/>
  <c r="BF150" i="26"/>
  <c r="BF153" i="26"/>
  <c r="J94" i="27"/>
  <c r="BF139" i="27"/>
  <c r="BF149" i="27"/>
  <c r="BF156" i="27"/>
  <c r="BF160" i="27"/>
  <c r="BF177" i="27"/>
  <c r="BK132" i="27"/>
  <c r="BK131" i="27" s="1"/>
  <c r="BF147" i="28"/>
  <c r="BF174" i="28"/>
  <c r="BF181" i="28"/>
  <c r="BF194" i="28"/>
  <c r="BF196" i="28"/>
  <c r="BF205" i="28"/>
  <c r="BF221" i="28"/>
  <c r="BF138" i="29"/>
  <c r="BF147" i="29"/>
  <c r="BF155" i="29"/>
  <c r="BF163" i="29"/>
  <c r="BF137" i="30"/>
  <c r="BF163" i="30"/>
  <c r="BF176" i="30"/>
  <c r="BF184" i="30"/>
  <c r="BF189" i="30"/>
  <c r="BF196" i="30"/>
  <c r="F132" i="31"/>
  <c r="BF142" i="31"/>
  <c r="BF162" i="31"/>
  <c r="BF163" i="31"/>
  <c r="BF166" i="31"/>
  <c r="BF170" i="31"/>
  <c r="BF202" i="31"/>
  <c r="BF204" i="31"/>
  <c r="BF207" i="31"/>
  <c r="BF208" i="31"/>
  <c r="BF212" i="31"/>
  <c r="BF213" i="31"/>
  <c r="BF230" i="31"/>
  <c r="BF231" i="31"/>
  <c r="BF241" i="31"/>
  <c r="J94" i="32"/>
  <c r="BF128" i="32"/>
  <c r="BF130" i="32"/>
  <c r="BF136" i="32"/>
  <c r="BF142" i="32"/>
  <c r="BF153" i="32"/>
  <c r="J92" i="33"/>
  <c r="BF133" i="33"/>
  <c r="BF139" i="33"/>
  <c r="BF149" i="33"/>
  <c r="BF154" i="33"/>
  <c r="BF164" i="33"/>
  <c r="BF165" i="33"/>
  <c r="BF170" i="33"/>
  <c r="BF185" i="33"/>
  <c r="BF188" i="33"/>
  <c r="BF193" i="33"/>
  <c r="J94" i="34"/>
  <c r="BF141" i="34"/>
  <c r="BF143" i="34"/>
  <c r="BF145" i="35"/>
  <c r="BF147" i="35"/>
  <c r="BF148" i="35"/>
  <c r="BF149" i="35"/>
  <c r="BF163" i="35"/>
  <c r="BF164" i="35"/>
  <c r="BF135" i="2"/>
  <c r="BF136" i="2"/>
  <c r="BF145" i="2"/>
  <c r="BF146" i="2"/>
  <c r="BF148" i="2"/>
  <c r="BF150" i="2"/>
  <c r="BF171" i="2"/>
  <c r="BF178" i="2"/>
  <c r="BF189" i="2"/>
  <c r="BF193" i="2"/>
  <c r="E131" i="3"/>
  <c r="BF184" i="3"/>
  <c r="BF193" i="3"/>
  <c r="BF196" i="3"/>
  <c r="BF199" i="3"/>
  <c r="BF200" i="3"/>
  <c r="BF202" i="3"/>
  <c r="BF218" i="3"/>
  <c r="BF250" i="3"/>
  <c r="BF274" i="3"/>
  <c r="BF282" i="3"/>
  <c r="BF283" i="3"/>
  <c r="BF284" i="3"/>
  <c r="BF288" i="3"/>
  <c r="BF290" i="3"/>
  <c r="BF297" i="3"/>
  <c r="BF303" i="3"/>
  <c r="BF307" i="3"/>
  <c r="BF308" i="3"/>
  <c r="BF320" i="3"/>
  <c r="BF321" i="3"/>
  <c r="BF323" i="3"/>
  <c r="BF362" i="3"/>
  <c r="BF363" i="3"/>
  <c r="BF379" i="3"/>
  <c r="BF386" i="3"/>
  <c r="BF396" i="3"/>
  <c r="BF401" i="3"/>
  <c r="BF430" i="3"/>
  <c r="BF157" i="4"/>
  <c r="BF162" i="4"/>
  <c r="BF177" i="4"/>
  <c r="BF191" i="4"/>
  <c r="BF192" i="4"/>
  <c r="BF193" i="4"/>
  <c r="BF194" i="4"/>
  <c r="BF195" i="4"/>
  <c r="BF197" i="4"/>
  <c r="BF207" i="4"/>
  <c r="BF215" i="4"/>
  <c r="BF236" i="4"/>
  <c r="BF239" i="4"/>
  <c r="BF241" i="4"/>
  <c r="BF242" i="4"/>
  <c r="BK257" i="4"/>
  <c r="J257" i="4" s="1"/>
  <c r="J117" i="4" s="1"/>
  <c r="BF148" i="5"/>
  <c r="BF149" i="5"/>
  <c r="BF150" i="5"/>
  <c r="BF167" i="5"/>
  <c r="BF170" i="5"/>
  <c r="BF183" i="5"/>
  <c r="BF184" i="5"/>
  <c r="BF193" i="5"/>
  <c r="BF203" i="5"/>
  <c r="BF212" i="5"/>
  <c r="BF216" i="5"/>
  <c r="BF220" i="5"/>
  <c r="BF225" i="5"/>
  <c r="BF233" i="5"/>
  <c r="BF235" i="5"/>
  <c r="BF248" i="5"/>
  <c r="BF257" i="5"/>
  <c r="BF263" i="5"/>
  <c r="BF307" i="5"/>
  <c r="BF322" i="5"/>
  <c r="BF327" i="5"/>
  <c r="BF330" i="5"/>
  <c r="BF336" i="5"/>
  <c r="BF338" i="5"/>
  <c r="BF178" i="17"/>
  <c r="BF203" i="17"/>
  <c r="BF234" i="17"/>
  <c r="BF235" i="17"/>
  <c r="BF240" i="17"/>
  <c r="BF242" i="17"/>
  <c r="BF145" i="18"/>
  <c r="BF178" i="18"/>
  <c r="BF181" i="18"/>
  <c r="BK203" i="18"/>
  <c r="J203" i="18" s="1"/>
  <c r="J108" i="18" s="1"/>
  <c r="BF149" i="19"/>
  <c r="BF163" i="19"/>
  <c r="BF176" i="19"/>
  <c r="BF193" i="19"/>
  <c r="BK159" i="19"/>
  <c r="J159" i="19" s="1"/>
  <c r="J102" i="19" s="1"/>
  <c r="BK204" i="19"/>
  <c r="J204" i="19" s="1"/>
  <c r="J111" i="19" s="1"/>
  <c r="BF148" i="20"/>
  <c r="BF154" i="20"/>
  <c r="BF172" i="20"/>
  <c r="BF194" i="20"/>
  <c r="BF196" i="20"/>
  <c r="BF227" i="20"/>
  <c r="BF235" i="20"/>
  <c r="BF243" i="20"/>
  <c r="BF249" i="20"/>
  <c r="BF253" i="20"/>
  <c r="BF266" i="20"/>
  <c r="BF278" i="20"/>
  <c r="BF283" i="20"/>
  <c r="BF291" i="20"/>
  <c r="BF293" i="20"/>
  <c r="BF295" i="20"/>
  <c r="BF296" i="20"/>
  <c r="BF310" i="20"/>
  <c r="BF316" i="20"/>
  <c r="BF333" i="20"/>
  <c r="J91" i="21"/>
  <c r="BF152" i="21"/>
  <c r="BF159" i="21"/>
  <c r="BF179" i="21"/>
  <c r="BF184" i="21"/>
  <c r="BF186" i="21"/>
  <c r="BF138" i="22"/>
  <c r="BF142" i="22"/>
  <c r="BF184" i="22"/>
  <c r="BF226" i="22"/>
  <c r="BF235" i="22"/>
  <c r="BF236" i="22"/>
  <c r="BF248" i="22"/>
  <c r="BF249" i="22"/>
  <c r="BK143" i="22"/>
  <c r="J143" i="22" s="1"/>
  <c r="J101" i="22" s="1"/>
  <c r="F94" i="23"/>
  <c r="BF144" i="23"/>
  <c r="BF151" i="23"/>
  <c r="BF193" i="23"/>
  <c r="BF202" i="23"/>
  <c r="BF214" i="23"/>
  <c r="BF221" i="23"/>
  <c r="BF226" i="23"/>
  <c r="BF245" i="23"/>
  <c r="BK223" i="23"/>
  <c r="J223" i="23" s="1"/>
  <c r="J110" i="23" s="1"/>
  <c r="BF135" i="24"/>
  <c r="BF136" i="24"/>
  <c r="BF159" i="24"/>
  <c r="BF162" i="24"/>
  <c r="BF164" i="24"/>
  <c r="BF136" i="25"/>
  <c r="BF139" i="25"/>
  <c r="BF146" i="25"/>
  <c r="BF154" i="25"/>
  <c r="BF162" i="25"/>
  <c r="BF163" i="25"/>
  <c r="BF179" i="25"/>
  <c r="BF183" i="25"/>
  <c r="BF184" i="25"/>
  <c r="BF189" i="25"/>
  <c r="BF190" i="25"/>
  <c r="BF192" i="25"/>
  <c r="BF193" i="25"/>
  <c r="BF194" i="25"/>
  <c r="BF195" i="25"/>
  <c r="BF207" i="25"/>
  <c r="BF159" i="27"/>
  <c r="BF170" i="27"/>
  <c r="BF178" i="27"/>
  <c r="BF179" i="27"/>
  <c r="BF190" i="27"/>
  <c r="BF150" i="28"/>
  <c r="BF161" i="28"/>
  <c r="BF167" i="28"/>
  <c r="BF178" i="28"/>
  <c r="BF207" i="28"/>
  <c r="BF240" i="28"/>
  <c r="BF241" i="28"/>
  <c r="BF242" i="28"/>
  <c r="BF252" i="28"/>
  <c r="BF259" i="28"/>
  <c r="BF135" i="29"/>
  <c r="BF136" i="29"/>
  <c r="BF137" i="29"/>
  <c r="BF139" i="29"/>
  <c r="BF166" i="29"/>
  <c r="BF168" i="29"/>
  <c r="BF171" i="29"/>
  <c r="BF172" i="29"/>
  <c r="BF175" i="29"/>
  <c r="BF179" i="29"/>
  <c r="BF187" i="29"/>
  <c r="BF144" i="30"/>
  <c r="BF157" i="30"/>
  <c r="BF159" i="30"/>
  <c r="BF160" i="30"/>
  <c r="BF164" i="30"/>
  <c r="BF167" i="30"/>
  <c r="BF169" i="30"/>
  <c r="BF171" i="30"/>
  <c r="BF178" i="30"/>
  <c r="BF180" i="30"/>
  <c r="BF186" i="30"/>
  <c r="BF190" i="30"/>
  <c r="BF192" i="30"/>
  <c r="BF148" i="31"/>
  <c r="BF159" i="31"/>
  <c r="BF172" i="31"/>
  <c r="BF188" i="31"/>
  <c r="BF189" i="31"/>
  <c r="BF192" i="31"/>
  <c r="BF201" i="31"/>
  <c r="BF209" i="31"/>
  <c r="BF220" i="31"/>
  <c r="BF226" i="31"/>
  <c r="BF235" i="31"/>
  <c r="BF239" i="31"/>
  <c r="BF244" i="31"/>
  <c r="BF249" i="31"/>
  <c r="BF252" i="31"/>
  <c r="BF254" i="31"/>
  <c r="BF133" i="32"/>
  <c r="BF141" i="32"/>
  <c r="BF149" i="32"/>
  <c r="BF156" i="33"/>
  <c r="BF157" i="33"/>
  <c r="BF180" i="33"/>
  <c r="BF198" i="33"/>
  <c r="E85" i="34"/>
  <c r="BF128" i="34"/>
  <c r="BF129" i="34"/>
  <c r="BF130" i="34"/>
  <c r="BF134" i="34"/>
  <c r="BF138" i="34"/>
  <c r="BK142" i="34"/>
  <c r="J142" i="34" s="1"/>
  <c r="J101" i="34" s="1"/>
  <c r="BF135" i="35"/>
  <c r="BF138" i="35"/>
  <c r="BF158" i="35"/>
  <c r="BF160" i="35"/>
  <c r="BF166" i="35"/>
  <c r="F94" i="2"/>
  <c r="BF159" i="2"/>
  <c r="BF163" i="2"/>
  <c r="BF165" i="2"/>
  <c r="BF166" i="2"/>
  <c r="BF202" i="2"/>
  <c r="BF204" i="2"/>
  <c r="BF208" i="2"/>
  <c r="BF209" i="2"/>
  <c r="BF150" i="3"/>
  <c r="BF151" i="3"/>
  <c r="BF153" i="3"/>
  <c r="BF155" i="3"/>
  <c r="BF158" i="3"/>
  <c r="BF162" i="3"/>
  <c r="BF183" i="3"/>
  <c r="BF203" i="3"/>
  <c r="BF214" i="3"/>
  <c r="BF237" i="3"/>
  <c r="BF238" i="3"/>
  <c r="BF242" i="3"/>
  <c r="BF244" i="3"/>
  <c r="BF270" i="3"/>
  <c r="BF277" i="3"/>
  <c r="BF279" i="3"/>
  <c r="BF298" i="3"/>
  <c r="BF300" i="3"/>
  <c r="BF301" i="3"/>
  <c r="BF304" i="3"/>
  <c r="BF305" i="3"/>
  <c r="BF306" i="3"/>
  <c r="BF313" i="3"/>
  <c r="BF314" i="3"/>
  <c r="BF318" i="3"/>
  <c r="BF346" i="3"/>
  <c r="BF358" i="3"/>
  <c r="BF360" i="3"/>
  <c r="BF373" i="3"/>
  <c r="BF383" i="3"/>
  <c r="BF384" i="3"/>
  <c r="BF389" i="3"/>
  <c r="BF393" i="3"/>
  <c r="BF404" i="3"/>
  <c r="BF411" i="3"/>
  <c r="BF427" i="3"/>
  <c r="BF434" i="3"/>
  <c r="BF148" i="4"/>
  <c r="BF158" i="4"/>
  <c r="BF159" i="4"/>
  <c r="BF171" i="4"/>
  <c r="BF172" i="4"/>
  <c r="BF180" i="4"/>
  <c r="BF188" i="4"/>
  <c r="BF199" i="4"/>
  <c r="BF208" i="4"/>
  <c r="BF209" i="4"/>
  <c r="BF229" i="4"/>
  <c r="BF233" i="4"/>
  <c r="BF235" i="4"/>
  <c r="BF254" i="4"/>
  <c r="BF152" i="5"/>
  <c r="BF158" i="5"/>
  <c r="BF162" i="5"/>
  <c r="BF176" i="5"/>
  <c r="BF178" i="5"/>
  <c r="BF179" i="5"/>
  <c r="BF181" i="5"/>
  <c r="BF189" i="5"/>
  <c r="BF190" i="5"/>
  <c r="BF200" i="5"/>
  <c r="BF217" i="5"/>
  <c r="BF222" i="5"/>
  <c r="BF227" i="5"/>
  <c r="BF236" i="5"/>
  <c r="BF239" i="5"/>
  <c r="BF256" i="5"/>
  <c r="BF271" i="5"/>
  <c r="BF287" i="5"/>
  <c r="BF302" i="5"/>
  <c r="BF304" i="5"/>
  <c r="BF310" i="5"/>
  <c r="BF311" i="5"/>
  <c r="BF317" i="5"/>
  <c r="BF319" i="5"/>
  <c r="BF342" i="5"/>
  <c r="BF353" i="5"/>
  <c r="BF363" i="5"/>
  <c r="BF156" i="6"/>
  <c r="BF159" i="6"/>
  <c r="BF169" i="6"/>
  <c r="BF174" i="6"/>
  <c r="BF199" i="6"/>
  <c r="BF210" i="6"/>
  <c r="BF147" i="7"/>
  <c r="BF153" i="7"/>
  <c r="BF154" i="7"/>
  <c r="BF160" i="7"/>
  <c r="BF165" i="7"/>
  <c r="BF173" i="7"/>
  <c r="BF185" i="7"/>
  <c r="BF186" i="7"/>
  <c r="BF188" i="7"/>
  <c r="BF198" i="7"/>
  <c r="BF208" i="7"/>
  <c r="BF212" i="7"/>
  <c r="BF214" i="7"/>
  <c r="BF238" i="7"/>
  <c r="BF239" i="7"/>
  <c r="BF255" i="7"/>
  <c r="BF258" i="7"/>
  <c r="BF259" i="7"/>
  <c r="BF167" i="12"/>
  <c r="BF172" i="12"/>
  <c r="BF173" i="12"/>
  <c r="BF178" i="12"/>
  <c r="BF179" i="12"/>
  <c r="BF181" i="12"/>
  <c r="BF182" i="12"/>
  <c r="BF183" i="12"/>
  <c r="BF190" i="12"/>
  <c r="BF200" i="12"/>
  <c r="BF204" i="12"/>
  <c r="BF141" i="13"/>
  <c r="BF142" i="13"/>
  <c r="BF152" i="13"/>
  <c r="BF154" i="13"/>
  <c r="BF155" i="13"/>
  <c r="BF160" i="13"/>
  <c r="BF162" i="13"/>
  <c r="BF163" i="13"/>
  <c r="BF200" i="13"/>
  <c r="BF206" i="13"/>
  <c r="BF213" i="13"/>
  <c r="BK132" i="13"/>
  <c r="J132" i="13" s="1"/>
  <c r="J100" i="13" s="1"/>
  <c r="BF154" i="14"/>
  <c r="BF155" i="14"/>
  <c r="BF165" i="14"/>
  <c r="BF172" i="14"/>
  <c r="BF173" i="14"/>
  <c r="BF190" i="14"/>
  <c r="BF200" i="14"/>
  <c r="BF201" i="14"/>
  <c r="BF228" i="14"/>
  <c r="BF229" i="14"/>
  <c r="BF233" i="14"/>
  <c r="BF247" i="14"/>
  <c r="BF253" i="14"/>
  <c r="BF254" i="14"/>
  <c r="BF255" i="14"/>
  <c r="BF261" i="14"/>
  <c r="BF266" i="14"/>
  <c r="BF279" i="14"/>
  <c r="BF286" i="14"/>
  <c r="BF291" i="14"/>
  <c r="BF292" i="14"/>
  <c r="BF318" i="14"/>
  <c r="BF142" i="15"/>
  <c r="BF145" i="15"/>
  <c r="BF160" i="15"/>
  <c r="BF162" i="15"/>
  <c r="E85" i="16"/>
  <c r="BF138" i="16"/>
  <c r="BF158" i="16"/>
  <c r="BF164" i="16"/>
  <c r="BF172" i="16"/>
  <c r="BF176" i="16"/>
  <c r="BF183" i="16"/>
  <c r="BF189" i="16"/>
  <c r="BF193" i="16"/>
  <c r="BF198" i="16"/>
  <c r="BF199" i="16"/>
  <c r="BF200" i="16"/>
  <c r="BF156" i="17"/>
  <c r="BF157" i="17"/>
  <c r="BF158" i="17"/>
  <c r="BF159" i="17"/>
  <c r="BF165" i="17"/>
  <c r="BF166" i="17"/>
  <c r="BF173" i="17"/>
  <c r="BF181" i="17"/>
  <c r="BF182" i="17"/>
  <c r="BF188" i="17"/>
  <c r="BF189" i="17"/>
  <c r="BF220" i="17"/>
  <c r="BF228" i="17"/>
  <c r="BF229" i="17"/>
  <c r="BF230" i="17"/>
  <c r="BF239" i="17"/>
  <c r="BF142" i="18"/>
  <c r="BF150" i="18"/>
  <c r="BF155" i="18"/>
  <c r="BF156" i="18"/>
  <c r="BF167" i="18"/>
  <c r="BF183" i="18"/>
  <c r="BF184" i="18"/>
  <c r="BF186" i="18"/>
  <c r="BF189" i="18"/>
  <c r="BF218" i="18"/>
  <c r="BK214" i="18"/>
  <c r="J214" i="18" s="1"/>
  <c r="J112" i="18" s="1"/>
  <c r="BF136" i="19"/>
  <c r="BF137" i="19"/>
  <c r="BF140" i="19"/>
  <c r="BF141" i="19"/>
  <c r="BF142" i="19"/>
  <c r="BF144" i="19"/>
  <c r="BF145" i="19"/>
  <c r="BF148" i="19"/>
  <c r="BF153" i="19"/>
  <c r="BF172" i="19"/>
  <c r="BF184" i="19"/>
  <c r="BF195" i="19"/>
  <c r="BK157" i="19"/>
  <c r="J157" i="19" s="1"/>
  <c r="J101" i="19" s="1"/>
  <c r="E85" i="20"/>
  <c r="BF153" i="20"/>
  <c r="BF170" i="20"/>
  <c r="BF179" i="20"/>
  <c r="BF185" i="20"/>
  <c r="BF197" i="20"/>
  <c r="BF212" i="20"/>
  <c r="BF213" i="20"/>
  <c r="BF215" i="20"/>
  <c r="BF219" i="20"/>
  <c r="BF233" i="20"/>
  <c r="BF242" i="20"/>
  <c r="BF258" i="20"/>
  <c r="BF260" i="20"/>
  <c r="BF264" i="20"/>
  <c r="BF267" i="20"/>
  <c r="BF281" i="20"/>
  <c r="BF286" i="20"/>
  <c r="BF288" i="20"/>
  <c r="BF289" i="20"/>
  <c r="BF317" i="20"/>
  <c r="BF318" i="20"/>
  <c r="BF334" i="20"/>
  <c r="BF134" i="21"/>
  <c r="BF138" i="21"/>
  <c r="BF146" i="21"/>
  <c r="BF153" i="21"/>
  <c r="BF155" i="21"/>
  <c r="BF169" i="21"/>
  <c r="BF173" i="21"/>
  <c r="BF178" i="21"/>
  <c r="BF190" i="21"/>
  <c r="BF191" i="21"/>
  <c r="E85" i="22"/>
  <c r="BF179" i="22"/>
  <c r="BF188" i="22"/>
  <c r="BF190" i="22"/>
  <c r="BF195" i="22"/>
  <c r="BF200" i="22"/>
  <c r="BF209" i="22"/>
  <c r="BF213" i="22"/>
  <c r="BF216" i="22"/>
  <c r="BF247" i="22"/>
  <c r="BF219" i="23"/>
  <c r="BF158" i="27"/>
  <c r="BF165" i="27"/>
  <c r="BF166" i="27"/>
  <c r="BF167" i="27"/>
  <c r="BF174" i="27"/>
  <c r="BF175" i="27"/>
  <c r="BF187" i="27"/>
  <c r="BF194" i="27"/>
  <c r="J91" i="28"/>
  <c r="BF141" i="28"/>
  <c r="BF148" i="28"/>
  <c r="BF160" i="28"/>
  <c r="BF188" i="28"/>
  <c r="BF189" i="28"/>
  <c r="BF190" i="28"/>
  <c r="BF197" i="28"/>
  <c r="BF226" i="28"/>
  <c r="BF228" i="28"/>
  <c r="BF237" i="28"/>
  <c r="BF239" i="28"/>
  <c r="BF248" i="28"/>
  <c r="BF260" i="28"/>
  <c r="BK166" i="28"/>
  <c r="J166" i="28" s="1"/>
  <c r="J103" i="28" s="1"/>
  <c r="BF134" i="29"/>
  <c r="BF141" i="29"/>
  <c r="BF161" i="29"/>
  <c r="BF174" i="29"/>
  <c r="BF183" i="29"/>
  <c r="BF155" i="30"/>
  <c r="BF181" i="30"/>
  <c r="BF193" i="30"/>
  <c r="BF138" i="31"/>
  <c r="BF143" i="31"/>
  <c r="BF144" i="31"/>
  <c r="BF146" i="31"/>
  <c r="BF169" i="31"/>
  <c r="BF173" i="31"/>
  <c r="BF174" i="31"/>
  <c r="BF181" i="31"/>
  <c r="BF185" i="31"/>
  <c r="BF190" i="31"/>
  <c r="BF198" i="31"/>
  <c r="BF215" i="31"/>
  <c r="BF222" i="31"/>
  <c r="BF227" i="31"/>
  <c r="BF228" i="31"/>
  <c r="BF232" i="31"/>
  <c r="BF233" i="31"/>
  <c r="BF248" i="31"/>
  <c r="BF253" i="31"/>
  <c r="BF129" i="32"/>
  <c r="BF137" i="32"/>
  <c r="BF140" i="32"/>
  <c r="BF145" i="32"/>
  <c r="BF148" i="32"/>
  <c r="BF151" i="32"/>
  <c r="BF152" i="32"/>
  <c r="BF157" i="32"/>
  <c r="BF158" i="32"/>
  <c r="BF134" i="33"/>
  <c r="BF140" i="33"/>
  <c r="BF142" i="33"/>
  <c r="BF160" i="33"/>
  <c r="BF175" i="33"/>
  <c r="BF181" i="33"/>
  <c r="BF182" i="33"/>
  <c r="BF199" i="33"/>
  <c r="BF135" i="34"/>
  <c r="BF136" i="34"/>
  <c r="BF140" i="34"/>
  <c r="F94" i="35"/>
  <c r="BF134" i="35"/>
  <c r="BF136" i="35"/>
  <c r="BF143" i="35"/>
  <c r="BF144" i="35"/>
  <c r="BF146" i="35"/>
  <c r="BF152" i="35"/>
  <c r="BF157" i="35"/>
  <c r="BF162" i="35"/>
  <c r="BF165" i="35"/>
  <c r="BF167" i="35"/>
  <c r="BF168" i="35"/>
  <c r="BF171" i="35"/>
  <c r="BK173" i="35"/>
  <c r="J173" i="35" s="1"/>
  <c r="J109" i="35" s="1"/>
  <c r="J91" i="2"/>
  <c r="BF137" i="2"/>
  <c r="BF142" i="2"/>
  <c r="BF155" i="2"/>
  <c r="BF173" i="2"/>
  <c r="BF174" i="2"/>
  <c r="BF183" i="2"/>
  <c r="BF184" i="2"/>
  <c r="BF185" i="2"/>
  <c r="BF186" i="2"/>
  <c r="BF187" i="2"/>
  <c r="BF188" i="2"/>
  <c r="BF195" i="2"/>
  <c r="BF161" i="3"/>
  <c r="BF165" i="3"/>
  <c r="BF167" i="3"/>
  <c r="BF170" i="3"/>
  <c r="BF182" i="3"/>
  <c r="BF194" i="3"/>
  <c r="BF195" i="3"/>
  <c r="BF207" i="3"/>
  <c r="BF211" i="3"/>
  <c r="BF222" i="3"/>
  <c r="BF232" i="3"/>
  <c r="BF233" i="3"/>
  <c r="BF239" i="3"/>
  <c r="BF240" i="3"/>
  <c r="BF255" i="3"/>
  <c r="BF257" i="3"/>
  <c r="BF264" i="3"/>
  <c r="BF265" i="3"/>
  <c r="BF275" i="3"/>
  <c r="BF278" i="3"/>
  <c r="BF285" i="3"/>
  <c r="BF286" i="3"/>
  <c r="BF315" i="3"/>
  <c r="BF316" i="3"/>
  <c r="BF330" i="3"/>
  <c r="BF335" i="3"/>
  <c r="BF340" i="3"/>
  <c r="BF347" i="3"/>
  <c r="BF352" i="3"/>
  <c r="BF353" i="3"/>
  <c r="BF378" i="3"/>
  <c r="BF390" i="3"/>
  <c r="BF415" i="3"/>
  <c r="BF423" i="3"/>
  <c r="BF431" i="3"/>
  <c r="BF145" i="4"/>
  <c r="BF160" i="4"/>
  <c r="BF161" i="4"/>
  <c r="BF182" i="4"/>
  <c r="BF183" i="4"/>
  <c r="BF238" i="5"/>
  <c r="BF240" i="5"/>
  <c r="BF251" i="5"/>
  <c r="BF252" i="5"/>
  <c r="BF276" i="5"/>
  <c r="BF277" i="5"/>
  <c r="BF279" i="5"/>
  <c r="BF280" i="5"/>
  <c r="BF288" i="5"/>
  <c r="BF293" i="5"/>
  <c r="BF298" i="5"/>
  <c r="BF299" i="5"/>
  <c r="BF324" i="5"/>
  <c r="BF325" i="5"/>
  <c r="BF326" i="5"/>
  <c r="BF335" i="5"/>
  <c r="BF356" i="5"/>
  <c r="BK242" i="5"/>
  <c r="J242" i="5" s="1"/>
  <c r="J106" i="5" s="1"/>
  <c r="BF133" i="6"/>
  <c r="BF134" i="6"/>
  <c r="BF136" i="6"/>
  <c r="BF139" i="6"/>
  <c r="BF145" i="6"/>
  <c r="BF153" i="6"/>
  <c r="BF158" i="6"/>
  <c r="BF175" i="6"/>
  <c r="BF184" i="6"/>
  <c r="BF185" i="6"/>
  <c r="BF186" i="6"/>
  <c r="BF187" i="6"/>
  <c r="BF190" i="6"/>
  <c r="BF206" i="6"/>
  <c r="BF138" i="7"/>
  <c r="BF161" i="7"/>
  <c r="BF166" i="7"/>
  <c r="BF182" i="7"/>
  <c r="BF184" i="7"/>
  <c r="BF189" i="7"/>
  <c r="BF197" i="7"/>
  <c r="BF199" i="7"/>
  <c r="BF203" i="7"/>
  <c r="BF209" i="7"/>
  <c r="BF217" i="7"/>
  <c r="BF227" i="7"/>
  <c r="BF229" i="7"/>
  <c r="BF235" i="7"/>
  <c r="BF152" i="12"/>
  <c r="BF156" i="12"/>
  <c r="BF170" i="12"/>
  <c r="BF171" i="12"/>
  <c r="BF186" i="12"/>
  <c r="BF188" i="12"/>
  <c r="BF191" i="12"/>
  <c r="BF192" i="12"/>
  <c r="BF195" i="12"/>
  <c r="BF133" i="13"/>
  <c r="BF153" i="13"/>
  <c r="BF169" i="13"/>
  <c r="BF170" i="13"/>
  <c r="BF185" i="13"/>
  <c r="BF198" i="13"/>
  <c r="BF208" i="13"/>
  <c r="BF210" i="13"/>
  <c r="BF211" i="13"/>
  <c r="BF142" i="14"/>
  <c r="BF144" i="14"/>
  <c r="BF161" i="14"/>
  <c r="BF175" i="14"/>
  <c r="BF180" i="14"/>
  <c r="BF197" i="14"/>
  <c r="BF198" i="14"/>
  <c r="BF202" i="14"/>
  <c r="BF207" i="14"/>
  <c r="BF208" i="14"/>
  <c r="BF213" i="14"/>
  <c r="BF214" i="14"/>
  <c r="BF219" i="14"/>
  <c r="BF231" i="14"/>
  <c r="BF251" i="14"/>
  <c r="BF263" i="14"/>
  <c r="BF281" i="14"/>
  <c r="BF296" i="14"/>
  <c r="BF297" i="14"/>
  <c r="BF298" i="14"/>
  <c r="BF301" i="14"/>
  <c r="BF305" i="14"/>
  <c r="BF133" i="15"/>
  <c r="BF146" i="15"/>
  <c r="BF147" i="15"/>
  <c r="BF148" i="15"/>
  <c r="BF149" i="15"/>
  <c r="BF150" i="15"/>
  <c r="BF158" i="15"/>
  <c r="BF159" i="15"/>
  <c r="BF141" i="16"/>
  <c r="BF152" i="16"/>
  <c r="BF156" i="16"/>
  <c r="BF162" i="16"/>
  <c r="BF165" i="16"/>
  <c r="BF169" i="16"/>
  <c r="BF170" i="16"/>
  <c r="BF178" i="16"/>
  <c r="BF179" i="16"/>
  <c r="BF181" i="16"/>
  <c r="BF182" i="16"/>
  <c r="BF187" i="16"/>
  <c r="BF192" i="16"/>
  <c r="BF195" i="16"/>
  <c r="BF143" i="17"/>
  <c r="BF145" i="17"/>
  <c r="BF150" i="17"/>
  <c r="BF160" i="17"/>
  <c r="BF168" i="17"/>
  <c r="BF183" i="17"/>
  <c r="BF184" i="17"/>
  <c r="BF206" i="17"/>
  <c r="BF207" i="17"/>
  <c r="BF208" i="17"/>
  <c r="BF214" i="17"/>
  <c r="BF215" i="17"/>
  <c r="BF216" i="17"/>
  <c r="BF217" i="17"/>
  <c r="BF218" i="17"/>
  <c r="BF243" i="17"/>
  <c r="BF143" i="18"/>
  <c r="BF144" i="18"/>
  <c r="BF176" i="18"/>
  <c r="BF195" i="18"/>
  <c r="BF197" i="18"/>
  <c r="BF213" i="18"/>
  <c r="BF143" i="19"/>
  <c r="BF178" i="19"/>
  <c r="BF181" i="19"/>
  <c r="BF190" i="19"/>
  <c r="BF196" i="19"/>
  <c r="BF198" i="19"/>
  <c r="BF160" i="20"/>
  <c r="BF161" i="20"/>
  <c r="BF169" i="20"/>
  <c r="BF192" i="20"/>
  <c r="BF209" i="20"/>
  <c r="BF221" i="20"/>
  <c r="BF228" i="20"/>
  <c r="BF232" i="20"/>
  <c r="BF239" i="20"/>
  <c r="BF241" i="20"/>
  <c r="BF246" i="20"/>
  <c r="BF247" i="20"/>
  <c r="BF279" i="20"/>
  <c r="BF280" i="20"/>
  <c r="BF287" i="20"/>
  <c r="BF300" i="20"/>
  <c r="BF304" i="20"/>
  <c r="BF311" i="20"/>
  <c r="BF313" i="20"/>
  <c r="BF315" i="20"/>
  <c r="BF319" i="20"/>
  <c r="BF325" i="20"/>
  <c r="BF332" i="20"/>
  <c r="BF163" i="21"/>
  <c r="BF182" i="21"/>
  <c r="BF203" i="21"/>
  <c r="BF137" i="22"/>
  <c r="BF140" i="22"/>
  <c r="BF150" i="22"/>
  <c r="BF155" i="22"/>
  <c r="BF157" i="22"/>
  <c r="BF161" i="22"/>
  <c r="BF176" i="22"/>
  <c r="BF193" i="22"/>
  <c r="BF197" i="22"/>
  <c r="BF198" i="22"/>
  <c r="BF221" i="22"/>
  <c r="E85" i="23"/>
  <c r="BF148" i="23"/>
  <c r="BF152" i="23"/>
  <c r="BF168" i="23"/>
  <c r="BF170" i="23"/>
  <c r="BF178" i="23"/>
  <c r="BF179" i="23"/>
  <c r="BF182" i="23"/>
  <c r="BF188" i="23"/>
  <c r="BF191" i="23"/>
  <c r="BF195" i="23"/>
  <c r="BF198" i="23"/>
  <c r="BF227" i="23"/>
  <c r="BF231" i="23"/>
  <c r="BF232" i="23"/>
  <c r="BF236" i="23"/>
  <c r="BF237" i="23"/>
  <c r="BF239" i="23"/>
  <c r="BF240" i="23"/>
  <c r="BF248" i="23"/>
  <c r="BF250" i="23"/>
  <c r="BK242" i="23"/>
  <c r="J242" i="23" s="1"/>
  <c r="J116" i="23" s="1"/>
  <c r="BF139" i="24"/>
  <c r="BF141" i="24"/>
  <c r="BF169" i="25"/>
  <c r="BF176" i="25"/>
  <c r="BF180" i="25"/>
  <c r="BF181" i="25"/>
  <c r="BF185" i="25"/>
  <c r="BF186" i="25"/>
  <c r="BF205" i="25"/>
  <c r="BF208" i="25"/>
  <c r="BF209" i="25"/>
  <c r="BF138" i="26"/>
  <c r="BF147" i="26"/>
  <c r="BF145" i="27"/>
  <c r="BF146" i="27"/>
  <c r="BF147" i="27"/>
  <c r="BF151" i="27"/>
  <c r="BF152" i="27"/>
  <c r="BF154" i="27"/>
  <c r="BF155" i="27"/>
  <c r="BF191" i="27"/>
  <c r="BF195" i="27"/>
  <c r="BF199" i="27"/>
  <c r="BF145" i="28"/>
  <c r="BF169" i="28"/>
  <c r="BF172" i="28"/>
  <c r="BF175" i="28"/>
  <c r="BF180" i="28"/>
  <c r="BF182" i="28"/>
  <c r="BF183" i="28"/>
  <c r="BF191" i="28"/>
  <c r="BF203" i="28"/>
  <c r="BF214" i="28"/>
  <c r="BF218" i="28"/>
  <c r="BF230" i="28"/>
  <c r="BF233" i="28"/>
  <c r="BF243" i="28"/>
  <c r="BF262" i="28"/>
  <c r="BF140" i="29"/>
  <c r="BF142" i="29"/>
  <c r="BF152" i="29"/>
  <c r="BF153" i="29"/>
  <c r="BF138" i="30"/>
  <c r="BF140" i="30"/>
  <c r="BF145" i="30"/>
  <c r="BF156" i="30"/>
  <c r="BF158" i="30"/>
  <c r="BF185" i="30"/>
  <c r="BF140" i="31"/>
  <c r="BF141" i="31"/>
  <c r="BF145" i="31"/>
  <c r="BF147" i="31"/>
  <c r="BF156" i="31"/>
  <c r="BF157" i="31"/>
  <c r="BF160" i="31"/>
  <c r="BF168" i="31"/>
  <c r="BF178" i="31"/>
  <c r="BF187" i="31"/>
  <c r="BF200" i="31"/>
  <c r="BF205" i="31"/>
  <c r="BF260" i="31"/>
  <c r="BF132" i="32"/>
  <c r="BF134" i="32"/>
  <c r="BF139" i="32"/>
  <c r="BF143" i="32"/>
  <c r="BF150" i="32"/>
  <c r="BF154" i="32"/>
  <c r="BF135" i="33"/>
  <c r="BF143" i="33"/>
  <c r="BF168" i="33"/>
  <c r="BF177" i="33"/>
  <c r="BF178" i="33"/>
  <c r="BF179" i="33"/>
  <c r="BF184" i="33"/>
  <c r="BF186" i="33"/>
  <c r="BF190" i="33"/>
  <c r="BF191" i="33"/>
  <c r="BF196" i="33"/>
  <c r="BK148" i="33"/>
  <c r="J148" i="33" s="1"/>
  <c r="J100" i="33" s="1"/>
  <c r="BF131" i="34"/>
  <c r="BF133" i="34"/>
  <c r="E85" i="35"/>
  <c r="BF139" i="35"/>
  <c r="BF140" i="35"/>
  <c r="BF141" i="35"/>
  <c r="BF142" i="35"/>
  <c r="BF150" i="35"/>
  <c r="BF155" i="35"/>
  <c r="BF174" i="35"/>
  <c r="BK151" i="35"/>
  <c r="J151" i="35" s="1"/>
  <c r="J101" i="35" s="1"/>
  <c r="BK154" i="35"/>
  <c r="J154" i="35" s="1"/>
  <c r="J103" i="35" s="1"/>
  <c r="BK159" i="35"/>
  <c r="J159" i="35" s="1"/>
  <c r="J105" i="35" s="1"/>
  <c r="F38" i="3"/>
  <c r="BC97" i="1" s="1"/>
  <c r="F38" i="23"/>
  <c r="BC121" i="1" s="1"/>
  <c r="J35" i="16"/>
  <c r="AV112" i="1" s="1"/>
  <c r="F35" i="14"/>
  <c r="AZ109" i="1" s="1"/>
  <c r="BC106" i="1"/>
  <c r="F39" i="15"/>
  <c r="BD111" i="1" s="1"/>
  <c r="AV104" i="1"/>
  <c r="J35" i="22"/>
  <c r="AV120" i="1" s="1"/>
  <c r="F37" i="27"/>
  <c r="BB127" i="1" s="1"/>
  <c r="F35" i="17"/>
  <c r="AZ114" i="1" s="1"/>
  <c r="F35" i="23"/>
  <c r="AZ121" i="1" s="1"/>
  <c r="J35" i="31"/>
  <c r="AV132" i="1" s="1"/>
  <c r="F39" i="13"/>
  <c r="BD108" i="1" s="1"/>
  <c r="F35" i="29"/>
  <c r="BB129" i="1" s="1"/>
  <c r="F37" i="33"/>
  <c r="BD134" i="1" s="1"/>
  <c r="F37" i="25"/>
  <c r="BB124" i="1" s="1"/>
  <c r="F36" i="29"/>
  <c r="BC129" i="1" s="1"/>
  <c r="F39" i="14"/>
  <c r="BD109" i="1" s="1"/>
  <c r="F37" i="23"/>
  <c r="BB121" i="1" s="1"/>
  <c r="J35" i="34"/>
  <c r="AV136" i="1" s="1"/>
  <c r="F37" i="5"/>
  <c r="BB100" i="1" s="1"/>
  <c r="J35" i="13"/>
  <c r="AV108" i="1" s="1"/>
  <c r="F38" i="21"/>
  <c r="BC119" i="1" s="1"/>
  <c r="J35" i="26"/>
  <c r="AV126" i="1" s="1"/>
  <c r="F37" i="4"/>
  <c r="BB98" i="1" s="1"/>
  <c r="F35" i="13"/>
  <c r="AZ108" i="1" s="1"/>
  <c r="J33" i="30"/>
  <c r="AV130" i="1" s="1"/>
  <c r="J35" i="5"/>
  <c r="AV100" i="1" s="1"/>
  <c r="AZ105" i="1"/>
  <c r="F38" i="25"/>
  <c r="BC124" i="1" s="1"/>
  <c r="F35" i="3"/>
  <c r="AZ97" i="1" s="1"/>
  <c r="J33" i="33"/>
  <c r="AV134" i="1" s="1"/>
  <c r="F35" i="35"/>
  <c r="AZ137" i="1" s="1"/>
  <c r="F39" i="5"/>
  <c r="BD100" i="1" s="1"/>
  <c r="F38" i="16"/>
  <c r="BC112" i="1" s="1"/>
  <c r="J35" i="21"/>
  <c r="AV119" i="1" s="1"/>
  <c r="F39" i="31"/>
  <c r="BD132" i="1" s="1"/>
  <c r="F37" i="7"/>
  <c r="BB102" i="1" s="1"/>
  <c r="F35" i="28"/>
  <c r="AZ128" i="1" s="1"/>
  <c r="F39" i="17"/>
  <c r="BD114" i="1" s="1"/>
  <c r="F39" i="26"/>
  <c r="BD126" i="1" s="1"/>
  <c r="F33" i="29"/>
  <c r="AZ129" i="1" s="1"/>
  <c r="J35" i="6"/>
  <c r="AV101" i="1" s="1"/>
  <c r="J35" i="2"/>
  <c r="AV96" i="1" s="1"/>
  <c r="F35" i="31"/>
  <c r="AZ132" i="1" s="1"/>
  <c r="J35" i="7"/>
  <c r="AV102" i="1" s="1"/>
  <c r="F37" i="13"/>
  <c r="BB108" i="1" s="1"/>
  <c r="F35" i="21"/>
  <c r="AZ119" i="1" s="1"/>
  <c r="F39" i="25"/>
  <c r="BD124" i="1" s="1"/>
  <c r="F38" i="32"/>
  <c r="BC133" i="1" s="1"/>
  <c r="F39" i="4"/>
  <c r="BD98" i="1" s="1"/>
  <c r="F36" i="33"/>
  <c r="BC134" i="1" s="1"/>
  <c r="F35" i="24"/>
  <c r="AZ123" i="1" s="1"/>
  <c r="F35" i="2"/>
  <c r="AZ96" i="1" s="1"/>
  <c r="J35" i="4"/>
  <c r="AV98" i="1" s="1"/>
  <c r="F35" i="7"/>
  <c r="AZ102" i="1" s="1"/>
  <c r="F37" i="12"/>
  <c r="BB107" i="1" s="1"/>
  <c r="F35" i="16"/>
  <c r="AZ112" i="1" s="1"/>
  <c r="F38" i="19"/>
  <c r="BC116" i="1" s="1"/>
  <c r="F35" i="30"/>
  <c r="BB130" i="1" s="1"/>
  <c r="J35" i="35"/>
  <c r="AV137" i="1" s="1"/>
  <c r="F38" i="20"/>
  <c r="BC117" i="1" s="1"/>
  <c r="F39" i="7"/>
  <c r="BD102" i="1" s="1"/>
  <c r="F38" i="27"/>
  <c r="BC127" i="1" s="1"/>
  <c r="F37" i="29"/>
  <c r="BD129" i="1" s="1"/>
  <c r="F35" i="32"/>
  <c r="AZ133" i="1"/>
  <c r="J35" i="23"/>
  <c r="AV121" i="1" s="1"/>
  <c r="F38" i="31"/>
  <c r="BC132" i="1" s="1"/>
  <c r="F35" i="18"/>
  <c r="AZ115" i="1" s="1"/>
  <c r="J35" i="19"/>
  <c r="AV116" i="1" s="1"/>
  <c r="F37" i="32"/>
  <c r="BB133" i="1" s="1"/>
  <c r="AV106" i="1"/>
  <c r="F39" i="21"/>
  <c r="BD119" i="1" s="1"/>
  <c r="F35" i="25"/>
  <c r="AZ124" i="1" s="1"/>
  <c r="J35" i="15"/>
  <c r="AV111" i="1" s="1"/>
  <c r="F37" i="20"/>
  <c r="BB117" i="1" s="1"/>
  <c r="J35" i="3"/>
  <c r="AV97" i="1" s="1"/>
  <c r="BB104" i="1"/>
  <c r="F37" i="14"/>
  <c r="BB109" i="1" s="1"/>
  <c r="F35" i="27"/>
  <c r="AZ127" i="1" s="1"/>
  <c r="F39" i="22"/>
  <c r="BD120" i="1" s="1"/>
  <c r="BD105" i="1"/>
  <c r="F35" i="19"/>
  <c r="AZ116" i="1" s="1"/>
  <c r="F37" i="24"/>
  <c r="BB123" i="1" s="1"/>
  <c r="F37" i="3"/>
  <c r="BB97" i="1" s="1"/>
  <c r="J35" i="20"/>
  <c r="AV117" i="1" s="1"/>
  <c r="F35" i="34"/>
  <c r="AZ136" i="1" s="1"/>
  <c r="F38" i="24"/>
  <c r="BC123" i="1" s="1"/>
  <c r="F39" i="28"/>
  <c r="BD128" i="1" s="1"/>
  <c r="F37" i="6"/>
  <c r="BB101" i="1" s="1"/>
  <c r="F38" i="22"/>
  <c r="BC120" i="1" s="1"/>
  <c r="F37" i="31"/>
  <c r="BB132" i="1" s="1"/>
  <c r="F37" i="19"/>
  <c r="BB116" i="1" s="1"/>
  <c r="F39" i="35"/>
  <c r="BD137" i="1" s="1"/>
  <c r="F35" i="6"/>
  <c r="AZ101" i="1" s="1"/>
  <c r="BB105" i="1"/>
  <c r="F38" i="2"/>
  <c r="BC96" i="1" s="1"/>
  <c r="BC105" i="1"/>
  <c r="J35" i="17"/>
  <c r="AV114" i="1" s="1"/>
  <c r="F39" i="18"/>
  <c r="BD115" i="1" s="1"/>
  <c r="F38" i="4"/>
  <c r="BC98" i="1" s="1"/>
  <c r="F37" i="18"/>
  <c r="BB115" i="1" s="1"/>
  <c r="J35" i="28"/>
  <c r="AV128" i="1" s="1"/>
  <c r="J35" i="12"/>
  <c r="AV107" i="1" s="1"/>
  <c r="F37" i="21"/>
  <c r="BB119" i="1" s="1"/>
  <c r="F37" i="26"/>
  <c r="BB126" i="1" s="1"/>
  <c r="F33" i="33"/>
  <c r="AZ134" i="1" s="1"/>
  <c r="F39" i="6"/>
  <c r="BD101" i="1" s="1"/>
  <c r="AZ106" i="1"/>
  <c r="F38" i="15"/>
  <c r="BC111" i="1" s="1"/>
  <c r="J35" i="18"/>
  <c r="AV115" i="1" s="1"/>
  <c r="J33" i="29"/>
  <c r="AV129" i="1" s="1"/>
  <c r="AV105" i="1"/>
  <c r="J35" i="24"/>
  <c r="AV123" i="1" s="1"/>
  <c r="F38" i="34"/>
  <c r="BC136" i="1" s="1"/>
  <c r="F35" i="20"/>
  <c r="AZ117" i="1" s="1"/>
  <c r="F37" i="28"/>
  <c r="BB128" i="1" s="1"/>
  <c r="F38" i="18"/>
  <c r="BC115" i="1" s="1"/>
  <c r="F38" i="28"/>
  <c r="BC128" i="1" s="1"/>
  <c r="F37" i="34"/>
  <c r="BB136" i="1"/>
  <c r="BD106" i="1"/>
  <c r="F38" i="13"/>
  <c r="BC108" i="1" s="1"/>
  <c r="F35" i="22"/>
  <c r="AZ120" i="1" s="1"/>
  <c r="F39" i="24"/>
  <c r="BD123" i="1" s="1"/>
  <c r="F35" i="33"/>
  <c r="BB134" i="1" s="1"/>
  <c r="F35" i="5"/>
  <c r="AZ100" i="1" s="1"/>
  <c r="F37" i="15"/>
  <c r="BB111" i="1" s="1"/>
  <c r="F33" i="30"/>
  <c r="AZ130" i="1" s="1"/>
  <c r="F35" i="4"/>
  <c r="AZ98" i="1" s="1"/>
  <c r="BC104" i="1"/>
  <c r="J35" i="25"/>
  <c r="AV124" i="1" s="1"/>
  <c r="F38" i="6"/>
  <c r="BC101" i="1" s="1"/>
  <c r="F38" i="17"/>
  <c r="BC114" i="1" s="1"/>
  <c r="F35" i="26"/>
  <c r="AZ126" i="1" s="1"/>
  <c r="J35" i="27"/>
  <c r="AV127" i="1" s="1"/>
  <c r="F37" i="2"/>
  <c r="BB96" i="1" s="1"/>
  <c r="F39" i="20"/>
  <c r="BD117" i="1" s="1"/>
  <c r="F37" i="30"/>
  <c r="BD130" i="1" s="1"/>
  <c r="F38" i="35"/>
  <c r="BC137" i="1" s="1"/>
  <c r="BD104" i="1"/>
  <c r="F39" i="3"/>
  <c r="BD97" i="1" s="1"/>
  <c r="J35" i="32"/>
  <c r="AV133" i="1" s="1"/>
  <c r="F37" i="35"/>
  <c r="BB137" i="1"/>
  <c r="F39" i="12"/>
  <c r="BD107" i="1" s="1"/>
  <c r="F35" i="15"/>
  <c r="AZ111" i="1" s="1"/>
  <c r="F39" i="16"/>
  <c r="BD112" i="1" s="1"/>
  <c r="F39" i="23"/>
  <c r="BD121" i="1" s="1"/>
  <c r="BB106" i="1"/>
  <c r="F37" i="16"/>
  <c r="BB112" i="1" s="1"/>
  <c r="F36" i="30"/>
  <c r="BC130" i="1" s="1"/>
  <c r="AZ104" i="1"/>
  <c r="F37" i="22"/>
  <c r="BB120" i="1" s="1"/>
  <c r="F38" i="7"/>
  <c r="BC102" i="1" s="1"/>
  <c r="F38" i="12"/>
  <c r="BC107" i="1" s="1"/>
  <c r="F38" i="26"/>
  <c r="BC126" i="1" s="1"/>
  <c r="F39" i="34"/>
  <c r="BD136" i="1" s="1"/>
  <c r="F35" i="12"/>
  <c r="AZ107" i="1" s="1"/>
  <c r="F38" i="14"/>
  <c r="BC109" i="1" s="1"/>
  <c r="F39" i="2"/>
  <c r="BD96" i="1" s="1"/>
  <c r="J35" i="14"/>
  <c r="AV109" i="1" s="1"/>
  <c r="F37" i="17"/>
  <c r="BB114" i="1" s="1"/>
  <c r="F39" i="27"/>
  <c r="BD127" i="1" s="1"/>
  <c r="F38" i="5"/>
  <c r="BC100" i="1" s="1"/>
  <c r="F39" i="19"/>
  <c r="BD116" i="1"/>
  <c r="F39" i="32"/>
  <c r="BD133" i="1" s="1"/>
  <c r="AS94" i="1"/>
  <c r="J99" i="7" l="1"/>
  <c r="T138" i="14"/>
  <c r="BK207" i="13"/>
  <c r="J207" i="13" s="1"/>
  <c r="J106" i="13" s="1"/>
  <c r="R180" i="29"/>
  <c r="R146" i="5"/>
  <c r="R160" i="21"/>
  <c r="R138" i="14"/>
  <c r="P132" i="12"/>
  <c r="R144" i="3"/>
  <c r="R142" i="4"/>
  <c r="R141" i="4" s="1"/>
  <c r="P244" i="5"/>
  <c r="P148" i="6"/>
  <c r="T136" i="13"/>
  <c r="T130" i="13" s="1"/>
  <c r="R130" i="15"/>
  <c r="R129" i="15" s="1"/>
  <c r="T130" i="15"/>
  <c r="T129" i="15" s="1"/>
  <c r="T142" i="16"/>
  <c r="T130" i="16" s="1"/>
  <c r="BK131" i="16"/>
  <c r="T141" i="17"/>
  <c r="P141" i="17"/>
  <c r="R302" i="20"/>
  <c r="T142" i="20"/>
  <c r="P142" i="20"/>
  <c r="T160" i="21"/>
  <c r="R206" i="22"/>
  <c r="T143" i="25"/>
  <c r="T131" i="25" s="1"/>
  <c r="R130" i="26"/>
  <c r="R129" i="26" s="1"/>
  <c r="P142" i="27"/>
  <c r="P130" i="27" s="1"/>
  <c r="AU127" i="1" s="1"/>
  <c r="R138" i="28"/>
  <c r="R137" i="28" s="1"/>
  <c r="T250" i="31"/>
  <c r="P250" i="31"/>
  <c r="T124" i="32"/>
  <c r="T131" i="33"/>
  <c r="R141" i="17"/>
  <c r="T148" i="6"/>
  <c r="R130" i="27"/>
  <c r="R131" i="21"/>
  <c r="R153" i="35"/>
  <c r="R131" i="35" s="1"/>
  <c r="R142" i="20"/>
  <c r="T153" i="35"/>
  <c r="T131" i="35" s="1"/>
  <c r="P153" i="35"/>
  <c r="P131" i="35" s="1"/>
  <c r="AU137" i="1" s="1"/>
  <c r="AU135" i="1" s="1"/>
  <c r="T158" i="20"/>
  <c r="T132" i="12"/>
  <c r="T131" i="12" s="1"/>
  <c r="T133" i="2"/>
  <c r="AU105" i="1"/>
  <c r="P138" i="14"/>
  <c r="T129" i="6"/>
  <c r="BK156" i="2"/>
  <c r="J156" i="2" s="1"/>
  <c r="J103" i="2" s="1"/>
  <c r="R141" i="23"/>
  <c r="R140" i="23" s="1"/>
  <c r="T175" i="17"/>
  <c r="T144" i="3"/>
  <c r="P136" i="13"/>
  <c r="P130" i="13" s="1"/>
  <c r="AU108" i="1" s="1"/>
  <c r="P133" i="2"/>
  <c r="R131" i="33"/>
  <c r="P135" i="22"/>
  <c r="P130" i="30"/>
  <c r="P129" i="30" s="1"/>
  <c r="AU130" i="1" s="1"/>
  <c r="T231" i="28"/>
  <c r="BK130" i="26"/>
  <c r="BK129" i="26" s="1"/>
  <c r="BK141" i="23"/>
  <c r="J141" i="23" s="1"/>
  <c r="P133" i="24"/>
  <c r="P132" i="24" s="1"/>
  <c r="AU123" i="1" s="1"/>
  <c r="T142" i="4"/>
  <c r="T141" i="4" s="1"/>
  <c r="R125" i="32"/>
  <c r="R124" i="32" s="1"/>
  <c r="P143" i="25"/>
  <c r="P131" i="25" s="1"/>
  <c r="AU124" i="1" s="1"/>
  <c r="P158" i="20"/>
  <c r="R250" i="31"/>
  <c r="P129" i="6"/>
  <c r="AU101" i="1" s="1"/>
  <c r="P129" i="29"/>
  <c r="T133" i="24"/>
  <c r="T132" i="24" s="1"/>
  <c r="T132" i="21"/>
  <c r="T131" i="21" s="1"/>
  <c r="R148" i="6"/>
  <c r="R129" i="6" s="1"/>
  <c r="P142" i="4"/>
  <c r="P141" i="4" s="1"/>
  <c r="AU98" i="1" s="1"/>
  <c r="P231" i="28"/>
  <c r="P136" i="31"/>
  <c r="T142" i="27"/>
  <c r="T130" i="27" s="1"/>
  <c r="R247" i="3"/>
  <c r="P141" i="23"/>
  <c r="P140" i="23" s="1"/>
  <c r="AU121" i="1" s="1"/>
  <c r="R133" i="24"/>
  <c r="R132" i="24" s="1"/>
  <c r="P132" i="21"/>
  <c r="P134" i="19"/>
  <c r="P133" i="19" s="1"/>
  <c r="AU116" i="1" s="1"/>
  <c r="P130" i="15"/>
  <c r="P129" i="15" s="1"/>
  <c r="AU111" i="1" s="1"/>
  <c r="R137" i="18"/>
  <c r="R136" i="18"/>
  <c r="BK132" i="12"/>
  <c r="J132" i="12" s="1"/>
  <c r="R143" i="25"/>
  <c r="R131" i="25" s="1"/>
  <c r="T141" i="23"/>
  <c r="T140" i="23" s="1"/>
  <c r="P180" i="29"/>
  <c r="R134" i="19"/>
  <c r="R133" i="19" s="1"/>
  <c r="P130" i="26"/>
  <c r="P129" i="26" s="1"/>
  <c r="AU126" i="1" s="1"/>
  <c r="R142" i="7"/>
  <c r="R134" i="7" s="1"/>
  <c r="BK134" i="19"/>
  <c r="P175" i="17"/>
  <c r="AU104" i="1"/>
  <c r="R175" i="17"/>
  <c r="BK176" i="14"/>
  <c r="J176" i="14" s="1"/>
  <c r="J105" i="14" s="1"/>
  <c r="T137" i="18"/>
  <c r="T136" i="18" s="1"/>
  <c r="P131" i="33"/>
  <c r="P130" i="33" s="1"/>
  <c r="AU134" i="1" s="1"/>
  <c r="T180" i="29"/>
  <c r="T129" i="29"/>
  <c r="BK158" i="20"/>
  <c r="J158" i="20" s="1"/>
  <c r="J104" i="20" s="1"/>
  <c r="R136" i="13"/>
  <c r="R130" i="13" s="1"/>
  <c r="T134" i="19"/>
  <c r="T133" i="19" s="1"/>
  <c r="P206" i="22"/>
  <c r="P142" i="7"/>
  <c r="P146" i="5"/>
  <c r="P131" i="12"/>
  <c r="AU107" i="1" s="1"/>
  <c r="P176" i="14"/>
  <c r="T244" i="5"/>
  <c r="BK173" i="33"/>
  <c r="J173" i="33" s="1"/>
  <c r="J105" i="33" s="1"/>
  <c r="T130" i="30"/>
  <c r="T129" i="30" s="1"/>
  <c r="R132" i="12"/>
  <c r="R131" i="12" s="1"/>
  <c r="BK146" i="5"/>
  <c r="AU106" i="1"/>
  <c r="P138" i="28"/>
  <c r="R135" i="22"/>
  <c r="R134" i="22" s="1"/>
  <c r="P247" i="3"/>
  <c r="P156" i="2"/>
  <c r="T142" i="7"/>
  <c r="T134" i="7" s="1"/>
  <c r="P125" i="32"/>
  <c r="P124" i="32" s="1"/>
  <c r="AU133" i="1" s="1"/>
  <c r="R130" i="30"/>
  <c r="R129" i="30" s="1"/>
  <c r="R142" i="16"/>
  <c r="R130" i="16" s="1"/>
  <c r="BK136" i="13"/>
  <c r="J136" i="13" s="1"/>
  <c r="J102" i="13" s="1"/>
  <c r="R156" i="2"/>
  <c r="R132" i="2" s="1"/>
  <c r="BK130" i="30"/>
  <c r="J130" i="30" s="1"/>
  <c r="R176" i="14"/>
  <c r="R173" i="33"/>
  <c r="R129" i="29"/>
  <c r="R128" i="29" s="1"/>
  <c r="R231" i="28"/>
  <c r="R136" i="31"/>
  <c r="T135" i="22"/>
  <c r="P137" i="18"/>
  <c r="P136" i="18" s="1"/>
  <c r="AU115" i="1" s="1"/>
  <c r="P134" i="7"/>
  <c r="AU102" i="1" s="1"/>
  <c r="BK191" i="19"/>
  <c r="J191" i="19" s="1"/>
  <c r="J108" i="19" s="1"/>
  <c r="T247" i="3"/>
  <c r="R158" i="20"/>
  <c r="P142" i="16"/>
  <c r="P130" i="16" s="1"/>
  <c r="AU112" i="1" s="1"/>
  <c r="R244" i="5"/>
  <c r="R145" i="5" s="1"/>
  <c r="T156" i="2"/>
  <c r="T132" i="2" s="1"/>
  <c r="P144" i="3"/>
  <c r="P143" i="3" s="1"/>
  <c r="AU97" i="1" s="1"/>
  <c r="T176" i="14"/>
  <c r="T137" i="14" s="1"/>
  <c r="T173" i="33"/>
  <c r="T136" i="31"/>
  <c r="BK132" i="21"/>
  <c r="J132" i="21" s="1"/>
  <c r="T146" i="5"/>
  <c r="T138" i="28"/>
  <c r="T137" i="28" s="1"/>
  <c r="T130" i="26"/>
  <c r="T129" i="26" s="1"/>
  <c r="T206" i="22"/>
  <c r="P160" i="21"/>
  <c r="BK144" i="3"/>
  <c r="J144" i="3" s="1"/>
  <c r="BK131" i="13"/>
  <c r="J131" i="13" s="1"/>
  <c r="J137" i="13"/>
  <c r="J103" i="13" s="1"/>
  <c r="J131" i="16"/>
  <c r="J132" i="16"/>
  <c r="J100" i="16" s="1"/>
  <c r="J137" i="16"/>
  <c r="J103" i="16" s="1"/>
  <c r="BK142" i="16"/>
  <c r="J142" i="16" s="1"/>
  <c r="J104" i="16" s="1"/>
  <c r="J159" i="20"/>
  <c r="J105" i="20" s="1"/>
  <c r="BK160" i="21"/>
  <c r="J160" i="21" s="1"/>
  <c r="J104" i="21" s="1"/>
  <c r="J142" i="23"/>
  <c r="J100" i="23" s="1"/>
  <c r="BK165" i="24"/>
  <c r="J165" i="24" s="1"/>
  <c r="J106" i="24" s="1"/>
  <c r="BK137" i="25"/>
  <c r="J137" i="25" s="1"/>
  <c r="J102" i="25" s="1"/>
  <c r="BK143" i="25"/>
  <c r="J143" i="25" s="1"/>
  <c r="J104" i="25" s="1"/>
  <c r="BK180" i="29"/>
  <c r="J180" i="29" s="1"/>
  <c r="BK142" i="4"/>
  <c r="J142" i="4" s="1"/>
  <c r="J147" i="5"/>
  <c r="J100" i="5" s="1"/>
  <c r="BK142" i="6"/>
  <c r="J142" i="6" s="1"/>
  <c r="J102" i="6" s="1"/>
  <c r="J133" i="12"/>
  <c r="J100" i="12" s="1"/>
  <c r="J177" i="14"/>
  <c r="J106" i="14" s="1"/>
  <c r="J192" i="19"/>
  <c r="J109" i="19" s="1"/>
  <c r="BK302" i="20"/>
  <c r="J302" i="20" s="1"/>
  <c r="J114" i="20" s="1"/>
  <c r="BK206" i="22"/>
  <c r="J206" i="22" s="1"/>
  <c r="J106" i="22" s="1"/>
  <c r="J131" i="26"/>
  <c r="J100" i="26" s="1"/>
  <c r="J131" i="27"/>
  <c r="J132" i="27"/>
  <c r="J100" i="27"/>
  <c r="BK231" i="28"/>
  <c r="J231" i="28" s="1"/>
  <c r="J107" i="28" s="1"/>
  <c r="BK250" i="31"/>
  <c r="J250" i="31" s="1"/>
  <c r="J110" i="31" s="1"/>
  <c r="BK133" i="2"/>
  <c r="J133" i="2" s="1"/>
  <c r="J360" i="5"/>
  <c r="J122" i="5" s="1"/>
  <c r="J136" i="7"/>
  <c r="J100" i="7" s="1"/>
  <c r="BK138" i="14"/>
  <c r="BK130" i="15"/>
  <c r="J130" i="15" s="1"/>
  <c r="J168" i="15"/>
  <c r="J105" i="15" s="1"/>
  <c r="BK237" i="17"/>
  <c r="J237" i="17" s="1"/>
  <c r="J115" i="17" s="1"/>
  <c r="J135" i="19"/>
  <c r="J100" i="19" s="1"/>
  <c r="J133" i="21"/>
  <c r="J100" i="21" s="1"/>
  <c r="BK132" i="25"/>
  <c r="BK136" i="27"/>
  <c r="J136" i="27" s="1"/>
  <c r="J102" i="27" s="1"/>
  <c r="BK142" i="27"/>
  <c r="J142" i="27" s="1"/>
  <c r="J104" i="27" s="1"/>
  <c r="BK138" i="28"/>
  <c r="BK136" i="31"/>
  <c r="J136" i="31" s="1"/>
  <c r="BK166" i="33"/>
  <c r="J166" i="33" s="1"/>
  <c r="J103" i="33" s="1"/>
  <c r="BK124" i="34"/>
  <c r="BK123" i="34" s="1"/>
  <c r="J157" i="2"/>
  <c r="J104" i="2" s="1"/>
  <c r="BK129" i="29"/>
  <c r="J129" i="29" s="1"/>
  <c r="J97" i="29" s="1"/>
  <c r="J131" i="30"/>
  <c r="J98" i="30" s="1"/>
  <c r="J188" i="30"/>
  <c r="J107" i="30" s="1"/>
  <c r="BK131" i="33"/>
  <c r="J131" i="33" s="1"/>
  <c r="BK244" i="5"/>
  <c r="J244" i="5" s="1"/>
  <c r="J107" i="5" s="1"/>
  <c r="BK141" i="17"/>
  <c r="J141" i="17" s="1"/>
  <c r="BK137" i="18"/>
  <c r="J137" i="18" s="1"/>
  <c r="BK133" i="24"/>
  <c r="J133" i="24" s="1"/>
  <c r="BK125" i="32"/>
  <c r="J125" i="32"/>
  <c r="BK175" i="17"/>
  <c r="J175" i="17" s="1"/>
  <c r="J105" i="17" s="1"/>
  <c r="BK142" i="20"/>
  <c r="J142" i="20" s="1"/>
  <c r="J254" i="28"/>
  <c r="J113" i="28" s="1"/>
  <c r="BK182" i="30"/>
  <c r="J182" i="30" s="1"/>
  <c r="J104" i="30" s="1"/>
  <c r="J174" i="33"/>
  <c r="J106" i="33"/>
  <c r="BK132" i="35"/>
  <c r="J132" i="35" s="1"/>
  <c r="BK172" i="35"/>
  <c r="J172" i="35" s="1"/>
  <c r="J108" i="35" s="1"/>
  <c r="BK245" i="31"/>
  <c r="J245" i="31" s="1"/>
  <c r="J108" i="31" s="1"/>
  <c r="BK247" i="3"/>
  <c r="J247" i="3" s="1"/>
  <c r="J108" i="3" s="1"/>
  <c r="BK130" i="6"/>
  <c r="BK148" i="6"/>
  <c r="J148" i="6" s="1"/>
  <c r="J104" i="6" s="1"/>
  <c r="BK142" i="7"/>
  <c r="J142" i="7" s="1"/>
  <c r="J101" i="7" s="1"/>
  <c r="BK135" i="22"/>
  <c r="BK153" i="35"/>
  <c r="J153" i="35" s="1"/>
  <c r="J102" i="35" s="1"/>
  <c r="BB125" i="1"/>
  <c r="AX125" i="1" s="1"/>
  <c r="F36" i="13"/>
  <c r="BA108" i="1" s="1"/>
  <c r="J36" i="15"/>
  <c r="AW111" i="1" s="1"/>
  <c r="AT111" i="1" s="1"/>
  <c r="F36" i="24"/>
  <c r="BA123" i="1" s="1"/>
  <c r="F36" i="7"/>
  <c r="BA102" i="1" s="1"/>
  <c r="J36" i="19"/>
  <c r="AW116" i="1" s="1"/>
  <c r="AT116" i="1" s="1"/>
  <c r="F36" i="23"/>
  <c r="BA121" i="1" s="1"/>
  <c r="F36" i="20"/>
  <c r="BA117" i="1" s="1"/>
  <c r="F36" i="3"/>
  <c r="BA97" i="1" s="1"/>
  <c r="AZ95" i="1"/>
  <c r="AV95" i="1" s="1"/>
  <c r="F36" i="6"/>
  <c r="BA101" i="1" s="1"/>
  <c r="F36" i="21"/>
  <c r="BA119" i="1" s="1"/>
  <c r="J36" i="4"/>
  <c r="AW98" i="1" s="1"/>
  <c r="AT98" i="1" s="1"/>
  <c r="BC95" i="1"/>
  <c r="AY95" i="1" s="1"/>
  <c r="BC99" i="1"/>
  <c r="AY99" i="1" s="1"/>
  <c r="AZ113" i="1"/>
  <c r="AV113" i="1" s="1"/>
  <c r="BC135" i="1"/>
  <c r="AY135" i="1" s="1"/>
  <c r="F36" i="17"/>
  <c r="BA114" i="1" s="1"/>
  <c r="J36" i="12"/>
  <c r="AW107" i="1" s="1"/>
  <c r="AT107" i="1" s="1"/>
  <c r="AZ99" i="1"/>
  <c r="AV99" i="1" s="1"/>
  <c r="AZ122" i="1"/>
  <c r="AV122" i="1" s="1"/>
  <c r="F36" i="15"/>
  <c r="BA111" i="1" s="1"/>
  <c r="J36" i="23"/>
  <c r="AW121" i="1" s="1"/>
  <c r="AT121" i="1" s="1"/>
  <c r="BC103" i="1"/>
  <c r="AY103" i="1" s="1"/>
  <c r="BD113" i="1"/>
  <c r="F36" i="4"/>
  <c r="BA98" i="1" s="1"/>
  <c r="J36" i="22"/>
  <c r="AW120" i="1" s="1"/>
  <c r="AT120" i="1" s="1"/>
  <c r="J36" i="2"/>
  <c r="AW96" i="1" s="1"/>
  <c r="AT96" i="1" s="1"/>
  <c r="F36" i="19"/>
  <c r="BA116" i="1" s="1"/>
  <c r="F36" i="27"/>
  <c r="BA127" i="1" s="1"/>
  <c r="J36" i="25"/>
  <c r="AW124" i="1" s="1"/>
  <c r="AT124" i="1" s="1"/>
  <c r="J36" i="31"/>
  <c r="AW132" i="1" s="1"/>
  <c r="AT132" i="1" s="1"/>
  <c r="J36" i="28"/>
  <c r="AW128" i="1" s="1"/>
  <c r="AT128" i="1" s="1"/>
  <c r="BB103" i="1"/>
  <c r="AX103" i="1" s="1"/>
  <c r="AZ110" i="1"/>
  <c r="AV110" i="1" s="1"/>
  <c r="BD110" i="1"/>
  <c r="BC122" i="1"/>
  <c r="AY122" i="1" s="1"/>
  <c r="BC125" i="1"/>
  <c r="AY125" i="1" s="1"/>
  <c r="J36" i="3"/>
  <c r="AW97" i="1" s="1"/>
  <c r="AT97" i="1" s="1"/>
  <c r="BA104" i="1"/>
  <c r="AW106" i="1"/>
  <c r="AT106" i="1" s="1"/>
  <c r="BB110" i="1"/>
  <c r="AX110" i="1" s="1"/>
  <c r="BD122" i="1"/>
  <c r="F36" i="35"/>
  <c r="BA137" i="1" s="1"/>
  <c r="BB95" i="1"/>
  <c r="BC110" i="1"/>
  <c r="AY110" i="1" s="1"/>
  <c r="AZ135" i="1"/>
  <c r="AV135" i="1" s="1"/>
  <c r="J36" i="34"/>
  <c r="AW136" i="1" s="1"/>
  <c r="AT136" i="1" s="1"/>
  <c r="F36" i="26"/>
  <c r="BA126" i="1" s="1"/>
  <c r="F36" i="34"/>
  <c r="BA136" i="1" s="1"/>
  <c r="BC113" i="1"/>
  <c r="AY113" i="1" s="1"/>
  <c r="BA105" i="1"/>
  <c r="F36" i="25"/>
  <c r="BA124" i="1" s="1"/>
  <c r="J36" i="20"/>
  <c r="AW117" i="1" s="1"/>
  <c r="AT117" i="1" s="1"/>
  <c r="BD135" i="1"/>
  <c r="J36" i="5"/>
  <c r="AW100" i="1" s="1"/>
  <c r="AT100" i="1" s="1"/>
  <c r="F36" i="18"/>
  <c r="BA115" i="1" s="1"/>
  <c r="AZ118" i="1"/>
  <c r="AV118" i="1" s="1"/>
  <c r="BD118" i="1"/>
  <c r="AZ125" i="1"/>
  <c r="AV125" i="1" s="1"/>
  <c r="J36" i="21"/>
  <c r="AW119" i="1" s="1"/>
  <c r="AT119" i="1" s="1"/>
  <c r="J36" i="35"/>
  <c r="AW137" i="1" s="1"/>
  <c r="AT137" i="1" s="1"/>
  <c r="BD99" i="1"/>
  <c r="F36" i="5"/>
  <c r="BA100" i="1" s="1"/>
  <c r="J36" i="13"/>
  <c r="AW108" i="1" s="1"/>
  <c r="AT108" i="1" s="1"/>
  <c r="F36" i="28"/>
  <c r="BA128" i="1" s="1"/>
  <c r="J36" i="27"/>
  <c r="AW127" i="1" s="1"/>
  <c r="AT127" i="1" s="1"/>
  <c r="J34" i="33"/>
  <c r="AW134" i="1" s="1"/>
  <c r="AT134" i="1" s="1"/>
  <c r="J34" i="29"/>
  <c r="AW129" i="1" s="1"/>
  <c r="AT129" i="1" s="1"/>
  <c r="AW105" i="1"/>
  <c r="AT105" i="1" s="1"/>
  <c r="BD103" i="1"/>
  <c r="AW104" i="1"/>
  <c r="AT104" i="1" s="1"/>
  <c r="J36" i="6"/>
  <c r="AW101" i="1" s="1"/>
  <c r="AT101" i="1" s="1"/>
  <c r="F36" i="31"/>
  <c r="BA132" i="1" s="1"/>
  <c r="BC118" i="1"/>
  <c r="AY118" i="1" s="1"/>
  <c r="F36" i="12"/>
  <c r="BA107" i="1" s="1"/>
  <c r="F36" i="14"/>
  <c r="BA109" i="1" s="1"/>
  <c r="F36" i="32"/>
  <c r="BA133" i="1" s="1"/>
  <c r="AZ103" i="1"/>
  <c r="AV103" i="1" s="1"/>
  <c r="BB131" i="1"/>
  <c r="AX131" i="1" s="1"/>
  <c r="F36" i="16"/>
  <c r="BA112" i="1" s="1"/>
  <c r="BB113" i="1"/>
  <c r="AX113" i="1" s="1"/>
  <c r="AZ131" i="1"/>
  <c r="AV131" i="1" s="1"/>
  <c r="F36" i="2"/>
  <c r="BA96" i="1" s="1"/>
  <c r="J36" i="16"/>
  <c r="AW112" i="1" s="1"/>
  <c r="AT112" i="1" s="1"/>
  <c r="BD95" i="1"/>
  <c r="BB118" i="1"/>
  <c r="AX118" i="1" s="1"/>
  <c r="BA106" i="1"/>
  <c r="J36" i="18"/>
  <c r="AW115" i="1" s="1"/>
  <c r="AT115" i="1" s="1"/>
  <c r="J36" i="32"/>
  <c r="AW133" i="1" s="1"/>
  <c r="AT133" i="1"/>
  <c r="BB99" i="1"/>
  <c r="AX99" i="1" s="1"/>
  <c r="BC131" i="1"/>
  <c r="AY131" i="1" s="1"/>
  <c r="F36" i="22"/>
  <c r="BA120" i="1" s="1"/>
  <c r="BD131" i="1"/>
  <c r="J36" i="24"/>
  <c r="AW123" i="1" s="1"/>
  <c r="AT123" i="1" s="1"/>
  <c r="J34" i="30"/>
  <c r="AW130" i="1" s="1"/>
  <c r="AT130" i="1" s="1"/>
  <c r="J36" i="14"/>
  <c r="AW109" i="1" s="1"/>
  <c r="AT109" i="1" s="1"/>
  <c r="F34" i="33"/>
  <c r="BA134" i="1" s="1"/>
  <c r="J36" i="7"/>
  <c r="AW102" i="1" s="1"/>
  <c r="AT102" i="1" s="1"/>
  <c r="J36" i="17"/>
  <c r="AW114" i="1" s="1"/>
  <c r="AT114" i="1" s="1"/>
  <c r="J36" i="26"/>
  <c r="AW126" i="1"/>
  <c r="AT126" i="1" s="1"/>
  <c r="F34" i="29"/>
  <c r="BA129" i="1" s="1"/>
  <c r="BD125" i="1"/>
  <c r="BB122" i="1"/>
  <c r="AX122" i="1" s="1"/>
  <c r="BB135" i="1"/>
  <c r="AX135" i="1" s="1"/>
  <c r="F34" i="30"/>
  <c r="BA130" i="1" s="1"/>
  <c r="J99" i="31" l="1"/>
  <c r="J135" i="31"/>
  <c r="J99" i="16"/>
  <c r="J130" i="16"/>
  <c r="J99" i="12"/>
  <c r="J131" i="12"/>
  <c r="J97" i="33"/>
  <c r="J130" i="33"/>
  <c r="J99" i="15"/>
  <c r="J129" i="15"/>
  <c r="J99" i="13"/>
  <c r="J130" i="13"/>
  <c r="J99" i="21"/>
  <c r="J131" i="21"/>
  <c r="T128" i="29"/>
  <c r="J99" i="23"/>
  <c r="J140" i="23"/>
  <c r="J99" i="35"/>
  <c r="J131" i="35"/>
  <c r="J99" i="32"/>
  <c r="J124" i="32"/>
  <c r="J99" i="27"/>
  <c r="J130" i="27"/>
  <c r="J99" i="3"/>
  <c r="J143" i="3"/>
  <c r="J99" i="17"/>
  <c r="J140" i="17"/>
  <c r="J97" i="30"/>
  <c r="J129" i="30"/>
  <c r="J99" i="20"/>
  <c r="J141" i="20"/>
  <c r="J99" i="4"/>
  <c r="J141" i="4"/>
  <c r="P137" i="28"/>
  <c r="AU128" i="1" s="1"/>
  <c r="J99" i="24"/>
  <c r="J132" i="24"/>
  <c r="J104" i="29"/>
  <c r="J128" i="29"/>
  <c r="J134" i="7"/>
  <c r="J99" i="18"/>
  <c r="J136" i="18"/>
  <c r="J99" i="2"/>
  <c r="J132" i="2"/>
  <c r="R137" i="14"/>
  <c r="R143" i="3"/>
  <c r="P145" i="5"/>
  <c r="AU100" i="1" s="1"/>
  <c r="T145" i="5"/>
  <c r="BK129" i="6"/>
  <c r="P137" i="14"/>
  <c r="AU109" i="1" s="1"/>
  <c r="BK137" i="14"/>
  <c r="R140" i="17"/>
  <c r="T140" i="17"/>
  <c r="P140" i="17"/>
  <c r="AU114" i="1" s="1"/>
  <c r="T141" i="20"/>
  <c r="R141" i="20"/>
  <c r="P141" i="20"/>
  <c r="AU117" i="1" s="1"/>
  <c r="BK131" i="25"/>
  <c r="BK137" i="28"/>
  <c r="T130" i="33"/>
  <c r="R135" i="31"/>
  <c r="P135" i="31"/>
  <c r="AU132" i="1" s="1"/>
  <c r="AU131" i="1" s="1"/>
  <c r="T135" i="31"/>
  <c r="BK134" i="22"/>
  <c r="BK145" i="5"/>
  <c r="BK133" i="19"/>
  <c r="P131" i="21"/>
  <c r="AU119" i="1" s="1"/>
  <c r="T134" i="22"/>
  <c r="P134" i="22"/>
  <c r="AU120" i="1" s="1"/>
  <c r="P132" i="2"/>
  <c r="AU96" i="1" s="1"/>
  <c r="AU95" i="1" s="1"/>
  <c r="R130" i="33"/>
  <c r="P128" i="29"/>
  <c r="AU129" i="1" s="1"/>
  <c r="T143" i="3"/>
  <c r="BK130" i="16"/>
  <c r="J32" i="16" s="1"/>
  <c r="AG112" i="1" s="1"/>
  <c r="AN112" i="1" s="1"/>
  <c r="BK130" i="27"/>
  <c r="J98" i="27" s="1"/>
  <c r="BK134" i="7"/>
  <c r="BK141" i="4"/>
  <c r="J98" i="4" s="1"/>
  <c r="BK131" i="21"/>
  <c r="J135" i="22"/>
  <c r="BK140" i="23"/>
  <c r="J32" i="23" s="1"/>
  <c r="AG121" i="1" s="1"/>
  <c r="AN121" i="1" s="1"/>
  <c r="J132" i="25"/>
  <c r="J130" i="6"/>
  <c r="BK132" i="24"/>
  <c r="J32" i="24" s="1"/>
  <c r="AG123" i="1" s="1"/>
  <c r="AN123" i="1" s="1"/>
  <c r="J130" i="26"/>
  <c r="J129" i="26" s="1"/>
  <c r="J98" i="26" s="1"/>
  <c r="BK140" i="17"/>
  <c r="J32" i="17" s="1"/>
  <c r="AG114" i="1" s="1"/>
  <c r="AN114" i="1" s="1"/>
  <c r="J134" i="19"/>
  <c r="BK130" i="33"/>
  <c r="BK143" i="3"/>
  <c r="J98" i="3" s="1"/>
  <c r="J146" i="5"/>
  <c r="BK131" i="12"/>
  <c r="J138" i="14"/>
  <c r="BK136" i="18"/>
  <c r="J98" i="18" s="1"/>
  <c r="BK129" i="30"/>
  <c r="J30" i="30" s="1"/>
  <c r="AG130" i="1" s="1"/>
  <c r="AN130" i="1" s="1"/>
  <c r="J124" i="34"/>
  <c r="BK131" i="35"/>
  <c r="J32" i="35" s="1"/>
  <c r="AG137" i="1" s="1"/>
  <c r="AN137" i="1" s="1"/>
  <c r="J138" i="28"/>
  <c r="BK132" i="2"/>
  <c r="J98" i="2" s="1"/>
  <c r="BK135" i="31"/>
  <c r="J98" i="31" s="1"/>
  <c r="BK124" i="32"/>
  <c r="J98" i="32" s="1"/>
  <c r="BK130" i="13"/>
  <c r="J98" i="13" s="1"/>
  <c r="BK141" i="20"/>
  <c r="J98" i="20" s="1"/>
  <c r="BK128" i="29"/>
  <c r="J96" i="29" s="1"/>
  <c r="BK129" i="15"/>
  <c r="J98" i="15" s="1"/>
  <c r="BB94" i="1"/>
  <c r="AX94" i="1" s="1"/>
  <c r="BD94" i="1"/>
  <c r="BA125" i="1"/>
  <c r="AW125" i="1" s="1"/>
  <c r="AT125" i="1" s="1"/>
  <c r="J32" i="26"/>
  <c r="AG126" i="1" s="1"/>
  <c r="AN126" i="1" s="1"/>
  <c r="AU99" i="1"/>
  <c r="AU122" i="1"/>
  <c r="AU110" i="1"/>
  <c r="BA99" i="1"/>
  <c r="AW99" i="1" s="1"/>
  <c r="AT99" i="1" s="1"/>
  <c r="BA135" i="1"/>
  <c r="AW135" i="1" s="1"/>
  <c r="AT135" i="1" s="1"/>
  <c r="AU103" i="1"/>
  <c r="BA113" i="1"/>
  <c r="AW113" i="1" s="1"/>
  <c r="AT113" i="1" s="1"/>
  <c r="BA95" i="1"/>
  <c r="BA110" i="1"/>
  <c r="AW110" i="1" s="1"/>
  <c r="AT110" i="1" s="1"/>
  <c r="AX95" i="1"/>
  <c r="BA118" i="1"/>
  <c r="AW118" i="1" s="1"/>
  <c r="AT118" i="1" s="1"/>
  <c r="BA131" i="1"/>
  <c r="AW131" i="1" s="1"/>
  <c r="AT131" i="1" s="1"/>
  <c r="AZ94" i="1"/>
  <c r="BC94" i="1"/>
  <c r="BA103" i="1"/>
  <c r="AW103" i="1" s="1"/>
  <c r="AT103" i="1"/>
  <c r="BA122" i="1"/>
  <c r="AW122" i="1" s="1"/>
  <c r="AT122" i="1" s="1"/>
  <c r="AU125" i="1"/>
  <c r="J99" i="26" l="1"/>
  <c r="J98" i="21"/>
  <c r="J32" i="12"/>
  <c r="AG107" i="1" s="1"/>
  <c r="AN107" i="1" s="1"/>
  <c r="J98" i="7"/>
  <c r="J99" i="22"/>
  <c r="J134" i="22"/>
  <c r="J32" i="22" s="1"/>
  <c r="J98" i="14"/>
  <c r="J99" i="14"/>
  <c r="J137" i="14"/>
  <c r="J99" i="28"/>
  <c r="J137" i="28"/>
  <c r="J32" i="28" s="1"/>
  <c r="AG128" i="1" s="1"/>
  <c r="AN128" i="1" s="1"/>
  <c r="J99" i="6"/>
  <c r="J129" i="6"/>
  <c r="J32" i="6" s="1"/>
  <c r="AG101" i="1" s="1"/>
  <c r="AN101" i="1" s="1"/>
  <c r="J32" i="25"/>
  <c r="AG124" i="1" s="1"/>
  <c r="AN124" i="1" s="1"/>
  <c r="J30" i="33"/>
  <c r="AG134" i="1" s="1"/>
  <c r="AN134" i="1" s="1"/>
  <c r="J99" i="25"/>
  <c r="J131" i="25"/>
  <c r="J98" i="25" s="1"/>
  <c r="J32" i="5"/>
  <c r="AG100" i="1" s="1"/>
  <c r="AN100" i="1" s="1"/>
  <c r="J99" i="5"/>
  <c r="J145" i="5"/>
  <c r="J99" i="34"/>
  <c r="J123" i="34"/>
  <c r="J99" i="19"/>
  <c r="J133" i="19"/>
  <c r="J98" i="19" s="1"/>
  <c r="J32" i="14"/>
  <c r="AG109" i="1" s="1"/>
  <c r="AN109" i="1" s="1"/>
  <c r="AU113" i="1"/>
  <c r="J98" i="12"/>
  <c r="J41" i="16"/>
  <c r="J98" i="16"/>
  <c r="J98" i="17"/>
  <c r="J98" i="23"/>
  <c r="J96" i="30"/>
  <c r="J41" i="5"/>
  <c r="J41" i="35"/>
  <c r="J41" i="17"/>
  <c r="J41" i="24"/>
  <c r="J39" i="33"/>
  <c r="J98" i="5"/>
  <c r="J98" i="24"/>
  <c r="J41" i="26"/>
  <c r="J41" i="12"/>
  <c r="J41" i="23"/>
  <c r="J39" i="30"/>
  <c r="J98" i="35"/>
  <c r="J96" i="33"/>
  <c r="BA94" i="1"/>
  <c r="AV94" i="1"/>
  <c r="J32" i="2"/>
  <c r="AG96" i="1" s="1"/>
  <c r="AG106" i="1"/>
  <c r="AN106" i="1" s="1"/>
  <c r="J32" i="32"/>
  <c r="AG133" i="1" s="1"/>
  <c r="AN133" i="1" s="1"/>
  <c r="AY94" i="1"/>
  <c r="AU118" i="1"/>
  <c r="J32" i="15"/>
  <c r="AG111" i="1" s="1"/>
  <c r="AN111" i="1" s="1"/>
  <c r="J32" i="20"/>
  <c r="AG117" i="1" s="1"/>
  <c r="AN117" i="1" s="1"/>
  <c r="J32" i="13"/>
  <c r="AG108" i="1" s="1"/>
  <c r="AN108" i="1" s="1"/>
  <c r="J32" i="18"/>
  <c r="AG115" i="1" s="1"/>
  <c r="AN115" i="1" s="1"/>
  <c r="J32" i="19"/>
  <c r="AG116" i="1" s="1"/>
  <c r="AN116" i="1" s="1"/>
  <c r="J32" i="21"/>
  <c r="AG119" i="1" s="1"/>
  <c r="AN119" i="1" s="1"/>
  <c r="AW95" i="1"/>
  <c r="AT95" i="1" s="1"/>
  <c r="J32" i="4"/>
  <c r="AG98" i="1" s="1"/>
  <c r="AN98" i="1" s="1"/>
  <c r="J32" i="7"/>
  <c r="AG102" i="1" s="1"/>
  <c r="AN102" i="1" s="1"/>
  <c r="J32" i="27"/>
  <c r="AG127" i="1" s="1"/>
  <c r="AN127" i="1" s="1"/>
  <c r="J32" i="3"/>
  <c r="AG97" i="1" s="1"/>
  <c r="AN97" i="1" s="1"/>
  <c r="AG122" i="1"/>
  <c r="AN122" i="1" s="1"/>
  <c r="J32" i="31"/>
  <c r="AG132" i="1" s="1"/>
  <c r="AN132" i="1" s="1"/>
  <c r="J30" i="29"/>
  <c r="AG129" i="1" s="1"/>
  <c r="AN129" i="1" s="1"/>
  <c r="AG120" i="1" l="1"/>
  <c r="AN120" i="1" s="1"/>
  <c r="J41" i="22"/>
  <c r="J41" i="28"/>
  <c r="J98" i="22"/>
  <c r="J98" i="28"/>
  <c r="J98" i="6"/>
  <c r="J41" i="6"/>
  <c r="J41" i="25"/>
  <c r="J32" i="34"/>
  <c r="J98" i="34"/>
  <c r="AN96" i="1"/>
  <c r="AG95" i="1"/>
  <c r="AN95" i="1" s="1"/>
  <c r="J41" i="14"/>
  <c r="J41" i="2"/>
  <c r="J41" i="21"/>
  <c r="J41" i="15"/>
  <c r="J41" i="31"/>
  <c r="J41" i="27"/>
  <c r="J41" i="13"/>
  <c r="J41" i="19"/>
  <c r="J41" i="32"/>
  <c r="J41" i="7"/>
  <c r="J41" i="20"/>
  <c r="J41" i="4"/>
  <c r="J41" i="18"/>
  <c r="J41" i="3"/>
  <c r="J39" i="29"/>
  <c r="AU94" i="1"/>
  <c r="AG131" i="1"/>
  <c r="AN131" i="1" s="1"/>
  <c r="AG113" i="1"/>
  <c r="AN113" i="1" s="1"/>
  <c r="AG125" i="1"/>
  <c r="AN125" i="1" s="1"/>
  <c r="AG99" i="1"/>
  <c r="AN99" i="1" s="1"/>
  <c r="AW94" i="1"/>
  <c r="AG118" i="1"/>
  <c r="AN118" i="1" s="1"/>
  <c r="AG110" i="1"/>
  <c r="AN110" i="1" s="1"/>
  <c r="AG136" i="1" l="1"/>
  <c r="J41" i="34"/>
  <c r="AG105" i="1"/>
  <c r="AN105" i="1" s="1"/>
  <c r="AT94" i="1"/>
  <c r="AN136" i="1" l="1"/>
  <c r="AG135" i="1"/>
  <c r="AN135" i="1" s="1"/>
  <c r="AG103" i="1"/>
  <c r="AN103" i="1" s="1"/>
  <c r="AG94" i="1" l="1"/>
  <c r="W30" i="1" l="1"/>
  <c r="AK35" i="1" s="1"/>
  <c r="AN94" i="1"/>
  <c r="AK26" i="1"/>
</calcChain>
</file>

<file path=xl/sharedStrings.xml><?xml version="1.0" encoding="utf-8"?>
<sst xmlns="http://schemas.openxmlformats.org/spreadsheetml/2006/main" count="45660" uniqueCount="5403">
  <si>
    <t>Export Komplet</t>
  </si>
  <si>
    <t/>
  </si>
  <si>
    <t>2.0</t>
  </si>
  <si>
    <t>False</t>
  </si>
  <si>
    <t>{899a508b-3531-4301-b1e9-ca9c4e290749}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</si>
  <si>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</si>
  <si>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</si>
  <si>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</si>
  <si>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</si>
  <si>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</si>
  <si>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</si>
  <si>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</si>
  <si>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</si>
  <si>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2044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</si>
  <si>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</si>
  <si>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</si>
  <si>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SOŠ hotelových služieb a dopravy – modernizácia odborného vzdelávania</t>
  </si>
  <si>
    <t>JKSO:</t>
  </si>
  <si>
    <t>KS:</t>
  </si>
  <si>
    <t>Miesto:</t>
  </si>
  <si>
    <t>Lučenec</t>
  </si>
  <si>
    <t>Dátum:</t>
  </si>
  <si>
    <t>Objednávateľ:</t>
  </si>
  <si>
    <t>IČO:</t>
  </si>
  <si>
    <t>Banskobystrický samosprávny kraj</t>
  </si>
  <si>
    <t>IČ DPH:</t>
  </si>
  <si>
    <t>Zhotoviteľ:</t>
  </si>
  <si>
    <t>Vyplň údaj</t>
  </si>
  <si>
    <t>Projektant:</t>
  </si>
  <si>
    <t>36609633</t>
  </si>
  <si>
    <t>DESIGN ENGINEERING, a.s.</t>
  </si>
  <si>
    <t xml:space="preserve">SK2022206901 </t>
  </si>
  <si>
    <t>True</t>
  </si>
  <si>
    <t>Spracovateľ:</t>
  </si>
  <si>
    <t xml:space="preserve"> </t>
  </si>
  <si>
    <t>Poznámka:</t>
  </si>
  <si>
    <t>„Tento Výkaz Výmer je neoddeliteľnou súčasťou projektovej dokumentácie. Všetky materiály, výrobky a tovary uvedené v projektovej dokumentácii definujú technické parametre. Použité môžu byť ekvivalentné materiály, výrobky a tovary.“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</si>
  <si>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</si>
  <si>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</si>
  <si>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</si>
  <si>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</si>
  <si>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</si>
  <si>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</si>
  <si>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</si>
  <si>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</si>
  <si>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</si>
  <si>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</si>
  <si>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</si>
  <si>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</si>
  <si>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</si>
  <si>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</si>
  <si>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</si>
  <si>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</si>
  <si>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</si>
  <si>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</si>
  <si>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</si>
  <si>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</si>
  <si>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</si>
  <si>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</si>
  <si>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</si>
  <si>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</si>
  <si>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</si>
  <si>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</si>
  <si>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</si>
  <si>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</si>
  <si>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</si>
  <si>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</si>
  <si>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</si>
  <si>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</si>
  <si>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</si>
  <si>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</si>
  <si>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</si>
  <si>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</si>
  <si>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</si>
  <si>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</si>
  <si>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</si>
  <si>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</si>
  <si>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</si>
  <si>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</si>
  <si>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</si>
  <si>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</si>
  <si>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SOŠ hotelových služieb a dopravy – modernizácia odborného vzdelávania SO 01.1 - Administratívno-výučbová budova</t>
  </si>
  <si>
    <t>STA</t>
  </si>
  <si>
    <t>1</t>
  </si>
  <si>
    <t>{e391e78d-a5e2-49d8-b67d-8e624be313ac}</t>
  </si>
  <si>
    <t>/</t>
  </si>
  <si>
    <t>SO 01.1_A</t>
  </si>
  <si>
    <t xml:space="preserve">ACH - Architektonicko – stavebné riešenie </t>
  </si>
  <si>
    <t>Časť</t>
  </si>
  <si>
    <t>2</t>
  </si>
  <si>
    <t>{6838cee1-48db-43fb-bb7f-17ace9892c59}</t>
  </si>
  <si>
    <t>SO 01.1_Az</t>
  </si>
  <si>
    <t>ACH - Architektonicko – stavebné riešenie zateplenia</t>
  </si>
  <si>
    <t>{373a6594-cf7b-4001-95e0-37fb52a6d74d}</t>
  </si>
  <si>
    <t>SO 01.1_E</t>
  </si>
  <si>
    <t>ELI - Elektroinštalácie</t>
  </si>
  <si>
    <t>{a1b3c9ab-3a8e-45e2-a7cb-9f0f9b23ee27}</t>
  </si>
  <si>
    <t>2044 (1)</t>
  </si>
  <si>
    <t>SOŠ hotelových služieb a dopravy – modernizácia odborného vzdelávania SO 01.2 - SO 01.2  Administratívno-výučbová budova</t>
  </si>
  <si>
    <t>{23ce01fc-069d-4478-aa7c-385db258958e}</t>
  </si>
  <si>
    <t>SO 01.2_A</t>
  </si>
  <si>
    <t xml:space="preserve">ACH Architektonicko – stavebné riešenie </t>
  </si>
  <si>
    <t>{64321293-cec9-455d-b439-59c3043807af}</t>
  </si>
  <si>
    <t>SO 01.2_E</t>
  </si>
  <si>
    <t xml:space="preserve">ELI - Elektroinštalácie </t>
  </si>
  <si>
    <t>{bb8b35dd-6952-4d31-b0af-ca1f233118f0}</t>
  </si>
  <si>
    <t>SO 01.2_U</t>
  </si>
  <si>
    <t>Úprava potrubných rozvodov</t>
  </si>
  <si>
    <t>{0752b451-4078-4305-aa5f-5966531c470f}</t>
  </si>
  <si>
    <t>2044 (2)</t>
  </si>
  <si>
    <t>SOŠ hotelových služieb a dopravy – modernizácia odborného vzdelávania SO 02 - Jedáleň</t>
  </si>
  <si>
    <t>{29dadd51-32f8-4fb5-a06c-826150eb7646}</t>
  </si>
  <si>
    <t>SO 02</t>
  </si>
  <si>
    <t>ACH - Architektonicko - stavebné riešenie</t>
  </si>
  <si>
    <t>{bfbdf506-018e-4514-b63c-42a5afbcf18d}</t>
  </si>
  <si>
    <t>SO 02_E</t>
  </si>
  <si>
    <t>{596021db-45ae-44da-b12a-111b5482e8df}</t>
  </si>
  <si>
    <t>SO 02_P</t>
  </si>
  <si>
    <t>PLY - Plynoinštalácia</t>
  </si>
  <si>
    <t>{5eff2f4e-4e2c-444d-9ff8-59239f7e98c0}</t>
  </si>
  <si>
    <t>SO 02_V</t>
  </si>
  <si>
    <t>VYK - Vykurovanie</t>
  </si>
  <si>
    <t>{f1c67678-0bee-4de0-aeb6-79e442a70fff}</t>
  </si>
  <si>
    <t>SO 02_Vz</t>
  </si>
  <si>
    <t>VZT - Vzduchotechnika</t>
  </si>
  <si>
    <t>{ab6e63dd-c341-4d89-a83a-2b5278f651a4}</t>
  </si>
  <si>
    <t>SO 02_Z</t>
  </si>
  <si>
    <t>ZTI- Zdravotechnika</t>
  </si>
  <si>
    <t>{3e68b09b-3340-42a5-a220-1a46a7cb568c}</t>
  </si>
  <si>
    <t>2044 (3)</t>
  </si>
  <si>
    <t>SOŠ hotelových služieb a dopravy – modernizácia odborného vzdelávania SO 04 - Garáže s prístreškom</t>
  </si>
  <si>
    <t>{65ea44ff-a604-4e58-aa64-8cc14faf5121}</t>
  </si>
  <si>
    <t>SO 04_A</t>
  </si>
  <si>
    <t>{9ec0cc5b-4f87-47a5-81af-3b654d6aeea9}</t>
  </si>
  <si>
    <t>SO 04_E</t>
  </si>
  <si>
    <t>{f94c8bf7-3ed8-4a01-9b9e-aaaa8c41514c}</t>
  </si>
  <si>
    <t>2044 (4)</t>
  </si>
  <si>
    <t>SOŠ hotelových služieb a dopravy – modernizácia odborného vzdelávania SO 05 -  Budova dielní – Pavilón B</t>
  </si>
  <si>
    <t>{0edee4c2-442a-4d67-8662-2f994c576ad0}</t>
  </si>
  <si>
    <t>SO 05_A</t>
  </si>
  <si>
    <t>{1e64177b-db76-466c-8edb-e1eb2ae657e6}</t>
  </si>
  <si>
    <t>SO 05_E</t>
  </si>
  <si>
    <t>{5cd4dec1-fc5e-429f-9918-57a741a7a739}</t>
  </si>
  <si>
    <t>SO 05_P</t>
  </si>
  <si>
    <t>{d305ff4d-71d8-497d-b051-16d54a1b9afd}</t>
  </si>
  <si>
    <t>SO 05_UK</t>
  </si>
  <si>
    <t>{86fcf54d-22f8-4d88-8805-f8241792c506}</t>
  </si>
  <si>
    <t>2044 (5)</t>
  </si>
  <si>
    <t>SOŠ hotelových služieb a dopravy – modernizácia odborného vzdelávania SO 06  Budova hotelovej akadémie</t>
  </si>
  <si>
    <t>{5b23d9a6-2473-487e-9b83-fe9030d1cead}</t>
  </si>
  <si>
    <t>SO 06_A</t>
  </si>
  <si>
    <t>{b0fe28b2-df40-42d7-9eb9-61c3c67bfe7e}</t>
  </si>
  <si>
    <t>SO 06_Az</t>
  </si>
  <si>
    <t>ACH Architektonicko – stavebné riešenie zateplenia</t>
  </si>
  <si>
    <t>{54fa11f6-eae0-4867-9c09-8b345ec678fd}</t>
  </si>
  <si>
    <t>SO 06_EL</t>
  </si>
  <si>
    <t>{dd9308f1-bcfa-4a31-817e-1a7c4e386dcc}</t>
  </si>
  <si>
    <t>2044 (6)</t>
  </si>
  <si>
    <t>SOŠ hotelových služieb a dopravy – modernizácia odborného vzdelávania SO 07 - Jazdiareň</t>
  </si>
  <si>
    <t>{c64342c7-4ef1-4485-a107-b4af3f79296c}</t>
  </si>
  <si>
    <t>SO 07_A</t>
  </si>
  <si>
    <t>{25f2a3b6-f789-4f04-a768-0faf13caa852}</t>
  </si>
  <si>
    <t>SO 07_E</t>
  </si>
  <si>
    <t>{a89b5641-9f87-4322-8dfd-64c930c732f6}</t>
  </si>
  <si>
    <t>2044 (7)</t>
  </si>
  <si>
    <t>SOŠ hotelových služieb a dopravy – modernizácia odborného vzdelávania SO 08 - Kontajnerový bitúnok</t>
  </si>
  <si>
    <t>{4487f6ab-7849-4f36-83db-d7981b3a6d2d}</t>
  </si>
  <si>
    <t>SO 08_A</t>
  </si>
  <si>
    <t>{63d53d5e-8cdc-4e75-bf3d-7eeebec03f85}</t>
  </si>
  <si>
    <t>SO 08_E</t>
  </si>
  <si>
    <t>{a24665e2-ec6a-4e15-bfb9-2b24f8a0a60e}</t>
  </si>
  <si>
    <t>SO 08_Z</t>
  </si>
  <si>
    <t>ZTI - Zdravotechnika</t>
  </si>
  <si>
    <t>{587cf829-6a9e-4bfe-b627-74f969c78e81}</t>
  </si>
  <si>
    <t>2044 (8)</t>
  </si>
  <si>
    <t>SOŠ hotelových služieb a dopravy – modernizácia odborného vzdelávania SO 22 - Úprava na areálovom vodovode</t>
  </si>
  <si>
    <t>{d9d1a063-ae99-4abc-bceb-639a668add51}</t>
  </si>
  <si>
    <t>2044 (9)</t>
  </si>
  <si>
    <t>SOŠ hotelových služieb a dopravy – modernizácia odborného vzdelávania SO 26 - Kanalizačná prípojka</t>
  </si>
  <si>
    <t>{fd941eeb-e696-4d4a-ab4f-4e46de8d2f1a}</t>
  </si>
  <si>
    <t>2044 (10)</t>
  </si>
  <si>
    <t>SOŠ hotelových služieb a dopravy – modernizácia odborného vzdelávania SO 27 - Areálová kanalizácia</t>
  </si>
  <si>
    <t>{9c150b68-392c-4dc8-bf63-7f47af83d83b}</t>
  </si>
  <si>
    <t>SO 27 - Areálová kanalizácia</t>
  </si>
  <si>
    <t>{1d5aed4d-a2af-48c1-9225-0f12523ea11b}</t>
  </si>
  <si>
    <t>2044_E</t>
  </si>
  <si>
    <t>SO 27 - Elektroinštalácie</t>
  </si>
  <si>
    <t>{80ce4e3e-ffd1-4222-a506-4dcde24ff250}</t>
  </si>
  <si>
    <t>2044 (11)</t>
  </si>
  <si>
    <t>SOŠ hotelových služieb a dopravy – modernizácia odborného vzdelávania SO 41 - Úprava na areálovom rozvode plynu</t>
  </si>
  <si>
    <t>{0d8b59cf-32d0-410c-b290-3347c3bfe855}</t>
  </si>
  <si>
    <t>2044 (12)</t>
  </si>
  <si>
    <t>SOŠ hotelových služieb a dopravy – modernizácia odborného vzdelávania SO03 a DDZ</t>
  </si>
  <si>
    <t>{3cc72c96-2610-4c21-a5c7-6e4511a0ec2e}</t>
  </si>
  <si>
    <t>2044_DDZ</t>
  </si>
  <si>
    <t>SOŠ hotelových služieb a dopravy – modernizácia odborného vzdelávania - dočasné dopravné značenie</t>
  </si>
  <si>
    <t>{e6f5d711-b91c-42cb-b4a9-f4a44805c743}</t>
  </si>
  <si>
    <t>2044_SO 03</t>
  </si>
  <si>
    <t>SOŠ hotelových služieb a dopravy – modernizácia odborného vzdelávania - Asanácia budovy - Pavilón A</t>
  </si>
  <si>
    <t>{dc944639-9aca-49ae-a933-87c11cc80bca}</t>
  </si>
  <si>
    <t>KRYCÍ LIST ROZPOČTU</t>
  </si>
  <si>
    <t>Objekt:</t>
  </si>
  <si>
    <t>2044 - SOŠ hotelových služieb a dopravy – modernizácia odborného vzdelávania SO 01.1 - Administratívno-výučbová budova</t>
  </si>
  <si>
    <t>Časť:</t>
  </si>
  <si>
    <t xml:space="preserve">SO 01.1_A - ACH - Architektonicko – stavebné riešenie </t>
  </si>
  <si>
    <t>REKAPITULÁCIA ROZPOČTU</t>
  </si>
  <si>
    <t>Kód dielu - Popis</t>
  </si>
  <si>
    <t>Cena celkom [EUR]</t>
  </si>
  <si>
    <t>Náklady z rozpočtu</t>
  </si>
  <si>
    <t>-1</t>
  </si>
  <si>
    <t xml:space="preserve">HSV - Práce a dodávky HSV   </t>
  </si>
  <si>
    <t xml:space="preserve">    6 - Úpravy povrchov, podlahy, osadenie   </t>
  </si>
  <si>
    <t xml:space="preserve">    9 - Ostatné konštrukcie a práce-búranie   </t>
  </si>
  <si>
    <t xml:space="preserve">    99 - Presun hmôt HSV   </t>
  </si>
  <si>
    <t xml:space="preserve">PSV - Práce a dodávky PSV   </t>
  </si>
  <si>
    <t xml:space="preserve">    725 - Zdravotechnika - zariaďovacie predmety   </t>
  </si>
  <si>
    <t xml:space="preserve">    763 - Konštrukcie - drevostavby   </t>
  </si>
  <si>
    <t xml:space="preserve">    769 - Montáže vzduchotechnických zariadení   </t>
  </si>
  <si>
    <t xml:space="preserve">    776 - Podlahy povlakové   </t>
  </si>
  <si>
    <t xml:space="preserve">    783 - Nátery   </t>
  </si>
  <si>
    <t xml:space="preserve">    784 - Maľby   </t>
  </si>
  <si>
    <t xml:space="preserve">HZS - Hodinové zúčtovacie sadzby   </t>
  </si>
  <si>
    <t>VRN - Investičné náklady neobsiahnuté v cenách</t>
  </si>
  <si>
    <t>VP -   Práce naviac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</si>
  <si>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</si>
  <si>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</si>
  <si>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</si>
  <si>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</si>
  <si>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</si>
  <si>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</si>
  <si>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</si>
  <si>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</si>
  <si>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</si>
  <si>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</si>
  <si>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</si>
  <si>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</si>
  <si>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 xml:space="preserve">Práce a dodávky HSV   </t>
  </si>
  <si>
    <t>ROZPOCET</t>
  </si>
  <si>
    <t>6</t>
  </si>
  <si>
    <t xml:space="preserve">Úpravy povrchov, podlahy, osadenie   </t>
  </si>
  <si>
    <t>K</t>
  </si>
  <si>
    <t>Hrubá výplň rýh v stropoch akoukoľvek maltou, akejkoľvek šírky ryhy</t>
  </si>
  <si>
    <t>m2</t>
  </si>
  <si>
    <t>4</t>
  </si>
  <si>
    <t>48</t>
  </si>
  <si>
    <t>Oprava vnútorných vápenných omietok stropov železobetónových rovných tvárnicových a klenieb, opravovaná plocha nad 5 do 10 %,štuková</t>
  </si>
  <si>
    <t>50</t>
  </si>
  <si>
    <t>3</t>
  </si>
  <si>
    <t>Hrubá výplň rýh na stenách akoukoľvek maltou, akejkoľvek šírky ryhy</t>
  </si>
  <si>
    <t>52</t>
  </si>
  <si>
    <t>Oprava vnútorných vápenných omietok stien, v množstve opravenej plochy nad 10 do 30 % štukových</t>
  </si>
  <si>
    <t>56</t>
  </si>
  <si>
    <t>5</t>
  </si>
  <si>
    <t xml:space="preserve">Príprava vnútorného podkladu stien, Univerzálny základ </t>
  </si>
  <si>
    <t>58</t>
  </si>
  <si>
    <t>Vnútorná omietka stien štuková, strojné miešanie, ručné nanášanie, VivaInterior, hr. 3 mm</t>
  </si>
  <si>
    <t>60</t>
  </si>
  <si>
    <t>9</t>
  </si>
  <si>
    <t xml:space="preserve">Ostatné konštrukcie a práce-búranie   </t>
  </si>
  <si>
    <t>7</t>
  </si>
  <si>
    <t>Lešenie ľahké pracovné pomocné, s výškou lešeňovej podlahy nad 1,20 do 1,90 m</t>
  </si>
  <si>
    <t>126</t>
  </si>
  <si>
    <t>8</t>
  </si>
  <si>
    <t>Vyčistenie budov pri výške podlaží do 4m</t>
  </si>
  <si>
    <t>130</t>
  </si>
  <si>
    <t>Zvislá doprava sutiny a vybúraných hmôt za prvé podlažie nad alebo pod základným podlažím</t>
  </si>
  <si>
    <t>t</t>
  </si>
  <si>
    <t>182</t>
  </si>
  <si>
    <t>10</t>
  </si>
  <si>
    <t>Zvislá doprava sutiny a vybúraných hmôt za každé ďalšie podlažie</t>
  </si>
  <si>
    <t>184</t>
  </si>
  <si>
    <t>11</t>
  </si>
  <si>
    <t>Odvoz sutiny a vybúraných hmôt na skládku do 1 km</t>
  </si>
  <si>
    <t>186</t>
  </si>
  <si>
    <t>12</t>
  </si>
  <si>
    <t>Odvoz sutiny a vybúraných hmôt na skládku za každý ďalší 1 km</t>
  </si>
  <si>
    <t>188</t>
  </si>
  <si>
    <t>13</t>
  </si>
  <si>
    <t>Vnútrostavenisková doprava sutiny a vybúraných hmôt do 10 m</t>
  </si>
  <si>
    <t>190</t>
  </si>
  <si>
    <t>14</t>
  </si>
  <si>
    <t>Odvoz na skládku, demontovaných konštrukcií azbestocementových do 5000m</t>
  </si>
  <si>
    <t>192</t>
  </si>
  <si>
    <t>15</t>
  </si>
  <si>
    <t>Príplatok za každých ďalších aj začatých 5000 m pre odvoz na skládku demontovaných konštrukcií azbestocementových</t>
  </si>
  <si>
    <t>194</t>
  </si>
  <si>
    <t>16</t>
  </si>
  <si>
    <t>Poplatok za skladovanie - betón, tehly, dlaždice (17 01) ostatné</t>
  </si>
  <si>
    <t>196</t>
  </si>
  <si>
    <t>99</t>
  </si>
  <si>
    <t xml:space="preserve">Presun hmôt HSV   </t>
  </si>
  <si>
    <t>17</t>
  </si>
  <si>
    <t>Presun hmôt pre opravy a údržbu objektov vrátane vonkajších plášťov výšky do 25 m</t>
  </si>
  <si>
    <t>200</t>
  </si>
  <si>
    <t>18</t>
  </si>
  <si>
    <t>Príplatok za zväčšený presun pre opravy a údržbu objektov vrátane vonkajších plášťov v odb. 801, 803, 811, 812, nad vymedzenú najväčšiu dopravnú vzdialenosť do 5000 m</t>
  </si>
  <si>
    <t>202</t>
  </si>
  <si>
    <t>19</t>
  </si>
  <si>
    <t>Príplatok pre opravy a údržbu objektov vrátane plášťov v odb. 801, 803, 811, 812, za každých ďalších aj začatých 5000 m</t>
  </si>
  <si>
    <t>204</t>
  </si>
  <si>
    <t xml:space="preserve">Práce a dodávky PSV   </t>
  </si>
  <si>
    <t xml:space="preserve">Zdravotechnika - zariaďovacie predmety   </t>
  </si>
  <si>
    <t>Demontáž umývadiel alebo umývadielok bez výtokovej armatúry,  -0,01946t</t>
  </si>
  <si>
    <t>súb.</t>
  </si>
  <si>
    <t>348</t>
  </si>
  <si>
    <t>21</t>
  </si>
  <si>
    <t>Montáž umývadla keramického na konzoly, bez výtokovej armatúry</t>
  </si>
  <si>
    <t>ks</t>
  </si>
  <si>
    <t>350</t>
  </si>
  <si>
    <t>22</t>
  </si>
  <si>
    <t>M</t>
  </si>
  <si>
    <t xml:space="preserve">Umývadlo keramické, rozmer 500x410x185 mm, biela, </t>
  </si>
  <si>
    <t>32</t>
  </si>
  <si>
    <t>352</t>
  </si>
  <si>
    <t>23</t>
  </si>
  <si>
    <t>Demontáž batérie drezovej, umývadlovej nástennej,  -0,0026t</t>
  </si>
  <si>
    <t>354</t>
  </si>
  <si>
    <t>24</t>
  </si>
  <si>
    <t>Montáž batérie umývadlovej a drezovej nástennej pákovej alebo klasickej s mechanickým ovládaním</t>
  </si>
  <si>
    <t>356</t>
  </si>
  <si>
    <t>25</t>
  </si>
  <si>
    <t xml:space="preserve">Batéria drezová nástenná DN 15, rozmer dxšxv 253x147x103 mm, jednopáková, chróm, </t>
  </si>
  <si>
    <t>358</t>
  </si>
  <si>
    <t>26</t>
  </si>
  <si>
    <t>Demontáž jednoduchej zápachovej uzávierky pre zariaďovacie predmety, umývadlá, drezy, práčky  -0,00085t</t>
  </si>
  <si>
    <t>360</t>
  </si>
  <si>
    <t>27</t>
  </si>
  <si>
    <t>Montáž zápachovej uzávierky pre zariaďovacie predmety, umývadlovej do D 40</t>
  </si>
  <si>
    <t>362</t>
  </si>
  <si>
    <t>28</t>
  </si>
  <si>
    <t xml:space="preserve">Zápachová uzávierka kolenová pre umývadlá a bidety, d 40 mm, G 1 1/4", vodorovný odtok, alpská biela, plast, </t>
  </si>
  <si>
    <t>364</t>
  </si>
  <si>
    <t>29</t>
  </si>
  <si>
    <t>Presun hmôt pre zariaďovacie predmety v objektoch výšky nad 12 do 24 m</t>
  </si>
  <si>
    <t>366</t>
  </si>
  <si>
    <t>30</t>
  </si>
  <si>
    <t>Zariaďovacie predmety, prípl.za presun nad vymedz. najväčšiu dopravnú vzdialenosť do 1000 m</t>
  </si>
  <si>
    <t>368</t>
  </si>
  <si>
    <t>31</t>
  </si>
  <si>
    <t>Zariaďovacie predmety, prípl.za každých ďalších aj začatých 1000m nad 1000 m</t>
  </si>
  <si>
    <t>370</t>
  </si>
  <si>
    <t xml:space="preserve">Konštrukcie - drevostavby   </t>
  </si>
  <si>
    <t>Montáž kaziet, konštrukcia poloskrytá, hrany E15, SDK kazetový podhľad 600x600 mm</t>
  </si>
  <si>
    <t>418</t>
  </si>
  <si>
    <t>33</t>
  </si>
  <si>
    <t>Demontáž kazetoveho sadrokartónového podhľadu s jednovrstvou nosnou konštrukciou z oceľových profilov, jednoduché opláštenie, -0,02106t</t>
  </si>
  <si>
    <t>420</t>
  </si>
  <si>
    <t>34</t>
  </si>
  <si>
    <t>Presun hmôt pre drevostavby v objektoch výšky do 12 m</t>
  </si>
  <si>
    <t>%</t>
  </si>
  <si>
    <t>422</t>
  </si>
  <si>
    <t>35</t>
  </si>
  <si>
    <t>Drevostavby, prípl.za presun nad vymedzenú najväčšiu dopr. vzdial. do 1000 m</t>
  </si>
  <si>
    <t>424</t>
  </si>
  <si>
    <t>36</t>
  </si>
  <si>
    <t>Drevostavby, prípl.za presun za každých ďalších i začatých 1000 nad 1000 m</t>
  </si>
  <si>
    <t>426</t>
  </si>
  <si>
    <t xml:space="preserve">Montáže vzduchotechnických zariadení   </t>
  </si>
  <si>
    <t>37</t>
  </si>
  <si>
    <t>Montáž klimatizačnej jednotky vonkajšej jednofázové napájanie (max. 2 vnút. jednotky)</t>
  </si>
  <si>
    <t>548</t>
  </si>
  <si>
    <t>38</t>
  </si>
  <si>
    <t>Montáž konzoly šírky 355-500 mm</t>
  </si>
  <si>
    <t>550</t>
  </si>
  <si>
    <t>39</t>
  </si>
  <si>
    <t>Demontáž konzoly šírky 355-500 mm</t>
  </si>
  <si>
    <t>552</t>
  </si>
  <si>
    <t>40</t>
  </si>
  <si>
    <t>Demontáž klimatizačnej jednotky vonkajšej jednofázové napájanie (max. 2 vnút. jednotky)</t>
  </si>
  <si>
    <t>554</t>
  </si>
  <si>
    <t>41</t>
  </si>
  <si>
    <t>Presun hmôt pre montáž vzduchotechnických zariadení v stavbe (objekte) výšky nad 7 do 24 m</t>
  </si>
  <si>
    <t>556</t>
  </si>
  <si>
    <t xml:space="preserve">Podlahy povlakové   </t>
  </si>
  <si>
    <t>42</t>
  </si>
  <si>
    <t>Demontáž soklíkov alebo líšt</t>
  </si>
  <si>
    <t>m</t>
  </si>
  <si>
    <t>558</t>
  </si>
  <si>
    <t>43</t>
  </si>
  <si>
    <t>Lepenie podlahových soklov z PVC</t>
  </si>
  <si>
    <t>560</t>
  </si>
  <si>
    <t>44</t>
  </si>
  <si>
    <t>Soklová PVC lišta pre vloženie pásikov z PVC podlahoviny hrúbky do 5 mm</t>
  </si>
  <si>
    <t>562</t>
  </si>
  <si>
    <t>45</t>
  </si>
  <si>
    <t xml:space="preserve">Podlaha PVC homogénna, hrúbka 2 mm, trieda záťaže 34/43, najvyššia trieda, vysoká odolnosť, nízka abrazívnosť, samoobnoviteľný PUR povrch, </t>
  </si>
  <si>
    <t>564</t>
  </si>
  <si>
    <t>46</t>
  </si>
  <si>
    <t>Odstránenie povlakových podláh z nášľapnej plochy lepených bez podložky,  -0,00100t</t>
  </si>
  <si>
    <t>566</t>
  </si>
  <si>
    <t>47</t>
  </si>
  <si>
    <t>Lepenie povlakových podláh z PVC homogénnych pásov</t>
  </si>
  <si>
    <t>568</t>
  </si>
  <si>
    <t>570</t>
  </si>
  <si>
    <t>49</t>
  </si>
  <si>
    <t>Vysávanie podkladu pred kladením povlakovýck podláh</t>
  </si>
  <si>
    <t>572</t>
  </si>
  <si>
    <t>Penetrovanie podkladu pred kladením povlakových podláh</t>
  </si>
  <si>
    <t>574</t>
  </si>
  <si>
    <t>51</t>
  </si>
  <si>
    <t>Vyspravenie podkladu nivelačnou stierkou hr. 3 mm</t>
  </si>
  <si>
    <t>576</t>
  </si>
  <si>
    <t>Príprava podkladu prebrúsením strojne brúskou na betón</t>
  </si>
  <si>
    <t>578</t>
  </si>
  <si>
    <t>53</t>
  </si>
  <si>
    <t>Presun hmôt pre podlahy povlakové v objektoch výšky nad 12 do 24 m</t>
  </si>
  <si>
    <t>580</t>
  </si>
  <si>
    <t>54</t>
  </si>
  <si>
    <t>Podlahy povlakové, prípl.za presun nad vymedz. najväčšiu dopr. vzdial. do 1000 m</t>
  </si>
  <si>
    <t>582</t>
  </si>
  <si>
    <t>55</t>
  </si>
  <si>
    <t>Podlahy povlakové, prípl.za každých ďalších i začatých 1000 m nad 1000 m</t>
  </si>
  <si>
    <t>584</t>
  </si>
  <si>
    <t xml:space="preserve">Nátery   </t>
  </si>
  <si>
    <t>Nátery oceľ.konštr. syntet. na vzduchu schnúce ťažkých A jednonás. 2x s emailovaním - 105µm</t>
  </si>
  <si>
    <t>586</t>
  </si>
  <si>
    <t>57</t>
  </si>
  <si>
    <t>Oprava náterov kov.stav.doplnk.konštr. syntetické na vzduchu schnúce jednonásobné - 35µm</t>
  </si>
  <si>
    <t>588</t>
  </si>
  <si>
    <t xml:space="preserve">Maľby   </t>
  </si>
  <si>
    <t>Odstránenie malieb oškrabaním, výšky do 3,80 m</t>
  </si>
  <si>
    <t>592</t>
  </si>
  <si>
    <t>59</t>
  </si>
  <si>
    <t>Oblepenie vypínačov, zásuviek páskou výšky do 3,80 m</t>
  </si>
  <si>
    <t>594</t>
  </si>
  <si>
    <t>Penetrovanie jednonásobné jemnozrnných podkladov výšky do 3,80 m</t>
  </si>
  <si>
    <t>596</t>
  </si>
  <si>
    <t>61</t>
  </si>
  <si>
    <t>Penetrovanie jednonásobné jemnozrnných podkladov výšky do 3,80 m-pod stierku</t>
  </si>
  <si>
    <t>598</t>
  </si>
  <si>
    <t>62</t>
  </si>
  <si>
    <t>Prebrúsenie a oprášenie jemnozrnných povrchov výšky do 3,80 m</t>
  </si>
  <si>
    <t>600</t>
  </si>
  <si>
    <t>63</t>
  </si>
  <si>
    <t>Vyrovnanie trhlín a nerovností na jemnozrnných povrchoch výšky nad 3,80 m</t>
  </si>
  <si>
    <t>602</t>
  </si>
  <si>
    <t>64</t>
  </si>
  <si>
    <t>Zakrývanie otvorov, podláh a zariadení fóliou v miestnostiach alebo na schodisku</t>
  </si>
  <si>
    <t>604</t>
  </si>
  <si>
    <t>65</t>
  </si>
  <si>
    <t>Zakrývanie podláh a zariadení papierom v miestnostiach alebo na schodisku</t>
  </si>
  <si>
    <t>606</t>
  </si>
  <si>
    <t>66</t>
  </si>
  <si>
    <t>Maľby z maliarskych zmesí, ručne nanášané tónované s bielym stropom dvojnásobné na jemnozrnný podklad výšky nad 3,80 m</t>
  </si>
  <si>
    <t>608</t>
  </si>
  <si>
    <t>67</t>
  </si>
  <si>
    <t xml:space="preserve">Stierka stien na podklad jemnozrnný výšky do 3,80 </t>
  </si>
  <si>
    <t>610</t>
  </si>
  <si>
    <t>68</t>
  </si>
  <si>
    <t>Sklotextilná mriežka, pancierová, 525 g/m2, veľkosť oka 5x5 mm, šírka 1 m</t>
  </si>
  <si>
    <t>612</t>
  </si>
  <si>
    <t xml:space="preserve">Hodinové zúčtovacie sadzby   </t>
  </si>
  <si>
    <t>69</t>
  </si>
  <si>
    <t>Stavebno montážne práce náročnejšie, ucelené, obtiažne, rutinné (Tr. 2) v rozsahu viac ako 8 hodín náročnejšie-DEMONTÁŽ SLABOPRÚD ZARIADENÍ V UČEBNIACH</t>
  </si>
  <si>
    <t>hod</t>
  </si>
  <si>
    <t>262144</t>
  </si>
  <si>
    <t>618</t>
  </si>
  <si>
    <t>70</t>
  </si>
  <si>
    <t>Stavebno montážne práce náročné ucelené - odborné, tvorivé remeselné (Tr. 3) v rozsahu viac ako 8 hodín-MONTÁŽ SLABOPRÚD ZARIADENÍ V UČEBNIACH</t>
  </si>
  <si>
    <t>628</t>
  </si>
  <si>
    <t>71</t>
  </si>
  <si>
    <t>Montážny  a pomocný materiál</t>
  </si>
  <si>
    <t>sub</t>
  </si>
  <si>
    <t>630</t>
  </si>
  <si>
    <t>72</t>
  </si>
  <si>
    <t>Prenosný hasiaci prístroj práškový P6Če 6 kg, 21A</t>
  </si>
  <si>
    <t>-126306274</t>
  </si>
  <si>
    <t>Investičné náklady neobsiahnuté v cenách</t>
  </si>
  <si>
    <t>73</t>
  </si>
  <si>
    <t>eur</t>
  </si>
  <si>
    <t>1024</t>
  </si>
  <si>
    <t>74</t>
  </si>
  <si>
    <t>SO 01.1_Az - ACH - Architektonicko – stavebné riešenie zateplenia</t>
  </si>
  <si>
    <t xml:space="preserve">    1 - Zemné práce   </t>
  </si>
  <si>
    <t xml:space="preserve">    2 - Zakladanie   </t>
  </si>
  <si>
    <t xml:space="preserve">    3 - Zvislé a kompletné konštrukcie   </t>
  </si>
  <si>
    <t xml:space="preserve">    4 - Vodorovné konštrukcie   </t>
  </si>
  <si>
    <t xml:space="preserve">    5 - Komunikácie   </t>
  </si>
  <si>
    <t xml:space="preserve">    711 - Izolácie proti vode a vlhkosti   </t>
  </si>
  <si>
    <t xml:space="preserve">    712 - Izolácie striech, povlakové krytiny   </t>
  </si>
  <si>
    <t xml:space="preserve">    713 - Izolácie tepelné   </t>
  </si>
  <si>
    <t xml:space="preserve">    714 - Akustické a protiotrasové opatrenie   </t>
  </si>
  <si>
    <t xml:space="preserve">    721 - Zdravotechnika - vnútorná kanalizácia   </t>
  </si>
  <si>
    <t xml:space="preserve">    735 - Ústredné kúrenie - vykurovacie telesá   </t>
  </si>
  <si>
    <t xml:space="preserve">    762 - Konštrukcie tesárske   </t>
  </si>
  <si>
    <t xml:space="preserve">    764 - Konštrukcie klampiarske   </t>
  </si>
  <si>
    <t xml:space="preserve">    765 - Konštrukcie - krytiny tvrdé   </t>
  </si>
  <si>
    <t xml:space="preserve">    766 - Konštrukcie stolárske   </t>
  </si>
  <si>
    <t xml:space="preserve">    767 - Konštrukcie doplnkové kovové   </t>
  </si>
  <si>
    <t xml:space="preserve">Zemné práce   </t>
  </si>
  <si>
    <t>Výkop jamy a ryhy v obmedzenom priestore horn. tr.3 ručne</t>
  </si>
  <si>
    <t>m3</t>
  </si>
  <si>
    <t>Vodorovné premiestnenie výkopku tr.1-4,do 1000 m</t>
  </si>
  <si>
    <t>Vodorovné premiestnenie výkopku  po spevnenej ceste z  horniny tr.1-4, nad 1000 do 10000 m3 na vzdialenosť do 3000 m</t>
  </si>
  <si>
    <t>Nakladanie neuľahnutého výkopku z hornín tr.1-4 nad 1000 do 10000 m3</t>
  </si>
  <si>
    <t>Uloženie sypaniny na skládky nad 1000 do 10000 m3</t>
  </si>
  <si>
    <t>Poplatok za skladovanie - zemina a kamenivo (17 05) ostatné</t>
  </si>
  <si>
    <t xml:space="preserve">Zakladanie   </t>
  </si>
  <si>
    <t>Očistenie plôch tlakovou vodou L stien akéhokoľvek muriva a rubu klenieb</t>
  </si>
  <si>
    <t xml:space="preserve">Zvislé a kompletné konštrukcie   </t>
  </si>
  <si>
    <t>Murivo nosné (m3) z tvárnic hr. 250 mm P3-450 PD, na MVC a maltu (250x249x599)</t>
  </si>
  <si>
    <t>Murivo nosné (m3) z tvárnic hr. 300 mm P3-450 PDK, na MVC a maltu (300x249x599)</t>
  </si>
  <si>
    <t>Murivo nosné (m3) z tvárnic hr. 375 mm P3-450 PDK, na MVC a maltu (375x249x599)</t>
  </si>
  <si>
    <t>Murivo nosné (m3) z tvárnic hr. 200 mm P4-550, na MVC a maltu 200x249x599)</t>
  </si>
  <si>
    <t>Murivo nosné (m3) z tvárnic hr. 450 mm P2-300 PDK, na MVC a maltu (450x249x499)</t>
  </si>
  <si>
    <t>Prekladový trámec šírky 125 mm, výšky 124 mm, dĺžky 2000 mm</t>
  </si>
  <si>
    <t>Prekladový trámec šírky 150 mm, výšky 124 mm, dĺžky 2000 mm</t>
  </si>
  <si>
    <t>Prekladový trámec šírky 150 mm, výšky 124 mm, dĺžky 3000 mm</t>
  </si>
  <si>
    <t>Fasádna izolačná doska EPS 70F hr. 40 mm, do prekladu hr. 200</t>
  </si>
  <si>
    <t>Nenosný preklad šírky 100 mm, výšky 249 mm, dĺžky 1250 mm</t>
  </si>
  <si>
    <t>Priečky z tvárnic hr. 100 mm P2-500 hladkých, na MVC a maltu (100x249x599)</t>
  </si>
  <si>
    <t xml:space="preserve">Vodorovné konštrukcie   </t>
  </si>
  <si>
    <t>Betón stužujúcich pásov a vencov železový tr. C 20/25</t>
  </si>
  <si>
    <t>Debnenie bočníc stužujúcich pásov a vencov vrátane vzpier zhotovenie</t>
  </si>
  <si>
    <t>Debnenie bočníc stužujúcich pásov a vencov vrátane vzpier odstránenie</t>
  </si>
  <si>
    <t>Výstuž stužujúcich pásov a vencov z betonárskej ocele S235 (11373)</t>
  </si>
  <si>
    <t xml:space="preserve">Komunikácie   </t>
  </si>
  <si>
    <t>Podklad alebo kryt z kameniva hrubého drveného veľ. 32-63mm(vibr.štrk) po zhut.hr. 200 mm- okapovy chodnik</t>
  </si>
  <si>
    <t>Začistenie omietok (s dodaním hmoty) okolo okien, dverí, podláh, obkladov atď.</t>
  </si>
  <si>
    <t xml:space="preserve">Príprava vonkajšieho podkladu podhľadov, podkladný náter </t>
  </si>
  <si>
    <t xml:space="preserve">Príprava vonkajšieho podkladu podhľadov, spevňovač omietok </t>
  </si>
  <si>
    <t>Príprava vonkajšieho podkladu podhľadov, emulzia na zvýšenie priľnavosti betonkontakt</t>
  </si>
  <si>
    <t>Vonkajšia omietka podhľadov tenkovrstvová, silikónová, pas exclusive, roztieraná strednozrnná</t>
  </si>
  <si>
    <t>Oprava vonkajších omietok vápenných a vápenocem. stupeň členitosti Ia II -20% štukových</t>
  </si>
  <si>
    <t>Vyspravenie povrchu neomietaných betónových stien vonkajších maltou cementovou pre omietky</t>
  </si>
  <si>
    <t xml:space="preserve">Príprava vonkajšieho podkladu stien, podkladný náter </t>
  </si>
  <si>
    <t xml:space="preserve">Príprava vonkajšieho podkladu stien, spevňovač omietok </t>
  </si>
  <si>
    <t>76</t>
  </si>
  <si>
    <t>Príprava vonkajšieho podkladu stien, emulzia na zvýšenie priľnavosti betonkontakt</t>
  </si>
  <si>
    <t>78</t>
  </si>
  <si>
    <t>Vonkajšia omietka stien tenkovrstvová, silikónová, pas exclusive, roztieraná strednozrnná</t>
  </si>
  <si>
    <t>80</t>
  </si>
  <si>
    <t xml:space="preserve">Príprava vonkajšieho podkladu stien , penetračný náter </t>
  </si>
  <si>
    <t>82</t>
  </si>
  <si>
    <t>84</t>
  </si>
  <si>
    <t>Kontaktný zatepľovací systém hr. 50 mm  -(XPS), skrutkovacie kotvy -atika</t>
  </si>
  <si>
    <t>86</t>
  </si>
  <si>
    <t>88</t>
  </si>
  <si>
    <t>Príchytka tanierová, kovový tŕň 10x130</t>
  </si>
  <si>
    <t>90</t>
  </si>
  <si>
    <t>Kontaktný zatepľovací systém hr. 100 mm (minerálna vlna), skrutkovacie kotvy-vodorovna-nika</t>
  </si>
  <si>
    <t>92</t>
  </si>
  <si>
    <t>Príchytka tanierová, kovový tŕň 10x200</t>
  </si>
  <si>
    <t>94</t>
  </si>
  <si>
    <t>Kontaktný zatepľovací systém hr. 160 mm (minerálna vlna), skrutkovacie kotvy</t>
  </si>
  <si>
    <t>96</t>
  </si>
  <si>
    <t>Príchytka tanierová, kovový tŕň 10x260</t>
  </si>
  <si>
    <t>98</t>
  </si>
  <si>
    <t>Kontaktný zatepľovací systém ostenia hr. 20 mm (XPS) -interier</t>
  </si>
  <si>
    <t>100</t>
  </si>
  <si>
    <t>Kontaktný zatepľovací systém ostenia hr. 40 mm (XPS)-exterier</t>
  </si>
  <si>
    <t>102</t>
  </si>
  <si>
    <t>Kontaktný zatepľovací systém hr. 100 mm nika pri stupe pod PVC foliu (EPS),</t>
  </si>
  <si>
    <t>104</t>
  </si>
  <si>
    <t>Kontaktný zatepľovací systém hr. 140 mm riešenie soklovej časti (EPS), skrutkovacie kotvy</t>
  </si>
  <si>
    <t>106</t>
  </si>
  <si>
    <t>Príchytka tanierová, kovový tŕň 10x240</t>
  </si>
  <si>
    <t>108</t>
  </si>
  <si>
    <t>Osadenie parapetných dosiek z plastických a poloplast., hmôt, š. nad 200 mm</t>
  </si>
  <si>
    <t>110</t>
  </si>
  <si>
    <t>Parapetná doska vlhkovzdorná DTD vrchná vrstva: CPL laminát 0,7 mm, B=350 mm</t>
  </si>
  <si>
    <t>112</t>
  </si>
  <si>
    <t>Osadenie záhon. obrubníka betón., do lôžka z bet. pros. tr. C 10/12,5 s bočnou oporou</t>
  </si>
  <si>
    <t>114</t>
  </si>
  <si>
    <t>Štrkopiesok 8-22 a -OZDOBNE OKRUHLIAKY</t>
  </si>
  <si>
    <t>116</t>
  </si>
  <si>
    <t>118</t>
  </si>
  <si>
    <t>Montáž lešenia ľahkého pracovného radového s podlahami šírky od 0,80 do 1,00 m, výšky nad 10 do 30 m</t>
  </si>
  <si>
    <t>120</t>
  </si>
  <si>
    <t>Príplatok za prvý a každý ďalší i začatý mesiac použitia lešenia k cene -1031</t>
  </si>
  <si>
    <t>122</t>
  </si>
  <si>
    <t>Demontáž lešenia ľahkého pracovného radového a s podlahami, šírky 0,80-1,00 m a výšky 10-30m</t>
  </si>
  <si>
    <t>124</t>
  </si>
  <si>
    <t>Ochranná sieť na boku lešenia, zo siete s rozmermi 2,5x40 m</t>
  </si>
  <si>
    <t>128</t>
  </si>
  <si>
    <t>Skúška unosnosti kotiev v ťahu</t>
  </si>
  <si>
    <t>132</t>
  </si>
  <si>
    <t>Soklový profil LO 143 mm (hliníkový)</t>
  </si>
  <si>
    <t>134</t>
  </si>
  <si>
    <t>Soklový profil LO 163 mm (hliníkový)</t>
  </si>
  <si>
    <t>136</t>
  </si>
  <si>
    <t>Montáž hranatej kovovej vetracej mriežky plochy nad 0,06 m2</t>
  </si>
  <si>
    <t>138</t>
  </si>
  <si>
    <t>Mriežka ventilačná kovová, hranatá so sieťkou, rozmery šxvxhr 600x600 mm, farba biela</t>
  </si>
  <si>
    <t>140</t>
  </si>
  <si>
    <t>Okapnička na soklový profil PVC LO s tkaninou</t>
  </si>
  <si>
    <t>142</t>
  </si>
  <si>
    <t>Rohový ochranný profil s integrovanou sieťovinou LK plast 100</t>
  </si>
  <si>
    <t>144</t>
  </si>
  <si>
    <t>Začisťovací okenný profil s tkaninou US8 (plastový)</t>
  </si>
  <si>
    <t>146</t>
  </si>
  <si>
    <t>Nadokenný profil s priznanou okapničkou VLT - 2H (plastový)</t>
  </si>
  <si>
    <t>148</t>
  </si>
  <si>
    <t>Spojovací parapetný profil SPP (plastový)</t>
  </si>
  <si>
    <t>150</t>
  </si>
  <si>
    <t>Ukončovací profil pre napojenie oplechovania LW45 (plastový)</t>
  </si>
  <si>
    <t>152</t>
  </si>
  <si>
    <t>Chemická kotva s kotevným svorníkom tesnená chemickou ampulkou do betónu, ŽB, kameňa, s vyvŕtaním otvoru M10/90/190 mm</t>
  </si>
  <si>
    <t>154</t>
  </si>
  <si>
    <t>Búranie muriva alebo vybúranie otvorov plochy nad 4 m2 nadzákladového kamenného príp. zmieš. na akúkoľvek maltu,  -2,38500t</t>
  </si>
  <si>
    <t>156</t>
  </si>
  <si>
    <t>Búranie podkladov pod dlažby, liatych dlažieb a mazanín, škvarobetón hr. nad 100 mm, plochy nad 4 m2 -1,60000t-strecha</t>
  </si>
  <si>
    <t>158</t>
  </si>
  <si>
    <t>Búranie podkladov pod dlažby, liatych dlažieb a mazanín,betón alebo liaty asfalt hr.do 100 mm, plochy nad 4 m2 -2,20000t</t>
  </si>
  <si>
    <t>160</t>
  </si>
  <si>
    <t>Odstránenie násypu pod podlahami alebo na strechách, hr.do 200 mm,  -1,40000t</t>
  </si>
  <si>
    <t>162</t>
  </si>
  <si>
    <t>Demontáž  azbestocem. dosiek obvodových -podhlad fasada  -0,02700t</t>
  </si>
  <si>
    <t>164</t>
  </si>
  <si>
    <t>75</t>
  </si>
  <si>
    <t>Demontáž stien z azbestocem. dosiek zvislého obvodoveho plášťa, striešky a ťahového komína,  -0,02200t</t>
  </si>
  <si>
    <t>166</t>
  </si>
  <si>
    <t>Vybavenie príslušných povolení pre RÚVZ a Životného prostredia k vydaniu povolenia na demontáž, správne poplatky na RÚVZ , vytvorenie kontr. pásma, stabilizácia azbestových materiálov, dekontaminácia prostredia, kontrolné merania po praci s azbestom</t>
  </si>
  <si>
    <t>168</t>
  </si>
  <si>
    <t>77</t>
  </si>
  <si>
    <t>Demontáž okien kovových, 1 bm obvodu - 0,005t</t>
  </si>
  <si>
    <t>170</t>
  </si>
  <si>
    <t>Demontáž dverí kovových vchodových, 1 bm obvodu - 0,005t</t>
  </si>
  <si>
    <t>172</t>
  </si>
  <si>
    <t>79</t>
  </si>
  <si>
    <t>Jadrové vrty diamantovými korunkami do D 150 mm do stien - murivo tehlové -0,00028t</t>
  </si>
  <si>
    <t>cm</t>
  </si>
  <si>
    <t>174</t>
  </si>
  <si>
    <t>Vybúranie kovových madiel a zábradlí,  -0,03700t</t>
  </si>
  <si>
    <t>176</t>
  </si>
  <si>
    <t>81</t>
  </si>
  <si>
    <t>Otlčenie omietok vonkajších priečelí jednoduchých, s vyškriabaním škár, očistením muriva,  v rozsahu do 20 %,  -0,01000t</t>
  </si>
  <si>
    <t>178</t>
  </si>
  <si>
    <t>Odsekanie a odobratie obkladov stien z obkladačiek vonkajších vrátane podkladovej omietky nad 2 m2,  -0,08900t</t>
  </si>
  <si>
    <t>180</t>
  </si>
  <si>
    <t>83</t>
  </si>
  <si>
    <t>85</t>
  </si>
  <si>
    <t>87</t>
  </si>
  <si>
    <t>89</t>
  </si>
  <si>
    <t>91</t>
  </si>
  <si>
    <t>Poplatok za skladovanie - izolačné materiály a materiály obsahujúce azbest (17 06 ), nebezpečné</t>
  </si>
  <si>
    <t>198</t>
  </si>
  <si>
    <t>93</t>
  </si>
  <si>
    <t xml:space="preserve">Izolácie proti vode a vlhkosti   </t>
  </si>
  <si>
    <t>95</t>
  </si>
  <si>
    <t>OCHRANNÝ NÁTER Seal Clear</t>
  </si>
  <si>
    <t>206</t>
  </si>
  <si>
    <t>Presun hmôt pre izoláciu proti vode v objektoch výšky nad 6 do 12 m</t>
  </si>
  <si>
    <t>208</t>
  </si>
  <si>
    <t>97</t>
  </si>
  <si>
    <t>Izolácia proti vode, prípl.za presun nad vymedz. najväčšiu dopravnú vzdialenosť do 1000 m</t>
  </si>
  <si>
    <t>210</t>
  </si>
  <si>
    <t>Izolácia proti vode, prípl.za presun nad vymedz. najväčšiu dopr. vzdial. za k. ď. i začatých 1000m</t>
  </si>
  <si>
    <t>212</t>
  </si>
  <si>
    <t xml:space="preserve">Izolácie striech, povlakové krytiny   </t>
  </si>
  <si>
    <t>Odstránenie povlakovej krytiny na strechách plochých 10° trojvrstvovej,  -0,01400t</t>
  </si>
  <si>
    <t>214</t>
  </si>
  <si>
    <t>Odstránenie povlakovej krytiny na strechách plochých do 10° každé ďalšie vrstvy,  -0,00600t</t>
  </si>
  <si>
    <t>216</t>
  </si>
  <si>
    <t>101</t>
  </si>
  <si>
    <t>Zhotovenie povlakovej krytiny striech plochých do 10° PVC-P fóliou upevnenou prikotvením so zvarením spoju</t>
  </si>
  <si>
    <t>218</t>
  </si>
  <si>
    <t>Doska OSB 3 Superfinish nebrúsené hrxlxš 18x2500x1250 mm-vylez na strechu</t>
  </si>
  <si>
    <t>220</t>
  </si>
  <si>
    <t>103</t>
  </si>
  <si>
    <t xml:space="preserve">Hydroizolačná fólia PVC, hr. 1,5 mm, š. 1,3 m, izolácia plochých striech, farba sivá, </t>
  </si>
  <si>
    <t>222</t>
  </si>
  <si>
    <t xml:space="preserve">Turbošrób universal d 7,5x150 mm, </t>
  </si>
  <si>
    <t>224</t>
  </si>
  <si>
    <t>105</t>
  </si>
  <si>
    <t>Zhotovenie povlakovej krytiny vytiahnutím izol. povlaku  PVC-P na konštrukcie prevyšujúce úroveň strechy nad 50 cm prikotvením so zváraným spojom</t>
  </si>
  <si>
    <t>226</t>
  </si>
  <si>
    <t>Hydroizolačná fólia PVC-P hr. 1,5 mm izolácia plochých striech</t>
  </si>
  <si>
    <t>228</t>
  </si>
  <si>
    <t>107</t>
  </si>
  <si>
    <t>230</t>
  </si>
  <si>
    <t>Detaily k PVC-P fóliam preplátanie spojov</t>
  </si>
  <si>
    <t>232</t>
  </si>
  <si>
    <t>109</t>
  </si>
  <si>
    <t>Hydroizolačná fólia PVC-P, hr. 2 mm izolácia balkónov, strešných detailov</t>
  </si>
  <si>
    <t>234</t>
  </si>
  <si>
    <t>Detaily k PVC-P fóliam osadenie hotovej strešnej vpuste</t>
  </si>
  <si>
    <t>236</t>
  </si>
  <si>
    <t>111</t>
  </si>
  <si>
    <t>Vyhrievaný vodorovný strešný vtok 125 PVC V s integrovanou PVC manžetou v rátane ochranného koša</t>
  </si>
  <si>
    <t>238</t>
  </si>
  <si>
    <t xml:space="preserve">Rúra kanalizačná PVC-U gravitačná, hladká SN4 - KG, ML - viacvrstvová, DN 125, dĺ. 1,0 m, </t>
  </si>
  <si>
    <t>240</t>
  </si>
  <si>
    <t>113</t>
  </si>
  <si>
    <t>Rozperný nit 6x30 mm do betónu, hliníkový</t>
  </si>
  <si>
    <t>242</t>
  </si>
  <si>
    <t>Detaily k PVC-P fóliam zaizolovanie kruhového prestupu 101 – 250 mm</t>
  </si>
  <si>
    <t>244</t>
  </si>
  <si>
    <t>115</t>
  </si>
  <si>
    <t xml:space="preserve">Hydroizolačná fólia PVC-P , hr. 2 mm, š. 1,2 m, izolácia balkónov, strešných detailov, farba sivá, </t>
  </si>
  <si>
    <t>246</t>
  </si>
  <si>
    <t>Detaily k PVC-P fóliam osadenie vetracích komínkov</t>
  </si>
  <si>
    <t>248</t>
  </si>
  <si>
    <t>117</t>
  </si>
  <si>
    <t>250</t>
  </si>
  <si>
    <t>Odvetrávací komín pre PVC-P fólie, výška 225 mm, priemer 75 mm</t>
  </si>
  <si>
    <t>252</t>
  </si>
  <si>
    <t>119</t>
  </si>
  <si>
    <t>254</t>
  </si>
  <si>
    <t>Zhotovenie flekov v rohoch na povlakovej krytine z PVC-P fólie</t>
  </si>
  <si>
    <t>256</t>
  </si>
  <si>
    <t>121</t>
  </si>
  <si>
    <t>258</t>
  </si>
  <si>
    <t>Položenie geotextílie vodorovne alebo zvislo na strechy ploché do 10°</t>
  </si>
  <si>
    <t>260</t>
  </si>
  <si>
    <t>123</t>
  </si>
  <si>
    <t>Geotextília polypropylénová Geofiltex 63 63/50, 500 g/m2,</t>
  </si>
  <si>
    <t>262</t>
  </si>
  <si>
    <t>Montáž podkladnej konštrukcie z OSB dosiek na atike šírky 411 - 620 mm pod klampiarske konštrukcie</t>
  </si>
  <si>
    <t>264</t>
  </si>
  <si>
    <t>125</t>
  </si>
  <si>
    <t>266</t>
  </si>
  <si>
    <t>Doska OSB nebrúsená hr. 18 mm</t>
  </si>
  <si>
    <t>268</t>
  </si>
  <si>
    <t>127</t>
  </si>
  <si>
    <t>Montáž podkladnej konštrukcie z OSB dosiek na atike šírky 621 - 800 mm pod klampiarske konštrukcie</t>
  </si>
  <si>
    <t>270</t>
  </si>
  <si>
    <t>272</t>
  </si>
  <si>
    <t>129</t>
  </si>
  <si>
    <t>274</t>
  </si>
  <si>
    <t>Montáž podkladnej konštrukcie z OSB dosiek na atike šírky 801 - 1000 mm pod klampiarske konštrukcie</t>
  </si>
  <si>
    <t>276</t>
  </si>
  <si>
    <t>131</t>
  </si>
  <si>
    <t>278</t>
  </si>
  <si>
    <t>280</t>
  </si>
  <si>
    <t>133</t>
  </si>
  <si>
    <t>Presun hmôt pre izoláciu povlakovej krytiny v objektoch výšky nad 12 do 24 m</t>
  </si>
  <si>
    <t>282</t>
  </si>
  <si>
    <t>Izolácia z povlak.krytín, prípl.za presun nad vymedz. najväčšiu dopravnú vzdialenosť do 1000 m</t>
  </si>
  <si>
    <t>284</t>
  </si>
  <si>
    <t>135</t>
  </si>
  <si>
    <t>Izolácia z povlak.krytín, prípl.za presun nad vymedz. najväčšiu dopr. vzdial.za k.ď.i začatých 1000m</t>
  </si>
  <si>
    <t>286</t>
  </si>
  <si>
    <t xml:space="preserve">Izolácie tepelné   </t>
  </si>
  <si>
    <t>Odstránenie nadstresnej tepelnej izolácie striech plochých kladenej voľne z vláknitých materiálov hr. do 10 cm -0,009t</t>
  </si>
  <si>
    <t>288</t>
  </si>
  <si>
    <t>137</t>
  </si>
  <si>
    <t>Odstránenie nadstresnej tepelnej izolácie striech plochých kladenej voľne z vláknitých materiálov hr. nad 10 cm -0,018t</t>
  </si>
  <si>
    <t>290</t>
  </si>
  <si>
    <t>Odstránenie nadstresnej tepelnej izolácie striech plochých lepenej z vláknitých materiálov hr. do 10 cm -0,015t</t>
  </si>
  <si>
    <t>292</t>
  </si>
  <si>
    <t>139</t>
  </si>
  <si>
    <t>Odstránenie nadstresnej tepelnej izolácie striech plochých lepenej z vláknitých materiálov hr. nad 10 cm -0,024t</t>
  </si>
  <si>
    <t>294</t>
  </si>
  <si>
    <t>Montáž tepelnej izolácie stropov rovných minerálnou vlnou,s úpravou viazacím drôtom</t>
  </si>
  <si>
    <t>296</t>
  </si>
  <si>
    <t>141</t>
  </si>
  <si>
    <t>298</t>
  </si>
  <si>
    <t>Montáž tepelnej izolácie striech plochých do 10° spádovými doskami z polystyrénu v jednej vrstve</t>
  </si>
  <si>
    <t>300</t>
  </si>
  <si>
    <t>143</t>
  </si>
  <si>
    <t xml:space="preserve">Spádová doska zo sivého EPS 100S pre vyspádovanie plochých striech, </t>
  </si>
  <si>
    <t>302</t>
  </si>
  <si>
    <t>Montáž tepelnej izolácie striech plochých do 10° - atikové kliny z polystyrénu</t>
  </si>
  <si>
    <t>304</t>
  </si>
  <si>
    <t>145</t>
  </si>
  <si>
    <t xml:space="preserve">Spádová doska zo sivého EPS 70S pre vyspádovanie plochých striech, </t>
  </si>
  <si>
    <t>306</t>
  </si>
  <si>
    <t>Montáž tepelnej izolácie striech plochých do 10° polystyrénom, rozloženej v dvoch vrstvách, prikotvením</t>
  </si>
  <si>
    <t>308</t>
  </si>
  <si>
    <t>147</t>
  </si>
  <si>
    <t xml:space="preserve">Doska EPS ROOF 200S hr. 160 mm, na zateplenie podláh a strešných terás, </t>
  </si>
  <si>
    <t>310</t>
  </si>
  <si>
    <t>Montáž tepelnej izolácie na atiku polystyrénom prikotvením</t>
  </si>
  <si>
    <t>312</t>
  </si>
  <si>
    <t>149</t>
  </si>
  <si>
    <t>Doska XPS 3035 CS hr. 50 mm, zateplenie soklov, suterénov, podláh, terás, striech, cestné staviteľstvo,</t>
  </si>
  <si>
    <t>314</t>
  </si>
  <si>
    <t>Pripevnenie izolácie prikotvením na strechách plochých do 10°</t>
  </si>
  <si>
    <t>316</t>
  </si>
  <si>
    <t>151</t>
  </si>
  <si>
    <t>Rozperný nit  d 10x380 mm do dreva, hliníkový</t>
  </si>
  <si>
    <t>318</t>
  </si>
  <si>
    <t>Rozperný nit 10x380 mm do dreva,al</t>
  </si>
  <si>
    <t>320</t>
  </si>
  <si>
    <t>153</t>
  </si>
  <si>
    <t>Presun hmôt pre izolácie tepelné v objektoch výšky nad 12 m do 24 m</t>
  </si>
  <si>
    <t>322</t>
  </si>
  <si>
    <t>Izolácie tepelné, prípl.za presun nad vymedz. najväčšiu dopravnú vzdial. do 1000 m</t>
  </si>
  <si>
    <t>324</t>
  </si>
  <si>
    <t>155</t>
  </si>
  <si>
    <t>Izolácie tepelné, prípl.za presun za každých ďalších aj začatých 1000 m nad 1000 m</t>
  </si>
  <si>
    <t>326</t>
  </si>
  <si>
    <t xml:space="preserve">Akustické a protiotrasové opatrenie   </t>
  </si>
  <si>
    <t>Demontáž obkladov drevených panelov,  -0,00502t</t>
  </si>
  <si>
    <t>328</t>
  </si>
  <si>
    <t>157</t>
  </si>
  <si>
    <t>Presun hmôt pre izolácie akustické a protiotrasové opatrenia v objektoch výšky (hĺbky) nad 6 do 12 m</t>
  </si>
  <si>
    <t>330</t>
  </si>
  <si>
    <t>Izolácie akustické, prípl.za presun nad vymedz. najvyššiu dopravnú vzdial. do 1000 m</t>
  </si>
  <si>
    <t>332</t>
  </si>
  <si>
    <t>159</t>
  </si>
  <si>
    <t>Izolácie akustické, prípl.za každých ďalších i začatých 1000 m nad 1000 m</t>
  </si>
  <si>
    <t>334</t>
  </si>
  <si>
    <t xml:space="preserve">Zdravotechnika - vnútorná kanalizácia   </t>
  </si>
  <si>
    <t>Montáž bezpečnostného prepadového strešného vtoku pre fóliové izolácie mechanicky kotveného DN 110</t>
  </si>
  <si>
    <t>336</t>
  </si>
  <si>
    <t>161</t>
  </si>
  <si>
    <t>Strešný vtok bezpečnostný s PP límcom, horizontálny odtok DN 75/110, s nastaviteľným prepadom 28-68 mm</t>
  </si>
  <si>
    <t>338</t>
  </si>
  <si>
    <t xml:space="preserve">Rúra kanalizačná PVC-U gravitačná, hladká SN4 - KG, ML - viacvrstvová, DN 110, dĺ. 1 m, </t>
  </si>
  <si>
    <t>340</t>
  </si>
  <si>
    <t>163</t>
  </si>
  <si>
    <t>Presun hmôt pre vnútornú kanalizáciu v objektoch výšky nad 6 do 12 m</t>
  </si>
  <si>
    <t>342</t>
  </si>
  <si>
    <t>Vnútorná kanalizácia, prípl.za presun nad vymedz. najväč. dopr. vzdial. do 1000m</t>
  </si>
  <si>
    <t>344</t>
  </si>
  <si>
    <t>165</t>
  </si>
  <si>
    <t>Vnútorná kanalizácia, prípl.za každých ďalších i začatých 1000 m nad 1000 m</t>
  </si>
  <si>
    <t>346</t>
  </si>
  <si>
    <t xml:space="preserve">Ústredné kúrenie - vykurovacie telesá   </t>
  </si>
  <si>
    <t>Demontáž vykurovacieho telesa panelového dvojradového stavebnej dĺžky nad 1500 do 2820 mm,  -0,04675t</t>
  </si>
  <si>
    <t>372</t>
  </si>
  <si>
    <t>167</t>
  </si>
  <si>
    <t>Montáž vykurovacieho telesa panelového dvojradového výšky 600 mm/ dĺžky 1400-1800 mm</t>
  </si>
  <si>
    <t>374</t>
  </si>
  <si>
    <t>Presun hmôt pre vykurovacie telesá v objektoch výšky nad 6 do 12 m</t>
  </si>
  <si>
    <t>376</t>
  </si>
  <si>
    <t xml:space="preserve">Konštrukcie tesárske   </t>
  </si>
  <si>
    <t>169</t>
  </si>
  <si>
    <t>Montáž viazaných konštrukcií krovov striech z reziva priemernej plochy do 120 cm2</t>
  </si>
  <si>
    <t>378</t>
  </si>
  <si>
    <t>Hranoly zo smrekovca neopracované hranené akosť I dĺ. 4000-6500 mm, hr. 100 mm, š. 170 mm</t>
  </si>
  <si>
    <t>380</t>
  </si>
  <si>
    <t>171</t>
  </si>
  <si>
    <t>Montáž viazaných konštrukcií krovov striech z reziva priemernej plochy 120 - 224 cm2</t>
  </si>
  <si>
    <t>382</t>
  </si>
  <si>
    <t>384</t>
  </si>
  <si>
    <t>173</t>
  </si>
  <si>
    <t>Montáž viazaných konštrukcií krovov striech z reziva priemernej plochy 224 - 288 cm2</t>
  </si>
  <si>
    <t>386</t>
  </si>
  <si>
    <t>Hranoly zo smrekovca neopracované hranené akosť I dĺ. 4000-6500 mm, hr. 150 mm, š. 180 mm</t>
  </si>
  <si>
    <t>388</t>
  </si>
  <si>
    <t>175</t>
  </si>
  <si>
    <t>Hranoly zo smrekovca neopracované hranené akosť I dĺ. 4000-6500 mm, hr. 150 mm, š. 150 mm</t>
  </si>
  <si>
    <t>390</t>
  </si>
  <si>
    <t>Montáž debnenia jednoduchých striech, na krokvy a kontralaty z dosiek s vetracou medzerou -1np</t>
  </si>
  <si>
    <t>392</t>
  </si>
  <si>
    <t>177</t>
  </si>
  <si>
    <t>Dosky a fošne z borovice neopracované neomietané akosť A hr. 24-32 mm, š. 250-300 mm</t>
  </si>
  <si>
    <t>394</t>
  </si>
  <si>
    <t>Montáž debnenia jednoduchých striech, na krokvy a kontralaty z dosiek na zraz</t>
  </si>
  <si>
    <t>396</t>
  </si>
  <si>
    <t>179</t>
  </si>
  <si>
    <t>398</t>
  </si>
  <si>
    <t>Montáž kontralát pre sklon do 22°-na 1np</t>
  </si>
  <si>
    <t>400</t>
  </si>
  <si>
    <t>181</t>
  </si>
  <si>
    <t>Hranoly z mäkkého reziva neopracované nehranené akosť II, prierez 25-100 cm2</t>
  </si>
  <si>
    <t>402</t>
  </si>
  <si>
    <t>Demontáž debnenia striech rovných, oblúkových do 60° z dosiek hrubých, hobľovaných, -0,01600 t-1np</t>
  </si>
  <si>
    <t>404</t>
  </si>
  <si>
    <t>183</t>
  </si>
  <si>
    <t>Montáž nadstrešných konštrukcií svetlíkov, vetrákov, dymovníkov z hraneného reziva nad 144 do 224 cm2</t>
  </si>
  <si>
    <t>406</t>
  </si>
  <si>
    <t>Dosky a fošne zo smreku neopracované neomietané akosť I hr. 13-15 mm, š. 140-200 mm</t>
  </si>
  <si>
    <t>408</t>
  </si>
  <si>
    <t>185</t>
  </si>
  <si>
    <t>Spojovacie prostriedky pre viazané konštrukcie krovov, debnenie a laťovanie, nadstrešné konštr., spádové kliny - svorky, dosky, klince, pásová oceľ, vruty</t>
  </si>
  <si>
    <t>410</t>
  </si>
  <si>
    <t>Presun hmôt pre konštrukcie tesárske v objektoch výšky od 12 do 24 m</t>
  </si>
  <si>
    <t>412</t>
  </si>
  <si>
    <t>187</t>
  </si>
  <si>
    <t>Konštrukcie tesárske, prípl.za presun nad vymedzenú najväčšiu dopravnú vzdialenosť do 1000 m</t>
  </si>
  <si>
    <t>414</t>
  </si>
  <si>
    <t>Konštrukcie tesárske, prípl.za presun za každých ďalších i začatých 1000 m a nad 1000 m</t>
  </si>
  <si>
    <t>416</t>
  </si>
  <si>
    <t xml:space="preserve">Konštrukcie klampiarske   </t>
  </si>
  <si>
    <t>189</t>
  </si>
  <si>
    <t>Kotlík štvorhranný z pozinkovaného farbeného PZf plechu, pre pododkvapové žľaby rozmerov 300x500x700 mm</t>
  </si>
  <si>
    <t>428</t>
  </si>
  <si>
    <t>Ochranný kôš strešného vpustu pre rúry s priemerom do 150 mm</t>
  </si>
  <si>
    <t>430</t>
  </si>
  <si>
    <t>191</t>
  </si>
  <si>
    <t>Demontáž kotlíka zberného na plochej streche,  -0,00516t</t>
  </si>
  <si>
    <t>432</t>
  </si>
  <si>
    <t>Oplechovanie parapetov z hliníkového Al plechu, vrátane rohov r.š. 500 mm</t>
  </si>
  <si>
    <t>434</t>
  </si>
  <si>
    <t>193</t>
  </si>
  <si>
    <t>Demontáž oplechovania parapetov rš od 100 do 330 mm,  -0,00135t</t>
  </si>
  <si>
    <t>436</t>
  </si>
  <si>
    <t>Oplechovanie ríms a ozdobných prvkov z pozinkovaného farbeného PZf plechu, r.š. 250 mm-Francuzske okno</t>
  </si>
  <si>
    <t>438</t>
  </si>
  <si>
    <t>195</t>
  </si>
  <si>
    <t>Oplechovanie ríms a ozdobných prvkov z pozinkovaného farbeného PZf plechu, r.š. 330 mm-nika</t>
  </si>
  <si>
    <t>440</t>
  </si>
  <si>
    <t>Oplechovanie ríms a ozdobných prvkov z pozinkovaného farbeného PZf plechu, r.š. 400 mm-precnievajuci zaklad</t>
  </si>
  <si>
    <t>442</t>
  </si>
  <si>
    <t>197</t>
  </si>
  <si>
    <t>Oplechovanie ríms a ozdobných prvkov z pozinkovaného farbeného PZf plechu, r.š. 600 mm</t>
  </si>
  <si>
    <t>444</t>
  </si>
  <si>
    <t>Demontáž oplechovania ríms rš od 400 do 500 mm,  -0,00252t</t>
  </si>
  <si>
    <t>446</t>
  </si>
  <si>
    <t>199</t>
  </si>
  <si>
    <t>Demontáž oplechovania ríms rš od 600 do 800 mm,  -0,00395t -pol 17</t>
  </si>
  <si>
    <t>448</t>
  </si>
  <si>
    <t>Demontáž oplechovania ríms rš 900 mm,  -0,00570 t</t>
  </si>
  <si>
    <t>450</t>
  </si>
  <si>
    <t>201</t>
  </si>
  <si>
    <t>Oplechovanie muriva a atík z pozinkovaného farbeného PZf plechu, vrátane rohov r.š. 400 mm-1np</t>
  </si>
  <si>
    <t>452</t>
  </si>
  <si>
    <t>Oplechovanie muriva a atík z pozinkovaného farbeného PZf plechu, vrátane rohov r.š. 500 mm</t>
  </si>
  <si>
    <t>454</t>
  </si>
  <si>
    <t>203</t>
  </si>
  <si>
    <t>Paropropustná fólie  DO 165 Metal (kontaktní)</t>
  </si>
  <si>
    <t>456</t>
  </si>
  <si>
    <t>Oplechovanie muriva a atík z pozinkovaného farbeného PZf plechu, vrátane rohov r.š. 700 mm</t>
  </si>
  <si>
    <t>458</t>
  </si>
  <si>
    <t>205</t>
  </si>
  <si>
    <t>460</t>
  </si>
  <si>
    <t>Oplechovanie muriva a atík z pozinkovaného farbeného PZf plechu, vrátane rohov r.š. 800 mm</t>
  </si>
  <si>
    <t>462</t>
  </si>
  <si>
    <t>207</t>
  </si>
  <si>
    <t>464</t>
  </si>
  <si>
    <t>Oplechovanie muriva a atík z pozinkovaného farbeného PZf plechu, vrátane rohov r.š. 900 mm</t>
  </si>
  <si>
    <t>466</t>
  </si>
  <si>
    <t>209</t>
  </si>
  <si>
    <t>468</t>
  </si>
  <si>
    <t>Demontáž oplechovania múrov a nadmuroviek rš od 330 do 500 mm,  -0,00230t</t>
  </si>
  <si>
    <t>470</t>
  </si>
  <si>
    <t>211</t>
  </si>
  <si>
    <t>Demontáž oplechovania múrov a nadmuroviek rš 600 mm,  -0,00337t</t>
  </si>
  <si>
    <t>472</t>
  </si>
  <si>
    <t>Demontáž odpadovej odbočky, so stranou zo 100 na 120 mm alebo zo 120 na 150 mm,  -0,00224t</t>
  </si>
  <si>
    <t>474</t>
  </si>
  <si>
    <t>213</t>
  </si>
  <si>
    <t>Demontáž odpadového odskoku, so stranou, alebo priemerom 75 mm 100 mm,  -0,00110t</t>
  </si>
  <si>
    <t>476</t>
  </si>
  <si>
    <t>Montáž kruhových kolien z pozinkovaného farbeného PZf plechu, pre zvodové rúry s priemerom 60 - 150 mm</t>
  </si>
  <si>
    <t>478</t>
  </si>
  <si>
    <t>215</t>
  </si>
  <si>
    <t>Koleno výtokové pozink farebný 70°, priemer 100 mm</t>
  </si>
  <si>
    <t>480</t>
  </si>
  <si>
    <t>Montáž kruhvého odskoku z pozinkovaného farbeného PZf plechu, pre zvodové rúry s priemerom 80 - 120 mm</t>
  </si>
  <si>
    <t>482</t>
  </si>
  <si>
    <t>217</t>
  </si>
  <si>
    <t>Koleno lisované odskokové pozink farebný, priemer 100 mm</t>
  </si>
  <si>
    <t>484</t>
  </si>
  <si>
    <t>Montáž objímky zatĺkacej z pozinkovaného farbeného PZf plechu, pre kruhové zvodové rúry s priemerom 60 - 150 mm</t>
  </si>
  <si>
    <t>486</t>
  </si>
  <si>
    <t>219</t>
  </si>
  <si>
    <t>Objímka lisovaná pozink farebný, hrot 200 mm, priemer 100 mm</t>
  </si>
  <si>
    <t>488</t>
  </si>
  <si>
    <t>Zvodové rúry z pozinkovaného farbeného PZf plechu, kruhové priemer 100 mm</t>
  </si>
  <si>
    <t>490</t>
  </si>
  <si>
    <t>221</t>
  </si>
  <si>
    <t>Demontáž odpadových rúr kruhových, s priemerom 75 a 100 mm,  -0,00226t</t>
  </si>
  <si>
    <t>492</t>
  </si>
  <si>
    <t>Demontáž odpadového kolena výtokového kruhového, s priemerom 75 a 100 mm,  -0,00069t</t>
  </si>
  <si>
    <t>494</t>
  </si>
  <si>
    <t>223</t>
  </si>
  <si>
    <t>Presun hmôt pre konštrukcie klampiarske v objektoch výšky nad 12 do 24 m</t>
  </si>
  <si>
    <t>496</t>
  </si>
  <si>
    <t>Konštrukcie klampiarske, prípl.za presun nad vymedz. najväč. dopr. vzdial. do 1000m</t>
  </si>
  <si>
    <t>498</t>
  </si>
  <si>
    <t>225</t>
  </si>
  <si>
    <t>Konštrukcie klampiarske, prípl.za presun za každých ďalších i začatých 1000 m nad 10</t>
  </si>
  <si>
    <t>500</t>
  </si>
  <si>
    <t xml:space="preserve">Konštrukcie - krytiny tvrdé   </t>
  </si>
  <si>
    <t>Krytina z asfaltových šindľov tvar obdĺžnik, sklon strechy do 21°</t>
  </si>
  <si>
    <t>502</t>
  </si>
  <si>
    <t>227</t>
  </si>
  <si>
    <t>Montáž okraja krytiny vytvarovaním asfaltových šindľov, sklon strechy do 30°</t>
  </si>
  <si>
    <t>504</t>
  </si>
  <si>
    <t>506</t>
  </si>
  <si>
    <t>229</t>
  </si>
  <si>
    <t>Demontáž krytiny z asfaltových šindľov, do sutiny, sklon strechy do 45°, -0,012t</t>
  </si>
  <si>
    <t>508</t>
  </si>
  <si>
    <t>Montáž strešnej fólie, na plné debnenie</t>
  </si>
  <si>
    <t>510</t>
  </si>
  <si>
    <t>231</t>
  </si>
  <si>
    <t>Pás asfaltový bez krycej vrstvy, vložka strojná lepenka A 500/SH</t>
  </si>
  <si>
    <t>512</t>
  </si>
  <si>
    <t>Strešná fólia D 140 Special od 22° do 35°, na krokvy</t>
  </si>
  <si>
    <t>514</t>
  </si>
  <si>
    <t>233</t>
  </si>
  <si>
    <t>Presun hmôt pre tvrdé krytiny v objektoch výšky nad 12 do 24 m</t>
  </si>
  <si>
    <t>516</t>
  </si>
  <si>
    <t>Tvrdé krytiny, prípl.za presun nad vymedz. najväčšiu dopr. vzdial. do 1000 m</t>
  </si>
  <si>
    <t>518</t>
  </si>
  <si>
    <t>235</t>
  </si>
  <si>
    <t>Tvrdé krytiny, prípl.za presun za každých ďalších aj začatých 1000 m nad 1000 m</t>
  </si>
  <si>
    <t>520</t>
  </si>
  <si>
    <t xml:space="preserve">Konštrukcie stolárske   </t>
  </si>
  <si>
    <t>Montáž a dodávka okien plastových s hydroizolačnými ISO páskami (exteriérová a interiérová)- cenová ponuka vid priloha č.1</t>
  </si>
  <si>
    <t>522</t>
  </si>
  <si>
    <t>237</t>
  </si>
  <si>
    <t>Demontáž parapetnej dosky drevenej šírky nad 300 mm, dĺžky do 1600 mm, -0,004t</t>
  </si>
  <si>
    <t>524</t>
  </si>
  <si>
    <t>Demontáž parapetnej dosky drevenej šírky nad 300 mm, dĺžky nad 1600 mm, -0,008t</t>
  </si>
  <si>
    <t>526</t>
  </si>
  <si>
    <t>239</t>
  </si>
  <si>
    <t>Presun hmot pre konštrukcie stolárske v objektoch výšky nad 6 do 12 m</t>
  </si>
  <si>
    <t>528</t>
  </si>
  <si>
    <t>Konštrukcie stolárske, prípl.za presun nad najvačšiu dopravnú vzdialenosť do 1000 m</t>
  </si>
  <si>
    <t>530</t>
  </si>
  <si>
    <t>241</t>
  </si>
  <si>
    <t>Konštrukcie stolárske, prípl.za presun za každých ďalších i začatých 100 m nad 1</t>
  </si>
  <si>
    <t>532</t>
  </si>
  <si>
    <t xml:space="preserve">Konštrukcie doplnkové kovové   </t>
  </si>
  <si>
    <t>DEMONTÁŽ KOMPLETNÉHO PODHĽADU ZAVESENÉHO  OBVODOVÉHO AL PLÁŠŤA, MINERÁLNEJ VLNY  + ODVOZ A LIKVIDÁCIA (AZBEST JE RIESENY OSOBITNE)</t>
  </si>
  <si>
    <t>534</t>
  </si>
  <si>
    <t>243</t>
  </si>
  <si>
    <t>Montáž vrát otočných, osadených do oceľovej zárubne z dielov, s plochou nad 6 do 9 m2</t>
  </si>
  <si>
    <t>536</t>
  </si>
  <si>
    <t>Vráta oceľové zateplené 2700x2700 mm so zárubňou</t>
  </si>
  <si>
    <t>538</t>
  </si>
  <si>
    <t>245</t>
  </si>
  <si>
    <t>DEMONTÁŽ KOMPLETNÉHO  NENOSNÉHO  PREDSADENÉHO  OBVODOVÉHO AL PLÁŠŤA S OSADENÝMI HLINNÍKOVÝMI OKNAMI, VNÚTORNEJ PRIMUROVKY, MINERÁLNEJ VLNY  + ODVOZ A LIKVIDÁCIA (AZBEST JE RIESENY OSOBITNE)</t>
  </si>
  <si>
    <t>540</t>
  </si>
  <si>
    <t>Montáž zábradlia hliníkového na francúzske okná, výplň rebrovanie, kotvenie do fasády</t>
  </si>
  <si>
    <t>542</t>
  </si>
  <si>
    <t>247</t>
  </si>
  <si>
    <t>Zábradlie na francúzske okná, vertikálna výplň rebrovanie, výška do 1200 mm, kotvenie do fasády, madlo hliníkové eloxované, exteriérové</t>
  </si>
  <si>
    <t>544</t>
  </si>
  <si>
    <t>Presun hmôt pre kovové stavebné doplnkové konštrukcie v objektoch výšky nad 12 do 24 m</t>
  </si>
  <si>
    <t>546</t>
  </si>
  <si>
    <t>249</t>
  </si>
  <si>
    <t>251</t>
  </si>
  <si>
    <t>Zvisle značenie  z náterových hmôt akrylátových ručné, symboly a nápisy -NAZOV SKOLY</t>
  </si>
  <si>
    <t>590</t>
  </si>
  <si>
    <t>Stavebno montážne práce menej náročne, pomocné alebo manupulačné (Tr. 1) v rozsahu viac ako 8 hodín-POMOCNÉ PRÁCE BZ A PREDMETOV NA FASÁDE</t>
  </si>
  <si>
    <t>614</t>
  </si>
  <si>
    <t>253</t>
  </si>
  <si>
    <t>Stavebno montážne práce náročnejšie, ucelené, obtiažne, rutinné (Tr. 2) v rozsahu viac ako 8 hodín náročnejšie-DEMONTÁŽ BZ  -(BZ-8ks ZVODOV CELKOVA DLZKA 110m, STRECHA 615m), (VYPINACE, KRABICE, SLABOPRÚD)</t>
  </si>
  <si>
    <t>616</t>
  </si>
  <si>
    <t>Stavebno montážne práce náročnejšie, ucelené, obtiažne, rutinné (Tr. 2) v rozsahu viac ako 8 hodín náročnejšie-oprava a zateplenie stresneho vylezu</t>
  </si>
  <si>
    <t>620</t>
  </si>
  <si>
    <t>255</t>
  </si>
  <si>
    <t>622</t>
  </si>
  <si>
    <t>Stavebno montážne práce náročné ucelené - odborné, tvorivé remeselné (Tr. 3) v rozsahu viac ako 8 hodín-MONTÁŽ BZ -(BZ-8ks ZVODOV CELKOVA DLZKA 110m, STRECHA 615m)</t>
  </si>
  <si>
    <t>624</t>
  </si>
  <si>
    <t>257</t>
  </si>
  <si>
    <t>Montážny a pomocný materiál</t>
  </si>
  <si>
    <t>626</t>
  </si>
  <si>
    <t>Stavebno montážne práce náročné ucelené - odborné, tvorivé remeselné (Tr. 3) v rozsahu viac ako 8 hodín (napojenie strešných vpusti na elektroinštaláciu 190m)</t>
  </si>
  <si>
    <t>632</t>
  </si>
  <si>
    <t>259</t>
  </si>
  <si>
    <t>634</t>
  </si>
  <si>
    <t>Stavebno montážne práce mimoriadne odborné (Tr. 5) v rozsahu viac ako 8 hodín- Žeriav</t>
  </si>
  <si>
    <t>636</t>
  </si>
  <si>
    <t>261</t>
  </si>
  <si>
    <t>Prenájom</t>
  </si>
  <si>
    <t>638</t>
  </si>
  <si>
    <t>Stavebno montážne práce menej náročne, pomocné alebo manipulačné (Tr. 1) v rozsahu viac 4 a menej ako 8 hodínn -DEMONTÁŽ REBRÍKA BLOK C</t>
  </si>
  <si>
    <t>640</t>
  </si>
  <si>
    <t>263</t>
  </si>
  <si>
    <t>Stavebno montážne práce náročné ucelené - odborné, tvorivé remeselné (Tr. 3) v rozsahu viac ako 4 a menej ako 8 hodín-MONTÁŽ PREDMETOV NA FASÁDE (VYPINACE, KRABICE, SLABOPRÚD)</t>
  </si>
  <si>
    <t>642</t>
  </si>
  <si>
    <t>644</t>
  </si>
  <si>
    <t>265</t>
  </si>
  <si>
    <t>Stavebno montážne práce náročné ucelené - odborné, tvorivé remeselné (Tr. 3) v rozsahu viac ako 4 a menej ako 8 hodín-MONTÁŽ REBRÍKA BLOK C</t>
  </si>
  <si>
    <t>646</t>
  </si>
  <si>
    <t>648</t>
  </si>
  <si>
    <t>267</t>
  </si>
  <si>
    <t>Stavebno montážne práce najnáročnejšie na odbornosť - prehliadky pracoviska a revízie (Tr. 4) v rozsahu viac ako 4 a menej ako 8 hodín -REVIZA BZ</t>
  </si>
  <si>
    <t>650</t>
  </si>
  <si>
    <t>Revíza BZ</t>
  </si>
  <si>
    <t>652</t>
  </si>
  <si>
    <t xml:space="preserve">Ostatné náklady stavby - neprdvídateľné náklady ktoré vzniknú v priebehu výstavby - 5% </t>
  </si>
  <si>
    <t>SO 01.1_E - ELI - Elektroinštalácie</t>
  </si>
  <si>
    <t>M - Práce a dodávky M</t>
  </si>
  <si>
    <t xml:space="preserve">    D1 - Rozvádzač R413, R414, R419</t>
  </si>
  <si>
    <t xml:space="preserve">    D2 - Rozvádzač R234, R248, R428</t>
  </si>
  <si>
    <t xml:space="preserve">    D3 - RACK</t>
  </si>
  <si>
    <t xml:space="preserve">    D4 - Káble</t>
  </si>
  <si>
    <t xml:space="preserve">    D5 - Káblový žľab</t>
  </si>
  <si>
    <t xml:space="preserve">    D6 - Podlahová krabica lavica / katedra</t>
  </si>
  <si>
    <t xml:space="preserve">    D7 - Zásuvkový blok povrch lavica / katedra</t>
  </si>
  <si>
    <t xml:space="preserve">    D8 - Zásuvky , vypínače</t>
  </si>
  <si>
    <t xml:space="preserve">    D9 - Svietidlá (vrátane svetelných zdrojov)</t>
  </si>
  <si>
    <t xml:space="preserve">    D10 - Materiál pre výstavbu káblových trás</t>
  </si>
  <si>
    <t xml:space="preserve">    D11 - Bleskozvodový materiál oprava</t>
  </si>
  <si>
    <t xml:space="preserve">    D12 - Ukončenie silového kábla</t>
  </si>
  <si>
    <t xml:space="preserve">    D13 - Popis</t>
  </si>
  <si>
    <t xml:space="preserve">    D14 - Otvory pre inštalačné škatule</t>
  </si>
  <si>
    <t xml:space="preserve">    D15 - Prierazy</t>
  </si>
  <si>
    <t xml:space="preserve">    D16 - Sekanie drážok</t>
  </si>
  <si>
    <t xml:space="preserve">    D17 - Montáže</t>
  </si>
  <si>
    <t xml:space="preserve">    D18 - Demontáže</t>
  </si>
  <si>
    <t xml:space="preserve">    D19 - Overenie parametrov inštalácie</t>
  </si>
  <si>
    <t>Práce a dodávky M</t>
  </si>
  <si>
    <t>Rozvádzač R413, R414, R419</t>
  </si>
  <si>
    <t>PRÍSTROJOVÁ SKRINKA 36 modulov na povrch IP 40/20</t>
  </si>
  <si>
    <t>-426713163</t>
  </si>
  <si>
    <t>KĽÚČ S VLOŽKOVÝM ZÁMKOM per skrinku</t>
  </si>
  <si>
    <t>1690023740</t>
  </si>
  <si>
    <t>Modulárny vypínač IS – 4P/32A</t>
  </si>
  <si>
    <t>-106506804</t>
  </si>
  <si>
    <t>CYA 16  zeleno/žltý</t>
  </si>
  <si>
    <t>-345004137</t>
  </si>
  <si>
    <t>CYA 16</t>
  </si>
  <si>
    <t>2141157219</t>
  </si>
  <si>
    <t>Zvodič prepätia FLP-12,5 V/4 B+C 4P 275/12,5kA</t>
  </si>
  <si>
    <t>-1883362440</t>
  </si>
  <si>
    <t>Chránič 16B-1N-030AC s nadprúdovou ochranou 230V 6kA</t>
  </si>
  <si>
    <t>147758522</t>
  </si>
  <si>
    <t>Lišta prepojovacia</t>
  </si>
  <si>
    <t>-778349093</t>
  </si>
  <si>
    <t>Podružný material</t>
  </si>
  <si>
    <t>kpl</t>
  </si>
  <si>
    <t>1054966665</t>
  </si>
  <si>
    <t>Rozvádzač R234, R248, R428</t>
  </si>
  <si>
    <t>-450796557</t>
  </si>
  <si>
    <t>Chránič 10C/1N/003 s nadprúdovou ochranou 230V 6kA</t>
  </si>
  <si>
    <t>-218289088</t>
  </si>
  <si>
    <t>-862001768</t>
  </si>
  <si>
    <t>682104423</t>
  </si>
  <si>
    <t>1445097995</t>
  </si>
  <si>
    <t>-1678200311</t>
  </si>
  <si>
    <t>-1101175793</t>
  </si>
  <si>
    <t>1009336827</t>
  </si>
  <si>
    <t>483150009</t>
  </si>
  <si>
    <t>-1578071966</t>
  </si>
  <si>
    <t>RACK</t>
  </si>
  <si>
    <t>Jednodielny závesný 19” rozvádzač 6U P/N: RBA-06-AS5-CAY-A1</t>
  </si>
  <si>
    <t>-1808858405</t>
  </si>
  <si>
    <t>Patch panel, Category 6A / Class E A , 24xRJ45/s</t>
  </si>
  <si>
    <t>2035891527</t>
  </si>
  <si>
    <t>Napájací blok 5x250V/16A</t>
  </si>
  <si>
    <t>-612919331</t>
  </si>
  <si>
    <t>Káble</t>
  </si>
  <si>
    <t>CYKY-J 5x6</t>
  </si>
  <si>
    <t>206381277</t>
  </si>
  <si>
    <t>CYKY-J 3x1,5</t>
  </si>
  <si>
    <t>-1369408270</t>
  </si>
  <si>
    <t>CYKY-J 3x2,5</t>
  </si>
  <si>
    <t>-2456520</t>
  </si>
  <si>
    <t>Kábel S-STP 4x2x0.55 kat.6, LS0H</t>
  </si>
  <si>
    <t>-1442429356</t>
  </si>
  <si>
    <t>-664947354</t>
  </si>
  <si>
    <t>-1025713962</t>
  </si>
  <si>
    <t>Káblový žľab</t>
  </si>
  <si>
    <t>-1210294576</t>
  </si>
  <si>
    <t>-750430856</t>
  </si>
  <si>
    <t>-472603741</t>
  </si>
  <si>
    <t>-40265740</t>
  </si>
  <si>
    <t>1109508079</t>
  </si>
  <si>
    <t>-1572176657</t>
  </si>
  <si>
    <t>VONKAJŠÍ VARIABILNÝ UHOL DLP H65 10623</t>
  </si>
  <si>
    <t>121424746</t>
  </si>
  <si>
    <t>-793503518</t>
  </si>
  <si>
    <t>-552500963</t>
  </si>
  <si>
    <t>70133598</t>
  </si>
  <si>
    <t>26921811</t>
  </si>
  <si>
    <t>-504103196</t>
  </si>
  <si>
    <t>827240775</t>
  </si>
  <si>
    <t>502774369</t>
  </si>
  <si>
    <t>887893140</t>
  </si>
  <si>
    <t>-2030171063</t>
  </si>
  <si>
    <t>VONKAJŠÍ VARIABILNÝ UHOL DLP H65 10636</t>
  </si>
  <si>
    <t>1848816124</t>
  </si>
  <si>
    <t>-924842704</t>
  </si>
  <si>
    <t>841322406</t>
  </si>
  <si>
    <t>-1343053</t>
  </si>
  <si>
    <t>Podlahová krabica lavica / katedra</t>
  </si>
  <si>
    <t>IP66 BOX ODNÍMATEĽNÝ KRYT 4M NEREZ 88061</t>
  </si>
  <si>
    <t>1345919096</t>
  </si>
  <si>
    <t>IP66 BOX INŠTALAČNÁ KRABICA DO BETÓNU 88069</t>
  </si>
  <si>
    <t>1291672567</t>
  </si>
  <si>
    <t>IP66 BOX KÁBLOVÝ VÝSTUP IP55 88062</t>
  </si>
  <si>
    <t>-1256814432</t>
  </si>
  <si>
    <t>Zásuvkový blok povrch lavica / katedra</t>
  </si>
  <si>
    <t>1904107403</t>
  </si>
  <si>
    <t>-873423761</t>
  </si>
  <si>
    <t>-907542098</t>
  </si>
  <si>
    <t>OCHRANA KÁBLOV DĹŽKA 0,75M 2 ODDELENIA</t>
  </si>
  <si>
    <t>735224493</t>
  </si>
  <si>
    <t>Zásuvky , vypínače</t>
  </si>
  <si>
    <t>1150198475</t>
  </si>
  <si>
    <t>-378888340</t>
  </si>
  <si>
    <t>1622415568</t>
  </si>
  <si>
    <t>-1116228084</t>
  </si>
  <si>
    <t>1183143125</t>
  </si>
  <si>
    <t>Prepínač striedavý, R5, 250V/10A, IP 20</t>
  </si>
  <si>
    <t>-119847971</t>
  </si>
  <si>
    <t>Ochrana pred bleskom DA-275-A</t>
  </si>
  <si>
    <t>1184183921</t>
  </si>
  <si>
    <t>Zásuvka 1 x 2P+PE, 250V/16A, IP 44, montáž na povrch</t>
  </si>
  <si>
    <t>1111957425</t>
  </si>
  <si>
    <t>Svietidlá (vrátane svetelných zdrojov)</t>
  </si>
  <si>
    <t>Demontáž svietidla</t>
  </si>
  <si>
    <t>779350243</t>
  </si>
  <si>
    <t>Prachotesné svietidlo 120cm na 2ks T8 LED trubíc IP 65</t>
  </si>
  <si>
    <t>1696889955</t>
  </si>
  <si>
    <t>Profesionálna LED trubica T8 120cm 18W Teplá biela 2500 – 3000K</t>
  </si>
  <si>
    <t>-49945267</t>
  </si>
  <si>
    <t>Materiál pre výstavbu káblových trás</t>
  </si>
  <si>
    <t>Lišta PVC 30x30</t>
  </si>
  <si>
    <t>2092052380</t>
  </si>
  <si>
    <t>Rúrka FXP 25</t>
  </si>
  <si>
    <t>1381668234</t>
  </si>
  <si>
    <t>Prístrojová škatuľa KU68/2</t>
  </si>
  <si>
    <t>1329390842</t>
  </si>
  <si>
    <t>Hmoždenka HL 8</t>
  </si>
  <si>
    <t>-1868568749</t>
  </si>
  <si>
    <t>Skrutka 4/50</t>
  </si>
  <si>
    <t>933335935</t>
  </si>
  <si>
    <t>Svorka potencialoveho vyrovnania OBBO</t>
  </si>
  <si>
    <t>-771554566</t>
  </si>
  <si>
    <t>Drobný inštalačný materiál</t>
  </si>
  <si>
    <t>681005608</t>
  </si>
  <si>
    <t>Bleskozvodový materiál oprava</t>
  </si>
  <si>
    <t>Rúrka PVC monoflex 1429/1</t>
  </si>
  <si>
    <t>765630604</t>
  </si>
  <si>
    <t>Krabica prístrojová vrátene viečka KT125</t>
  </si>
  <si>
    <t>316681117</t>
  </si>
  <si>
    <t>Pozinkovaný vodič FeZn o8mm</t>
  </si>
  <si>
    <t>-824399017</t>
  </si>
  <si>
    <t>Pozinkovaný vodič FeZn 30x4mm</t>
  </si>
  <si>
    <t>-2089419340</t>
  </si>
  <si>
    <t>Podpera vedenia</t>
  </si>
  <si>
    <t>-1457454190</t>
  </si>
  <si>
    <t>Zachytavacia tyc demontáž montáž</t>
  </si>
  <si>
    <t>-223003469</t>
  </si>
  <si>
    <t>Svoka pripájacia SP1</t>
  </si>
  <si>
    <t>-2008776503</t>
  </si>
  <si>
    <t>Svorka spojovacia SS</t>
  </si>
  <si>
    <t>-560885617</t>
  </si>
  <si>
    <t>Svorka odkvapová SO</t>
  </si>
  <si>
    <t>-1086036484</t>
  </si>
  <si>
    <t>Svorka skúšobná</t>
  </si>
  <si>
    <t>-1714467291</t>
  </si>
  <si>
    <t>Označovací štítok zvodu smaltovaný</t>
  </si>
  <si>
    <t>-1472735653</t>
  </si>
  <si>
    <t>Ukončenie silového kábla</t>
  </si>
  <si>
    <t>Ukončenie jednej žily v silovom rozvádzači</t>
  </si>
  <si>
    <t>-875692910</t>
  </si>
  <si>
    <t>Zhotovenie káblového štítku</t>
  </si>
  <si>
    <t>-1100968704</t>
  </si>
  <si>
    <t>Zhotovenie štítku na zásuvku</t>
  </si>
  <si>
    <t>-364324220</t>
  </si>
  <si>
    <t>Otvory pre inštalačné škatule</t>
  </si>
  <si>
    <t>Inštalačná škatuľa KU68/2</t>
  </si>
  <si>
    <t>1198371158</t>
  </si>
  <si>
    <t>Prierazy</t>
  </si>
  <si>
    <t>tehla, do priemeru 40mm do hrúbky 300mm</t>
  </si>
  <si>
    <t>-71933229</t>
  </si>
  <si>
    <t>tehla, nad priemer 40mm do hrúbky 300mm</t>
  </si>
  <si>
    <t>1539888540</t>
  </si>
  <si>
    <t>betón, do priemeru 40mm do hrúbky 450mm</t>
  </si>
  <si>
    <t>684732591</t>
  </si>
  <si>
    <t>Sekanie drážok</t>
  </si>
  <si>
    <t>Tehla do prierezu 20x30 mm</t>
  </si>
  <si>
    <t>1697589202</t>
  </si>
  <si>
    <t>Tehla do prierezu 20x70 mm</t>
  </si>
  <si>
    <t>415086727</t>
  </si>
  <si>
    <t>Betón, drážka 30x30mm</t>
  </si>
  <si>
    <t>-2139165684</t>
  </si>
  <si>
    <t>Montáže</t>
  </si>
  <si>
    <t>Montáž elektronickej tabule</t>
  </si>
  <si>
    <t>478431986</t>
  </si>
  <si>
    <t>Montáž projektora</t>
  </si>
  <si>
    <t>1915976951</t>
  </si>
  <si>
    <t>Príplatok za montáž žľabu pod oknom a križovanie s UK</t>
  </si>
  <si>
    <t>-922545939</t>
  </si>
  <si>
    <t>Demontáže</t>
  </si>
  <si>
    <t>Demontáž jestvujúcej zásuvkovej inštalácie v žlaboch</t>
  </si>
  <si>
    <t>1203849799</t>
  </si>
  <si>
    <t>Overenie parametrov inštalácie</t>
  </si>
  <si>
    <t>Revízia inštalácie a vypracovanie správy</t>
  </si>
  <si>
    <t>690505254</t>
  </si>
  <si>
    <t>Podružný materiál</t>
  </si>
  <si>
    <t>1698438110</t>
  </si>
  <si>
    <t>Dopravné náklady - mimostavenisková doprava objektivizácia dopravných nákladov materiálov</t>
  </si>
  <si>
    <t>-1311199924</t>
  </si>
  <si>
    <t>Stratné</t>
  </si>
  <si>
    <t>-466932089</t>
  </si>
  <si>
    <t>Podiel pridružených výkonov</t>
  </si>
  <si>
    <t>-1219306704</t>
  </si>
  <si>
    <t>HSV - Práce a dodávky HSV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</si>
  <si>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</si>
  <si>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</si>
  <si>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</si>
  <si>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6 - Úpravy povrchov, podlahy, osadenie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</si>
  <si>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</si>
  <si>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</si>
  <si>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</si>
  <si>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</si>
  <si>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725 - Zdravotechnika - zariaďovacie predmety</t>
  </si>
  <si>
    <t xml:space="preserve">    763 - Konštrukcie - drevostavby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</si>
  <si>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</si>
  <si>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</si>
  <si>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</si>
  <si>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</si>
  <si>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</si>
  <si>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</si>
  <si>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</si>
  <si>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</si>
  <si>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 xml:space="preserve">    786 - Čalúnnické práce</t>
  </si>
  <si>
    <t xml:space="preserve">    33-M - Montáže dopravných zariadení, skladových zariadení a váh</t>
  </si>
  <si>
    <t>Práce a dodávky HSV</t>
  </si>
  <si>
    <t>-275945824</t>
  </si>
  <si>
    <t>1173306761</t>
  </si>
  <si>
    <t>-2074424308</t>
  </si>
  <si>
    <t>721062786</t>
  </si>
  <si>
    <t>875954929</t>
  </si>
  <si>
    <t>-393552175</t>
  </si>
  <si>
    <t>Zakladanie</t>
  </si>
  <si>
    <t>Násyp pod základové konštrukcie so zhutnením zo štrkopiesku fr.0-32 mm</t>
  </si>
  <si>
    <t>1952957132</t>
  </si>
  <si>
    <t>Výstuž základových dosiek zo zvár. sietí KARI, priemer drôtu 8/8 mm, veľkosť oka 150x150 mm</t>
  </si>
  <si>
    <t>741017802</t>
  </si>
  <si>
    <t>Dodatočné vystužovanie betónových konštrukcií betonárskou oceľovou chemickou injektážnou kotvou VME, D 10 mm -0.00001t</t>
  </si>
  <si>
    <t>1701076450</t>
  </si>
  <si>
    <t>Výstuž do betónu z ocele 10 505 (B500) D 10 mm</t>
  </si>
  <si>
    <t>-1991378774</t>
  </si>
  <si>
    <t>Betón základových pásov, prostý tr. C 20/25</t>
  </si>
  <si>
    <t>2067873843</t>
  </si>
  <si>
    <t>Betón základových múrov, prostý tr. C 20/25</t>
  </si>
  <si>
    <t>-1040682205</t>
  </si>
  <si>
    <t>Debnenie základových múrov obojstranné zhotovenie-dielce</t>
  </si>
  <si>
    <t>1819236168</t>
  </si>
  <si>
    <t>Debnenie základových múrov obojstranné odstránenie-dielce</t>
  </si>
  <si>
    <t>902404246</t>
  </si>
  <si>
    <t>Zvislé a kompletné konštrukcie</t>
  </si>
  <si>
    <t>Murivo nosné (m3) z tvárnic hr. 300 mm P4-550 PD, na MVC a maltu (300x249x499)</t>
  </si>
  <si>
    <t>-406983834</t>
  </si>
  <si>
    <t>Murivo nosné (m3) z tvárnic hr. 375 mm P4-550 PD, na MVC a maltu (375x249x499)</t>
  </si>
  <si>
    <t>621067541</t>
  </si>
  <si>
    <t>Montáž prefabrikovaného prekladu pre svetlosť otvoru nad 1050 do 1800 mm</t>
  </si>
  <si>
    <t>-1131848995</t>
  </si>
  <si>
    <t>Preklad železobetónový 60x120x1750</t>
  </si>
  <si>
    <t>1179404934</t>
  </si>
  <si>
    <t>Montáž prefabrikovaného prekladu pre svetlosť otvoru nad 1800 do 3750 mm</t>
  </si>
  <si>
    <t>421452278</t>
  </si>
  <si>
    <t>Preklad železobetónový 60x120x2250</t>
  </si>
  <si>
    <t>-471911216</t>
  </si>
  <si>
    <t>Nosný preklad šírky 200 mm, výšky 249 mm, dĺžky 1250 mm</t>
  </si>
  <si>
    <t>1277418617</t>
  </si>
  <si>
    <t>Nosný preklad šírky 200 mm, výšky 249 mm, dĺžky 2000 mm</t>
  </si>
  <si>
    <t>-25392845</t>
  </si>
  <si>
    <t>Betón múrikov parapetných, atikových, schodiskových, zábradelných, železový (bez výstuže) tr. C 20/25</t>
  </si>
  <si>
    <t>-1854585652</t>
  </si>
  <si>
    <t>Výstuž múrikov parapet., atik., schodisk., zábradl., zo zváraných sietí KARI</t>
  </si>
  <si>
    <t>1814983799</t>
  </si>
  <si>
    <t>Vodorovné konštrukcie</t>
  </si>
  <si>
    <t>Betón stropov doskových a trámových,  železový tr. C 20/25</t>
  </si>
  <si>
    <t>713403006</t>
  </si>
  <si>
    <t>Debnenie stropov doskových zhotovenie-dielce</t>
  </si>
  <si>
    <t>1974991644</t>
  </si>
  <si>
    <t>Debnenie stropov doskových odstránenie-dielce</t>
  </si>
  <si>
    <t>91007486</t>
  </si>
  <si>
    <t>Podporná konštrukcia stropov výšky do 4 m pre zaťaženie do 5 kPa zhotovenie</t>
  </si>
  <si>
    <t>-1521932387</t>
  </si>
  <si>
    <t>Podporná konštrukcia stropov výšky do 4 m pre zaťaženie do 5 kPa odstránenie</t>
  </si>
  <si>
    <t>-1684525771</t>
  </si>
  <si>
    <t>Debnenie stropu, zabudované s plechom vlnitým pozinkovaným, výšky vĺn do 80 mm hr. 1,5 mm</t>
  </si>
  <si>
    <t>437460097</t>
  </si>
  <si>
    <t>Výstuž stropov doskových, trámových, vložkových,konzolových alebo balkónových, B500 (10505)</t>
  </si>
  <si>
    <t>1138996496</t>
  </si>
  <si>
    <t>Výstuž stropov doskových, trámových, vložkových,konzolových alebo balkónových, zo zváraných sietí KARI</t>
  </si>
  <si>
    <t>-1637372232</t>
  </si>
  <si>
    <t>1275202379</t>
  </si>
  <si>
    <t>996116862</t>
  </si>
  <si>
    <t>-1347124888</t>
  </si>
  <si>
    <t>Schodiskové konštrukcie, betón železový tr. C 20/25</t>
  </si>
  <si>
    <t>1203584438</t>
  </si>
  <si>
    <t>Úpravy povrchov, podlahy, osadenie</t>
  </si>
  <si>
    <t>Príprava vnútorného podkladu stien, kontakntý mostík Betón - Kontakt</t>
  </si>
  <si>
    <t>-943465920</t>
  </si>
  <si>
    <t>Príprava vnútorného podkladu stien, Penetrácia hĺbková</t>
  </si>
  <si>
    <t>-1033424125</t>
  </si>
  <si>
    <t>Vnútorná omietka stien, strojné miešanie, ručné nanášanie, Flexi štuk, ozn. 043 b, hr. 3 mm</t>
  </si>
  <si>
    <t>-570027865</t>
  </si>
  <si>
    <t>Potiahnutie vnútorných stien sklotextílnou mriežkou s celoplošným prilepením</t>
  </si>
  <si>
    <t>-1164099262</t>
  </si>
  <si>
    <t>Mazanina z betónu prostého (m3) tr. C 20/25 hr.nad 120 do 240 mm</t>
  </si>
  <si>
    <t>428987001</t>
  </si>
  <si>
    <t>Výstuž mazanín z betónov (z kameniva) a z ľahkých betónov zo sietí KARI, priemer drôtu 6/6 mm, veľkosť oka 150x150 mm</t>
  </si>
  <si>
    <t>175734148</t>
  </si>
  <si>
    <t>Zhotovenie separačnej fólie v podlahových vrstvách z PE</t>
  </si>
  <si>
    <t>-856052030</t>
  </si>
  <si>
    <t>Oddeľovacia fólia na potery</t>
  </si>
  <si>
    <t>-234298324</t>
  </si>
  <si>
    <t>Zhotovenie okrajovej dilatačnej pásky z PE</t>
  </si>
  <si>
    <t>2061693944</t>
  </si>
  <si>
    <t>Okrajová dilatačná páska z PE 120/10 mm s fóliou na oddilatovanie poterov od stenových konštrukcií</t>
  </si>
  <si>
    <t>145615869</t>
  </si>
  <si>
    <t>Zhotovenie jednonásobného penetračného náteru pre potery a stierky</t>
  </si>
  <si>
    <t>1860243499</t>
  </si>
  <si>
    <t>Penetračný náter, podlahový, 10 kg</t>
  </si>
  <si>
    <t>kg</t>
  </si>
  <si>
    <t>-656511149</t>
  </si>
  <si>
    <t>Cementový poter, ozn. 010, triedy CT-C20-F4, hr. 20 mm</t>
  </si>
  <si>
    <t>-1298148252</t>
  </si>
  <si>
    <t>Cementový poter, ozn. 010, hr. 45 mm</t>
  </si>
  <si>
    <t>879577129</t>
  </si>
  <si>
    <t>Cementový poter, ozn. 010, hr. 55 mm</t>
  </si>
  <si>
    <t>1720654645</t>
  </si>
  <si>
    <t>Cementový poter, ozn. 030h, hr. 70 mm</t>
  </si>
  <si>
    <t>-987314424</t>
  </si>
  <si>
    <t xml:space="preserve">Kladenie betónovej dlaždice voľne </t>
  </si>
  <si>
    <t>342795203</t>
  </si>
  <si>
    <t xml:space="preserve">Betónový kryt č. 4, lxšxv 500x630x65 mm, s mikrovláknom, pre káblové žľaby, </t>
  </si>
  <si>
    <t>-801023742</t>
  </si>
  <si>
    <t>Rezanie dilatačných škár v čiastočne zatvrdnutej betónovej mazanine alebo poteru hĺbky nad 10 do 20 mm, šírky nad 5 do 10 mm</t>
  </si>
  <si>
    <t>-1550884866</t>
  </si>
  <si>
    <t>Dodatočná montáž oceľovej dverovej zárubne, plochy otvoru do 2,5 m2</t>
  </si>
  <si>
    <t>630943111</t>
  </si>
  <si>
    <t>Zárubňa oceľová CGAMA 33 šxvxhr 600x1970x200 mm L</t>
  </si>
  <si>
    <t>-2045630355</t>
  </si>
  <si>
    <t>Zárubňa oceľová CGAMA 33 šxvxhr 800x1970x200 mm P</t>
  </si>
  <si>
    <t>-807824109</t>
  </si>
  <si>
    <t>Dodatočná montáž oceľovej dverovej zárubne, plochy otvoru 2,5 - 4,5 m2</t>
  </si>
  <si>
    <t>-1427997025</t>
  </si>
  <si>
    <t>Zárubňa oceľová CGAMA šxvxhr 1450x1970x200 mm</t>
  </si>
  <si>
    <t>1657168955</t>
  </si>
  <si>
    <t>Osadenie oceľ. zárubní protipožiarnych s obetónov. dvojkrídlové nad 2,5 do 6,5 m2</t>
  </si>
  <si>
    <t>904972419</t>
  </si>
  <si>
    <t>Zárubňa požiarna oceľová, šxvxhr 1450x1970x300 mm bez povrchovej úpravy na zabetónovanie, EI30, RAL 9006 (BLEDÁ SIVÁ)</t>
  </si>
  <si>
    <t>1276008956</t>
  </si>
  <si>
    <t>Zárubňa požiarna oceľová, šxvxhr 1850x2365x375 mm bez povrchovej úpravy na zabetónovanie, EI30, RAL 9006 (BLEDÁ SIVÁ)</t>
  </si>
  <si>
    <t>1848033741</t>
  </si>
  <si>
    <t>Vložky do dilatačných škár zvislé, z polystyrénovej dosky hr. 50 mm</t>
  </si>
  <si>
    <t>53748822</t>
  </si>
  <si>
    <t>Výplň dilatačných škár z penového polystyrénu hr. 20 mm</t>
  </si>
  <si>
    <t>727680944</t>
  </si>
  <si>
    <t>Tesnenie dilatačnej škáry betónovej konštrukcia polyuretanovým tmelom do pl. 4,0 cm2</t>
  </si>
  <si>
    <t>2001995770</t>
  </si>
  <si>
    <t>-1510112989</t>
  </si>
  <si>
    <t>Lešenie ľahké pracovné pomocné s výškou lešeňovej podlahy nad 2,50 do 3,5 m</t>
  </si>
  <si>
    <t>718417627</t>
  </si>
  <si>
    <t>970511681</t>
  </si>
  <si>
    <t>Chemická kotva s kotevným svorníkom tesnená chemickou ampulkou do betónu, ŽB, kameňa, s vyvŕtaním otvoru M16/20/165 mm</t>
  </si>
  <si>
    <t>1124983703</t>
  </si>
  <si>
    <t>Tyč oceľová prierezu L rovnoramenný uholník 70x70x8 mm, ozn. 10 000, podľa EN ISO S185</t>
  </si>
  <si>
    <t>1665759763</t>
  </si>
  <si>
    <t>Tyč oceľová prierezu L rovnoramenný uholník 63x63x6 mm, ozn. 11 373 podľa EN ISO S235JRG1</t>
  </si>
  <si>
    <t>-1287586361</t>
  </si>
  <si>
    <t>Búranie muriva alebo vybúranie otvorov plochy nad 4 m2 nadzákladového z tehál pálených, vápenopieskových, cementových na maltu,  -1,90500t</t>
  </si>
  <si>
    <t>-817581672</t>
  </si>
  <si>
    <t>Búranie stropov z dosiek alebo panelov zo železobetónu prefabrikovaných s dutinami hr. do 140 mm,  -2,10000t</t>
  </si>
  <si>
    <t>739032185</t>
  </si>
  <si>
    <t>Búranie podkladov pod dlažby, liatych dlažieb a mazanín,betón s poterom,teracom hr.do 100 mm, plochy nad 4 m2  -2,20000t</t>
  </si>
  <si>
    <t>217856322</t>
  </si>
  <si>
    <t>Búranie podkladov pod dlažby, liatych dlažieb a mazanín,betón s poterom,teracom hr.do 150 mm,  plochy nad 4 m2 -2,20000t</t>
  </si>
  <si>
    <t>-2015987229</t>
  </si>
  <si>
    <t>Búranie dlažieb, bez podklad. lôžka z xylolit., alebo keramických dlaždíc hr. do 10 mm,  -0,02000t</t>
  </si>
  <si>
    <t>1076153261</t>
  </si>
  <si>
    <t>Vyvesenie dreveného dverného krídla do suti plochy do 2 m2, -0,02400t</t>
  </si>
  <si>
    <t>1651701385</t>
  </si>
  <si>
    <t>Vybúranie kovových dverových zárubní plochy do 2 m2,  -0,07600t</t>
  </si>
  <si>
    <t>-2098754156</t>
  </si>
  <si>
    <t>Vybúranie kovových dverových zárubní plochy nad 2 m2,  -0,06300t</t>
  </si>
  <si>
    <t>1733023750</t>
  </si>
  <si>
    <t>Vybúranie kovových stien plných, zasklených alebo výkladných,  -0,02500t</t>
  </si>
  <si>
    <t>-1536511402</t>
  </si>
  <si>
    <t>Vysekávanie rýh v akomkoľvek murive tehlovom na akúkoľvek maltu do hĺbky 70 mm a š. nad 200 mm,  -0,03800t</t>
  </si>
  <si>
    <t>-2129237439</t>
  </si>
  <si>
    <t>Vybúranie kanalizačného rámu liatinového vrátane poklopu alebo mreže,  -0,04400t</t>
  </si>
  <si>
    <t>1450606994</t>
  </si>
  <si>
    <t>Odsekanie a odobratie obkladov stien z obkladačiek vnútorných vrátane podkladovej omietky nad 2 m2,  -0,06800t</t>
  </si>
  <si>
    <t>716542047</t>
  </si>
  <si>
    <t>-1540347992</t>
  </si>
  <si>
    <t>-258111353</t>
  </si>
  <si>
    <t>-1901462407</t>
  </si>
  <si>
    <t>Vnútrostavenisková doprava sutiny a vybúraných hmôt za každých ďalších 5 m</t>
  </si>
  <si>
    <t>873578943</t>
  </si>
  <si>
    <t>1799652207</t>
  </si>
  <si>
    <t>Presun hmôt HSV</t>
  </si>
  <si>
    <t>229903902</t>
  </si>
  <si>
    <t>Práce a dodávky PSV</t>
  </si>
  <si>
    <t>Izolácie proti vode a vlhkosti</t>
  </si>
  <si>
    <t>Zhotovenie  izolácie proti zemnej vlhkosti a tlakovej vode vodorovná NAIP pritavením</t>
  </si>
  <si>
    <t>-915748985</t>
  </si>
  <si>
    <t>Pás asfaltový V 60 S 35 pre spodné vrstvy hydroizolačných systémov,</t>
  </si>
  <si>
    <t>498220689</t>
  </si>
  <si>
    <t>Presun hmôt pre izoláciu proti vode v objektoch výšky do 6 m</t>
  </si>
  <si>
    <t>-224086983</t>
  </si>
  <si>
    <t>Izolácie tepelné</t>
  </si>
  <si>
    <t>Odstránenie tepelnej izolácie podláh kladenej voľne z vláknitých materiálov hr. do 10 cm -0,006t</t>
  </si>
  <si>
    <t>997142383</t>
  </si>
  <si>
    <t>Montáž tepelnej izolácie podláh polystyrénom, kladeným voľne v jednej vrstve</t>
  </si>
  <si>
    <t>807059328</t>
  </si>
  <si>
    <t>Doska EPS max. zaťaženie 5 kN/m2 hr. 40 mm, pre podlahy</t>
  </si>
  <si>
    <t>508148475</t>
  </si>
  <si>
    <t>Protipožiarny prestup potrubia prierez otvoru 0,05-0,06 m2 izolované protipožiarnou penou El60-120, zaplnenie prestupu 30%</t>
  </si>
  <si>
    <t>-895565072</t>
  </si>
  <si>
    <t>Presun hmôt pre izolácie tepelné v objektoch výšky do 6 m</t>
  </si>
  <si>
    <t>255985285</t>
  </si>
  <si>
    <t>Zdravotechnika - zariaďovacie predmety</t>
  </si>
  <si>
    <t>Demontáž záchoda splachovacieho s nádržou alebo s tlakovým splachovačom,  -0,01933t</t>
  </si>
  <si>
    <t>2116359006</t>
  </si>
  <si>
    <t>Montáž záchodovej misy keramickej kombinovanej s šikmým odpadom</t>
  </si>
  <si>
    <t>-449864640</t>
  </si>
  <si>
    <t>Misa záchodová keramická stojaca lxšxv 630x370x400 mm so šikmým odpadom,</t>
  </si>
  <si>
    <t>-1517273320</t>
  </si>
  <si>
    <t>Demontáž pisoárového státia 1 dielnych,  -0,03968t</t>
  </si>
  <si>
    <t>1198599630</t>
  </si>
  <si>
    <t>5372226</t>
  </si>
  <si>
    <t>Montáž umývadla na skrutky do muriva, bez výtokovej armatúry</t>
  </si>
  <si>
    <t>839328684</t>
  </si>
  <si>
    <t xml:space="preserve">Umývadielko keramické, vxšxl 190x420x550 mm, biela, </t>
  </si>
  <si>
    <t>-1378560423</t>
  </si>
  <si>
    <t>Montáž záchodového sedadla s poklopom</t>
  </si>
  <si>
    <t>2027618843</t>
  </si>
  <si>
    <t xml:space="preserve">Záchodové sedadlo s poklopom, rozmer 365x410x50 mm, duroplast s antibakteriálnou úpravou, biela, </t>
  </si>
  <si>
    <t>1916349403</t>
  </si>
  <si>
    <t>Presun hmôt pre zariaďovacie predmety v objektoch výšky do 6 m</t>
  </si>
  <si>
    <t>-326623410</t>
  </si>
  <si>
    <t>Konštrukcie - drevostavby</t>
  </si>
  <si>
    <t>Predsadená SDK stena W623 hr. 62,5 mm, jednoduchá kca UD a CD dosky GKBI hr. 12,5 mm TI hr. 50 mm</t>
  </si>
  <si>
    <t>-444539178</t>
  </si>
  <si>
    <t>SDK podhľad D112, závesná dvojvrstvová kca profil montažný CD a nosný UD, dosky GKBI hr. 12,5 mm</t>
  </si>
  <si>
    <t>-1143726535</t>
  </si>
  <si>
    <t>Montáž revíznych dvierok pre sdk steny veľkosti do 0,10 m2</t>
  </si>
  <si>
    <t>1855534054</t>
  </si>
  <si>
    <t xml:space="preserve">Dvierka revízne pod obklad F3, šxl 300x300 mm, do sadrokartónových systémov </t>
  </si>
  <si>
    <t>1795119060</t>
  </si>
  <si>
    <t>2092519205</t>
  </si>
  <si>
    <t>Konštrukcie stolárske</t>
  </si>
  <si>
    <t>Montáž obloženia stien, stĺpov a pilier. palubovkami na pero a drážku nad 1 m2 z tvrdého dreva, š. nad 80 do 100 mm</t>
  </si>
  <si>
    <t>1907715122</t>
  </si>
  <si>
    <t>Montáž obloženia stien, stĺpov a pilierov podkladový rošt</t>
  </si>
  <si>
    <t>-1900709602</t>
  </si>
  <si>
    <t>Rezivo buk - hranoly hranené, opracované a hobľované</t>
  </si>
  <si>
    <t>195337740</t>
  </si>
  <si>
    <t>Montáž ostatných dielcov oceľov. spojovacích prostriedkov kotevných želiez, príložiek, pätiek,tiahel</t>
  </si>
  <si>
    <t>-2085732096</t>
  </si>
  <si>
    <t xml:space="preserve">Trámová papuča </t>
  </si>
  <si>
    <t>126865412</t>
  </si>
  <si>
    <t>Spojovací materiál pre montáž drevostavieb z kompletizovaných panelov</t>
  </si>
  <si>
    <t>-1546918678</t>
  </si>
  <si>
    <t>Prievlečná kotva  M10x68</t>
  </si>
  <si>
    <t>-1964104617</t>
  </si>
  <si>
    <t>Rámová hmoždina 10x100 mm</t>
  </si>
  <si>
    <t>925412991</t>
  </si>
  <si>
    <t>Skrutka šesťhranná s celým závitom M 10x60 mm, nerez, DIN 933</t>
  </si>
  <si>
    <t>1007201626</t>
  </si>
  <si>
    <t>Matica šesťhranná hrubá M 10 mm oceľová</t>
  </si>
  <si>
    <t>tks</t>
  </si>
  <si>
    <t>-1662283509</t>
  </si>
  <si>
    <t>Podložka plochá otvor d 10,5 mm, pre skrutky a závitové tyče M 10 mm, oceľ pozinkovaná</t>
  </si>
  <si>
    <t>2030854539</t>
  </si>
  <si>
    <t>Hmoždinka so zapusteným vrutom dxl 4,5x70 mm, rozmer hmoždinky dxl 8x50 mm</t>
  </si>
  <si>
    <t>925000459</t>
  </si>
  <si>
    <t>Uholník záťažový 50x50x35</t>
  </si>
  <si>
    <t>-1139302073</t>
  </si>
  <si>
    <t>Uholník záťažový 140x140x65</t>
  </si>
  <si>
    <t>719129529</t>
  </si>
  <si>
    <t>Skrutka kombi M 8x60 mm</t>
  </si>
  <si>
    <t>849641721</t>
  </si>
  <si>
    <t>Montáž dverového krídla otočného jednokrídlového poldrážkového, do existujúcej zárubne, vrátane kovania</t>
  </si>
  <si>
    <t>-759689946</t>
  </si>
  <si>
    <t>Dvere vnútorné jednokrídlové, šírka 600-900 mm, výplň papierová voština, povrch HPL laminát, mechanicky odolné plné,</t>
  </si>
  <si>
    <t>-1220158163</t>
  </si>
  <si>
    <t>Kľučka dverová a rozeta 2x, nehrdzavejúca oceľ, povrch nerez brúsený</t>
  </si>
  <si>
    <t>-278328546</t>
  </si>
  <si>
    <t>Montáž dverového krídla otočného dvojkrídlového poldrážkového, do existujúcej zárubne, vrátane kovania</t>
  </si>
  <si>
    <t>-1481602574</t>
  </si>
  <si>
    <t xml:space="preserve">Dvere vnútorné dvojkrídlové, šírka 1450x1970 mm, výplň papierová voština, povrch HPL laminát, mechanicky odolné plné, </t>
  </si>
  <si>
    <t>378595542</t>
  </si>
  <si>
    <t>-1857442754</t>
  </si>
  <si>
    <t>Montáž samozatvárača pre dverné krídla s hmotnosťou do 50 kg</t>
  </si>
  <si>
    <t>-891314398</t>
  </si>
  <si>
    <t>Samozatvárač dverí do 60 kg hydraulický, rozmer 173x85,5x76 mm, pre dvere šírky max. 900 mm</t>
  </si>
  <si>
    <t>-787272589</t>
  </si>
  <si>
    <t>Montáž prahu dverí, dvojkrídlových</t>
  </si>
  <si>
    <t>-1606047674</t>
  </si>
  <si>
    <t>Prah hliníkový, dĺžka 1450 mm,</t>
  </si>
  <si>
    <t>994694804</t>
  </si>
  <si>
    <t>Prah hliníkový, dĺžka 1780 mm,</t>
  </si>
  <si>
    <t>-878551908</t>
  </si>
  <si>
    <t>Presun hmot pre konštrukcie stolárske v objektoch výšky do 6 m</t>
  </si>
  <si>
    <t>1020240050</t>
  </si>
  <si>
    <t>Konštrukcie doplnkové kovové</t>
  </si>
  <si>
    <t>Demontáž stien a priečok s výplňou z drôtenej siete zváraných,  -0,01700t</t>
  </si>
  <si>
    <t>-2056405892</t>
  </si>
  <si>
    <t>Montáž roštu z oceľových profilov pre steny a priečky výšky do 3300 mm, rozpätie nad 900 do 1200 mm</t>
  </si>
  <si>
    <t>-325836422</t>
  </si>
  <si>
    <t>Ťahokov MT30 15x6x1,5 mm</t>
  </si>
  <si>
    <t>-2076993435</t>
  </si>
  <si>
    <t>Profil oceľový 60x30x5,0 mm otvorený tvaru L nerovnoramenný ozn.11 343 (EN S195T)</t>
  </si>
  <si>
    <t>-978590306</t>
  </si>
  <si>
    <t>Lemovací profil E30x20 mm</t>
  </si>
  <si>
    <t>-1029379653</t>
  </si>
  <si>
    <t>Západka zámku</t>
  </si>
  <si>
    <t>886704039</t>
  </si>
  <si>
    <t>Navarovací pánt</t>
  </si>
  <si>
    <t>1996896682</t>
  </si>
  <si>
    <t>Chemická kotva s kotevným svorníkom tesnená chemickou ampulkou do betónu, ŽB, kameňa, s vyvŕtaním otvoru M8/20/110 mm</t>
  </si>
  <si>
    <t>-1592029789</t>
  </si>
  <si>
    <t>Montáž vrát - protipožiarnych uzáverov, výšky do 1970 mm</t>
  </si>
  <si>
    <t>-193009804</t>
  </si>
  <si>
    <t>-180680057</t>
  </si>
  <si>
    <t>1173409082</t>
  </si>
  <si>
    <t>Montáž vrát - protipožiarnych uzáverov, výšky nad 2200 do 2400 mm</t>
  </si>
  <si>
    <t>-1620270027</t>
  </si>
  <si>
    <t>828954617</t>
  </si>
  <si>
    <t>-1990246300</t>
  </si>
  <si>
    <t>Presun hmôt pre kovové stavebné doplnkové konštrukcie v objektoch výšky do 6 m</t>
  </si>
  <si>
    <t>-1097426446</t>
  </si>
  <si>
    <t>Podlahy z dlaždíc</t>
  </si>
  <si>
    <t>Montáž podláh z dlaždíc keramických do tmelu flexibilného mrazuvzdorného veľ. 300 x 300 mm</t>
  </si>
  <si>
    <t>-278002659</t>
  </si>
  <si>
    <t>Dlaždice keramické, 30x30cm</t>
  </si>
  <si>
    <t>506017291</t>
  </si>
  <si>
    <t>Presun hmôt pre podlahy z dlaždíc v objektoch výšky do 6m</t>
  </si>
  <si>
    <t>-1059940160</t>
  </si>
  <si>
    <t>Podlahy vlysové a parketové</t>
  </si>
  <si>
    <t>Montáž podlahových soklíkov alebo líšt obvodových lepením</t>
  </si>
  <si>
    <t>-1860611016</t>
  </si>
  <si>
    <t>Obvodový profil - lišta</t>
  </si>
  <si>
    <t>-1461155457</t>
  </si>
  <si>
    <t>Montáž prechodovej lišty narážaním</t>
  </si>
  <si>
    <t>519488000</t>
  </si>
  <si>
    <t>Lišta prechodová narážacia, šírka 47 mm</t>
  </si>
  <si>
    <t>164994748</t>
  </si>
  <si>
    <t>Montáž športovej parketovej podlahy s integrovaným modulom, položená voľne s prelepením spoju</t>
  </si>
  <si>
    <t>-1570018279</t>
  </si>
  <si>
    <t>ŠPORTOVÁ PODLAHA  - BUK 2255 x 235 x 21.6mm mm</t>
  </si>
  <si>
    <t>283409806</t>
  </si>
  <si>
    <t>Montáž parozábrany pod plávajúce podlahy - fólia PE</t>
  </si>
  <si>
    <t>1497839383</t>
  </si>
  <si>
    <t>Parozábrana špeciálna, PE fólia bez spevňujúcej mriežky</t>
  </si>
  <si>
    <t>-695347606</t>
  </si>
  <si>
    <t>Montáž podložky vyrovnávacej a tlmiacej penovej hr. 8 mm pod plávajúce podlahy</t>
  </si>
  <si>
    <t>-1912949105</t>
  </si>
  <si>
    <t>Podložka z penového PE pod plávajúce podlahy, hr. 8 mm</t>
  </si>
  <si>
    <t>1897008759</t>
  </si>
  <si>
    <t>Presun hmôt pre podlahy vlysové a parketové v objektoch výšky do 6 m</t>
  </si>
  <si>
    <t>-1491226490</t>
  </si>
  <si>
    <t>Podlahy povlakové</t>
  </si>
  <si>
    <t>-1934354061</t>
  </si>
  <si>
    <t>Lepenie podlahových soklov z linolea</t>
  </si>
  <si>
    <t>-1041120071</t>
  </si>
  <si>
    <t>1720226610</t>
  </si>
  <si>
    <t>Lepenie povlakových podláh z prírodného linolea</t>
  </si>
  <si>
    <t>-1085615661</t>
  </si>
  <si>
    <t xml:space="preserve">Podlaha z prírodného linolea, hrúbka do 3,5 mm </t>
  </si>
  <si>
    <t>-304549652</t>
  </si>
  <si>
    <t>Ostatné práce - zváranie a frézovanie povlakových podláh z linolea - teplý spoj</t>
  </si>
  <si>
    <t>1155748975</t>
  </si>
  <si>
    <t>Presun hmôt pre podlahy povlakové v objektoch výšky do 6 m</t>
  </si>
  <si>
    <t>-814418585</t>
  </si>
  <si>
    <t>Obklady</t>
  </si>
  <si>
    <t>Montáž obkladov vnútor. stien z obkladačiek kladených do tmelu veľ. 300x600 mm</t>
  </si>
  <si>
    <t>1507850591</t>
  </si>
  <si>
    <t>-1110287120</t>
  </si>
  <si>
    <t>Presun hmôt pre obklady keramické v objektoch výšky do 6 m</t>
  </si>
  <si>
    <t>-617746172</t>
  </si>
  <si>
    <t>Nátery</t>
  </si>
  <si>
    <t>Nátery oceľ.konštr. syntetické ľahkých C alebo veľmi ľahkých CC dvojnásobné - 70μm</t>
  </si>
  <si>
    <t>-1058736534</t>
  </si>
  <si>
    <t>Nátery oceľ.konštr. syntetické ľahkých C alebo veľmi ľahkých CC základné - 35μm</t>
  </si>
  <si>
    <t>-1262268772</t>
  </si>
  <si>
    <t>Odstránenie starých náterov z kovových potrubí a armatúr potrubie nad DN 100 do DN 150</t>
  </si>
  <si>
    <t>624292542</t>
  </si>
  <si>
    <t>Nátery kov.potr.a armatúr syntet. potrubie do DN 150 mm dvojnás. so základného náterom - 105µm</t>
  </si>
  <si>
    <t>-539702140</t>
  </si>
  <si>
    <t>-1329524718</t>
  </si>
  <si>
    <t>Odstránenie starých náterov z omietok oškrabaním s obrúsením stien</t>
  </si>
  <si>
    <t>-1866438006</t>
  </si>
  <si>
    <t>Maľby</t>
  </si>
  <si>
    <t>-498393324</t>
  </si>
  <si>
    <t>-1571351406</t>
  </si>
  <si>
    <t>Maľby z maliarskych zmesí, ručne nanášané dvojnásobné základné na podklad jemnozrnný výšky do 3,80 m</t>
  </si>
  <si>
    <t>-30818460</t>
  </si>
  <si>
    <t>Čalúnnické práce</t>
  </si>
  <si>
    <t>Montáž ochranného matracu na stĺpy z molitanu so skadenom hr. 5cm D+M</t>
  </si>
  <si>
    <t>-796486881</t>
  </si>
  <si>
    <t>Montáž ochrannej siete PA/40/2mm - uchytené na oceľ. lano prevlečené cez oká kotvené do bet.  D+M</t>
  </si>
  <si>
    <t>954479772</t>
  </si>
  <si>
    <t>Presun hmôt pre čalúnnické úpravy v objektoch výšky (hĺbky) do 6 m</t>
  </si>
  <si>
    <t>-356611089</t>
  </si>
  <si>
    <t>Montáže dopravných zariadení, skladových zariadení a váh</t>
  </si>
  <si>
    <t>Demontáž zariadení dielne</t>
  </si>
  <si>
    <t>-44120888</t>
  </si>
  <si>
    <t>-132152340</t>
  </si>
  <si>
    <t xml:space="preserve">    9 - Ostatné konštrukcie a práce-búranie</t>
  </si>
  <si>
    <t xml:space="preserve">    21-M - Elektromontáže</t>
  </si>
  <si>
    <t xml:space="preserve">    22-M - Montáže oznamovacích a zabezpečovacích zariadení</t>
  </si>
  <si>
    <t>HZS - Hodinové zúčtovacie sadzby</t>
  </si>
  <si>
    <t>Ostatné konštrukcie a práce-búranie</t>
  </si>
  <si>
    <t>Vybúranie otvoru v želzobet. priečkach a stenách plochy do 4 m2, hr. do 600 mm,  -2,40000t</t>
  </si>
  <si>
    <t>-1347526954</t>
  </si>
  <si>
    <t>Vysekanie rýh v akomkoľvek murive tehlovom na akúkoľvek maltu do hĺbky 50 mm a š. do 100 mm,  -0,00900t</t>
  </si>
  <si>
    <t>-488442891</t>
  </si>
  <si>
    <t>-1973289134</t>
  </si>
  <si>
    <t>-553516675</t>
  </si>
  <si>
    <t>108343279</t>
  </si>
  <si>
    <t>-2116281274</t>
  </si>
  <si>
    <t>Nakladanie na dopravný prostriedok pre vodorovnú dopravu sutiny</t>
  </si>
  <si>
    <t>-1654405159</t>
  </si>
  <si>
    <t>1276744601</t>
  </si>
  <si>
    <t>-1336236486</t>
  </si>
  <si>
    <t>Montáž protipožiarnych stenových prestupov káblov izolované tmelom El90-180, s vloženou TI</t>
  </si>
  <si>
    <t>-2129346690</t>
  </si>
  <si>
    <t>Požiarny silikónový tmel CP 601S, objem 310 ml</t>
  </si>
  <si>
    <t>716462891</t>
  </si>
  <si>
    <t xml:space="preserve">Doska ProRox SL 960, 60x600x1000 mm, technická izolácia z kamennej vlny pre izolovanie nádrží, </t>
  </si>
  <si>
    <t>-1011648203</t>
  </si>
  <si>
    <t>Presun hmôt pre izolácie tepelné v objektoch výšky nad 6 m do 12 m</t>
  </si>
  <si>
    <t>-388724880</t>
  </si>
  <si>
    <t>Elektromontáže</t>
  </si>
  <si>
    <t>Rúrka ohybná elektroinštalačná typ 23-16, uložená pod omietkou</t>
  </si>
  <si>
    <t>1088526387</t>
  </si>
  <si>
    <t>Svorka 224-101 1x1,0-2,5 mm2</t>
  </si>
  <si>
    <t>-1615902322</t>
  </si>
  <si>
    <t>Svorka 224-112 2x1,0-2,5 mm2</t>
  </si>
  <si>
    <t>-120649249</t>
  </si>
  <si>
    <t>Svorka 73-155 3x1,5-4,0 mm2</t>
  </si>
  <si>
    <t>2030178398</t>
  </si>
  <si>
    <t>Svorka 273-252 2x1,0-2,5 mm2</t>
  </si>
  <si>
    <t>685654358</t>
  </si>
  <si>
    <t>Svorka 273-254 4x1,0-2,5 mm2</t>
  </si>
  <si>
    <t>-865549163</t>
  </si>
  <si>
    <t>Svorka 273-253 3x1,0-2,5 mm2</t>
  </si>
  <si>
    <t>-995259785</t>
  </si>
  <si>
    <t>Svorka 273-255 5x1,0-2,5 mm2</t>
  </si>
  <si>
    <t>1971616819</t>
  </si>
  <si>
    <t>Rúrka ohybná 2316E s nízkou mechanickou odolnosťou z PE, bezhalogénová, D 16 mm</t>
  </si>
  <si>
    <t>-1526078265</t>
  </si>
  <si>
    <t>Krabica (1902, KO 68) odbočná s viečkom kruhová , bez zapojenia</t>
  </si>
  <si>
    <t>393952147</t>
  </si>
  <si>
    <t>Krabica inštalačná KU 68-1902 KA pod omietku s viečkom</t>
  </si>
  <si>
    <t>-954880405</t>
  </si>
  <si>
    <t>Odviečkovanie alebo zaviečkovanie krabíc - viečko na závit</t>
  </si>
  <si>
    <t>-568671054</t>
  </si>
  <si>
    <t>Viečko na krabicu KO 68</t>
  </si>
  <si>
    <t>-796837325</t>
  </si>
  <si>
    <t>Rúrka ohybná elektroinštalačná typ 12.3, uložená voľne alebo pod omietkou</t>
  </si>
  <si>
    <t>1541192699</t>
  </si>
  <si>
    <t>Trubka LPE  KSX  12.3</t>
  </si>
  <si>
    <t>-951482539</t>
  </si>
  <si>
    <t>Príchytka 5332 z PC ABS pre tuhé elektroinštal. rúrky D 32 mm, bezhalogénové samozhášavé</t>
  </si>
  <si>
    <t>1380977004</t>
  </si>
  <si>
    <t>Káblový rošt násuvný pozinkovaný závesné jednostr. ľahké, ťažké</t>
  </si>
  <si>
    <t>1510445701</t>
  </si>
  <si>
    <t>Káblový rebrík DUD300H45/3N + káblový vešiak vrátane kolien, závesov, odbočiek, krytov atď.</t>
  </si>
  <si>
    <t>-1895713394</t>
  </si>
  <si>
    <t>Káblový žľab - káblový nosný systém, pozink., vrátane príslušenstva, 125/50 mm bez veka vrátane podpery</t>
  </si>
  <si>
    <t>1690514627</t>
  </si>
  <si>
    <t>Žľab káblový, šxv 100x42 mm, z pozinkovanej ocele vrátane kolien odbočiek, krytov atď.</t>
  </si>
  <si>
    <t>1935880381</t>
  </si>
  <si>
    <t>Ukončenie vodičov v rozvádzač. vrátane zapojenia a vodičovej koncovky do 16 mm2</t>
  </si>
  <si>
    <t>745453698</t>
  </si>
  <si>
    <t>Jednopólový spínač - radenie 1, zapustená montáž IP 44, vrátane zapojenia</t>
  </si>
  <si>
    <t>-1337464614</t>
  </si>
  <si>
    <t>Spínač jednopólový pre zapustenú montáž, radenie č.1, IP44</t>
  </si>
  <si>
    <t>-29715376</t>
  </si>
  <si>
    <t>Striedavý prepínač - radenie 6, zapustená montáž IP 44, vrátane zapojenia</t>
  </si>
  <si>
    <t>1327260046</t>
  </si>
  <si>
    <t>Prepínač komplet pre zapustenú montáž, radenie 6, IP44</t>
  </si>
  <si>
    <t>863484327</t>
  </si>
  <si>
    <t>Krížový prepínač - radenie 7, zapustená montáž IP 44, vrátane zapojenia</t>
  </si>
  <si>
    <t>174773928</t>
  </si>
  <si>
    <t>Prepínač pre zapustenú montáž, radenie 7, IP44</t>
  </si>
  <si>
    <t>2147421697</t>
  </si>
  <si>
    <t>Domová zásuvka pre zapustenú montáž IP 44, vrátane zapojenia 250 V / 16A,  2P + PE</t>
  </si>
  <si>
    <t>-1870454715</t>
  </si>
  <si>
    <t>Zásuvka dvojnásobná, radenie 2x(2P+PE), IP44</t>
  </si>
  <si>
    <t>-2108605051</t>
  </si>
  <si>
    <t>Istič vzduchový jednopólový do 63 A</t>
  </si>
  <si>
    <t>2039968941</t>
  </si>
  <si>
    <t>Istič LTE-16B-1, 16 A, AC 230/400 V/DC 72 V, charakteristika B, 1 P, 6 kA</t>
  </si>
  <si>
    <t>-877429720</t>
  </si>
  <si>
    <t>Istič LTE-10B-1, 10 A, AC 230/400 V/DC 72 V, charakteristika B, 1 P, 6 kA</t>
  </si>
  <si>
    <t>989538918</t>
  </si>
  <si>
    <t>Istič LTE-6B-1, 6 A, AC 230/400 V/DC 72 V, charakteristika B, 1 P, 6 kA</t>
  </si>
  <si>
    <t>319914581</t>
  </si>
  <si>
    <t>Domova rozvodnica do 96 M povrchová montáž IP 30</t>
  </si>
  <si>
    <t>1085764385</t>
  </si>
  <si>
    <t>Rozvodnicová skriňa oceľoplechová nástenná, počet radov 4, modulov v rade 24, modulov celkom 96, PE+N, IP 30</t>
  </si>
  <si>
    <t>745752835</t>
  </si>
  <si>
    <t>Zapojenie svietidla IP20, stropného - nástenného LED</t>
  </si>
  <si>
    <t>-709875886</t>
  </si>
  <si>
    <t>Svietidlá LED  Stropné Prismatické ( s nerozbitným krytom z PVC) IP21 - 18W</t>
  </si>
  <si>
    <t>-890257529</t>
  </si>
  <si>
    <t>Svietidlá LED  Stropné Prismatické IP31 - 18W</t>
  </si>
  <si>
    <t>-1826411685</t>
  </si>
  <si>
    <t>Zapojenie svietidla IP54, stropného - nástenného LED</t>
  </si>
  <si>
    <t>-516153084</t>
  </si>
  <si>
    <t>Svetlá LED nástenné  - LED 1850 4K</t>
  </si>
  <si>
    <t>-216981039</t>
  </si>
  <si>
    <t>Zapojenie svietidla 1x svetelný zdroj, núdzového, LED - núdzový režim</t>
  </si>
  <si>
    <t>634919598</t>
  </si>
  <si>
    <t xml:space="preserve">Svietidlo núdzové nástenné </t>
  </si>
  <si>
    <t>1085683616</t>
  </si>
  <si>
    <t>Montáž prepäťovej ochrany</t>
  </si>
  <si>
    <t>-800628020</t>
  </si>
  <si>
    <t>Prepäťová ochrana 3F 250V  BC 4póly</t>
  </si>
  <si>
    <t>-587664010</t>
  </si>
  <si>
    <t>Kábel medený uložený pevne CYKY 450/750 V 4x6</t>
  </si>
  <si>
    <t>1661129527</t>
  </si>
  <si>
    <t>Kábel medený CYKY J 4x6 mm2 nehorľavý</t>
  </si>
  <si>
    <t>-1570896821</t>
  </si>
  <si>
    <t xml:space="preserve">Kábel CYKY J 3x/5x mm2 </t>
  </si>
  <si>
    <t>2135821704</t>
  </si>
  <si>
    <t xml:space="preserve">Kábel medený  CYKY J 3x/5x mm2 </t>
  </si>
  <si>
    <t>-181619908</t>
  </si>
  <si>
    <t>Kábel bezhalogénový, medený uložený voľne 1-CXKE-V 0,6/1,0 kV  3x1,5</t>
  </si>
  <si>
    <t>1507743461</t>
  </si>
  <si>
    <t>Kábel medený bezhalogenový 1-CXKE-V 3x1,5 mm2</t>
  </si>
  <si>
    <t>1070645992</t>
  </si>
  <si>
    <t>Kábel bezhalogénový, medený uložený voľne 1-CXKE-R 0,6/1,0 kV  3x1,5</t>
  </si>
  <si>
    <t>-1232525471</t>
  </si>
  <si>
    <t>Kábel medený bezhalogenový 1-CXKE-R 3x1,5 mm2</t>
  </si>
  <si>
    <t>-2004056716</t>
  </si>
  <si>
    <t>Kábel bezhalogénový, medený uložený voľne 1-CXKE-R 0,6/1,0 kV  3x2,5</t>
  </si>
  <si>
    <t>-1678705322</t>
  </si>
  <si>
    <t>Kábel medený bezhalogenový 1-CHKE-R 3x2,5 mm2</t>
  </si>
  <si>
    <t>118171317</t>
  </si>
  <si>
    <t>Demontáž - krabica z lisovaného izolantu vrátane odpojenie vodičov typ 6455-11 do 4 mm2   -0,00016 t</t>
  </si>
  <si>
    <t>-128494803</t>
  </si>
  <si>
    <t>Demontáž - káblová nosná lišta pozinkovaná pre pevné uloženie káblov   -0,00023 t</t>
  </si>
  <si>
    <t>484168190</t>
  </si>
  <si>
    <t>Demontáž - káblový žľab, pozink. vrátane príslušenstva, 125/50 mm vrátane veka a podpery   -0,00115 t</t>
  </si>
  <si>
    <t>-1176092215</t>
  </si>
  <si>
    <t>Demontáž - modulárne vypínače 3P do 63 A na DIN lištu   -0,00032 t</t>
  </si>
  <si>
    <t>1101419492</t>
  </si>
  <si>
    <t>Demontáž celoplechovej rozvodnice 50kg</t>
  </si>
  <si>
    <t>-2133505649</t>
  </si>
  <si>
    <t>Demontáž do sute - svietidla interiérového na strop do 2 kg vrátane odpojenia   -0,00200 t</t>
  </si>
  <si>
    <t>1935830877</t>
  </si>
  <si>
    <t>Demontáž - vodič medený uložený pevne CYY 450/750 V  16mm2   -0,00016 t</t>
  </si>
  <si>
    <t>618565468</t>
  </si>
  <si>
    <t>Nešpecifikované práce</t>
  </si>
  <si>
    <t>-1450376196</t>
  </si>
  <si>
    <t>Murárske výpomoci</t>
  </si>
  <si>
    <t>1655741612</t>
  </si>
  <si>
    <t>-79190515</t>
  </si>
  <si>
    <t>Montáže oznamovacích a zabezpečovacích zariadení</t>
  </si>
  <si>
    <t>Svorka radová RS 2,5-4 montáž bez nosnej konštrukcie</t>
  </si>
  <si>
    <t>4639263</t>
  </si>
  <si>
    <t>Svorky RS 2,6</t>
  </si>
  <si>
    <t>-1039203758</t>
  </si>
  <si>
    <t>Hodinové zúčtovacie sadzby</t>
  </si>
  <si>
    <t>Stavebno montážne práce menej náročne, pomocné alebo manupulačné (Tr. 1) v rozsahu viac ako 8 hodín</t>
  </si>
  <si>
    <t>-2091831896</t>
  </si>
  <si>
    <t>Stavebno montážne práce najnáročnejšie na odbornosť - prehliadky pracoviska a revízie (Tr. 4) v rozsahu viac ako 8 hodín</t>
  </si>
  <si>
    <t>-776039740</t>
  </si>
  <si>
    <t xml:space="preserve">    722 - Zdravotechnika - vnútorný vodovod</t>
  </si>
  <si>
    <t xml:space="preserve">    725 - Zdravotechnika - zariaď. predmety</t>
  </si>
  <si>
    <t xml:space="preserve">    732 - Ústredné kúrenie - strojovne</t>
  </si>
  <si>
    <t xml:space="preserve">    733 - Ústredné kúrenie - rozvodné potrubie</t>
  </si>
  <si>
    <t xml:space="preserve">    734 - Ústredné kúrenie - armatúry</t>
  </si>
  <si>
    <t xml:space="preserve">    735 - Ústredné kúrenie - vykurovacie telesá</t>
  </si>
  <si>
    <t>396598304</t>
  </si>
  <si>
    <t>1832464078</t>
  </si>
  <si>
    <t>-1894237977</t>
  </si>
  <si>
    <t>-439035451</t>
  </si>
  <si>
    <t>-1912618020</t>
  </si>
  <si>
    <t>Montáž trubíc z PE, hr.do 10 mm,vnút.priemer do 38 mm</t>
  </si>
  <si>
    <t>493912605</t>
  </si>
  <si>
    <t xml:space="preserve">Izolačná PE trubica 28x9 mm (d potrubia x hr. izolácie), nadrezaná, </t>
  </si>
  <si>
    <t>-1890489780</t>
  </si>
  <si>
    <t xml:space="preserve">Izolačná PE trubica 18x9 mm (d potrubia x hr. izolácie), nadrezaná, </t>
  </si>
  <si>
    <t>961046823</t>
  </si>
  <si>
    <t xml:space="preserve">Izolačná PE trubica 22x9 mm (d potrubia x hr. izolácie), nadrezaná, </t>
  </si>
  <si>
    <t>53219649</t>
  </si>
  <si>
    <t>Montáž trubíc z PE, hr.do 10 mm,vnút.priemer 39-70 mm</t>
  </si>
  <si>
    <t>1568113070</t>
  </si>
  <si>
    <t xml:space="preserve">Izolačná PE trubica 54x9 mm (d potrubia x hr. izolácie), nadrezaná, </t>
  </si>
  <si>
    <t>1224247797</t>
  </si>
  <si>
    <t xml:space="preserve">Montáž trubíc z PE, hr.do 10 mm,vnút.priemer 71-95 mm_x000D_
</t>
  </si>
  <si>
    <t>-1762269904</t>
  </si>
  <si>
    <t xml:space="preserve">Izolačná PE trubica 89x9 mm (d potrubia x hr. izolácie), nadrezaná, </t>
  </si>
  <si>
    <t>-1570081391</t>
  </si>
  <si>
    <t>Montáž trubíc z PE, hr.15-20 mm,vnút.priemer do 38 mm</t>
  </si>
  <si>
    <t>-705037534</t>
  </si>
  <si>
    <t>Izolačná PE trubica 22x20 mm (d potrubia x hr. izolácie), nadrezaná,</t>
  </si>
  <si>
    <t>-2136972345</t>
  </si>
  <si>
    <t xml:space="preserve">Izolačná PE trubica 22x13 mm (d potrubia x hr. izolácie), nadrezaná, </t>
  </si>
  <si>
    <t>108597946</t>
  </si>
  <si>
    <t xml:space="preserve">Izolačná PE trubica 18x20 mm (d potrubia x hr. izolácie), nadrezaná, </t>
  </si>
  <si>
    <t>1670156336</t>
  </si>
  <si>
    <t xml:space="preserve">Izolačná PE trubica 25x20 mm (d potrubia x hr. izolácie), nadrezaná, </t>
  </si>
  <si>
    <t>1873747521</t>
  </si>
  <si>
    <t xml:space="preserve">Izolačná PE trubica 35x20 mm (d potrubia x hr. izolácie), nadrezaná, </t>
  </si>
  <si>
    <t>1537814751</t>
  </si>
  <si>
    <t>Montáž trubíc z PE, hr.15-20 mm,vnút.priemer 39-70 mm</t>
  </si>
  <si>
    <t>1883995657</t>
  </si>
  <si>
    <t xml:space="preserve">Izolačná PE trubica 42x20 mm (d potrubia x hr. izolácie), nadrezaná, </t>
  </si>
  <si>
    <t>309865660</t>
  </si>
  <si>
    <t xml:space="preserve">Izolačná PE trubica 54x13 mm (d potrubia x hr. izolácie), nadrezaná, </t>
  </si>
  <si>
    <t>1299063813</t>
  </si>
  <si>
    <t>Montáž trubíc z PE, hr.15-20 mm,vnút.priem. 96-133 mm</t>
  </si>
  <si>
    <t>1320155321</t>
  </si>
  <si>
    <t xml:space="preserve">Izolačná PE trubica 114x13 mm (d potrubia x hr. izolácie), nadrezaná, </t>
  </si>
  <si>
    <t>-1955815743</t>
  </si>
  <si>
    <t>Montáž trubíc z PE, hr.30 mm,vnút.priemer do 38 mm</t>
  </si>
  <si>
    <t>404986899</t>
  </si>
  <si>
    <t xml:space="preserve">Izolačná PE trubica 35x25 mm (d potrubia x hr. izolácie), rozrezaná, </t>
  </si>
  <si>
    <t>422201543</t>
  </si>
  <si>
    <t xml:space="preserve">Izolačná PE trubica 28x25 mm (d potrubia x hr. izolácie), rozrezaná, </t>
  </si>
  <si>
    <t>854566717</t>
  </si>
  <si>
    <t>Montáž trubíc z PE, hr.30 mm,vnút.priemer 39-70 mm</t>
  </si>
  <si>
    <t>-25326182</t>
  </si>
  <si>
    <t xml:space="preserve">Izolačná PE trubica 42x30 mm (d potrubia x hr. izolácie), rozrezaná, </t>
  </si>
  <si>
    <t>24300245</t>
  </si>
  <si>
    <t xml:space="preserve">Izolačná PE trubica 54x30 mm (d potrubia x hr. izolácie), rozrezaná, </t>
  </si>
  <si>
    <t>-2022439355</t>
  </si>
  <si>
    <t>-1341116109</t>
  </si>
  <si>
    <t>Zdravotechnika - vnútorný vodovod</t>
  </si>
  <si>
    <t>Potrubie z oceľových rúr pozink. bezšvíkových bežných-11 353.0, 10 004.0 zvarov. bežných-11 343.00 DN 50</t>
  </si>
  <si>
    <t>-1444053230</t>
  </si>
  <si>
    <t>Demontáž potrubia z oceľových rúrok závitových nad 25 do DN 40,  -0,00497t</t>
  </si>
  <si>
    <t>1735254822</t>
  </si>
  <si>
    <t>Potrubie z uhlíkovej ocele pozinkované, rúry d18x1,2mm</t>
  </si>
  <si>
    <t>9042048</t>
  </si>
  <si>
    <t>Potrubie z uhlíkovej ocele pozinkované, rúry d22x1,5mm</t>
  </si>
  <si>
    <t>2065623738</t>
  </si>
  <si>
    <t>Potrubie z uhlíkovej ocele pozinkované, rúry d28x1,5mm</t>
  </si>
  <si>
    <t>945892907</t>
  </si>
  <si>
    <t>Potrubie z uhlíkovej ocele pozinkované, rúry d35x1,5mm</t>
  </si>
  <si>
    <t>-1968023689</t>
  </si>
  <si>
    <t>Potrubie z uhlíkovej ocele pozinkované, rúry d42x1,5mm</t>
  </si>
  <si>
    <t>1497621048</t>
  </si>
  <si>
    <t>Potrubie z uhlíkovej ocele pozinkované, rúry d54x1,5mm</t>
  </si>
  <si>
    <t>1756872087</t>
  </si>
  <si>
    <t>Montáž guľového uzáveru prírubového DN 80</t>
  </si>
  <si>
    <t>-2064290325</t>
  </si>
  <si>
    <t>Guľový uzáver prírubový na vodu nerez, DN 80, dĺ. 180 mm, tesnenie PTFE</t>
  </si>
  <si>
    <t>-835876637</t>
  </si>
  <si>
    <t>Montáž guľového kohúta vypúšťacieho závitového G 1/2</t>
  </si>
  <si>
    <t>-1380738127</t>
  </si>
  <si>
    <t>Guľový kohút vypúšťací 1/2", DN15, závitový, s hadicovou prípojkou a zátkou</t>
  </si>
  <si>
    <t>1550043301</t>
  </si>
  <si>
    <t>Montáž spätného ventilu závitového G 2</t>
  </si>
  <si>
    <t>-1203025840</t>
  </si>
  <si>
    <t>Kontrolovateľný spätný ventil RV280 EA DN50, triedy EA</t>
  </si>
  <si>
    <t>621401163</t>
  </si>
  <si>
    <t>Montáž ventilu vypúšťacieho, plniaceho, G 1/2</t>
  </si>
  <si>
    <t>57255584</t>
  </si>
  <si>
    <t>Guľový uzáver vypúšťací s páčkou, 1/2" M, niklovaná mosadz</t>
  </si>
  <si>
    <t>-1304471132</t>
  </si>
  <si>
    <t>Montáž ventilu vypúšťacieho, plniaceho, G 3/4</t>
  </si>
  <si>
    <t>152389549</t>
  </si>
  <si>
    <t>Guľový uzáver vypúšťací s páčkou, 3/4" M, mosadz</t>
  </si>
  <si>
    <t>-857837280</t>
  </si>
  <si>
    <t>Montáž ventilu vypúšťacieho, plniaceho, G 1</t>
  </si>
  <si>
    <t>-826304273</t>
  </si>
  <si>
    <t>Guľový uzáver vypúšťací s páčkou, 1" M, mosadz</t>
  </si>
  <si>
    <t>-1114188699</t>
  </si>
  <si>
    <t>Montáž ventilu vypúšťacieho, plniaceho, G 5/4</t>
  </si>
  <si>
    <t>-371712624</t>
  </si>
  <si>
    <t>Guľový uzáver vypúšťací s páčkou, 5/4" M, mosadz</t>
  </si>
  <si>
    <t>-6819358</t>
  </si>
  <si>
    <t>Montáž ventilu vypúšťacieho, plniaceho, G 2</t>
  </si>
  <si>
    <t>-2014363816</t>
  </si>
  <si>
    <t>Guľový uzáver vypúšťací s páčkou, 2" M, mosadz</t>
  </si>
  <si>
    <t>2124142687</t>
  </si>
  <si>
    <t>Potrubie z nerezových rúrok spájaných lisovaním DN 15</t>
  </si>
  <si>
    <t>-1416942441</t>
  </si>
  <si>
    <t>Potrubie z nerezových rúrok spájaných lisovaním DN 20</t>
  </si>
  <si>
    <t>-1908208448</t>
  </si>
  <si>
    <t>Potrubie z nerezových rúrok spájaných lisovaním DN 25</t>
  </si>
  <si>
    <t>-763729419</t>
  </si>
  <si>
    <t>Potrubie z nerezových rúrok spájaných lisovaním DN 32</t>
  </si>
  <si>
    <t>-416947532</t>
  </si>
  <si>
    <t>Potrubie z nerezových rúrok spájaných lisovaním DN 50</t>
  </si>
  <si>
    <t>-33142653</t>
  </si>
  <si>
    <t>Potrubie z nerezových rúrok spájaných lisovaním DN 80</t>
  </si>
  <si>
    <t>-1335844615</t>
  </si>
  <si>
    <t>Montáž nástenného hydrantu C 52</t>
  </si>
  <si>
    <t>308969697</t>
  </si>
  <si>
    <t>Hydrantový systém so sploštiteľnou hadicou C 52 s košom, šxvxhr 500x570x210 mm, (prúdnica, hadica 20 m, nástenný hydrant, oceľ. skrinka, kôš)</t>
  </si>
  <si>
    <t>-1920114267</t>
  </si>
  <si>
    <t>Tlaková skúška vodovodného potrubia závitového do DN 50</t>
  </si>
  <si>
    <t>737223508</t>
  </si>
  <si>
    <t>Tlaková skúška vodovodného potrubia závitového nad DN 50 do DN 100</t>
  </si>
  <si>
    <t>144927121</t>
  </si>
  <si>
    <t>Prepláchnutie a dezinfekcia vodovodného potrubia do DN 80</t>
  </si>
  <si>
    <t>-1612583182</t>
  </si>
  <si>
    <t>Presun hmôt pre vnútorný vodovod v objektoch výšky do 6 m</t>
  </si>
  <si>
    <t>-607641214</t>
  </si>
  <si>
    <t>Zdravotechnika - zariaď. predmety</t>
  </si>
  <si>
    <t>Montáž záchodovej misy keramickej kombinovanej s rovným odpadom</t>
  </si>
  <si>
    <t>183714275</t>
  </si>
  <si>
    <t>Misa záchodová keramická kombinovaná s vodorovným odpadom</t>
  </si>
  <si>
    <t>-128031333</t>
  </si>
  <si>
    <t>Montáž umývadla keramického na skrutky do muriva, bez výtokovej armatúry</t>
  </si>
  <si>
    <t>189239755</t>
  </si>
  <si>
    <t xml:space="preserve">Umývadlo keramické, lxšxv 600x460x170 mm oválne, s prepadom, </t>
  </si>
  <si>
    <t>-783966159</t>
  </si>
  <si>
    <t>-734791095</t>
  </si>
  <si>
    <t>248553357</t>
  </si>
  <si>
    <t>Montáž elektrického prietokového ohrievača malolitrážneho do 10 L</t>
  </si>
  <si>
    <t>-358399967</t>
  </si>
  <si>
    <t>Mini prietokový ohrievač s hydraulickým riadením pre umývadlo na ruky, max. príkon 3,53 kW</t>
  </si>
  <si>
    <t>-178344625</t>
  </si>
  <si>
    <t>Montáž ventilu nástenného G 1/2</t>
  </si>
  <si>
    <t>1923285348</t>
  </si>
  <si>
    <t>Ventil pre hygienické a zdravotnické zariadenia T 66 A 1/2" rohový mosadzný s vrškom T 13</t>
  </si>
  <si>
    <t>-1446832937</t>
  </si>
  <si>
    <t>Montáž batérií umývadlových stojankových pákových alebo klasických</t>
  </si>
  <si>
    <t>-1764146407</t>
  </si>
  <si>
    <t xml:space="preserve">Batéria umývadlová stojanková páková, s pop-up 5/4", rozmer 290x215x270 mm, chróm, </t>
  </si>
  <si>
    <t>488548350</t>
  </si>
  <si>
    <t>Montáž zápachovej uzávierky pre zariaďovacie predmety, umývadlová do D 32</t>
  </si>
  <si>
    <t>-824658475</t>
  </si>
  <si>
    <t xml:space="preserve">Zápachová uzávierka - sifón umývadlový 5/4" - 32 mm, chróm, mosadz, </t>
  </si>
  <si>
    <t>-1713217064</t>
  </si>
  <si>
    <t>Presun hmôt pre zariaďovacie predmety v objektoch výšky nad 6 do 12 m</t>
  </si>
  <si>
    <t>-1181713370</t>
  </si>
  <si>
    <t>Ústredné kúrenie - strojovne</t>
  </si>
  <si>
    <t>Montáž orientačného štítka</t>
  </si>
  <si>
    <t>-799895319</t>
  </si>
  <si>
    <t xml:space="preserve">Orientačný štítok 80x40 mm </t>
  </si>
  <si>
    <t>1945004827</t>
  </si>
  <si>
    <t xml:space="preserve">Tabuľka s údajmi o médiách </t>
  </si>
  <si>
    <t>-872608900</t>
  </si>
  <si>
    <t>Presun hmôt pre strojovne v objektoch výšky do 6 m</t>
  </si>
  <si>
    <t>-1258090982</t>
  </si>
  <si>
    <t>Ústredné kúrenie - rozvodné potrubie</t>
  </si>
  <si>
    <t>Demontáž potrubia z oceľových rúrok hladkých do priemeru 38,  -0,00254t</t>
  </si>
  <si>
    <t>-2014763553</t>
  </si>
  <si>
    <t>Demontáž potrubia z oceľových rúrok hladkých nad 38 do D 60,3,  -0,00473t</t>
  </si>
  <si>
    <t>-1811512328</t>
  </si>
  <si>
    <t>Tlaková skúška potrubia z oceľových rúrok do priemeru 89/5</t>
  </si>
  <si>
    <t>-1385017102</t>
  </si>
  <si>
    <t>Vnútrostav. premiestnenie vybúraných hmôt rozvodov potrubia vodorovne do 100 m z obj. výš. do 6 m</t>
  </si>
  <si>
    <t>1295562528</t>
  </si>
  <si>
    <t>Presun hmôt pre rozvody potrubia v objektoch výšky do 6 m</t>
  </si>
  <si>
    <t>-1956023293</t>
  </si>
  <si>
    <t>Ústredné kúrenie - armatúry</t>
  </si>
  <si>
    <t>Montáž závitovej armatúry s 2 závitmi G 3/4</t>
  </si>
  <si>
    <t>2035983459</t>
  </si>
  <si>
    <t>Ventil radiátorový priamy V 4252 3/4" s nastaviteľnou reguláciou, k armaturám pre ústredné vykurovanie</t>
  </si>
  <si>
    <t>-109422033</t>
  </si>
  <si>
    <t>Vykurovacie šróbenie priame vyhotovenie, 3/4", PN 25, T = +130 °C, s plochým tesnením SP, mosadz, IVAR.SP 603</t>
  </si>
  <si>
    <t>-854724982</t>
  </si>
  <si>
    <t>Montáž guľového kohúta závitového G 5/4</t>
  </si>
  <si>
    <t>1782278366</t>
  </si>
  <si>
    <t>Guľový ventil 1 1/4”, páčka chróm</t>
  </si>
  <si>
    <t>741337520</t>
  </si>
  <si>
    <t>Montáž guľového kohúta závitového G 2</t>
  </si>
  <si>
    <t>660811706</t>
  </si>
  <si>
    <t>Guľový ventil 2”, páčka chróm</t>
  </si>
  <si>
    <t>-1755191146</t>
  </si>
  <si>
    <t>Presun hmôt pre armatúry v objektoch výšky do 6 m</t>
  </si>
  <si>
    <t>-8773678</t>
  </si>
  <si>
    <t>Ústredné kúrenie - vykurovacie telesá</t>
  </si>
  <si>
    <t>Napustenie vody do vykurovacieho systému vrátane potrubia o v. pl. vykurovacích telies</t>
  </si>
  <si>
    <t>l</t>
  </si>
  <si>
    <t>1958082689</t>
  </si>
  <si>
    <t>Demontáž registra z oceľových rúrok rebrového 76/3/156 do 6m s počtom prameňov 3,  -0,19288t</t>
  </si>
  <si>
    <t>1789941202</t>
  </si>
  <si>
    <t>Oprava registrov, spätná montáž do 6 m s počtom prameňov registra 3</t>
  </si>
  <si>
    <t>959441496</t>
  </si>
  <si>
    <t>Presun hmôt pre vykurovacie telesá v objektoch výšky do 6 m</t>
  </si>
  <si>
    <t>-580934932</t>
  </si>
  <si>
    <t>Montáž ostatných atypických kovových stavebných doplnkových konštrukcií do 5 kg</t>
  </si>
  <si>
    <t>1522907285</t>
  </si>
  <si>
    <t>Demontáž ostatných doplnkov stavieb s hmotnosťou jednotlivých dielov konštrukcií do 50 kg,  -0,00100t</t>
  </si>
  <si>
    <t>974977155</t>
  </si>
  <si>
    <t>-970755999</t>
  </si>
  <si>
    <t>Stavebno montážne práce náročnejšie, ucelené, obtiažne, rutinné (Tr. 2) v rozsahu viac ako 8 hodín náročnejšie</t>
  </si>
  <si>
    <t>-965614776</t>
  </si>
  <si>
    <t>-2006193991</t>
  </si>
  <si>
    <t>Inžinierska činnosť - skúšky a revízie úradné tlakové skúšky</t>
  </si>
  <si>
    <t>-647560865</t>
  </si>
  <si>
    <t>Inžinierska činnosť - skúšky a revízie ostatné skúšky</t>
  </si>
  <si>
    <t>-1864649374</t>
  </si>
  <si>
    <t>Meranie - bez rozlíšenia</t>
  </si>
  <si>
    <t>-1370040883</t>
  </si>
  <si>
    <t>2044 (2) - SOŠ hotelových služieb a dopravy – modernizácia odborného vzdelávania SO 02 - Jedáleň</t>
  </si>
  <si>
    <t xml:space="preserve">    1 - Zemné práce</t>
  </si>
  <si>
    <t xml:space="preserve">    769 - Montáže vzduchotechnických zariadení</t>
  </si>
  <si>
    <t xml:space="preserve">    777 - Podlahy syntetické</t>
  </si>
  <si>
    <t xml:space="preserve">    46-M - Zemné práce vykonávané pri externých montážnych prácach</t>
  </si>
  <si>
    <t>Zemné práce</t>
  </si>
  <si>
    <t>600822742</t>
  </si>
  <si>
    <t>Hĺbený výkop pod základmi s odhodením výkopku na vzdialenosť 3 m alebo naložením v hornine 3</t>
  </si>
  <si>
    <t>-574283152</t>
  </si>
  <si>
    <t>-700945198</t>
  </si>
  <si>
    <t>1971469971</t>
  </si>
  <si>
    <t>-2000689241</t>
  </si>
  <si>
    <t>-1471701671</t>
  </si>
  <si>
    <t>1200315123</t>
  </si>
  <si>
    <t>Zásyp sypaninou so zhutnením jám, šachiet, rýh, zárezov alebo okolo objektov nad 100 do 1000 m3</t>
  </si>
  <si>
    <t>1241522795</t>
  </si>
  <si>
    <t>Štrkodrva frakcia 0-63 mm</t>
  </si>
  <si>
    <t>589474637</t>
  </si>
  <si>
    <t>-151807145</t>
  </si>
  <si>
    <t>Betón základových dosiek, prostý tr. C 16/20</t>
  </si>
  <si>
    <t>1703350994</t>
  </si>
  <si>
    <t>Betón základových dosiek, železový (bez výstuže), tr. C 25/30</t>
  </si>
  <si>
    <t>1760087532</t>
  </si>
  <si>
    <t>Debnenie stien základových dosiek, zhotovenie-dielce</t>
  </si>
  <si>
    <t>336778026</t>
  </si>
  <si>
    <t>Debnenie stien základových dosiek, odstránenie-dielce</t>
  </si>
  <si>
    <t>-252258556</t>
  </si>
  <si>
    <t>Výstuž základových dosiek z ocele B500 (10505)</t>
  </si>
  <si>
    <t>-527125371</t>
  </si>
  <si>
    <t>Výstuž základových dosiek zo zvár. sietí KARI, priemer drôtu 6/6 mm, veľkosť oka 100x100 mm</t>
  </si>
  <si>
    <t>-1027499951</t>
  </si>
  <si>
    <t>Murivo základových pásov (m3) z betónových debniacich tvárnic s betónovou výplňou C 16/20 hrúbky 200 mm</t>
  </si>
  <si>
    <t>-674757474</t>
  </si>
  <si>
    <t>Betón základových pásov, železový (bez výstuže), tr. C 25/30</t>
  </si>
  <si>
    <t>544742690</t>
  </si>
  <si>
    <t>Debnenie stien základových pásov, zhotovenie-dielce</t>
  </si>
  <si>
    <t>-1910347648</t>
  </si>
  <si>
    <t>Debnenie stien základových pásov, odstránenie-dielce</t>
  </si>
  <si>
    <t>1091021330</t>
  </si>
  <si>
    <t>Výstuž pre murivo základových pásov z betónových debniacich tvárnic s betónovou výplňou z ocele B500 (10505)</t>
  </si>
  <si>
    <t>1871160511</t>
  </si>
  <si>
    <t>-964781506</t>
  </si>
  <si>
    <t>Murivo nosné (m3) z tvárnic hr. 375 mm P2-400 PDK, na MVC a maltu (375x249x599)</t>
  </si>
  <si>
    <t>1080812229</t>
  </si>
  <si>
    <t>Murivo nosné (m3) z pórobetónových tvárnic hladkých pevnosti P2 až P4, nad 400 do 600 kg/m3 hrúbky 200 mm</t>
  </si>
  <si>
    <t>1886515197</t>
  </si>
  <si>
    <t>Keramický predpätý preklad KPP 12, šírky 120 mm, výšky 65 mm, dĺžky 1250 mm</t>
  </si>
  <si>
    <t>-1301446591</t>
  </si>
  <si>
    <t>Keramický predpätý preklad KPP 12, šírky 120 mm, výšky 65 mm, dĺžky 1500 mm</t>
  </si>
  <si>
    <t>Keramický predpätý preklad KPP 12, šírky 120 mm, výšky 65 mm, dĺžky 2250 mm</t>
  </si>
  <si>
    <t>-623759794</t>
  </si>
  <si>
    <t>Keramický preklad KPP 7, šírky 70 mm, výšky 238 mm, dĺžky 1500 mm</t>
  </si>
  <si>
    <t>173699313</t>
  </si>
  <si>
    <t>Prekladový trámec šírky 150 mm, výšky 124 mm, dĺžky 1250 mm</t>
  </si>
  <si>
    <t>471739885</t>
  </si>
  <si>
    <t>Nosný preklad šírky 375 mm, výšky 249 mm, dĺžky 1250 mm</t>
  </si>
  <si>
    <t>610429093</t>
  </si>
  <si>
    <t>Priečky z tvárnic hr. 150 mm P2-500 hladkých, na MVC a maltu  (150x249x599)</t>
  </si>
  <si>
    <t>-1898011582</t>
  </si>
  <si>
    <t>Priečky z tvárnic hr. 200 mm P2-500 hladkých, na MVC a maltu (200x249x599)</t>
  </si>
  <si>
    <t>-1870352037</t>
  </si>
  <si>
    <t>Lôžko pod potrubie, stoky a drobné objekty, v otvorenom výkope z kameniva drobného ťaženého 0-4 mm</t>
  </si>
  <si>
    <t>1525808904</t>
  </si>
  <si>
    <t>Príprava vnútorného podkladu stropov, Penetrácia hĺbková</t>
  </si>
  <si>
    <t>-581271632</t>
  </si>
  <si>
    <t>-1590430286</t>
  </si>
  <si>
    <t>Potiahnutie vnútorných stropov sklotextílnou mriežkou s celoplošným prilepením</t>
  </si>
  <si>
    <t>2070684475</t>
  </si>
  <si>
    <t>-1180243800</t>
  </si>
  <si>
    <t>310020314</t>
  </si>
  <si>
    <t>2000827199</t>
  </si>
  <si>
    <t>1688814968</t>
  </si>
  <si>
    <t>527927542</t>
  </si>
  <si>
    <t>Potiahnutie vonkajších stien sklotextílnou mriežkou s celoplošným prilepením</t>
  </si>
  <si>
    <t>1082705757</t>
  </si>
  <si>
    <t>Doplnenie existujúcich mazanín prostým betónom (s dodaním hmôt) bez poteru rýh v mazaninách</t>
  </si>
  <si>
    <t>-865750802</t>
  </si>
  <si>
    <t>Výstuž mazanín z betónov (z kameniva) a z ľahkých betónov zo sietí KARI, priemer drôtu 6/6 mm, veľkosť oka 100x100 mm</t>
  </si>
  <si>
    <t>-112098588</t>
  </si>
  <si>
    <t>-1949328291</t>
  </si>
  <si>
    <t>382330939</t>
  </si>
  <si>
    <t>Voda pitná pre priemysel a služby</t>
  </si>
  <si>
    <t>1707675626</t>
  </si>
  <si>
    <t>Penetračný náter na nasiakavé podklady pod potery, samonivelizačné hmoty a stavebné lepidlá</t>
  </si>
  <si>
    <t>-71016221</t>
  </si>
  <si>
    <t>1002818338</t>
  </si>
  <si>
    <t>Cementový spádový poter, ozn. 080, triedy CT-C30-F6, hr. 100 mm</t>
  </si>
  <si>
    <t>-177159365</t>
  </si>
  <si>
    <t>1561567611</t>
  </si>
  <si>
    <t>Zárubňa oceľová CGAP šxvxhr 900x1970x160 mm L</t>
  </si>
  <si>
    <t>-717314458</t>
  </si>
  <si>
    <t>Zárubňa oceľová CGAP šxvxhr 900x1970x160 mm P</t>
  </si>
  <si>
    <t>1230425954</t>
  </si>
  <si>
    <t>Zárubňa oceľová CGAMA kyvná šxvxhr 900x1970x160 mm P</t>
  </si>
  <si>
    <t>1090987214</t>
  </si>
  <si>
    <t>Zárubňa oceľová CGAMA 33 šxvxhr 900x1970x160 mm L</t>
  </si>
  <si>
    <t>1742575670</t>
  </si>
  <si>
    <t>-1169442674</t>
  </si>
  <si>
    <t>-423353850</t>
  </si>
  <si>
    <t>181986853</t>
  </si>
  <si>
    <t>2089343052</t>
  </si>
  <si>
    <t>Vyplnenie škár polyuretánovou penou prierezu 20 cm2</t>
  </si>
  <si>
    <t>634291463</t>
  </si>
  <si>
    <t>Búranie stropov z tvárnic pálených do nosníkov železobetónových, výšky nad 300 mm,  -0,30200t</t>
  </si>
  <si>
    <t>-1655643029</t>
  </si>
  <si>
    <t>-364068718</t>
  </si>
  <si>
    <t>1223623800</t>
  </si>
  <si>
    <t>-595822625</t>
  </si>
  <si>
    <t>2147010971</t>
  </si>
  <si>
    <t>Prikresanie plošné, muriva z akýchkoľvek tehál pálených na akúkoľvek maltu hr. do 150 mm,  -0,27500t</t>
  </si>
  <si>
    <t>Demontáž okien drevených, 1 bm obvodu - 0,008t</t>
  </si>
  <si>
    <t>-1667307356</t>
  </si>
  <si>
    <t>684348097</t>
  </si>
  <si>
    <t>265516637</t>
  </si>
  <si>
    <t>Demontáž okien plastových, 1 bm obvodu - 0,007t</t>
  </si>
  <si>
    <t>-995823268</t>
  </si>
  <si>
    <t>Vybúranie otvoru v murive tehl. priemeru profilu do 60 mm hr. do 300 mm,  -0,00100t</t>
  </si>
  <si>
    <t>2006373053</t>
  </si>
  <si>
    <t>Vybúranie otvoru v murive tehl. plochy do 0,0225 m2 hr. do 150 mm,  -0,00400t</t>
  </si>
  <si>
    <t>1759967560</t>
  </si>
  <si>
    <t>Vybúranie otvoru v murive tehl. plochy do 0,0225 m2 hr. do 300 mm,  -0,00800t</t>
  </si>
  <si>
    <t>963187826</t>
  </si>
  <si>
    <t>Vybúranie otvoru v murive tehl. plochy do 0,09 m2 hr. do 150 mm,  -0,02600t</t>
  </si>
  <si>
    <t>2118088806</t>
  </si>
  <si>
    <t>Vybúranie otvoru v murive tehl. plochy do 0,09 m2 hr. do 300 mm,  -0,05700t</t>
  </si>
  <si>
    <t>146465731</t>
  </si>
  <si>
    <t>Vybúranie otvorov v murive tehl. plochy do 4 m2 hr. do 300 mm,  -1,87500t</t>
  </si>
  <si>
    <t>-1998322531</t>
  </si>
  <si>
    <t>-2126020432</t>
  </si>
  <si>
    <t>Rezanie betónových mazanín existujúcich vystužených hĺbky nad 150 do 200 mm</t>
  </si>
  <si>
    <t>-1433781147</t>
  </si>
  <si>
    <t>Otlčenie omietok stropov vnútorných vápenných alebo vápennocementových v rozsahu do 10 %,  -0,00400t</t>
  </si>
  <si>
    <t>183950582</t>
  </si>
  <si>
    <t>Otlčenie omietok stien vnútorných vápenných alebo vápennocementových v rozsahu do 10 %,  -0,00400t</t>
  </si>
  <si>
    <t>644296415</t>
  </si>
  <si>
    <t>-697532527</t>
  </si>
  <si>
    <t>-99029317</t>
  </si>
  <si>
    <t>-1806509278</t>
  </si>
  <si>
    <t>1796158913</t>
  </si>
  <si>
    <t>-405580994</t>
  </si>
  <si>
    <t>263906626</t>
  </si>
  <si>
    <t>-510053114</t>
  </si>
  <si>
    <t>438698998</t>
  </si>
  <si>
    <t>Zhotovenie izolácie proti zemnej vlhkosti vodorovná náterom penetračným za studena</t>
  </si>
  <si>
    <t>-952415099</t>
  </si>
  <si>
    <t>Lak asfaltový penetračný</t>
  </si>
  <si>
    <t>-787384929</t>
  </si>
  <si>
    <t>-905975058</t>
  </si>
  <si>
    <t>Zhotovenie  izolácie proti zemnej vlhkosti a tlakovej vode zvislá NAIP pritavením</t>
  </si>
  <si>
    <t>2081153770</t>
  </si>
  <si>
    <t>Pás asfaltový pre spodné vrstvy hydroizolačných systémov,</t>
  </si>
  <si>
    <t>1817840923</t>
  </si>
  <si>
    <t>Jednozlož. hydroizolačná hmota disperzná, náter na vnútorne použitie vodorovná</t>
  </si>
  <si>
    <t>-436364688</t>
  </si>
  <si>
    <t>Jednozlož. hydroizolačná hmota disperzná, náter na vnútorne použitie zvislá</t>
  </si>
  <si>
    <t>-111501579</t>
  </si>
  <si>
    <t>-806792829</t>
  </si>
  <si>
    <t>Demontáž hydrantového systému so sploštiteľnou hadicou C 52</t>
  </si>
  <si>
    <t>-400995603</t>
  </si>
  <si>
    <t>-2095940736</t>
  </si>
  <si>
    <t>-1213952279</t>
  </si>
  <si>
    <t>-180904874</t>
  </si>
  <si>
    <t>Demontáž výlevky bez výtokovej armatúry, bez nádrže a splachovacieho potrubia, diturvitovej,  -0,03470t</t>
  </si>
  <si>
    <t>721358568</t>
  </si>
  <si>
    <t>Demontáž plynoveho sporáka, variča, infražiariča, bchladničky,  -0,06700t</t>
  </si>
  <si>
    <t>-879181615</t>
  </si>
  <si>
    <t>-2065546347</t>
  </si>
  <si>
    <t>Demontáž batérie vaňovej, sprchovej nástennej,  -0,00225t</t>
  </si>
  <si>
    <t>1058754407</t>
  </si>
  <si>
    <t>444992663</t>
  </si>
  <si>
    <t>Demontáž vykurovacích telies oceľových článkových,  -0,01057t</t>
  </si>
  <si>
    <t>2083772988</t>
  </si>
  <si>
    <t>-909156439</t>
  </si>
  <si>
    <t>Priečka SDK hr. 75 mm, kca CW+UW 50, jednoducho opláštená doskou impregnovanou H2 12,5 mm</t>
  </si>
  <si>
    <t>128368286</t>
  </si>
  <si>
    <t>Predsadená SDK stena hr. 65 mm, kca CW+UW 50, jednoducho opláštená doskou impregnovanou H2 12.5 mm, TI 50 mm</t>
  </si>
  <si>
    <t>-1801705496</t>
  </si>
  <si>
    <t>Demontáž sadrokartónovej predsadenej alebo šachtovej steny, s oceľovou konštrukciou so zdvojeným profilom, jednoduché opláštenie, -0,02461t</t>
  </si>
  <si>
    <t>1433630100</t>
  </si>
  <si>
    <t>SDK podhľad D112, závesná dvojvrstvová kca profil montažný CD a nosný UD, dosky GKB hr. 12,5 mm</t>
  </si>
  <si>
    <t>2036885193</t>
  </si>
  <si>
    <t>-145104972</t>
  </si>
  <si>
    <t>Montáž SDK prefabrikovaného výrobku tvaru L, na kapotáž potrubí, obklady stúpačiek, svetelné rampy, obklady stĺpov a iných konštrukcií</t>
  </si>
  <si>
    <t>2082242380</t>
  </si>
  <si>
    <t>Montáž revíznych dvierok pre SDK steny veľkosti do 0,10 m2</t>
  </si>
  <si>
    <t>-524225349</t>
  </si>
  <si>
    <t>Dvierka revízne s pevnými pántami šxl 200x200 mm, do sadrokartónových systémov</t>
  </si>
  <si>
    <t>-1607524374</t>
  </si>
  <si>
    <t>Dvierka revízne s pevnými pántami šxl 200x300 mm, do sadrokartónových systémov</t>
  </si>
  <si>
    <t>1870219396</t>
  </si>
  <si>
    <t>Dvierka revízne s pevnými pántami šxl 300x300 mm, do sadrokartónových systémov</t>
  </si>
  <si>
    <t>-1940863318</t>
  </si>
  <si>
    <t>Montáž revíznych dvierok pre SDK steny veľkosti 0,10 - 0,25 m2</t>
  </si>
  <si>
    <t>-819782470</t>
  </si>
  <si>
    <t>Dvierka revízne vývesné šxl 500x500 mm, do sadrokartónových systémov</t>
  </si>
  <si>
    <t>-693896064</t>
  </si>
  <si>
    <t>Dvierka revízne vývesné šxl 400x400 mm, do sadrokartónových systémov</t>
  </si>
  <si>
    <t>2028336319</t>
  </si>
  <si>
    <t>Montáž revíznych dvierok pre SDK steny veľkosti nad 0,26 m2</t>
  </si>
  <si>
    <t>-420088664</t>
  </si>
  <si>
    <t>Dvierka revízne s pevnými pántami šxl 600x600 mm, do sadrokartónových systémov</t>
  </si>
  <si>
    <t>-1226290253</t>
  </si>
  <si>
    <t>-1695576755</t>
  </si>
  <si>
    <t>579177746</t>
  </si>
  <si>
    <t xml:space="preserve">Dvere vnútorné jednokrídlové, šírka 600-900 mm, výplň DTD doska, povrch CPL laminát M10, mechanicky odolné plné, </t>
  </si>
  <si>
    <t>-1096602997</t>
  </si>
  <si>
    <t>-911085077</t>
  </si>
  <si>
    <t>1472531844</t>
  </si>
  <si>
    <t>-160595207</t>
  </si>
  <si>
    <t xml:space="preserve">Dvere vnútorné dvojkrídlové laminátové, šírka 1600x1970 mm, povrch HPL laminát, mechanicky odolné plné, </t>
  </si>
  <si>
    <t>-1944451272</t>
  </si>
  <si>
    <t>-1698156603</t>
  </si>
  <si>
    <t>Demontáž dverného krídla, dokovanie prahu dverí jednokrídlových,  -0,00100t</t>
  </si>
  <si>
    <t>-2087994988</t>
  </si>
  <si>
    <t>Demontáž dverného krídla, dokovanie prahu dverí dvojkrídlových,  -0,00200t</t>
  </si>
  <si>
    <t>1571085623</t>
  </si>
  <si>
    <t>Montáž dverového krídla kyvného jednokrídlového, do existujúcej zárubne, vrátane kovania</t>
  </si>
  <si>
    <t>-1015829157</t>
  </si>
  <si>
    <t xml:space="preserve">Dvere vnútorné jednokrídlové, šírka 600-900 mm, výplň DTD doska, povrch CPL laminát M13, mechanicky odolné 1/3 presklenie, </t>
  </si>
  <si>
    <t>-1779628792</t>
  </si>
  <si>
    <t>2131288928</t>
  </si>
  <si>
    <t>Montáž doplnkov podhľadov, vzduchotechnická mriežka</t>
  </si>
  <si>
    <t>954522652</t>
  </si>
  <si>
    <t>Mriežka ventilačná kovová, hranatá so sieťkou, rozmery šxvxhr 150x150x10 mm, farba biela</t>
  </si>
  <si>
    <t>-505881759</t>
  </si>
  <si>
    <t>Montáž podomietkovej rolety od šírky 140 cm do 200 cm dĺžky do 160 cm</t>
  </si>
  <si>
    <t>1153604833</t>
  </si>
  <si>
    <t>Roleta hliníková do prekladu s hliníkovou lamelou, šxl 900x900 mm</t>
  </si>
  <si>
    <t>1257234260</t>
  </si>
  <si>
    <t>Roleta hliníková do prekladu s hliníkovou lamelou, šxl 1000x900 mm</t>
  </si>
  <si>
    <t>-5951513</t>
  </si>
  <si>
    <t>Roleta hliníková do prekladu s hliníkovou lamelou, šxl 1800x900 mm</t>
  </si>
  <si>
    <t>-1795833585</t>
  </si>
  <si>
    <t>2124956647</t>
  </si>
  <si>
    <t>Montáže vzduchotechnických zariadení</t>
  </si>
  <si>
    <t>Demontáž štvorhranného potrubia dĺžky 1000 mm do obvodu 1800 mm,  -0,0101 t</t>
  </si>
  <si>
    <t>254077781</t>
  </si>
  <si>
    <t>Demontáž štvorhranného potrubia dĺžky 1000 mm do obvodu 2240 mm,  -0,0101 t</t>
  </si>
  <si>
    <t>-1878270067</t>
  </si>
  <si>
    <t>Demontáž tvarovky do štvorhranného potrubia do obvodu 1800 mm,  -0,0087 t</t>
  </si>
  <si>
    <t>-937630571</t>
  </si>
  <si>
    <t>Demontáž tvarovky do štvorhranného potrubia do obvodu 2240 mm,  -0,0087 t</t>
  </si>
  <si>
    <t>-759596072</t>
  </si>
  <si>
    <t>Presun hmôt pre montáž vzduchotechnických zariadení v stavbe (objekte) výšky do 7 m</t>
  </si>
  <si>
    <t>-305392746</t>
  </si>
  <si>
    <t>Montáž soklíkov z obkladačiek do malty veľ. 300 x 80 mm</t>
  </si>
  <si>
    <t>1873406660</t>
  </si>
  <si>
    <t>-1028252490</t>
  </si>
  <si>
    <t>-471190321</t>
  </si>
  <si>
    <t xml:space="preserve">Dlaždice keramické, lxvxhr 298x298x11 mm, </t>
  </si>
  <si>
    <t>-1557737659</t>
  </si>
  <si>
    <t>-334824476</t>
  </si>
  <si>
    <t>1338819217</t>
  </si>
  <si>
    <t>-1856418241</t>
  </si>
  <si>
    <t>1594302736</t>
  </si>
  <si>
    <t>2001836258</t>
  </si>
  <si>
    <t>807634787</t>
  </si>
  <si>
    <t>-1111012996</t>
  </si>
  <si>
    <t>2011194964</t>
  </si>
  <si>
    <t>Podlaha z prírodného linolea, hrúbka do 3,5 mm</t>
  </si>
  <si>
    <t>178297160</t>
  </si>
  <si>
    <t>506272623</t>
  </si>
  <si>
    <t>-897868388</t>
  </si>
  <si>
    <t>Podlahy syntetické</t>
  </si>
  <si>
    <t>Epoxidový štrukturovaný valčekovaný náter s protišmykovou odolnosťou, penetračný náter, 2x vrchný náter, kremičitý piesok</t>
  </si>
  <si>
    <t>-1497641884</t>
  </si>
  <si>
    <t>-762858310</t>
  </si>
  <si>
    <t>Presun hmôt pre podlahy syntetické v objektoch výšky do 6 m</t>
  </si>
  <si>
    <t>-1819678126</t>
  </si>
  <si>
    <t>-1425997248</t>
  </si>
  <si>
    <t xml:space="preserve">Obkladačky keramické, lxvxhr 300x600x10 mm, </t>
  </si>
  <si>
    <t>2125421322</t>
  </si>
  <si>
    <t xml:space="preserve">Obkladačky keramické, lxvxhr 198x198x6 mm, farba biela, </t>
  </si>
  <si>
    <t>457501645</t>
  </si>
  <si>
    <t>712048139</t>
  </si>
  <si>
    <t>-1513969103</t>
  </si>
  <si>
    <t>Nátery kov.stav.doplnk.konštr. syntetické na vzduchu schnúce dvojnás. 1x s emailov. - 105µm</t>
  </si>
  <si>
    <t>1943471198</t>
  </si>
  <si>
    <t>Odstránenie starých náterov zo stolárskych výrobkov oškrabaním s obrúsením, dverí a zárubní</t>
  </si>
  <si>
    <t>122611743</t>
  </si>
  <si>
    <t>-1238803589</t>
  </si>
  <si>
    <t>Náter farbami ekologickými riediteľnými vodou latexovými umývateľnými stien dvojnásobný</t>
  </si>
  <si>
    <t>1139798893</t>
  </si>
  <si>
    <t>-736794414</t>
  </si>
  <si>
    <t>872263862</t>
  </si>
  <si>
    <t>-185738300</t>
  </si>
  <si>
    <t>-1924044238</t>
  </si>
  <si>
    <t>-1769340627</t>
  </si>
  <si>
    <t>-376456143</t>
  </si>
  <si>
    <t>199650054</t>
  </si>
  <si>
    <t>410926110</t>
  </si>
  <si>
    <t>Zemné práce vykonávané pri externých montážnych prácach</t>
  </si>
  <si>
    <t>Káblový kanál z prefabrikovaných betónových žľabov neasfaltovaný TK2</t>
  </si>
  <si>
    <t>-773862832</t>
  </si>
  <si>
    <t>Káblový žľab BG-TK2, pre položený kryt, lxšxv vnútorný 1000x150x140 mm, vonkajší 1000x210x175 mm, betónový,</t>
  </si>
  <si>
    <t>519579756</t>
  </si>
  <si>
    <t>Vybúranie otvoru v murive z tvárnic veľ. profilu do 60 mm hr. do 300 mm,  -0,00100t</t>
  </si>
  <si>
    <t>-52268734</t>
  </si>
  <si>
    <t>Vysekanie v murive z tehál kapsy plochy do 0,10 m2, hĺbky do 150 mm,  -0,01500t</t>
  </si>
  <si>
    <t>-309363132</t>
  </si>
  <si>
    <t>2122597785</t>
  </si>
  <si>
    <t>Vysekanie rýh v betónovej dlažbe do hĺbky 100 mm a šírky do 200 mm,  -0,04600t</t>
  </si>
  <si>
    <t>-1271658286</t>
  </si>
  <si>
    <t>892008730</t>
  </si>
  <si>
    <t>190387361</t>
  </si>
  <si>
    <t>-1988844544</t>
  </si>
  <si>
    <t>-1805900607</t>
  </si>
  <si>
    <t>-1836316091</t>
  </si>
  <si>
    <t>-121290444</t>
  </si>
  <si>
    <t>-1552354419</t>
  </si>
  <si>
    <t>-1550402480</t>
  </si>
  <si>
    <t>Požiarny silikónový tmel 601S, objem 310 ml</t>
  </si>
  <si>
    <t>1210487902</t>
  </si>
  <si>
    <t>-229931861</t>
  </si>
  <si>
    <t>-1255557254</t>
  </si>
  <si>
    <t>1235886307</t>
  </si>
  <si>
    <t>-690776077</t>
  </si>
  <si>
    <t>912336714</t>
  </si>
  <si>
    <t>Svorka 273-155 3x1,5-4,0 mm2</t>
  </si>
  <si>
    <t>-80601176</t>
  </si>
  <si>
    <t>-2035667873</t>
  </si>
  <si>
    <t>-1022044535</t>
  </si>
  <si>
    <t>-40987665</t>
  </si>
  <si>
    <t>538349366</t>
  </si>
  <si>
    <t>-666140031</t>
  </si>
  <si>
    <t>Rúrka ohybná elektroinštalačná z PVC typ FXP 23, uložená pevne</t>
  </si>
  <si>
    <t>-151294500</t>
  </si>
  <si>
    <t>Rúrka ohybná vlnitá pancierová PVC-U, FXP 23</t>
  </si>
  <si>
    <t>-1255118321</t>
  </si>
  <si>
    <t>Spojka nasúvacia z PVC-U pre elektroinštal. rúrky, 23 mm</t>
  </si>
  <si>
    <t>1886840373</t>
  </si>
  <si>
    <t>Rúrka ohybná elektroinštalačná z PVC typ FXP 29, uložená pevne</t>
  </si>
  <si>
    <t>-786743609</t>
  </si>
  <si>
    <t>Rúrka ohybná vlnitá pancierová PVC-U, FXP 29</t>
  </si>
  <si>
    <t>-1039278457</t>
  </si>
  <si>
    <t>Spojka nasúvacia z PVC-U pre elektroinštal. rúrky, 29 mm</t>
  </si>
  <si>
    <t>338563179</t>
  </si>
  <si>
    <t>Rúrka ohybná elektroinštalačná z PVC typ FXP 48, uložená pevne</t>
  </si>
  <si>
    <t>-934085337</t>
  </si>
  <si>
    <t>Rúrka ohybná vlnitá pancierová PVC-U, FXP 48</t>
  </si>
  <si>
    <t>-2055089706</t>
  </si>
  <si>
    <t>Spojka nasúvacia z PVC-U pre elektroinštal. rúrky, 48 mm</t>
  </si>
  <si>
    <t>-1859044208</t>
  </si>
  <si>
    <t>Krabica prístrojová bez zapojenia (1901, KP 68, KZ 3)</t>
  </si>
  <si>
    <t>499345912</t>
  </si>
  <si>
    <t>Krabica prístrojová rozvodná z PVC pod omietku KPR 68</t>
  </si>
  <si>
    <t>-1217534043</t>
  </si>
  <si>
    <t>Krabica (KR 125) odbočná s viečkom, bez zapojenia, štvorcová</t>
  </si>
  <si>
    <t>52481371</t>
  </si>
  <si>
    <t>Krabica odbočná z PVC s viečkom pod omietku KR 125</t>
  </si>
  <si>
    <t>1001594267</t>
  </si>
  <si>
    <t>Krabica (1903, KR 68) odbočná s viečkom, svorkovnicou vrátane zapojenia, kruhová</t>
  </si>
  <si>
    <t>1709966707</t>
  </si>
  <si>
    <t>Krabica inštalačná KU 68-1903 KR so svorkovnicou a viečkom</t>
  </si>
  <si>
    <t>-1539766052</t>
  </si>
  <si>
    <t>Krabicová rozvodka z lisovaného izolantu vrátane ukončenia káblov a zapojenia vodičov typ 6457</t>
  </si>
  <si>
    <t>-313754802</t>
  </si>
  <si>
    <t>Krabica rozvodná PVC 6457</t>
  </si>
  <si>
    <t>-1432395988</t>
  </si>
  <si>
    <t>1006182092</t>
  </si>
  <si>
    <t>Montáž káblovej drôtenej lávky š. 100,150, 200,300,</t>
  </si>
  <si>
    <t>-1685519137</t>
  </si>
  <si>
    <t>Drotená káblová lávkaKDS/KDSO100H60/3 vrátane príslušenstva, závesného systému a spojovacie materiálu</t>
  </si>
  <si>
    <t>-714404416</t>
  </si>
  <si>
    <t>Drotená káblová lávkaKDS/KDSO150H60/3 vrátane príslušenstva, závesného systému a spojovacie materiálu</t>
  </si>
  <si>
    <t>957848220</t>
  </si>
  <si>
    <t>Drotená káblová lávkaKDS/KDSO200H60/3 vrátane príslušenstva, závesného systému a spojovacie materiálu</t>
  </si>
  <si>
    <t>273753740</t>
  </si>
  <si>
    <t>Drotená káblová lávkaKDS/KDSO300H60/3 vrátane príslušenstva, závesného systému a spojovacie materiálu</t>
  </si>
  <si>
    <t>-874974166</t>
  </si>
  <si>
    <t>-849575522</t>
  </si>
  <si>
    <t>Jednopólový spínač - radenie 1, nástenný IP 44, vrátane zapojenia</t>
  </si>
  <si>
    <t>1125741987</t>
  </si>
  <si>
    <t>Spínač jednopólový nástenný IP 44</t>
  </si>
  <si>
    <t>1639318386</t>
  </si>
  <si>
    <t>Spínač -  radenie 4, nástenný IP 44 vrátane zapojenia</t>
  </si>
  <si>
    <t>-1776216660</t>
  </si>
  <si>
    <t>Prepínač komplet pre zapustenú montáž, radenie 4, IP44</t>
  </si>
  <si>
    <t>-1570627027</t>
  </si>
  <si>
    <t>Spínač polozapustený a zapustený vrátane zapojenia jednopólový - radenie 1</t>
  </si>
  <si>
    <t>1561044705</t>
  </si>
  <si>
    <t>Prístroj spínača, radenie 1,1So</t>
  </si>
  <si>
    <t>251913327</t>
  </si>
  <si>
    <t>Kryt spínača</t>
  </si>
  <si>
    <t>-1027583853</t>
  </si>
  <si>
    <t>Rámček 1-násobný</t>
  </si>
  <si>
    <t>-886868624</t>
  </si>
  <si>
    <t>Spínač polozapustený a zapustený vrátane zapojenia stried.prep.- radenie 6</t>
  </si>
  <si>
    <t>1369831560</t>
  </si>
  <si>
    <t>Prepínač striedavý polozapustený a zapustený, radenie č.6</t>
  </si>
  <si>
    <t>332702941</t>
  </si>
  <si>
    <t>Rámik jednoduchý pre spínače a zásuvky</t>
  </si>
  <si>
    <t>-2044118644</t>
  </si>
  <si>
    <t>Sporáková prípojka pre zapustenú montáž vrátane tlejivky</t>
  </si>
  <si>
    <t>-37366022</t>
  </si>
  <si>
    <t>Sporáková prípojka 400V/20A zapustená, biela</t>
  </si>
  <si>
    <t>-1519135608</t>
  </si>
  <si>
    <t>Spínače snímač pohybu do stropu</t>
  </si>
  <si>
    <t>404579726</t>
  </si>
  <si>
    <t>Pohybový snímač alebo čidlo pre ovládanie osvetlenia</t>
  </si>
  <si>
    <t>-812563874</t>
  </si>
  <si>
    <t>Domová zásuvka polozapustená alebo zapustená 250 V / 16A, vrátane zapojenia 2P + PE</t>
  </si>
  <si>
    <t>1239541479</t>
  </si>
  <si>
    <t>Zásuvka jednonásobná polozapustená, radenie 2P+PE, komplet</t>
  </si>
  <si>
    <t>982465592</t>
  </si>
  <si>
    <t>Zásuvka Praktik jednonásobná, radenie 2P + PE, IP44, na povrch, biela</t>
  </si>
  <si>
    <t>1925992802</t>
  </si>
  <si>
    <t>-841342442</t>
  </si>
  <si>
    <t>-1628280536</t>
  </si>
  <si>
    <t>Montáž vypínača kĺbového na 3.a 4.pól bez zapojenia 500 V, VK 43-44, 400 A</t>
  </si>
  <si>
    <t>-645876203</t>
  </si>
  <si>
    <t>Vypinac QF1 Mdblok BH250 250A</t>
  </si>
  <si>
    <t>115454991</t>
  </si>
  <si>
    <t>623319636</t>
  </si>
  <si>
    <t>1906869041</t>
  </si>
  <si>
    <t>-339940297</t>
  </si>
  <si>
    <t>-1732316493</t>
  </si>
  <si>
    <t>Istič vzduchový trojpólový do 63 A</t>
  </si>
  <si>
    <t>1695930009</t>
  </si>
  <si>
    <t>Istič LTE-16B-3, 16 A, AC 230/400 V/DC 216 V, charakteristika B, 3 P, 6 kA</t>
  </si>
  <si>
    <t>-453914799</t>
  </si>
  <si>
    <t>Istič LTE-20B-3, 20 A, AC 230/400 V/DC 216 V, charakteristika B, 3 P, 6 kA</t>
  </si>
  <si>
    <t>650036352</t>
  </si>
  <si>
    <t>Istič LTE-25B-3, 25 A, AC 230/400 V/DC 216 V, charakteristika B, 3 P, 6 kA</t>
  </si>
  <si>
    <t>120607844</t>
  </si>
  <si>
    <t>Istič LTE-32B-3, 32 A, AC 230/400 V/DC 216 V, charakteristika B, 3 P, 6 kA</t>
  </si>
  <si>
    <t>-822791785</t>
  </si>
  <si>
    <t>Istič LTE-63B-3, 63 A, AC 230/400 V/DC 216 V, charakteristika B, 3 P, 6 kA</t>
  </si>
  <si>
    <t>82637198</t>
  </si>
  <si>
    <t>Prúdové chrániče štvorpólové 25 - 80 A</t>
  </si>
  <si>
    <t>2097611262</t>
  </si>
  <si>
    <t>Prúdový chránič 4P, 25 A, 30 mA, typ AC, 4 moduly</t>
  </si>
  <si>
    <t>1352671092</t>
  </si>
  <si>
    <t xml:space="preserve">Meracie trafo prúdu </t>
  </si>
  <si>
    <t>1574111075</t>
  </si>
  <si>
    <t>Meracie trafá Prúd, VP  na mer V, +Centrál stop , PLF 7/2P 15A  zás pracovná</t>
  </si>
  <si>
    <t>344386244</t>
  </si>
  <si>
    <t>Montáž oceľoplechovej rozvodnice do váhy 100 kg</t>
  </si>
  <si>
    <t>-1308134786</t>
  </si>
  <si>
    <t>Rozvodnicová skriňa oceľoplechová nástenná, šxv 1600x1200 mm, počet radov 10, modulov v rade 24, IP43</t>
  </si>
  <si>
    <t>-210554982</t>
  </si>
  <si>
    <t>-1655502523</t>
  </si>
  <si>
    <t>Svetlá LED nástenné  -  LED 1850 4K</t>
  </si>
  <si>
    <t>-1022344248</t>
  </si>
  <si>
    <t>-617848805</t>
  </si>
  <si>
    <t>-605186333</t>
  </si>
  <si>
    <t xml:space="preserve">Montáž a zapojenie nástenného LED svietidla </t>
  </si>
  <si>
    <t>1326831335</t>
  </si>
  <si>
    <t>LED svietidlo nástenné 25W</t>
  </si>
  <si>
    <t>1594572599</t>
  </si>
  <si>
    <t xml:space="preserve">Montáž a zapojenie stropného LED svietidla </t>
  </si>
  <si>
    <t>-2132935063</t>
  </si>
  <si>
    <t>Svietidlo zabudovateľné podhľadové 1x27W, svetelný zdroj LED</t>
  </si>
  <si>
    <t>-1825290002</t>
  </si>
  <si>
    <t>Ekvipotenciálna svorkovnica EP</t>
  </si>
  <si>
    <t>857862472</t>
  </si>
  <si>
    <t>Rozvodnica EP OBO</t>
  </si>
  <si>
    <t>-1310562944</t>
  </si>
  <si>
    <t>Svorka na potrubie Bernard vrátane pásika Cu</t>
  </si>
  <si>
    <t>-446438425</t>
  </si>
  <si>
    <t>Svorka uzemňovacia ZSA 16</t>
  </si>
  <si>
    <t>-408225135</t>
  </si>
  <si>
    <t>Páska CU, bleskozvodný a uzemňovací materiál, dĺžka 0,5 m</t>
  </si>
  <si>
    <t>41541573</t>
  </si>
  <si>
    <t>1841045053</t>
  </si>
  <si>
    <t>Prepäťová ochrana SJBC-25E-3N-MSZ</t>
  </si>
  <si>
    <t>1156705719</t>
  </si>
  <si>
    <t>Vodič medený uložený pevne H07V-U (CY) 450/750 V  16</t>
  </si>
  <si>
    <t>-506500806</t>
  </si>
  <si>
    <t>Vodič medený CY 16 mm2</t>
  </si>
  <si>
    <t>2009384187</t>
  </si>
  <si>
    <t>Kábel medený uložený pevne H05VV-F (CYSY) 300/500 V  3x2,5</t>
  </si>
  <si>
    <t>-823391231</t>
  </si>
  <si>
    <t>Vodič medený flexibilný H05VV-F 3x2,5 mm2</t>
  </si>
  <si>
    <t>668694067</t>
  </si>
  <si>
    <t>Kábel medený uložený pevne H05VV-F (CYSY) 300/500 V  5x4</t>
  </si>
  <si>
    <t>929267307</t>
  </si>
  <si>
    <t>Vodič medený flexibilný H05VV-F 5x4 mm2</t>
  </si>
  <si>
    <t>1808582690</t>
  </si>
  <si>
    <t>Kábel medený uložený voľne H05VV-F (CYSY) 450/750 V  5x6</t>
  </si>
  <si>
    <t>1926777711</t>
  </si>
  <si>
    <t>Kábel medený flexibilný gumený  H05VV-F 5x6 mm2</t>
  </si>
  <si>
    <t>1995408662</t>
  </si>
  <si>
    <t>Kábel medený uložený voľne  H05VV-F (CYSY)  450/750 V  5x10</t>
  </si>
  <si>
    <t>-1853399139</t>
  </si>
  <si>
    <t>Kábel medený flexibilný gumený  H05VV-F 5x10 mm2</t>
  </si>
  <si>
    <t>942041734</t>
  </si>
  <si>
    <t>Kábel medený uložený voľne  H05VV-F (CYSY)  450/750 V  5x16</t>
  </si>
  <si>
    <t>-531322208</t>
  </si>
  <si>
    <t>Kábel medený flexibilný gumený H05VV-F 5x16 mm2</t>
  </si>
  <si>
    <t>-2005836375</t>
  </si>
  <si>
    <t>Kábel medený uložený voľne  H05VV-F (CYSY)  450/750 V  5x35</t>
  </si>
  <si>
    <t>1801544975</t>
  </si>
  <si>
    <t>Kábel medený flexibilný gumený H05VV-F 5x35 mm2</t>
  </si>
  <si>
    <t>879460966</t>
  </si>
  <si>
    <t>Kábel bezhalogénový, medený uložený pevne N2XH 0,6/1,0 kV  3x1,5</t>
  </si>
  <si>
    <t>-1187719471</t>
  </si>
  <si>
    <t>Kábel medený bezhalogenový N2XH 3x1,5 mm2</t>
  </si>
  <si>
    <t>-317302455</t>
  </si>
  <si>
    <t>Kábel bezhalogénový, medený uložený pevne N2XH 0,6/1,0 kV  3x2,5</t>
  </si>
  <si>
    <t>1438521900</t>
  </si>
  <si>
    <t>Kábel medený bezhalogenový N2XH 3x2,5 mm2</t>
  </si>
  <si>
    <t>-96861052</t>
  </si>
  <si>
    <t>Kábel bezhalogénový, medený uložený pevne N2XH 0,6/1,0 kV  5x4</t>
  </si>
  <si>
    <t>-1809528250</t>
  </si>
  <si>
    <t>Kábel medený bezhalogenový N2XH 5x4 mm2</t>
  </si>
  <si>
    <t>-1758142123</t>
  </si>
  <si>
    <t>Kábel bezhalogénový, medený uložený pevne N2XH 0,6/1,0 kV  5x6</t>
  </si>
  <si>
    <t>-1794818120</t>
  </si>
  <si>
    <t>Kábel medený bezhalogenový N2XH 5x6 mm2</t>
  </si>
  <si>
    <t>-66801719</t>
  </si>
  <si>
    <t>Kábel bezhalogénový, medený uložený pevne N2XH 0,6/1,0 kV  5x16</t>
  </si>
  <si>
    <t>638011807</t>
  </si>
  <si>
    <t>Kábel medený bezhalogenový N2XH 5x16 mm2</t>
  </si>
  <si>
    <t>410778409</t>
  </si>
  <si>
    <t>Kábel bezhalogénový, medený uložený pevne N2XH 0,6/1,0 kV  5x35</t>
  </si>
  <si>
    <t>1198385769</t>
  </si>
  <si>
    <t>Kábel medený bezhalogenový N2XH 5x35 mm2</t>
  </si>
  <si>
    <t>-1331153975</t>
  </si>
  <si>
    <t>Príplatok na zaťahovanie káblov, váha kábla do 0.75 kg</t>
  </si>
  <si>
    <t>-33596825</t>
  </si>
  <si>
    <t>2115387363</t>
  </si>
  <si>
    <t>-1053106082</t>
  </si>
  <si>
    <t>623712249</t>
  </si>
  <si>
    <t>-1683222064</t>
  </si>
  <si>
    <t>-1188501500</t>
  </si>
  <si>
    <t>-1498094366</t>
  </si>
  <si>
    <t>Stavebno montážne práce menej náročne, pomocné alebo manupulačné (Tr. 1) v rozsahu viac ako 8 hodín (demontáže(</t>
  </si>
  <si>
    <t>-1322731718</t>
  </si>
  <si>
    <t>964990801</t>
  </si>
  <si>
    <t xml:space="preserve">    721 - Zdravotechnika - vnútorná kanalizácia</t>
  </si>
  <si>
    <t>Zdravotechnika - vnútorná kanalizácia</t>
  </si>
  <si>
    <t>Montáž podlahového odtokového žlabu dĺžky 1000 mm pre montáž do stredu</t>
  </si>
  <si>
    <t>Presun hmôt pre vnútornú kanalizáciu v objektoch výšky do 6 m</t>
  </si>
  <si>
    <t>Montáž batérie umývadlovej a drezovej stojankovej, pákovej alebo klasickej s mechanickým ovládaním</t>
  </si>
  <si>
    <t xml:space="preserve">    723 - Zdravotechnika - vnútorný plynovod</t>
  </si>
  <si>
    <t xml:space="preserve">    23-M - Montáže potrubia</t>
  </si>
  <si>
    <t xml:space="preserve">    95-M - Revízie</t>
  </si>
  <si>
    <t>-941327268</t>
  </si>
  <si>
    <t xml:space="preserve">Izolačná PE trubica 15x5 mm (d potrubia x hr. izolácie), nenadrezaná, </t>
  </si>
  <si>
    <t>-913063934</t>
  </si>
  <si>
    <t xml:space="preserve">Izolačná PE trubica 20x9 mm (d potrubia x hr. izolácie), nadrezaná, </t>
  </si>
  <si>
    <t>1944091687</t>
  </si>
  <si>
    <t xml:space="preserve">Izolačná PE trubica 25x9 mm (d potrubia x hr. izolácie), nadrezaná, </t>
  </si>
  <si>
    <t>620147024</t>
  </si>
  <si>
    <t xml:space="preserve">Izolačná PE trubica 32x9 mm (d potrubia x hr. izolácie), nadrezaná, </t>
  </si>
  <si>
    <t>303739961</t>
  </si>
  <si>
    <t xml:space="preserve">Izolačná PE trubica 40x9 mm (d potrubia x hr. izolácie), nadrezaná, </t>
  </si>
  <si>
    <t>207965438</t>
  </si>
  <si>
    <t xml:space="preserve">Izolačná PE trubica 65x9 mm (d potrubia x hr. izolácie), nadrezaná, </t>
  </si>
  <si>
    <t>625213973</t>
  </si>
  <si>
    <t>-446552286</t>
  </si>
  <si>
    <t>Zdravotechnika - vnútorný plynovod</t>
  </si>
  <si>
    <t>Potrubie z oceľových rúrok závitových čiernych spájaných zvarovaním - akosť 11 353.0 DN 15</t>
  </si>
  <si>
    <t>726313833</t>
  </si>
  <si>
    <t>Potrubie z oceľových rúrok závitových čiernych spájaných zvarovaním - akosť 11 353.0 DN 20</t>
  </si>
  <si>
    <t>1617290868</t>
  </si>
  <si>
    <t>Potrubie z oceľových rúrok závitových čiernych spájaných zvarovaním - akosť 11 353.0 DN 25</t>
  </si>
  <si>
    <t>-1989754914</t>
  </si>
  <si>
    <t>Potrubie z oceľových rúrok závitových čiernych spájaných zvarovaním - akosť 11 353.0 DN 32</t>
  </si>
  <si>
    <t>1923330406</t>
  </si>
  <si>
    <t>Potrubie z oceľových rúrok závitových čiernych spájaných zvarovaním - akosť 11 353.0 DN 40</t>
  </si>
  <si>
    <t>-221366100</t>
  </si>
  <si>
    <t>Potrubie plynové z oceľových bralenových rúrok  DN 65 + 2x klenuté dno</t>
  </si>
  <si>
    <t>1872198478</t>
  </si>
  <si>
    <t>Potrubie z oceľových rúrok hladkých čiernych, chránička Dxt 28x2,6 mm</t>
  </si>
  <si>
    <t>994632185</t>
  </si>
  <si>
    <t>Potrubie z oceľových rúrok hladkých čiernych, chránička Dxt 38x2,6 mm</t>
  </si>
  <si>
    <t>501704547</t>
  </si>
  <si>
    <t>Potrubie z oceľových rúrok hladkých čiernych, chránička Dxt 76x3,2 mm</t>
  </si>
  <si>
    <t>-953512968</t>
  </si>
  <si>
    <t>Montáž flexibilnej hadice pre plyn pre bajonetové uzávery</t>
  </si>
  <si>
    <t>-513033487</t>
  </si>
  <si>
    <t xml:space="preserve">Hadica nerezová plynová flexibilná, </t>
  </si>
  <si>
    <t>-1574506266</t>
  </si>
  <si>
    <t>Montáž guľového uzáveru plynu priameho G 3/8</t>
  </si>
  <si>
    <t>-511024680</t>
  </si>
  <si>
    <t xml:space="preserve">Guľový uzáver na plyn 3/8", FF, páčka, plnoprietokový s obojstranne predĺženým závitom, niklovaná mosadz, </t>
  </si>
  <si>
    <t>-798719885</t>
  </si>
  <si>
    <t>Montáž guľového uzáveru plynu priameho G 1/2</t>
  </si>
  <si>
    <t>1820580296</t>
  </si>
  <si>
    <t>Guľový uzáver na plyn 1/2", FF, páčka, plnoprietokový s obojstranne predĺženým závitom, niklovaná mosadz,</t>
  </si>
  <si>
    <t>-473235953</t>
  </si>
  <si>
    <t>Montáž guľového uzáveru plynu priameho G 3/4</t>
  </si>
  <si>
    <t>1563043345</t>
  </si>
  <si>
    <t xml:space="preserve">Guľový uzáver na plyn 3/4", MF, páčka, plnoprietokový s obojstranne predĺženým závitom, niklovaná mosadz, </t>
  </si>
  <si>
    <t>899928147</t>
  </si>
  <si>
    <t>Montáž guľového uzáveru plynu priameho G 6/4</t>
  </si>
  <si>
    <t>324372640</t>
  </si>
  <si>
    <t>Guľový uzáver na plyn 6/4", FF, páčka, plnoprietokový, niklovaná mosadz,</t>
  </si>
  <si>
    <t>-1563228493</t>
  </si>
  <si>
    <t>Presun hmôt pre vnútorný plynovod v objektoch výšky do 6 m</t>
  </si>
  <si>
    <t>-752748531</t>
  </si>
  <si>
    <t>Montáž tvarovky - redukcie DN 25 privarením</t>
  </si>
  <si>
    <t>1054354459</t>
  </si>
  <si>
    <t>Redukcia varná DN 25/20, d 33,7/26,9 mm, hr. steny 2,6/2,3 mm, z čiernej uhlíkovej ocele</t>
  </si>
  <si>
    <t>1567202660</t>
  </si>
  <si>
    <t>Montáž tvarovky - redukcie DN 32 privarením</t>
  </si>
  <si>
    <t>1695514361</t>
  </si>
  <si>
    <t>Redukcia varná DN 32/25, d 42,4/33,7 mm, hr. steny 2,6/2,6 mm, z čiernej uhlíkovej ocele</t>
  </si>
  <si>
    <t>529978319</t>
  </si>
  <si>
    <t>Montáž tvarovky - redukcie DN 65 privarením</t>
  </si>
  <si>
    <t>-1182281014</t>
  </si>
  <si>
    <t>Redukcia varná DN 65/40, d 76,1/48,3 mm, hr. steny 2,9/2,6 mm, z čiernej uhlíkovej ocele</t>
  </si>
  <si>
    <t>300858779</t>
  </si>
  <si>
    <t>Montáž tvarovky - koleno DN 20 privarením</t>
  </si>
  <si>
    <t>635426050</t>
  </si>
  <si>
    <t>Koleno varné DN 20, d 26,9 mm, hr. steny 2,3 mm, z čiernej uhlíkovej ocele</t>
  </si>
  <si>
    <t>176558827</t>
  </si>
  <si>
    <t>Montáž tvarovky - koleno DN 25 privarením</t>
  </si>
  <si>
    <t>-1212634948</t>
  </si>
  <si>
    <t>Koleno varné DN 25, d 33,7 mm, hr. steny 2,6 mm, z čiernej uhlíkovej ocele</t>
  </si>
  <si>
    <t>1407448368</t>
  </si>
  <si>
    <t>Montáž tvarovky - koleno DN 40 privarením</t>
  </si>
  <si>
    <t>2104010384</t>
  </si>
  <si>
    <t>Koleno varné DN 40, d 48,3 mm, hr. steny 2,6 mm, z čiernej uhlíkovej ocele</t>
  </si>
  <si>
    <t>-2083836177</t>
  </si>
  <si>
    <t>147636595</t>
  </si>
  <si>
    <t>Montáž tlakomeru deformačného kruhového 0-10 MPa priemer 160</t>
  </si>
  <si>
    <t>1922409543</t>
  </si>
  <si>
    <t>Kohút tlakomerový obyčajný M 20x1,5 mm</t>
  </si>
  <si>
    <t>1591857127</t>
  </si>
  <si>
    <t>Prípojka tlakomerová 752001 M20x1,5 mm</t>
  </si>
  <si>
    <t>494148032</t>
  </si>
  <si>
    <t>Tlakomer deformačný kruhový d 160 mm</t>
  </si>
  <si>
    <t>-1734106217</t>
  </si>
  <si>
    <t>Ostatné meracie armatúry, návarok s rúrkovým závitom akosť mat. 22 353.0 G 1/2</t>
  </si>
  <si>
    <t>-18561138</t>
  </si>
  <si>
    <t>-1344137119</t>
  </si>
  <si>
    <t>336308131</t>
  </si>
  <si>
    <t>-1220428195</t>
  </si>
  <si>
    <t>Nátery kovových armatúr olejové do DN 100 mm dvojnás. 1x email - 105µm</t>
  </si>
  <si>
    <t>711190917</t>
  </si>
  <si>
    <t>Nátery kovových armatúr olejové do DN 100 mm základné - 35µm</t>
  </si>
  <si>
    <t>-199244502</t>
  </si>
  <si>
    <t>Pomocné konštrukcie ( podpery, závesy, konzoly)</t>
  </si>
  <si>
    <t>1612071959</t>
  </si>
  <si>
    <t>Nátery kovového potrubia olejové do DN 50 mm dvojnás. 1x email a základným náterom - 140µm</t>
  </si>
  <si>
    <t>1458628530</t>
  </si>
  <si>
    <t>Nátery kovového potrubia olejové do DN 100 mm dvojnás. 1x email a základným náterom - 140µm</t>
  </si>
  <si>
    <t>119517510</t>
  </si>
  <si>
    <t>Montáže potrubia</t>
  </si>
  <si>
    <t>Čistenie potrubia prefúkavaním alebo preplachovaním DN 32</t>
  </si>
  <si>
    <t>1277342199</t>
  </si>
  <si>
    <t>Čistenie potrubia prefúkavaním alebo preplachovaním DN 40</t>
  </si>
  <si>
    <t>-1567902008</t>
  </si>
  <si>
    <t>Čistenie potrubia prefúkavaním alebo preplachovaním DN 65</t>
  </si>
  <si>
    <t>-2049230749</t>
  </si>
  <si>
    <t>Príprava pre skúšku tesnosti DN do - 40</t>
  </si>
  <si>
    <t>úsek</t>
  </si>
  <si>
    <t>994719374</t>
  </si>
  <si>
    <t>Príprava pre skúšku tesnosti DN 50 - 80</t>
  </si>
  <si>
    <t>809195514</t>
  </si>
  <si>
    <t>Skúška tesnosti potrubia podľa STN 13 0020 DN do - 40</t>
  </si>
  <si>
    <t>-792760085</t>
  </si>
  <si>
    <t>Skúška tesnosti potrubia podľa STN 13 0020 DN 50 - 80</t>
  </si>
  <si>
    <t>-1382502656</t>
  </si>
  <si>
    <t>Hlavná tlaková skúška vzduchom 0, 6 MPa DN 50</t>
  </si>
  <si>
    <t>-2083226164</t>
  </si>
  <si>
    <t>Hlavná tlaková skúška vzduchom 0, 6 MPa DN 80</t>
  </si>
  <si>
    <t>-242956159</t>
  </si>
  <si>
    <t>Napustenie potrubia  OPZ</t>
  </si>
  <si>
    <t>-722976173</t>
  </si>
  <si>
    <t>Revízie</t>
  </si>
  <si>
    <t>Domové plynovody odvzdušnenie plynovodu do DN 50 do 20 m</t>
  </si>
  <si>
    <t>1598585783</t>
  </si>
  <si>
    <t>Domové plynovody odvzdušnenie plynovodu nad DN 50 do DN 80 do 20 m</t>
  </si>
  <si>
    <t>-900546095</t>
  </si>
  <si>
    <t>806356678</t>
  </si>
  <si>
    <t>SO 02_V - VYK - Vykurovanie</t>
  </si>
  <si>
    <t>149769434</t>
  </si>
  <si>
    <t xml:space="preserve">Izolačná PE trubica 15x9 mm (d potrubia x hr. izolácie), nadrezaná, </t>
  </si>
  <si>
    <t>-1166313075</t>
  </si>
  <si>
    <t>Montáž trubíc z EPDM, hr.25-32,vnút.priemer do 38 mm</t>
  </si>
  <si>
    <t>1333906041</t>
  </si>
  <si>
    <t xml:space="preserve">Izolačná trubica 15x19 mm (d x hr. izolácie), dĺ. 2 m, </t>
  </si>
  <si>
    <t>-493377268</t>
  </si>
  <si>
    <t xml:space="preserve">Izolačná trubica 18x19 mm (d x hr. izolácie), dĺ. 2 m, </t>
  </si>
  <si>
    <t>843897768</t>
  </si>
  <si>
    <t xml:space="preserve">Izolačná trubica 22x25 mm (d x hr. izolácie), dĺ. 2 m, </t>
  </si>
  <si>
    <t>801770789</t>
  </si>
  <si>
    <t xml:space="preserve">Izolačná trubica 28x32 mm (d x hr. izolácie), dĺ. 2 m, </t>
  </si>
  <si>
    <t>-2052458084</t>
  </si>
  <si>
    <t>Izolačná trubica 35x32 mm (d x hr. izolácie), dĺ. 2 m,</t>
  </si>
  <si>
    <t>573735266</t>
  </si>
  <si>
    <t>Montáž trubíc z EPDM, hr.25-32,vnút.priemer 38-73 mm</t>
  </si>
  <si>
    <t>257266322</t>
  </si>
  <si>
    <t xml:space="preserve">Izolačná trubica 42x32 mm (d x hr. izolácie), dĺ. 2 m, </t>
  </si>
  <si>
    <t>-1186670663</t>
  </si>
  <si>
    <t xml:space="preserve">Izolačná trubica 54x32 mm (d x hr. izolácie), dĺ. 2 m, </t>
  </si>
  <si>
    <t>-467193065</t>
  </si>
  <si>
    <t>-407242479</t>
  </si>
  <si>
    <t>Demontáž potrubia z oceľových rúrok závitových do DN 25,  -0,00213t</t>
  </si>
  <si>
    <t>-1917679225</t>
  </si>
  <si>
    <t>145667928</t>
  </si>
  <si>
    <t>Potrubie z uhlíkovej ocele pozinkované, rúry d15x1,2mm</t>
  </si>
  <si>
    <t>1755644793</t>
  </si>
  <si>
    <t>629012368</t>
  </si>
  <si>
    <t>593475279</t>
  </si>
  <si>
    <t xml:space="preserve">Prechodka s vnútorným závitom d 54 mm - 2", uhlíková oceľ, tesniaci krúžok CIIR, </t>
  </si>
  <si>
    <t>-378863741</t>
  </si>
  <si>
    <t xml:space="preserve">Prechodka s vnútorným závitom d 42 mm - 1 1/2", uhlíková oceľ, tesniaci krúžok CIIR, </t>
  </si>
  <si>
    <t>1514453158</t>
  </si>
  <si>
    <t xml:space="preserve">Prechodka s vnútorným závitom d 35 mm - 1 1/4", uhlíková oceľ, tesniaci krúžok CIIR, </t>
  </si>
  <si>
    <t>1271803764</t>
  </si>
  <si>
    <t xml:space="preserve">Prechodka s vnútorným závitom d 28 mm - 1", uhlíková oceľ, tesniaci krúžok CIIR, </t>
  </si>
  <si>
    <t>1681615845</t>
  </si>
  <si>
    <t>-1201459309</t>
  </si>
  <si>
    <t>957200255</t>
  </si>
  <si>
    <t>-2046155729</t>
  </si>
  <si>
    <t xml:space="preserve">Prechodový závitový spoj s vnútorným závitom d 42 mm - 1 1/2", uhlíková oceľ, tesniaci krúžok CIIR, </t>
  </si>
  <si>
    <t>990073539</t>
  </si>
  <si>
    <t>Potrubie z uhlíkovej ocele pozinkované, rúry Geberit Mapress d54x1,5mm</t>
  </si>
  <si>
    <t>83945515</t>
  </si>
  <si>
    <t>-1522653847</t>
  </si>
  <si>
    <t>695504205</t>
  </si>
  <si>
    <t>-1248264902</t>
  </si>
  <si>
    <t>-382950387</t>
  </si>
  <si>
    <t xml:space="preserve">Axiálny kompenzátor uhlíková oceľ s lisovacími hrdlami ø28x1,5mm </t>
  </si>
  <si>
    <t>1762608909</t>
  </si>
  <si>
    <t>Axiálny kompenzátor uhlíková oceľ s lisovacími hrdlami ø54x1,5mm 	ks</t>
  </si>
  <si>
    <t>1081361832</t>
  </si>
  <si>
    <t>Montáž závitovej armatúry s 2 závitmi do G 1/2</t>
  </si>
  <si>
    <t>1473995600</t>
  </si>
  <si>
    <t xml:space="preserve">Ventil radiátorový uzatvárací šróbenie DN 15-1 / 2 "rohové </t>
  </si>
  <si>
    <t>-1287205478</t>
  </si>
  <si>
    <t>Ventil radiátorový uzatvárací šróbenie DN 15-1 / 2 "priamy</t>
  </si>
  <si>
    <t>-270121093</t>
  </si>
  <si>
    <t>Montáž ventilu odvzdušňovacieho ručného závitového vykurovacích telies do G 1/4</t>
  </si>
  <si>
    <t>1960637723</t>
  </si>
  <si>
    <t>Ventil odvzdušňovací 1/4” s ručným ovládaním a tesnením, armatúry pre uzavreté systémy</t>
  </si>
  <si>
    <t>-1017736856</t>
  </si>
  <si>
    <t>Montáž ventilu závitového regulačného G 6/4 stupačkového</t>
  </si>
  <si>
    <t>1762629082</t>
  </si>
  <si>
    <t>343867478</t>
  </si>
  <si>
    <t>Montáž ventilu závitového termostatického rohového jednoregulačného G 1/2</t>
  </si>
  <si>
    <t>-374407124</t>
  </si>
  <si>
    <t xml:space="preserve">Priamy Termostatický ventil 1/2 , DN15, </t>
  </si>
  <si>
    <t>sada</t>
  </si>
  <si>
    <t>2033716569</t>
  </si>
  <si>
    <t xml:space="preserve">Rohový Termostatický ventil 1/2 , DN15, </t>
  </si>
  <si>
    <t>711879881</t>
  </si>
  <si>
    <t>Montáž termostatickej hlavice kvapalinovej jednoduchej</t>
  </si>
  <si>
    <t>-1069421568</t>
  </si>
  <si>
    <t xml:space="preserve">Termostatická hlavica kvapalinová, Clip-Clap, rozsah regulácie + 6,5 až +28°C, plast, </t>
  </si>
  <si>
    <t>-100453194</t>
  </si>
  <si>
    <t>Montáž filtra závitového G 2 PN</t>
  </si>
  <si>
    <t>-1746863079</t>
  </si>
  <si>
    <t>Mechanický filter s výmennou vložkou 2", mosadzný, DN50, PN 25, závitový</t>
  </si>
  <si>
    <t>-1303385364</t>
  </si>
  <si>
    <t>Montáž oceľového guľového kohúta na horúcu vodu obojstranne závitového DN 50</t>
  </si>
  <si>
    <t>-1240789945</t>
  </si>
  <si>
    <t>Guľový kohút DN 50 obojstranne závitový na horúcu vodu, PN 40, vnútorný závit, oceľový</t>
  </si>
  <si>
    <t>-62184884</t>
  </si>
  <si>
    <t>Regulátor tlakovej diferencie 10-40kPa DN40</t>
  </si>
  <si>
    <t>-1948984056</t>
  </si>
  <si>
    <t>Vyregulovanie dvojregulačného ventilu s termostatickým ovládaním</t>
  </si>
  <si>
    <t>-1494785522</t>
  </si>
  <si>
    <t>Demontáž radiátora panelového jednoradového stavebnej dľžky do 1500 mm,  -0,01235t</t>
  </si>
  <si>
    <t>301457702</t>
  </si>
  <si>
    <t>Montáž vykurovacieho telesa panelového jednoradového 600 mm/ dĺžky 400-600 mm</t>
  </si>
  <si>
    <t>-2041674763</t>
  </si>
  <si>
    <t>2042589790</t>
  </si>
  <si>
    <t>Montáž vykurovacieho telesa panelového dvojradového výšky 600 mm/ dĺžky 400-600 mm</t>
  </si>
  <si>
    <t>390167213</t>
  </si>
  <si>
    <t>-780335161</t>
  </si>
  <si>
    <t>Montáž vykurovacieho telesa panelového dvojradového výšky 600 mm/ dĺžky 700-900 mm</t>
  </si>
  <si>
    <t>1528088518</t>
  </si>
  <si>
    <t>663661204</t>
  </si>
  <si>
    <t>-32127391</t>
  </si>
  <si>
    <t>1162497570</t>
  </si>
  <si>
    <t>Montáž vykurovacieho telesa panelového dvojradového výšky 600 mm/ dĺžky 1000-1200 mm</t>
  </si>
  <si>
    <t>360373959</t>
  </si>
  <si>
    <t>1734204020</t>
  </si>
  <si>
    <t>-1899060098</t>
  </si>
  <si>
    <t>297007541</t>
  </si>
  <si>
    <t>2003168335</t>
  </si>
  <si>
    <t>-891104614</t>
  </si>
  <si>
    <t>-549345797</t>
  </si>
  <si>
    <t>-1171120826</t>
  </si>
  <si>
    <t>-1646874209</t>
  </si>
  <si>
    <t>926240428</t>
  </si>
  <si>
    <t>442189576</t>
  </si>
  <si>
    <t>-2109983696</t>
  </si>
  <si>
    <t>SO 02_Vz - VZT - Vzduchotechnika</t>
  </si>
  <si>
    <t xml:space="preserve">    764 - Konštrukcie klampiarske</t>
  </si>
  <si>
    <t xml:space="preserve">    769 - Montáž vzduchotechnických zariadení</t>
  </si>
  <si>
    <t xml:space="preserve">    36-M - Montáž prevádzkových, meracích a regulačných zariadení</t>
  </si>
  <si>
    <t>-412253475</t>
  </si>
  <si>
    <t>749590678</t>
  </si>
  <si>
    <t>Montáž izolácie tepelnej potrubia snímateľnej s plechovým púzdrom v pozinkovanom šesťhrannom pletive</t>
  </si>
  <si>
    <t>2020827126</t>
  </si>
  <si>
    <t>Lamelová rohož z minerálnej vlny hr. 50 mm s hliníkovou fóliou na izoláciu zakrivených plôch a potrubí</t>
  </si>
  <si>
    <t>-1854269362</t>
  </si>
  <si>
    <t>Konštrukcie klampiarske</t>
  </si>
  <si>
    <t>Krytina - epdm nedelená manžeta - set, rozmer prechodu 76,2 - 158,8 mm</t>
  </si>
  <si>
    <t>-114351972</t>
  </si>
  <si>
    <t>Prechod rôznych krytín pozink farebný, r.š. 310 mm, sklon strechy do 30°</t>
  </si>
  <si>
    <t>-339584854</t>
  </si>
  <si>
    <t>Montáž vzduchotechnických zariadení</t>
  </si>
  <si>
    <t>Montáž ventilátora malého radiálneho na stenu veľkosť: 100</t>
  </si>
  <si>
    <t>1344574927</t>
  </si>
  <si>
    <t>Ventilátor 100T</t>
  </si>
  <si>
    <t>-1931427003</t>
  </si>
  <si>
    <t>Montáž spiro potrubia do DN 100</t>
  </si>
  <si>
    <t>1219656175</t>
  </si>
  <si>
    <t>Potrubie kruhové spiro DN 80, dĺžka 1000 mm</t>
  </si>
  <si>
    <t>2015709287</t>
  </si>
  <si>
    <t>Montáž štvorhranného potrubia tesnosti II celotmeleného dĺžky 1000 mm do obvodu 1000 mm</t>
  </si>
  <si>
    <t>-456113048</t>
  </si>
  <si>
    <t xml:space="preserve">Potrubie štvorhranné, rovné, celotmelené dĺ. 1000 mm, rozmer do obvodu 1000 mm, </t>
  </si>
  <si>
    <t>-2063693776</t>
  </si>
  <si>
    <t>Montáž štvorhranného potrubia tesnosti II celotmeleného dĺžky 1000 mm do obvodu 1800 mm</t>
  </si>
  <si>
    <t>-682929118</t>
  </si>
  <si>
    <t xml:space="preserve">Potrubie štvorhranné, rovné, celotmelené dĺ. 1000 mm, rozmer do obvodu 1800 mm, </t>
  </si>
  <si>
    <t>252363480</t>
  </si>
  <si>
    <t>Montáž štvorhranného potrubia tesnosti II celotmeleného dĺžky 1000 mm do obvodu 2240 mm</t>
  </si>
  <si>
    <t>372530079</t>
  </si>
  <si>
    <t xml:space="preserve">Potrubie štvorhranné, rovné, celotmelené dĺ. 1000 mm, rozmer do obvodu 2240 mm, </t>
  </si>
  <si>
    <t>1119977079</t>
  </si>
  <si>
    <t>Montáž štvorhranného potrubia tesnosti II celotmeleného dĺžky 1000 mm do obvodu 2520 mm</t>
  </si>
  <si>
    <t>-1141261761</t>
  </si>
  <si>
    <t>Potrubie štvorhranné, rovné, celotmelené dĺ. 1000 mm, rozmer do obvodu 2520 mm,</t>
  </si>
  <si>
    <t>836064663</t>
  </si>
  <si>
    <t>Montáž štvorhranného potrubia tesnosti II celotmeleného dĺžky 1000 mm do obvodu 2840 mm</t>
  </si>
  <si>
    <t>268456790</t>
  </si>
  <si>
    <t xml:space="preserve">Potrubie štvorhranné, rovné, celotmelené dĺ. 1000 mm, rozmer do obvodu 2840 mm, </t>
  </si>
  <si>
    <t>812230875</t>
  </si>
  <si>
    <t>Montáž štvorhranného potrubia tesnosti II celotmeleného dĺžky 1000 mm do obvodu 3200 mm</t>
  </si>
  <si>
    <t>-371411729</t>
  </si>
  <si>
    <t xml:space="preserve">Potrubie štvorhranné, rovné, celotmelené dĺ. 1000 mm, rozmer do obvodu 3200 mm, </t>
  </si>
  <si>
    <t>1903235604</t>
  </si>
  <si>
    <t>Montáž ohybnej Al hadice priemeru 200-230 mm</t>
  </si>
  <si>
    <t>-1965799708</t>
  </si>
  <si>
    <t>Hadica ohybná hliníkovo laminátová d 203 mm, nízky tlak</t>
  </si>
  <si>
    <t>1952074407</t>
  </si>
  <si>
    <t>Montáž tvarovky do štvorhranného potrubia do obvodu 1000 mm</t>
  </si>
  <si>
    <t>-159602999</t>
  </si>
  <si>
    <t xml:space="preserve">Tvarovka pre štvorhranné potrubie 1000, </t>
  </si>
  <si>
    <t>1051460322</t>
  </si>
  <si>
    <t>Montáž tvarovky do štvorhranného potrubia do obvodu 1800 mm</t>
  </si>
  <si>
    <t>1786395934</t>
  </si>
  <si>
    <t xml:space="preserve">Tvarovka pre štvorhranné potrubie 1800, </t>
  </si>
  <si>
    <t>-1521657697</t>
  </si>
  <si>
    <t>Montáž tvarovky do štvorhranného potrubia do obvodu 2240 mm</t>
  </si>
  <si>
    <t>1995455483</t>
  </si>
  <si>
    <t>Tvarovka pre štvorhranné potrubie 2240,</t>
  </si>
  <si>
    <t>-1422456897</t>
  </si>
  <si>
    <t>Montáž tvarovky do štvorhranného potrubia do obvodu 2520 mm</t>
  </si>
  <si>
    <t>-2135561433</t>
  </si>
  <si>
    <t>Tvarovka pre štvorhranné potrubie 2520,</t>
  </si>
  <si>
    <t>-1687973666</t>
  </si>
  <si>
    <t>Montáž tvarovky do štvorhranného potrubia do obvodu 2840 mm</t>
  </si>
  <si>
    <t>-555071591</t>
  </si>
  <si>
    <t xml:space="preserve">Tvarovka pre štvorhranné potrubie 2840, </t>
  </si>
  <si>
    <t>-1917662665</t>
  </si>
  <si>
    <t>Montáž tvarovky do štvorhranného potrubia do obvodu 3200 mm</t>
  </si>
  <si>
    <t>-1955762587</t>
  </si>
  <si>
    <t xml:space="preserve">Tvarovka pre štvorhranné potrubie 3200, </t>
  </si>
  <si>
    <t>1594875287</t>
  </si>
  <si>
    <t>Montáž tvarovky do štvorhranného potrubia do obvodu 4000 mm</t>
  </si>
  <si>
    <t>-228222013</t>
  </si>
  <si>
    <t xml:space="preserve">Tvarovka pre štvorhranné potrubie 4000, </t>
  </si>
  <si>
    <t>271759644</t>
  </si>
  <si>
    <t>Montáž kolena 90° na spiro potrubie DN 80-150</t>
  </si>
  <si>
    <t>-761521238</t>
  </si>
  <si>
    <t>Koleno 90˚ DN 100 pre kruhové spiro potrubie</t>
  </si>
  <si>
    <t>-88243998</t>
  </si>
  <si>
    <t>Montáž T-kusu na spiro potrubie DN 80-150</t>
  </si>
  <si>
    <t>-474914313</t>
  </si>
  <si>
    <t>T-kus DN 100 pre kruhové spiro potrubie</t>
  </si>
  <si>
    <t>2098280562</t>
  </si>
  <si>
    <t>Montáž výfukovej hlavice kruhovej do priemeru 230 mm</t>
  </si>
  <si>
    <t>18893936</t>
  </si>
  <si>
    <t xml:space="preserve">Hlavica výfuková kruhová s prírubou DN 110, </t>
  </si>
  <si>
    <t>626722711</t>
  </si>
  <si>
    <t>Montáž kruhovej striešky do priemeru 140 mm</t>
  </si>
  <si>
    <t>2068948595</t>
  </si>
  <si>
    <t>Strieška kruhová s prírubou priemer 100 mm</t>
  </si>
  <si>
    <t>260466164</t>
  </si>
  <si>
    <t>Montáž regulačnej klapky ručnej do prierezu 0.070 m2</t>
  </si>
  <si>
    <t>-1551413957</t>
  </si>
  <si>
    <t>Klapka regulačná ručná RK, rozmer šxv 200x200 mm</t>
  </si>
  <si>
    <t>590039715</t>
  </si>
  <si>
    <t>Klapka regulačná ručná RK, rozmer šxv 250x250 mm</t>
  </si>
  <si>
    <t>1986733829</t>
  </si>
  <si>
    <t>Montáž regulačnej klapky ručnej prierezu 0.071-0.080 m2</t>
  </si>
  <si>
    <t>2125495489</t>
  </si>
  <si>
    <t>Klapka regulačná ručná RK, rozmer šxv 315x250 mm</t>
  </si>
  <si>
    <t>296498228</t>
  </si>
  <si>
    <t>Montáž regulačnej klapky ručnej prierezu 0.088-0.100 m2</t>
  </si>
  <si>
    <t>-909900985</t>
  </si>
  <si>
    <t>Klapka regulačná ručná RK, rozmer šxv 400x250 mm</t>
  </si>
  <si>
    <t>844661616</t>
  </si>
  <si>
    <t>Klapka regulačná ručná RK, rozmer šxv 315x315 mm</t>
  </si>
  <si>
    <t>1501988989</t>
  </si>
  <si>
    <t>Montáž regulačnej klapky ručnej prierezu 0.252-0.280 m2</t>
  </si>
  <si>
    <t>-93523406</t>
  </si>
  <si>
    <t>Klapka regulačná ručná RK, rozmer šxv 560x500 mm</t>
  </si>
  <si>
    <t>-1741743564</t>
  </si>
  <si>
    <t>Montáž protidažďovej žalúzie prierezu 0.810-1.200 m2</t>
  </si>
  <si>
    <t>-2062454457</t>
  </si>
  <si>
    <t>Montáž vetracej jednotky s rekuperáciou tepla pod strop s vodným ohrievačom veľkosť 56</t>
  </si>
  <si>
    <t>1492742218</t>
  </si>
  <si>
    <t>1087273843</t>
  </si>
  <si>
    <t xml:space="preserve">Montáž vetracieho stropu </t>
  </si>
  <si>
    <t>-1728362482</t>
  </si>
  <si>
    <t>Vetrací a klimatizačný strop TPV</t>
  </si>
  <si>
    <t>-442959495</t>
  </si>
  <si>
    <t>Montáž chladiaceho zariadenia k VZT jednotke</t>
  </si>
  <si>
    <t>-987377115</t>
  </si>
  <si>
    <t xml:space="preserve">Prepojovacie rozhranie </t>
  </si>
  <si>
    <t>272163506</t>
  </si>
  <si>
    <t>Montáž klimatizačnej jednotky vonkajšej trojfázové napájanie (max. 7 vnút. jednotiek)</t>
  </si>
  <si>
    <t>-1507592358</t>
  </si>
  <si>
    <t xml:space="preserve">Vonkajšia kondenzačná jednotka </t>
  </si>
  <si>
    <t>-1229162394</t>
  </si>
  <si>
    <t>Zhotovenie závesu pre kruhové a štvorhranné vzduchot. potrubia na montáži z dodaného materiálu</t>
  </si>
  <si>
    <t>-1431850554</t>
  </si>
  <si>
    <t>Tesniaci a spojovací materiál - Spojovacie diela Spiro, PE páska a tmel na Spiro potrubie, Skrutky, matice a podložky podľa dimenzie potrubia</t>
  </si>
  <si>
    <t>738723115</t>
  </si>
  <si>
    <t>1350450526</t>
  </si>
  <si>
    <t>Príplatok za zväčšený presun vzduchotechnických zariadení nad vymedzenú najväčšiu dopravnú vzdialenosť po stavenisku do 1 km</t>
  </si>
  <si>
    <t>1772984030</t>
  </si>
  <si>
    <t>Prepojovacie potrubie chladiva a el. komunikačný kábel</t>
  </si>
  <si>
    <t>1087587851</t>
  </si>
  <si>
    <t>Montáž prevádzkových, meracích a regulačných zariadení</t>
  </si>
  <si>
    <t>Montáž servopohonu VZT-klapiek so spätnou pružinou - k.m.18 Nm</t>
  </si>
  <si>
    <t>-1933523883</t>
  </si>
  <si>
    <t>2006693502</t>
  </si>
  <si>
    <t>Stavebno montážne práce náročné ucelené - odborné, tvorivé remeselné (Tr. 3) v rozsahu viac ako 8 hodín</t>
  </si>
  <si>
    <t>1321556250</t>
  </si>
  <si>
    <t>SO 02_Z - ZTI- Zdravotechnika</t>
  </si>
  <si>
    <t xml:space="preserve">    8 - Rúrové vedenie</t>
  </si>
  <si>
    <t>-1120412315</t>
  </si>
  <si>
    <t>Lôžko pod potrubie, stoky a drobné objekty, v otvorenom výkope z kameniva drobného ťaženého 0-16 mm</t>
  </si>
  <si>
    <t>237774957</t>
  </si>
  <si>
    <t>Rúrové vedenie</t>
  </si>
  <si>
    <t>Montáž kanalizačného PP potrubia hladkého plnostenného SN 10 DN 100</t>
  </si>
  <si>
    <t>-268913979</t>
  </si>
  <si>
    <t>Rúra KG2000 PP, SN 8, DN 110  hladká pre gravitačnú kanalizáciu, vrátane tvaroviek s odolnosťou 100C</t>
  </si>
  <si>
    <t>-364272250</t>
  </si>
  <si>
    <t>Montáž kanalizačného PP potrubia hladkého plnostenného SN 10 DN 125</t>
  </si>
  <si>
    <t>1090765050</t>
  </si>
  <si>
    <t>Rúra KG 2000 PP, SN 8, DN 125 hladká pre gravitačnú kanalizáciu, vrátane tvaroviek s odolnosťou 100C</t>
  </si>
  <si>
    <t>676783540</t>
  </si>
  <si>
    <t>Montáž kanalizačného PP potrubia hladkého plnostenného SN 10 DN 150</t>
  </si>
  <si>
    <t>-845615875</t>
  </si>
  <si>
    <t>Rúra KG 2000 PP, SN 10, DN 160 hladká pre gravitačnú kanalizáciu, vrátane tvaroviek s odolnosťou 100C</t>
  </si>
  <si>
    <t>-1358662683</t>
  </si>
  <si>
    <t>Montáž kanalizačného PP kolena DN 100</t>
  </si>
  <si>
    <t>1966557951</t>
  </si>
  <si>
    <t xml:space="preserve">Koleno KG 2000 PP, DN 110x45° hladké pre gravitačnú kanalizáciu, </t>
  </si>
  <si>
    <t>275966085</t>
  </si>
  <si>
    <t>Montáž kanalizačnej PP odbočky DN 100</t>
  </si>
  <si>
    <t>-242675385</t>
  </si>
  <si>
    <t xml:space="preserve">Odbočka 45° KG 2000 PP, DN 110/110 hladká pre gravitačnú kanalizáciu, </t>
  </si>
  <si>
    <t>-2106036871</t>
  </si>
  <si>
    <t>Montáž kanalizačnej PP odbočky DN 125</t>
  </si>
  <si>
    <t>-260632007</t>
  </si>
  <si>
    <t xml:space="preserve">Odbočka 45° KG 2000 PP, DN 125/110 hladká pre gravitačnú kanalizáciu, </t>
  </si>
  <si>
    <t>164047378</t>
  </si>
  <si>
    <t>Montáž kanalizačnej PP redukcie DN 125/100</t>
  </si>
  <si>
    <t>1659918056</t>
  </si>
  <si>
    <t xml:space="preserve">Redukcia KG 2000 PP, DN 125/110 hladká pre gravitačnú kanalizáciu, </t>
  </si>
  <si>
    <t>1956298569</t>
  </si>
  <si>
    <t>Montáž kanalizačného PP kolena DN 150</t>
  </si>
  <si>
    <t>441713074</t>
  </si>
  <si>
    <t xml:space="preserve">Koleno KG 2000 PP, DN 160x45° hladké pre gravitačnú kanalizáciu, </t>
  </si>
  <si>
    <t>1421028797</t>
  </si>
  <si>
    <t>Montáž kanalizačnej PP odbočky DN 150</t>
  </si>
  <si>
    <t>576155114</t>
  </si>
  <si>
    <t xml:space="preserve">Odbočka 45° KG 2000 PP, DN 160/110 hladká pre gravitačnú kanalizáciu, </t>
  </si>
  <si>
    <t>-125768562</t>
  </si>
  <si>
    <t>Montáž kanalizačnej PP redukcie DN 150/125</t>
  </si>
  <si>
    <t>675135330</t>
  </si>
  <si>
    <t xml:space="preserve">Redukcia KG 2000 PP, DN 160/125 hladká pre gravitačnú kanalizáciu, </t>
  </si>
  <si>
    <t>-1893083726</t>
  </si>
  <si>
    <t>2089191298</t>
  </si>
  <si>
    <t>-1312667449</t>
  </si>
  <si>
    <t>Materiál pre uchytenie potrubia D+M</t>
  </si>
  <si>
    <t>135286822</t>
  </si>
  <si>
    <t>1959624061</t>
  </si>
  <si>
    <t>1522006222</t>
  </si>
  <si>
    <t>1657507751</t>
  </si>
  <si>
    <t>-846926643</t>
  </si>
  <si>
    <t>811985329</t>
  </si>
  <si>
    <t>-340930713</t>
  </si>
  <si>
    <t>1731747729</t>
  </si>
  <si>
    <t>Zhotovenie detailov tmelmi za studena škár tmelom sanitárnym</t>
  </si>
  <si>
    <t>1734862053</t>
  </si>
  <si>
    <t>Sanitárny silikón CS 25 biely, tesniaci tmel na vyplnenie dilatačných škár medzi obkladmi a dlažbami v interiéri aj exteriéri, 280 ml</t>
  </si>
  <si>
    <t>1525841589</t>
  </si>
  <si>
    <t>-1592563064</t>
  </si>
  <si>
    <t>1181418773</t>
  </si>
  <si>
    <t>-944291477</t>
  </si>
  <si>
    <t>807204165</t>
  </si>
  <si>
    <t>Izolačná PE trubica dxhr. 20x9 mm, nadrezaná, na izolovanie rozvodov vody, kúrenia, zdravotechniky</t>
  </si>
  <si>
    <t>605046370</t>
  </si>
  <si>
    <t>Izolačná PE trubica dxhr. 25x9 mm, nadrezaná, na izolovanie rozvodov vody, kúrenia, zdravotechniky</t>
  </si>
  <si>
    <t>-2105633315</t>
  </si>
  <si>
    <t xml:space="preserve">Izolačná PE trubica dxhr. 32x9 mm, nadrezaná, na izolovanie rozvodov vody, kúrenia, zdravotechniky </t>
  </si>
  <si>
    <t>-198198722</t>
  </si>
  <si>
    <t>481577123</t>
  </si>
  <si>
    <t xml:space="preserve">Izolačná PE trubica dxhr. 40x9 mm, nadrezaná, na izolovanie rozvodov vody, kúrenia, zdravotechniky </t>
  </si>
  <si>
    <t>191452261</t>
  </si>
  <si>
    <t>Izolačná PE trubica dxhr. 50x9 mm, nadrezaná, na izolovanie rozvodov vody, kúrenia, zdravotechniky (</t>
  </si>
  <si>
    <t>-1503467817</t>
  </si>
  <si>
    <t xml:space="preserve">Izolačná PE trubica dxhr. 63x9 mm, nadrezaná, na izolovanie rozvodov vody, kúrenia, zdravotechniky </t>
  </si>
  <si>
    <t>1531620270</t>
  </si>
  <si>
    <t>-356402022</t>
  </si>
  <si>
    <t xml:space="preserve">Izolačná PE trubica dxhr. 20x13 mm, nadrezaná, na izolovanie rozvodov vody, kúrenia, zdravotechniky </t>
  </si>
  <si>
    <t>583738303</t>
  </si>
  <si>
    <t xml:space="preserve">Izolačná PE trubica dxhr. 25x20 mm, nadrezaná, na izolovanie rozvodov vody, kúrenia, zdravotechniky </t>
  </si>
  <si>
    <t>562419162</t>
  </si>
  <si>
    <t xml:space="preserve">Izolačná PE trubica dxhr. 32x20 mm, nadrezaná, na izolovanie rozvodov vody, kúrenia, zdravotechniky </t>
  </si>
  <si>
    <t>-1460916690</t>
  </si>
  <si>
    <t>795521039</t>
  </si>
  <si>
    <t xml:space="preserve">Izolačná PE trubica dxhr. 40x30 mm, rozrezaná, na izolovanie rozvodov vody, kúrenia, zdravotechniky </t>
  </si>
  <si>
    <t>-1549024085</t>
  </si>
  <si>
    <t>376539984</t>
  </si>
  <si>
    <t>Demontáž potrubia z liatinových rúr odpadového alebo dažďového do DN 100,  -0,01492t</t>
  </si>
  <si>
    <t>569321550</t>
  </si>
  <si>
    <t>Demontáž potrubia z novodurových rúr odpadového alebo pripojovacieho do D 75 mm,  -0,00210 t</t>
  </si>
  <si>
    <t>-1220656055</t>
  </si>
  <si>
    <t>Demontáž potrubia z novodurových rúr odpadového alebo pripojovacieho D 75 mm - D 114 mm,  -0,00198 t</t>
  </si>
  <si>
    <t>487597900</t>
  </si>
  <si>
    <t>Montáž odpadového HT potrubia vodorovného DN 50</t>
  </si>
  <si>
    <t>2035149419</t>
  </si>
  <si>
    <t>HT rúra hrdlová DN 50 PP systém pre rozvod vnútorného odpadu vrátane tvaroviek s odolnosťou 100C</t>
  </si>
  <si>
    <t>-246697300</t>
  </si>
  <si>
    <t>Montáž odpadového HT potrubia vodorovného DN 100</t>
  </si>
  <si>
    <t>2105253227</t>
  </si>
  <si>
    <t>HT rúra hrdlová DN 110 PP systém pre rozvod vnútorného odpadu vrátane tvaroviek s odolnosťou 100C</t>
  </si>
  <si>
    <t>-1730908424</t>
  </si>
  <si>
    <t>Montáž kolena HT potrubia DN 100</t>
  </si>
  <si>
    <t>-1771345075</t>
  </si>
  <si>
    <t xml:space="preserve">Koleno HT DN 100/45°, PP systém pre beztlakový rozvod vnútorného odpadu, </t>
  </si>
  <si>
    <t>1328472146</t>
  </si>
  <si>
    <t>Montáž odbočky HT potrubia DN 50</t>
  </si>
  <si>
    <t>393006181</t>
  </si>
  <si>
    <t xml:space="preserve">Odbočka HT DN 50/50/67°, PP systém pre beztlakový rozvod vnútorného odpadu, </t>
  </si>
  <si>
    <t>-1671245418</t>
  </si>
  <si>
    <t>Montáž odbočky HT potrubia DN 100</t>
  </si>
  <si>
    <t>431642672</t>
  </si>
  <si>
    <t>Odbočka HT 110/50-87, PP systém pre beztlakový rozvod vnútorného odpadu</t>
  </si>
  <si>
    <t>979782295</t>
  </si>
  <si>
    <t>Montáž redukcie HT potrubia DN 50</t>
  </si>
  <si>
    <t>-417050040</t>
  </si>
  <si>
    <t xml:space="preserve">Redukcia HT DN 50/40, PP systém pre beztlakový rozvod vnútorného odpadu, </t>
  </si>
  <si>
    <t>-346747050</t>
  </si>
  <si>
    <t>Montáž redukcie HT potrubia DN 100</t>
  </si>
  <si>
    <t>220335905</t>
  </si>
  <si>
    <t xml:space="preserve">Redukcia HT DN 100/50, PP systém pre beztlakový rozvod vnútorného odpadu, </t>
  </si>
  <si>
    <t>-1488052032</t>
  </si>
  <si>
    <t>Montáž vetracej hlavice pre HT potrubie DN 100</t>
  </si>
  <si>
    <t>911925209</t>
  </si>
  <si>
    <t>Súprava vetracej hlavice, DN 110, materiál PP</t>
  </si>
  <si>
    <t>39614714</t>
  </si>
  <si>
    <t>Montáž podlahového vpustu s zvislým odtokom DN 110</t>
  </si>
  <si>
    <t>-938131656</t>
  </si>
  <si>
    <t>Hygienická nerezová podlahová vpusť kruhová, teleskopická, roštová nadstavba, zvislý odtok DN110, prietok 1,8l/s , kalový kôš, pachový uzáver, mriežkový rošt 200x200m protišmykový tr. zaťaženia L15</t>
  </si>
  <si>
    <t>-1868727368</t>
  </si>
  <si>
    <t>Hygienická nerezová podlahová vpusť kruhová, teleskopická , H=60mm v kombinácii so žľabom (1,2,3) zvislý odtok DN110, prietok 1,6l/s, príslušenstvo kalový kôš, pachový uzáver</t>
  </si>
  <si>
    <t>-1240818411</t>
  </si>
  <si>
    <t>Podlahový vpust NPr, (0,5 l/s), vertikálny odtok DN 50/75/110, pevná izolačná príruba, mriežka 115x115 mm, zápachová uzávierka Primus, PE/nerez</t>
  </si>
  <si>
    <t>-1617956063</t>
  </si>
  <si>
    <t xml:space="preserve">Nádstavec </t>
  </si>
  <si>
    <t>-1340303081</t>
  </si>
  <si>
    <t>Izolačná súprava, 196x114 mm, bitumenová izolácia D 400 mm, nerezové krúžky so skrutkami, manžetové tesnenia</t>
  </si>
  <si>
    <t>1824371639</t>
  </si>
  <si>
    <t>764654574</t>
  </si>
  <si>
    <t>Žľab bez krytu nerezový DN 50, dva odtoky, dĺ. 2000 mm, montáž do priestoru</t>
  </si>
  <si>
    <t>696372656</t>
  </si>
  <si>
    <t>Žľab bez krytu nerezový DN 50, zvislý odtok, dĺ. 1000 mm, montáž do priestoru</t>
  </si>
  <si>
    <t>1239109899</t>
  </si>
  <si>
    <t>Žľab bez krytu nerezový DN 50, zvislý odtok, dĺ. 600 mm, montáž do priestoru</t>
  </si>
  <si>
    <t>-591255596</t>
  </si>
  <si>
    <t>Kryt žľabu ”Standart”, dĺ. 600 mm k žľabom, nerezová oceľ</t>
  </si>
  <si>
    <t>-1154600882</t>
  </si>
  <si>
    <t>Kryt žľabu ”Standart”, dĺ. 1000 mm k žľabom, nerezová oceľ</t>
  </si>
  <si>
    <t>1160693974</t>
  </si>
  <si>
    <t>Kryt žľabu ”Standart”, dĺ. 2000 mm k žľabom, nerezová oceľ</t>
  </si>
  <si>
    <t>-1741446844</t>
  </si>
  <si>
    <t>Montáž privzdušňovacieho ventilu pre odpadové potrubia DN 32</t>
  </si>
  <si>
    <t>2079886203</t>
  </si>
  <si>
    <t>Privzdušňovacia hlavica DN32/50</t>
  </si>
  <si>
    <t>1376183463</t>
  </si>
  <si>
    <t>Ostatné - skúška tesnosti kanalizácie v objektoch vodou do DN 125</t>
  </si>
  <si>
    <t>935212991</t>
  </si>
  <si>
    <t>-1384166606</t>
  </si>
  <si>
    <t>-1981511472</t>
  </si>
  <si>
    <t>-332061849</t>
  </si>
  <si>
    <t>Potrubie z plastických rúr PP-R D 20 mm - PN28, polyfúznym zváraním</t>
  </si>
  <si>
    <t>236085920</t>
  </si>
  <si>
    <t>Potrubie z plastických rúr PP-R D 25 mm - PN28, polyfúznym zváraním</t>
  </si>
  <si>
    <t>158767684</t>
  </si>
  <si>
    <t>Potrubie z plastických rúr PP-R D 32 mm - PN28, polyfúznym zváraním</t>
  </si>
  <si>
    <t>-1227026620</t>
  </si>
  <si>
    <t>Potrubie z plastických rúr PP-R D 40 mm - PN28, polyfúznym zváraním</t>
  </si>
  <si>
    <t>2134557697</t>
  </si>
  <si>
    <t>Potrubie z plastických rúr PP-R D 50 mm - PN28, polyfúznym zváraním</t>
  </si>
  <si>
    <t>-959601469</t>
  </si>
  <si>
    <t>Potrubie z plastických rúr PP-R D 63 mm - PN28, polyfúznym zváraním</t>
  </si>
  <si>
    <t>-317331898</t>
  </si>
  <si>
    <t>Montáž guľového kohúta závitového priameho pre vodu G 3/8</t>
  </si>
  <si>
    <t>235612360</t>
  </si>
  <si>
    <t>Guľový uzáver pre vodu 3/8", niklovaná mosadz</t>
  </si>
  <si>
    <t>-1578302690</t>
  </si>
  <si>
    <t>Montáž guľového kohúta závitového priameho pre vodu G 1/2</t>
  </si>
  <si>
    <t>-1628929325</t>
  </si>
  <si>
    <t>Guľový uzáver pre vodu 1/2", niklovaná mosadz</t>
  </si>
  <si>
    <t>1098850532</t>
  </si>
  <si>
    <t xml:space="preserve">Guľový uzáver pre vodu s odvodnením, 1/2" FF, páčka, niklovaná mosadz, </t>
  </si>
  <si>
    <t>-943067025</t>
  </si>
  <si>
    <t>Montáž guľového kohúta závitového priameho pre vodu G 3/4</t>
  </si>
  <si>
    <t>-130084504</t>
  </si>
  <si>
    <t>Guľový uzáver pre vodu 3/4", niklovaná mosadz</t>
  </si>
  <si>
    <t>-1565958787</t>
  </si>
  <si>
    <t xml:space="preserve">Guľový uzáver pre vodu s odvodnením, 3/4" FF, páčka, niklovaná mosadz, </t>
  </si>
  <si>
    <t>-208887941</t>
  </si>
  <si>
    <t>Montáž guľového kohúta závitového priameho pre vodu G 1</t>
  </si>
  <si>
    <t>-2057075016</t>
  </si>
  <si>
    <t>Guľový uzáver pre vodu 1", niklovaná mosadz</t>
  </si>
  <si>
    <t>1164040571</t>
  </si>
  <si>
    <t xml:space="preserve">Guľový uzáver pre vodu s odvodnením, 1" FF, páčka, niklovaná mosadz, </t>
  </si>
  <si>
    <t>-772242041</t>
  </si>
  <si>
    <t>Montáž guľového kohúta závitového priameho pre vodu G 5/4</t>
  </si>
  <si>
    <t>958846249</t>
  </si>
  <si>
    <t>Guľový uzáver pre vodu 5/4", niklovaná mosadz</t>
  </si>
  <si>
    <t>-1318866746</t>
  </si>
  <si>
    <t xml:space="preserve">Guľový uzáver pre vodu s odvodnením, 5/4" FF, páčka, niklovaná mosadz, </t>
  </si>
  <si>
    <t>-641262972</t>
  </si>
  <si>
    <t>Montáž guľového kohúta závitového priameho pre vodu G 6/4</t>
  </si>
  <si>
    <t>1357259286</t>
  </si>
  <si>
    <t xml:space="preserve">Guľový uzáver pre vodu s odvodnením, 6/4" FF, páčka, niklovaná mosadz, </t>
  </si>
  <si>
    <t>-491529042</t>
  </si>
  <si>
    <t>Montáž guľového kohúta závitového priameho pre vodu G 2</t>
  </si>
  <si>
    <t>1056073813</t>
  </si>
  <si>
    <t>Guľový uzáver pre vodu 2", niklovaná mosadz</t>
  </si>
  <si>
    <t>672125361</t>
  </si>
  <si>
    <t>623298460</t>
  </si>
  <si>
    <t>1598763157</t>
  </si>
  <si>
    <t>-309390296</t>
  </si>
  <si>
    <t>-1051904441</t>
  </si>
  <si>
    <t>1793190572</t>
  </si>
  <si>
    <t>542554532</t>
  </si>
  <si>
    <t>Potrubie z oceľových rúrok hladkých čiernych, chránička Dxt 159x4,5 mm</t>
  </si>
  <si>
    <t>-411657242</t>
  </si>
  <si>
    <t>Potrubie z oceľových rúrok hladkých čiernych, chránička Dxt 219x6,3 mm</t>
  </si>
  <si>
    <t>641137086</t>
  </si>
  <si>
    <t>1731399916</t>
  </si>
  <si>
    <t>1672106605</t>
  </si>
  <si>
    <t xml:space="preserve">Misa záchodová keramická stojaca lxšxv 630x370x400 mm so šikmým odpadom, </t>
  </si>
  <si>
    <t>143292575</t>
  </si>
  <si>
    <t>-1589318758</t>
  </si>
  <si>
    <t xml:space="preserve">Umývadlo keramické, lxšxv 600x460x170 mm oválne, bez otvoru pre batériu, s prepadom, </t>
  </si>
  <si>
    <t>1745424617</t>
  </si>
  <si>
    <t>Montáž sprchovej vaničky akrylátovej obdĺžnikovej 900x800 mm</t>
  </si>
  <si>
    <t>304675194</t>
  </si>
  <si>
    <t xml:space="preserve">Sprchovacia vanička D 90 x 80cm obdĺžniková, monoblok, s nožičkami a sifónom, akrylát, </t>
  </si>
  <si>
    <t>728575439</t>
  </si>
  <si>
    <t>-1213902918</t>
  </si>
  <si>
    <t>530965789</t>
  </si>
  <si>
    <t>Montáž predstenového systému záchodov (výlevky) do ľahkých stien s kovovou konštrukciou</t>
  </si>
  <si>
    <t>-1111956546</t>
  </si>
  <si>
    <t>Montáž výlevky keramickej závesnej bez výtokovej armatúry</t>
  </si>
  <si>
    <t>263912343</t>
  </si>
  <si>
    <t>-1532616698</t>
  </si>
  <si>
    <t>-1939685383</t>
  </si>
  <si>
    <t xml:space="preserve">Ventil pre hygienické a zdravotnické zariadenia 1/2" rohový mosadzný </t>
  </si>
  <si>
    <t>-518803554</t>
  </si>
  <si>
    <t>169505777</t>
  </si>
  <si>
    <t>Batéria drezová nástenná jednopáková, chróm pre výlevku</t>
  </si>
  <si>
    <t>-2111778979</t>
  </si>
  <si>
    <t>600795533</t>
  </si>
  <si>
    <t>1566371831</t>
  </si>
  <si>
    <t>156153015</t>
  </si>
  <si>
    <t>Batéria drezová stojanková páková</t>
  </si>
  <si>
    <t>-197996919</t>
  </si>
  <si>
    <t>Montáž batérie sprchovej nástennej pákovej, klasickej</t>
  </si>
  <si>
    <t>192112162</t>
  </si>
  <si>
    <t>Batéria sprchová nástenná páková</t>
  </si>
  <si>
    <t>1940533319</t>
  </si>
  <si>
    <t>Montáž batérie sprchovej nástennej, držiak sprchy s nastaviteľnou výškou sprchy</t>
  </si>
  <si>
    <t>177265707</t>
  </si>
  <si>
    <t xml:space="preserve">Sprchová sada  (ručná sprcha, 1 funkcia, držiak sprchy, sprchová hadica 1,7 m), chróm, </t>
  </si>
  <si>
    <t>2131287607</t>
  </si>
  <si>
    <t>-1560819931</t>
  </si>
  <si>
    <t>Zápachová uzávierka - sifón umývadlový 5/4" - 32 mm, chróm, mosadz,</t>
  </si>
  <si>
    <t>-1822799013</t>
  </si>
  <si>
    <t>Montáž zápachovej uzávierky pre zariaďovacie predmety, drezovej do D 50 mm (pre jeden drez)</t>
  </si>
  <si>
    <t>-919298096</t>
  </si>
  <si>
    <t>Zápachová uzávierka- sifón pre jednodielne drezy DN 50</t>
  </si>
  <si>
    <t>-590954254</t>
  </si>
  <si>
    <t>-441014375</t>
  </si>
  <si>
    <t>1460034311</t>
  </si>
  <si>
    <t>Regulačný ventil  4 s možnosťou termostatickej regulácie TUV  PN16, DN15</t>
  </si>
  <si>
    <t>918093404</t>
  </si>
  <si>
    <t>Montáž ventilu závitového termostatického rohového jednoregulačného G 3/4</t>
  </si>
  <si>
    <t>1459402374</t>
  </si>
  <si>
    <t>Regulačný ventil  4 s možnosťou termostatickej regulácie TUV  PN16, DN20</t>
  </si>
  <si>
    <t>1962414102</t>
  </si>
  <si>
    <t>1226895958</t>
  </si>
  <si>
    <t>-1709036716</t>
  </si>
  <si>
    <t>-1027591899</t>
  </si>
  <si>
    <t>1284045938</t>
  </si>
  <si>
    <t>-1390317799</t>
  </si>
  <si>
    <t>551164902</t>
  </si>
  <si>
    <t>1421937432</t>
  </si>
  <si>
    <t>456082376</t>
  </si>
  <si>
    <t>-1998724541</t>
  </si>
  <si>
    <t>2044 (3) - SOŠ hotelových služieb a dopravy – modernizácia odborného vzdelávania SO 04 - Garáže s prístreškom</t>
  </si>
  <si>
    <t xml:space="preserve">SO 04_A - ACH - Architektonicko – stavebné riešenie </t>
  </si>
  <si>
    <t xml:space="preserve">    43-M - Montáž oceľových konštrukcií</t>
  </si>
  <si>
    <t>Rozoberanie vozovky a plochy z panelov so škárami zaliatymi asfaltovou alebo cementovou maltou,  -0,40800t</t>
  </si>
  <si>
    <t>581038019</t>
  </si>
  <si>
    <t>Odstránenie krytu v ploche do 200 m2 asfaltového, hr. vrstvy do 50 mm,  -0,09800t</t>
  </si>
  <si>
    <t>-856777518</t>
  </si>
  <si>
    <t>Výkop nezapaženej jamy v hornine 4, do 100 m3</t>
  </si>
  <si>
    <t>-978247972</t>
  </si>
  <si>
    <t>Hĺbenie nezapažených jám a zárezov. Príplatok za lepivosť horniny 4</t>
  </si>
  <si>
    <t>1678717171</t>
  </si>
  <si>
    <t>Výkop ryhy do šírky 600 mm v horn.3 do 100 m3</t>
  </si>
  <si>
    <t>-1346130900</t>
  </si>
  <si>
    <t>Príplatok k cene za lepivosť pri hĺbení rýh šírky do 600 mm zapažených i nezapažených s urovnaním dna v hornine 3</t>
  </si>
  <si>
    <t>-715680138</t>
  </si>
  <si>
    <t>1189601828</t>
  </si>
  <si>
    <t>Vodorovné premiestnenie výkopku po spevnenej ceste z horniny tr.1-4, do 100 m3, príplatok k cene za každých ďalšich a začatých 1000 m</t>
  </si>
  <si>
    <t>673953255</t>
  </si>
  <si>
    <t>Nakladanie neuľahnutého výkopku z hornín tr.1-4 nad 100 do 1000 m3</t>
  </si>
  <si>
    <t>-501524319</t>
  </si>
  <si>
    <t>Uloženie sypaniny na skládky nad 100 do 1000 m3</t>
  </si>
  <si>
    <t>-564667238</t>
  </si>
  <si>
    <t>-937094740</t>
  </si>
  <si>
    <t>2077810515</t>
  </si>
  <si>
    <t>619670536</t>
  </si>
  <si>
    <t>821008609</t>
  </si>
  <si>
    <t>534626602</t>
  </si>
  <si>
    <t>Výstuž základových dosiek zo zvár. sietí KARI</t>
  </si>
  <si>
    <t>-1795009527</t>
  </si>
  <si>
    <t>Betón základových pásov, prostý tr. C 25/30</t>
  </si>
  <si>
    <t>-1994806612</t>
  </si>
  <si>
    <t>1135846431</t>
  </si>
  <si>
    <t>-1747346577</t>
  </si>
  <si>
    <t>Betón nadzákladových múrov, železový (bez výstuže) tr. C 25/30</t>
  </si>
  <si>
    <t>-461386960</t>
  </si>
  <si>
    <t>Debnenie nadzákladových múrov obojstranné zhotovenie-dielce</t>
  </si>
  <si>
    <t>-999489301</t>
  </si>
  <si>
    <t>Debnenie nadzákladových múrov obojstranné odstránenie-dielce</t>
  </si>
  <si>
    <t>812813891</t>
  </si>
  <si>
    <t>Osadenie parkovacej plastovej dorazovej lišty</t>
  </si>
  <si>
    <t>352536407</t>
  </si>
  <si>
    <t>Parkovací doraz, rozmer 1820x100x150 mm</t>
  </si>
  <si>
    <t>452652226</t>
  </si>
  <si>
    <t>Rezanie existujúceho betónového krytu alebo podkladu hĺbky nad 150 do 200 mm</t>
  </si>
  <si>
    <t>545191182</t>
  </si>
  <si>
    <t>Očistenie povrchu krytu alebo podkladu asfaltového, betónového alebo dláždeného tlakom vody</t>
  </si>
  <si>
    <t>-1866068371</t>
  </si>
  <si>
    <t>Vodorovná doprava vybúraných hmôt po suchu bez naloženia, ale so zložením na vzdialenosť do 5 km</t>
  </si>
  <si>
    <t>2028112463</t>
  </si>
  <si>
    <t>Príplatok k cene za každých ďalších aj začatých 5 km nad 5 km</t>
  </si>
  <si>
    <t>938496114</t>
  </si>
  <si>
    <t>Nakladanie na dopravné prostriedky pre vodorovnú dopravu vybúraných hmôt</t>
  </si>
  <si>
    <t>-642994263</t>
  </si>
  <si>
    <t>-203756169</t>
  </si>
  <si>
    <t>Poplatok za skladovanie - bitúmenové zmesi, uholný decht, dechtové výrobky (17 03 ), ostatné</t>
  </si>
  <si>
    <t>-228252953</t>
  </si>
  <si>
    <t>Uloženie sutiny na skládku s hrubým urovnaním bez zhutnenia</t>
  </si>
  <si>
    <t>-1720065332</t>
  </si>
  <si>
    <t>Montáž oceľových konštrukcií</t>
  </si>
  <si>
    <t>Atypická montovaná stavba Garáží a prístreškov (na mieru) podľa projektovej dokumentácie vrátane všetkých pridružených konštrukcií s príslušenstvom podľa cenovej ponuky D+M</t>
  </si>
  <si>
    <t>557723511</t>
  </si>
  <si>
    <t>106964281</t>
  </si>
  <si>
    <t>952003501</t>
  </si>
  <si>
    <t>Geodetické práce - vykonávané pred výstavbou určenie priebehu nadzemného alebo podzemného existujúceho aj plánovaného vedenia</t>
  </si>
  <si>
    <t>-1216802567</t>
  </si>
  <si>
    <t>406299100</t>
  </si>
  <si>
    <t>SO 04_E - ELI - Elektroinštalácie</t>
  </si>
  <si>
    <t>Betón základových pätiek, prostý tr. C 16/20</t>
  </si>
  <si>
    <t>-1106079615</t>
  </si>
  <si>
    <t>-24437261</t>
  </si>
  <si>
    <t>438320791</t>
  </si>
  <si>
    <t>Požiarny silikónový CP 601S, objem 310 ml</t>
  </si>
  <si>
    <t>-972711408</t>
  </si>
  <si>
    <t>42651986</t>
  </si>
  <si>
    <t>-162837065</t>
  </si>
  <si>
    <t>1205572887</t>
  </si>
  <si>
    <t>699052104</t>
  </si>
  <si>
    <t>Rúrka ohybná elektroinštalačná typ 23-25, uložená pod omietkou</t>
  </si>
  <si>
    <t>603202596</t>
  </si>
  <si>
    <t>Trubka LPE  KSX  23</t>
  </si>
  <si>
    <t>-204748853</t>
  </si>
  <si>
    <t>-725466589</t>
  </si>
  <si>
    <t>Káblová nosná lišta pre pevné uloženie káblov</t>
  </si>
  <si>
    <t>768328322</t>
  </si>
  <si>
    <t>Lišta nosná kovová dierovaná s povrchovou úpravou ZN 5820/21 šxv 20x10 mm</t>
  </si>
  <si>
    <t>-1296696456</t>
  </si>
  <si>
    <t>Príchytka káblová plastová 6700-00/18 A</t>
  </si>
  <si>
    <t>1052216747</t>
  </si>
  <si>
    <t>801495006</t>
  </si>
  <si>
    <t>-1605954220</t>
  </si>
  <si>
    <t>-973645768</t>
  </si>
  <si>
    <t>834565448</t>
  </si>
  <si>
    <t>1835965099</t>
  </si>
  <si>
    <t>2084155595</t>
  </si>
  <si>
    <t>175578774</t>
  </si>
  <si>
    <t>37546641</t>
  </si>
  <si>
    <t>Istič 3P, 25 A, charakteristika B, 6 kA, 3 moduly</t>
  </si>
  <si>
    <t>1498801579</t>
  </si>
  <si>
    <t>Domova rozvodnica do 36 M povrchová montáž IP 65</t>
  </si>
  <si>
    <t>-1973906563</t>
  </si>
  <si>
    <t>Rozvodnicová skriňa plastová nástenná, BC-MP65-2/28</t>
  </si>
  <si>
    <t>-667480618</t>
  </si>
  <si>
    <t>Uzemňovacie vedenie na povrchu FeZn drôt zvodový Ø 8-10</t>
  </si>
  <si>
    <t>-345314744</t>
  </si>
  <si>
    <t>Drôt bleskozvodový FeZn, d 10 mm</t>
  </si>
  <si>
    <t>-147540242</t>
  </si>
  <si>
    <t>Uzemňovacia tyč FeZn ZT</t>
  </si>
  <si>
    <t>1546422884</t>
  </si>
  <si>
    <t>Tyč uzemňovacia FeZn označenie ZT 1,5 m</t>
  </si>
  <si>
    <t>-35797815</t>
  </si>
  <si>
    <t>Svorka nerez 1.4301 rozpojovacia RS</t>
  </si>
  <si>
    <t>1695254316</t>
  </si>
  <si>
    <t>Svornica radová RS 2,5/0, 26 A, max. prierez pevného vodiča 4 mm2, IP20</t>
  </si>
  <si>
    <t>-262432344</t>
  </si>
  <si>
    <t>Svorka nerez 1.4301 skúšobná SZ</t>
  </si>
  <si>
    <t>1302082127</t>
  </si>
  <si>
    <t>Svorka skušobná nerez akosť 1.4301 označenie SZ plech veľká A2</t>
  </si>
  <si>
    <t>520588153</t>
  </si>
  <si>
    <t>Svorka nerez 1.4301 uzemňovacia SR03</t>
  </si>
  <si>
    <t>-2041640898</t>
  </si>
  <si>
    <t>Svorka odbočná spojovacia nerez akosť 1.4301 označenie SR 03 A A2</t>
  </si>
  <si>
    <t>-1828857623</t>
  </si>
  <si>
    <t>Doplnenie označovacích štítkov na jednotlivé káble</t>
  </si>
  <si>
    <t>2101648899</t>
  </si>
  <si>
    <t>Označovač káblov 25 - 70 mm2, dmax=15 mm "0", typ J700</t>
  </si>
  <si>
    <t>752217016</t>
  </si>
  <si>
    <t>Označiť jednotlivé zvody číselnými štítkami (doplniť)</t>
  </si>
  <si>
    <t>-1641864497</t>
  </si>
  <si>
    <t>Štítok orientačný nerezový na zvody 5</t>
  </si>
  <si>
    <t>1529407546</t>
  </si>
  <si>
    <t>Kábel medený uložený voľne CYKY 450/750 V 3x1,5</t>
  </si>
  <si>
    <t>922863700</t>
  </si>
  <si>
    <t>Kábel medený CYKY 3x1,5 mm2</t>
  </si>
  <si>
    <t>-1223942980</t>
  </si>
  <si>
    <t>Kábel medený uložený pevne CYKY 450/750 V 3x2,5</t>
  </si>
  <si>
    <t>128670384</t>
  </si>
  <si>
    <t>Kábel medený CYKY 3x2,5 mm2</t>
  </si>
  <si>
    <t>-277056836</t>
  </si>
  <si>
    <t>Vodič medený uložený pevne H07V-U (CY) 450/750 V  10</t>
  </si>
  <si>
    <t>-498805820</t>
  </si>
  <si>
    <t>Vodič medený CY 10 mm2</t>
  </si>
  <si>
    <t>-1778135695</t>
  </si>
  <si>
    <t>Demontáž do sute - skriňa ER plastová, trojfázová, jednotarifná 1 odberateľ   -0,01600 t</t>
  </si>
  <si>
    <t>-676767758</t>
  </si>
  <si>
    <t>Sadra biela, balenie 1 kg</t>
  </si>
  <si>
    <t>1889871808</t>
  </si>
  <si>
    <t>Páska sťahovacia, farba čierna lxš 200x3,6 mm</t>
  </si>
  <si>
    <t>-627595513</t>
  </si>
  <si>
    <t>Páska sťahovacia, farba prírodná lxš 200x4,8 mm, typ 190</t>
  </si>
  <si>
    <t>1852903344</t>
  </si>
  <si>
    <t>Páska izolačná čierna 19 mm, dĺ. 20 m, typ FEK20</t>
  </si>
  <si>
    <t>958320089</t>
  </si>
  <si>
    <t>869057885</t>
  </si>
  <si>
    <t>532893589</t>
  </si>
  <si>
    <t>-2026488359</t>
  </si>
  <si>
    <t>Výstroj stožiarová pre závesný kábel, montáž na stojacom stož.Držiak oceľ.lana na stožiar rovný</t>
  </si>
  <si>
    <t>126687235</t>
  </si>
  <si>
    <t xml:space="preserve">Príchytka s držiakom kábla </t>
  </si>
  <si>
    <t>-46493732</t>
  </si>
  <si>
    <t>Hĺbenie káblovej ryhy ručne 35 cm širokej a 80 cm hlbokej, v zemine triedy 3</t>
  </si>
  <si>
    <t>-2100921612</t>
  </si>
  <si>
    <t>Zriadenie káblového lôžka z piesku vrstvy 5 cm so zakrytím tehlami v smere kábla na šírku 35 cm</t>
  </si>
  <si>
    <t>1071810954</t>
  </si>
  <si>
    <t>Kamenivo ťažené drobné frakcia 0-1 mm</t>
  </si>
  <si>
    <t>1115785121</t>
  </si>
  <si>
    <t>Tehla plná pálená, P20, lxšxv 290x140x65 mm</t>
  </si>
  <si>
    <t>51286648</t>
  </si>
  <si>
    <t>Rozvinutie a uloženie výstražnej fólie z PE do ryhy, šírka do 22 cm</t>
  </si>
  <si>
    <t>560057757</t>
  </si>
  <si>
    <t>Výstražná fóla PE, š. 300, farba červená</t>
  </si>
  <si>
    <t>-100584846</t>
  </si>
  <si>
    <t>Ručný zásyp nezap. káblovej ryhy bez zhutn. zeminy, 35 cm širokej, 80 cm hlbokej v zemine tr. 3</t>
  </si>
  <si>
    <t>-1432267456</t>
  </si>
  <si>
    <t>Proviz. úprava terénu v zemine tr. 3, aby nerovnosti terénu neboli väčšie ako 2 cm od vodor.hladiny</t>
  </si>
  <si>
    <t>-844393006</t>
  </si>
  <si>
    <t>Stavebno montážne práce menej náročne, pomocné alebo manupulačné (Tr. 1) v rozsahu viac ako 8 hodín ( demontáž vzduš. vedenie so stĺpom)</t>
  </si>
  <si>
    <t>335865880</t>
  </si>
  <si>
    <t>860955132</t>
  </si>
  <si>
    <t>2044 (4) - SOŠ hotelových služieb a dopravy – modernizácia odborného vzdelávania SO 05 -  Budova dielní – Pavilón B</t>
  </si>
  <si>
    <t xml:space="preserve">SO 05_A - ACH Architektonicko – stavebné riešenie </t>
  </si>
  <si>
    <t xml:space="preserve">    714 - Akustické a protiotrasové opatrenie</t>
  </si>
  <si>
    <t>-2036410509</t>
  </si>
  <si>
    <t>2083859480</t>
  </si>
  <si>
    <t>-1656317128</t>
  </si>
  <si>
    <t>982376265</t>
  </si>
  <si>
    <t>-2035496578</t>
  </si>
  <si>
    <t>Doplnenie cementového poteru s plochou jednotlivo (s dodaním hmôt) do 4 m2 a hr. do 10 mm</t>
  </si>
  <si>
    <t>938471708</t>
  </si>
  <si>
    <t>Opravná a vyrovnávacia hmota na báze cementu,, vo vonkajších aj vnútorných priestoroch, hr. 5 mm</t>
  </si>
  <si>
    <t>1714469799</t>
  </si>
  <si>
    <t>Osadenie oceľ. zárubní protipož. dverí s obetónov. jednokrídlové do 2,5 m2</t>
  </si>
  <si>
    <t>835731742</t>
  </si>
  <si>
    <t xml:space="preserve">Zárubňa požiarna oceľová, šxvxhr 800x1970x100 mm, pravá </t>
  </si>
  <si>
    <t>-866287162</t>
  </si>
  <si>
    <t>Montáž hranatej plastovej vetracej mriežky plochy do 0,06 m2</t>
  </si>
  <si>
    <t>135823265</t>
  </si>
  <si>
    <t>Mriežka ventilačná plastová, hranatá so sieťkou, rozmery šxvxhr 200x150x15 mm</t>
  </si>
  <si>
    <t>721343562</t>
  </si>
  <si>
    <t>-1432456587</t>
  </si>
  <si>
    <t>-330382114</t>
  </si>
  <si>
    <t>720035925</t>
  </si>
  <si>
    <t>-649029779</t>
  </si>
  <si>
    <t>934775271</t>
  </si>
  <si>
    <t>Vysekanie rýh v stenách a priečkach z heraklitových alebo drevovlákn. dosiek v priestore priľahlom k strop. konštr. do hĺ. 30 mm, š. do 70 mm,  -0,00200t</t>
  </si>
  <si>
    <t>-1372363272</t>
  </si>
  <si>
    <t>Vysekanie rýh v stenách a priečkach z heraklitových alebo drevovlákn. dosiek v priestore priľahlom k strop. konštr. do hĺ. 30 mm, š. nad 150 mm,  -0,00500t</t>
  </si>
  <si>
    <t>1593695577</t>
  </si>
  <si>
    <t>-1578724825</t>
  </si>
  <si>
    <t>-562481121</t>
  </si>
  <si>
    <t>1886946696</t>
  </si>
  <si>
    <t>-1000893214</t>
  </si>
  <si>
    <t>350910510</t>
  </si>
  <si>
    <t>Akustické a protiotrasové opatrenie</t>
  </si>
  <si>
    <t>Demontáž akustických obkladov drevených panelov,  -0,00502t</t>
  </si>
  <si>
    <t>-1433249286</t>
  </si>
  <si>
    <t>Demontáž akustických obkladov podkladových roštov,  -0,00124t</t>
  </si>
  <si>
    <t>567315327</t>
  </si>
  <si>
    <t xml:space="preserve">Batéria drezová nástenná  DN 15, rozmer dxšxv 253x147x103 mm, jednopáková, chróm, </t>
  </si>
  <si>
    <t>SDK predsadená stena systémom NIDA obklad PK48-18/ogieň+</t>
  </si>
  <si>
    <t>-1030791429</t>
  </si>
  <si>
    <t>Presun hmôt pre sádrokartónové konštrukcie v objektoch výšky do 7 m</t>
  </si>
  <si>
    <t>2076199712</t>
  </si>
  <si>
    <t>Montáž dverí drevených vchodových bezpečnostných do kovovej bezpečnostnej zárubne</t>
  </si>
  <si>
    <t>421594143</t>
  </si>
  <si>
    <t>Dvere vnútorné protipožiarne drevené EI EW 30 D3, šxv 800x1970 mm, požiarna výplň DTD, SK certifikát, RAL nástrek</t>
  </si>
  <si>
    <t>-1851298764</t>
  </si>
  <si>
    <t>1517508059</t>
  </si>
  <si>
    <t>-881121266</t>
  </si>
  <si>
    <t>-1106227026</t>
  </si>
  <si>
    <t>-618047099</t>
  </si>
  <si>
    <t xml:space="preserve">Dlaždice keramické </t>
  </si>
  <si>
    <t>720940048</t>
  </si>
  <si>
    <t>1361576460</t>
  </si>
  <si>
    <t>Vyhladenie akrylátovým tmelom dvojnásobné na hrubozrnný podklad výšky do 3,80 m</t>
  </si>
  <si>
    <t>1325657863</t>
  </si>
  <si>
    <t>Maľby z maliarskych zmesí Primalex, Farmal, ručne nanášané tónované s bielym stropom dvojnásobné na jemnozrnný podklad výšky nad 3,80 m</t>
  </si>
  <si>
    <t>Demontáž do sute - lišta elektroinštalačná z PVC 100x40, uložená pevne, vkladacia   -0,00096 t</t>
  </si>
  <si>
    <t>1873196708</t>
  </si>
  <si>
    <t>Demontáž na spätnú montáž - lišta elektroinštalačná z PVC 100x40, uložená pevne, vkladacia</t>
  </si>
  <si>
    <t>-315872264</t>
  </si>
  <si>
    <t>-891277741</t>
  </si>
  <si>
    <t>SO 05_E - ELI - Elektroinštalácie</t>
  </si>
  <si>
    <t xml:space="preserve">    D1 - Rozvádzač R203, 204</t>
  </si>
  <si>
    <t xml:space="preserve">    D2 - Rozvádzač R207</t>
  </si>
  <si>
    <t xml:space="preserve">    D7 - Zásuvky </t>
  </si>
  <si>
    <t xml:space="preserve">    D8 - Svietidlá (vrátane svetelných zdrojov)</t>
  </si>
  <si>
    <t xml:space="preserve">    D9 - Materiál pre výstavbu káblových trás</t>
  </si>
  <si>
    <t xml:space="preserve">    D10 - Ukončenie silového kábla</t>
  </si>
  <si>
    <t xml:space="preserve">    D11 - Popis</t>
  </si>
  <si>
    <t xml:space="preserve">    D12 - Montáže</t>
  </si>
  <si>
    <t xml:space="preserve">    D13 - Demontáže</t>
  </si>
  <si>
    <t xml:space="preserve">    D14 - Overenie parametrov inštalácie</t>
  </si>
  <si>
    <t>Rozvádzač R203, 204</t>
  </si>
  <si>
    <t>Rozvádzač R207</t>
  </si>
  <si>
    <t>CYKY 3Cx2,5</t>
  </si>
  <si>
    <t>-997748779</t>
  </si>
  <si>
    <t>356058887</t>
  </si>
  <si>
    <t>Lišta LE032800 DLP podlahová 92x20mm</t>
  </si>
  <si>
    <t xml:space="preserve">Zásuvky </t>
  </si>
  <si>
    <t>Stavebno montážne práce náročné ucelené - odborné, tvorivé remeselné (Tr. 3) v rozsahu viac ako 8 hodín - spätná montáž rozvodov elktroinštalácie v priestoroch kotolne</t>
  </si>
  <si>
    <t>-791906488</t>
  </si>
  <si>
    <t>1949849971</t>
  </si>
  <si>
    <t>289509144</t>
  </si>
  <si>
    <t>999287872</t>
  </si>
  <si>
    <t>-1690452138</t>
  </si>
  <si>
    <t>-1948387151</t>
  </si>
  <si>
    <t>SO 05_P - PLY - Plynoinštalácia</t>
  </si>
  <si>
    <t xml:space="preserve">    731 - Ústredné kúrenie - kotolne</t>
  </si>
  <si>
    <t>2045714728</t>
  </si>
  <si>
    <t>1278030597</t>
  </si>
  <si>
    <t>-1230933250</t>
  </si>
  <si>
    <t>-1028190212</t>
  </si>
  <si>
    <t>-1443032756</t>
  </si>
  <si>
    <t>Potrubie z oceľových rúrok hladkých čiernych spájaných zvarov. akosť 11 353.0 Dxt 108x4 mm + 2ks klenuté dno DN100 PN40</t>
  </si>
  <si>
    <t>1068316259</t>
  </si>
  <si>
    <t>609085621</t>
  </si>
  <si>
    <t>Montáž armatúry závit. s jedným závitom, kohútik hadicový a iné plynovodné armatúry G 1/2</t>
  </si>
  <si>
    <t>1383853426</t>
  </si>
  <si>
    <t>Kohút pre plynovú inštaláciu priamy s nátrubkom K 800 1/2"</t>
  </si>
  <si>
    <t>995999026</t>
  </si>
  <si>
    <t xml:space="preserve">Guľový uzáver plynu priamy 1/2" s integrovanou tlakovou zátkou, PN 16, </t>
  </si>
  <si>
    <t>-1087248890</t>
  </si>
  <si>
    <t>-314257981</t>
  </si>
  <si>
    <t>-1472871322</t>
  </si>
  <si>
    <t>Montáž guľového uzáveru plynu priameho G 1</t>
  </si>
  <si>
    <t>1594399383</t>
  </si>
  <si>
    <t>Guľový uzáver na plyn 1", FF, páčka, plnoprietokový s obojstranne predĺženým závitom, niklovaná mosadz,</t>
  </si>
  <si>
    <t>-297768893</t>
  </si>
  <si>
    <t>772466446</t>
  </si>
  <si>
    <t xml:space="preserve">Guľový uzáver na plyn 6/4", FF, páčka, plnoprietokový, niklovaná mosadz, </t>
  </si>
  <si>
    <t>-479040752</t>
  </si>
  <si>
    <t>Montáž armatúry závitovej s dvoma závitmi, nízkotlakový regulátor tlaku plynu G 3/4</t>
  </si>
  <si>
    <t>1343374432</t>
  </si>
  <si>
    <t>regulátorom typu TYP B25 DN20/DN32,  s  reg.  tlaku  STL/NTL  -  100  kPa/2,0+0,1 kPa</t>
  </si>
  <si>
    <t>-644507070</t>
  </si>
  <si>
    <t>Montáž domovej regulačnej skrine</t>
  </si>
  <si>
    <t>939817693</t>
  </si>
  <si>
    <t>Oceľová skrinka 450x800x450 nástenná pre RZ</t>
  </si>
  <si>
    <t>1814123775</t>
  </si>
  <si>
    <t>375339267</t>
  </si>
  <si>
    <t>Montáž ohrievacieho telesa plynového s odťahom spalín do komína</t>
  </si>
  <si>
    <t>-1169216667</t>
  </si>
  <si>
    <t>Ústredné kúrenie - kotolne</t>
  </si>
  <si>
    <t>Odvod spalín -  podľa špecifikácie materiálu</t>
  </si>
  <si>
    <t>1773631514</t>
  </si>
  <si>
    <t>Montáž tvarovky - redukcie DN 40 privarením</t>
  </si>
  <si>
    <t>-101907128</t>
  </si>
  <si>
    <t>Redukcia varná DN 40/32, d 48,3/42,4 mm, hr. steny 2,6/2,6 mm, z čiernej uhlíkovej ocele</t>
  </si>
  <si>
    <t>223122461</t>
  </si>
  <si>
    <t>1571734377</t>
  </si>
  <si>
    <t>-972882562</t>
  </si>
  <si>
    <t>669872365</t>
  </si>
  <si>
    <t>129318342</t>
  </si>
  <si>
    <t>-1584087704</t>
  </si>
  <si>
    <t>751330132</t>
  </si>
  <si>
    <t>-785365439</t>
  </si>
  <si>
    <t>1233217017</t>
  </si>
  <si>
    <t>269319788</t>
  </si>
  <si>
    <t>516089972</t>
  </si>
  <si>
    <t>504359235</t>
  </si>
  <si>
    <t>30082679</t>
  </si>
  <si>
    <t>-441446548</t>
  </si>
  <si>
    <t>735266875</t>
  </si>
  <si>
    <t>Montáž protidažďovej žalúzie do prierezu 0.100 m2</t>
  </si>
  <si>
    <t>1823032341</t>
  </si>
  <si>
    <t xml:space="preserve">Žalúzia protidažďová plastová PRG 160 W, </t>
  </si>
  <si>
    <t>1569229178</t>
  </si>
  <si>
    <t xml:space="preserve">Žalúzia protidažďová plastová PRG 200 W, </t>
  </si>
  <si>
    <t>874390733</t>
  </si>
  <si>
    <t>1130505026</t>
  </si>
  <si>
    <t>-1445363518</t>
  </si>
  <si>
    <t>-137172939</t>
  </si>
  <si>
    <t>1424228276</t>
  </si>
  <si>
    <t>-578218000</t>
  </si>
  <si>
    <t>-350520251</t>
  </si>
  <si>
    <t>1947413502</t>
  </si>
  <si>
    <t>Čistenie potrubia prefúkavaním alebo preplachovaním DN 100</t>
  </si>
  <si>
    <t>1901458033</t>
  </si>
  <si>
    <t>-491351002</t>
  </si>
  <si>
    <t>Príprava pre skúšku tesnosti DN 100 - 125</t>
  </si>
  <si>
    <t>1854723302</t>
  </si>
  <si>
    <t>1159526792</t>
  </si>
  <si>
    <t>Skúška tesnosti potrubia podľa STN 13 0020 DN 100 - 125</t>
  </si>
  <si>
    <t>-136878359</t>
  </si>
  <si>
    <t>-1533477254</t>
  </si>
  <si>
    <t>Hlavná tlaková skúška vzduchom 0, 6 MPa DN 100</t>
  </si>
  <si>
    <t>1404282656</t>
  </si>
  <si>
    <t>-63700236</t>
  </si>
  <si>
    <t>1847022923</t>
  </si>
  <si>
    <t>958797189</t>
  </si>
  <si>
    <t>SO 05_UK - VYK - Vykurovanie</t>
  </si>
  <si>
    <t>Prestup v základoch z vláknocem. rúr, DN 80, potrubie vonk.pr. 20-40 mm - pozinkovaná tesniaca sada - dvojitá (bez rúrky)</t>
  </si>
  <si>
    <t>1299473350</t>
  </si>
  <si>
    <t>Montáž vodovodného potrubia z dvojvsrtvového PE 100 SDR17/PN10 zváraných natupo D 50x3,0 mm</t>
  </si>
  <si>
    <t>-2052489061</t>
  </si>
  <si>
    <t>Rúra HDPE na vodu PE100 PN10 SDR17 50x3,0x100 m</t>
  </si>
  <si>
    <t>1266457368</t>
  </si>
  <si>
    <t>Koleno 90° na tupo PE 100, na vodu, plyn a kanalizáciu, SDR 11 D 50 mm</t>
  </si>
  <si>
    <t>-111957007</t>
  </si>
  <si>
    <t>Zmena materiálu HDPE / PPR - spojka s vonkajším závitom, mechanická tvarovka PE100 50x1 1/2"</t>
  </si>
  <si>
    <t>1722423241</t>
  </si>
  <si>
    <t>1674648110</t>
  </si>
  <si>
    <t>1911045050</t>
  </si>
  <si>
    <t>2028300856</t>
  </si>
  <si>
    <t>200843551</t>
  </si>
  <si>
    <t>-1471791558</t>
  </si>
  <si>
    <t>-1397047063</t>
  </si>
  <si>
    <t>1433881736</t>
  </si>
  <si>
    <t xml:space="preserve">Izolačná PE trubica 8x9 mm (d potrubia x hr. izolácie), nadrezaná, </t>
  </si>
  <si>
    <t>383206130</t>
  </si>
  <si>
    <t>863682202</t>
  </si>
  <si>
    <t xml:space="preserve">Izolačná PE trubica dxhr. 25x9 mm, nadrezaná, na izolovanie rozvodov vody, kúrenia, zdravotechniky </t>
  </si>
  <si>
    <t>-538288109</t>
  </si>
  <si>
    <t>-1630678696</t>
  </si>
  <si>
    <t>Izolačná PE trubica dxhr. 50x9 mm, nadrezaná, na izolovanie rozvodov vody, kúrenia, zdravotechniky</t>
  </si>
  <si>
    <t>1807053625</t>
  </si>
  <si>
    <t>584692199</t>
  </si>
  <si>
    <t>Izolačná PE trubica dxhr. 20x13 mm, nadrezaná, na izolovanie rozvodov vody, kúrenia, zdravotechniky</t>
  </si>
  <si>
    <t>-1486129862</t>
  </si>
  <si>
    <t>Izolačná PE trubica dxhr. 32x20 mm, nadrezaná, na izolovanie rozvodov vody, kúrenia, zdravotechniky</t>
  </si>
  <si>
    <t>-1495844068</t>
  </si>
  <si>
    <t>-1816250853</t>
  </si>
  <si>
    <t>1401673682</t>
  </si>
  <si>
    <t>-1840312823</t>
  </si>
  <si>
    <t xml:space="preserve">Izolačná trubica 28x25 mm (d x hr. izolácie), dĺ. 2 m, </t>
  </si>
  <si>
    <t>2070459973</t>
  </si>
  <si>
    <t xml:space="preserve">Izolačná trubica 35x32 mm (d x hr. izolácie), dĺ. 2 m, </t>
  </si>
  <si>
    <t>-1076359745</t>
  </si>
  <si>
    <t>-152619613</t>
  </si>
  <si>
    <t>1829321361</t>
  </si>
  <si>
    <t>Protipožiarny prestup potrubia prierez otvoru 0,04-0,05 m2 izolované protipožiarnou penou El60-120, zaplnenie prestupu 30%</t>
  </si>
  <si>
    <t>785458618</t>
  </si>
  <si>
    <t>153400786</t>
  </si>
  <si>
    <t>Montáž odpadového HT potrubia vodorovného DN 32</t>
  </si>
  <si>
    <t>2048569506</t>
  </si>
  <si>
    <t>HT rúra hrdlová DN 32 dĺ. 1 m, PP systém pre rozvod vnútorného odpadu</t>
  </si>
  <si>
    <t>-244572773</t>
  </si>
  <si>
    <t>Montáž kolena HT potrubia DN 32</t>
  </si>
  <si>
    <t>1047331805</t>
  </si>
  <si>
    <t>Koleno HT DN 32, PP systém pre beztlakový rozvod vnútorného odpadu</t>
  </si>
  <si>
    <t>1148833105</t>
  </si>
  <si>
    <t>Montáž odbočky HT potrubia DN 32</t>
  </si>
  <si>
    <t>-1233536267</t>
  </si>
  <si>
    <t>Odbočka HT DN 32, PP systém pre beztlakový rozvod vnútorného odpadu</t>
  </si>
  <si>
    <t>-616310313</t>
  </si>
  <si>
    <t>Montáž PVC potrubia na odvod kondenzátu D 16 mm</t>
  </si>
  <si>
    <t>1538422881</t>
  </si>
  <si>
    <t>Hadica PVC pre odvod kondenzátu, D 16 mm, dĺ. 30 m</t>
  </si>
  <si>
    <t>-1990788912</t>
  </si>
  <si>
    <t>407089769</t>
  </si>
  <si>
    <t>-1954085686</t>
  </si>
  <si>
    <t>Potrubie z uhlíkovej ocele pozinkované, rúry Geberit Mapress d18x1,2mm</t>
  </si>
  <si>
    <t>1872708546</t>
  </si>
  <si>
    <t>Potrubie z uhlíkovej ocele pozinkované, rúry Geberit Mapress d28x1,5mm</t>
  </si>
  <si>
    <t>-1556528908</t>
  </si>
  <si>
    <t>Potrubie z uhlíkovej ocele pozinkované, rúry Geberit Mapress d35x1,5mm</t>
  </si>
  <si>
    <t>-581199605</t>
  </si>
  <si>
    <t>Potrubie z uhlíkovej ocele pozinkované, rúry Geberit Mapress d42x1,5mm</t>
  </si>
  <si>
    <t>2052485610</t>
  </si>
  <si>
    <t>-1312911503</t>
  </si>
  <si>
    <t>477570976</t>
  </si>
  <si>
    <t>-234646780</t>
  </si>
  <si>
    <t>566584500</t>
  </si>
  <si>
    <t>995710125</t>
  </si>
  <si>
    <t>Montáž prechodu PP-R plast/kov DN 40</t>
  </si>
  <si>
    <t>1976823144</t>
  </si>
  <si>
    <t xml:space="preserve">Prechodka OCEĽ/ PP-RCT/AL/PPR - prechodka s kovovým závitom vonkajším D 40xR 5/4" </t>
  </si>
  <si>
    <t>-1487795372</t>
  </si>
  <si>
    <t>-271114492</t>
  </si>
  <si>
    <t>2026777671</t>
  </si>
  <si>
    <t>Montáž poistného ventilu závitového pre vodu G 3/4</t>
  </si>
  <si>
    <t>-153936795</t>
  </si>
  <si>
    <t xml:space="preserve">Ventil poistný pre vykurovanie, 3/4" FF, 8 bar, PN 10, mosadz, </t>
  </si>
  <si>
    <t>777530878</t>
  </si>
  <si>
    <t>Montáž spätného ventilu závitového G 1/2</t>
  </si>
  <si>
    <t>1937321703</t>
  </si>
  <si>
    <t>Ventil spätný pružinový DN 15, teleso z mosadze, NBR tesnenie</t>
  </si>
  <si>
    <t>-1972376779</t>
  </si>
  <si>
    <t>Montáž spätného ventilu závitového G 5/4</t>
  </si>
  <si>
    <t>-97250126</t>
  </si>
  <si>
    <t>Ventil spätný pružinový DN 32, teleso z mosadze, NBR tesnenie</t>
  </si>
  <si>
    <t>-535286377</t>
  </si>
  <si>
    <t>Montáž spätného ventilu závitového G 6/4</t>
  </si>
  <si>
    <t>-322371778</t>
  </si>
  <si>
    <t>Ventil spätný pružinový DN 40, teleso z mosadze, NBR tesnenie</t>
  </si>
  <si>
    <t>-99455438</t>
  </si>
  <si>
    <t>1835739345</t>
  </si>
  <si>
    <t>-1127721941</t>
  </si>
  <si>
    <t>2051394652</t>
  </si>
  <si>
    <t>-1052845233</t>
  </si>
  <si>
    <t>Montáž vodomeru závitového jednovtokového suchobežného G 1/2</t>
  </si>
  <si>
    <t>-946031382</t>
  </si>
  <si>
    <t>Vodomer domový, Q3=2,5, L=165mm, DN15</t>
  </si>
  <si>
    <t>1228098120</t>
  </si>
  <si>
    <t>-1570834268</t>
  </si>
  <si>
    <t>1963234688</t>
  </si>
  <si>
    <t>1477918994</t>
  </si>
  <si>
    <t>Montáž závitovej armatúry s 2 závitmi G 6/4</t>
  </si>
  <si>
    <t>181192272</t>
  </si>
  <si>
    <t>Redukcia, vonkajší 6/4"x vnútorný 5/4", PN 10, T = +120 °C, vhodná pre pitnú vodu, mosadz,</t>
  </si>
  <si>
    <t>1798650346</t>
  </si>
  <si>
    <t>Potrubie plasthliníkové D 40 mm</t>
  </si>
  <si>
    <t>1303117236</t>
  </si>
  <si>
    <t>1227527336</t>
  </si>
  <si>
    <t>Montáž plynového kotla stacionárneho kondenzačného 41-120 kW</t>
  </si>
  <si>
    <t>-2056073469</t>
  </si>
  <si>
    <t>Kotol stacionárny plynový zliatinový kondenzačný, výkon 50 kW vxšxhl 965x600x792 mm,</t>
  </si>
  <si>
    <t>1443855099</t>
  </si>
  <si>
    <t>137344347</t>
  </si>
  <si>
    <t>Kotlová poistná sada, obsahuje:   tepelno-izolačný obal (zadná strana, predná strana),  rozdeľovač s poistným ventilom, manometroma automatickým odvzdušňovacím ventilom, pripojovacie potrubie KSS s tepelnou izoláciou, tesnenie)</t>
  </si>
  <si>
    <t>-1170459313</t>
  </si>
  <si>
    <t>Presun hmôt pre kotolne umiestnené vo výške (hĺbke) do 6 m</t>
  </si>
  <si>
    <t>-1377949744</t>
  </si>
  <si>
    <t>1878965817</t>
  </si>
  <si>
    <t>1004898028</t>
  </si>
  <si>
    <t>-30861377</t>
  </si>
  <si>
    <t>Montáž zásobníkového ohrievača vody pre ohrev pitnej vody v spojení s kotlami objem 500 l</t>
  </si>
  <si>
    <t>667453182</t>
  </si>
  <si>
    <t>Nepriamoohrevný zásobníkový ohrievač SU500.5</t>
  </si>
  <si>
    <t>-2104111567</t>
  </si>
  <si>
    <t>Montáž expanznej nádoby tlak do 6 bar s membránou 140 l</t>
  </si>
  <si>
    <t>1938129922</t>
  </si>
  <si>
    <t xml:space="preserve">Nádoba expanzná s membránou typ NG 140 l, D 480 mm, v 902 mm, pripojenie R 1", 6/1,5 bar, šedá, </t>
  </si>
  <si>
    <t>771998353</t>
  </si>
  <si>
    <t>Montáž expanznej nádoby pre solárne systémy tlak 10 barov s vakom objem 50 l</t>
  </si>
  <si>
    <t>571147606</t>
  </si>
  <si>
    <t xml:space="preserve">Nádoba expanzná 50 l, </t>
  </si>
  <si>
    <t>-279674515</t>
  </si>
  <si>
    <t xml:space="preserve">Doplňovacie zariadenie fillset s vodomerom 10 bar/60°C, </t>
  </si>
  <si>
    <t>732779436</t>
  </si>
  <si>
    <t>Zmäkčovacie zariadenie doplňovanej vody fillsoft I, do 8 bar/40st.C</t>
  </si>
  <si>
    <t>661712311</t>
  </si>
  <si>
    <t xml:space="preserve">Náplň  (demineralizácia) </t>
  </si>
  <si>
    <t>-621612701</t>
  </si>
  <si>
    <t xml:space="preserve">Kontolka </t>
  </si>
  <si>
    <t>436523289</t>
  </si>
  <si>
    <t>Automatické doplňovanie a kontrola tlaku vody magcontrol typ MC, do 10 bar/90st.C</t>
  </si>
  <si>
    <t>1745358765</t>
  </si>
  <si>
    <t>Montáž obehového čerpadla teplovodného DN 40 výtlak do 1,8 m</t>
  </si>
  <si>
    <t>1691892554</t>
  </si>
  <si>
    <t xml:space="preserve">Čerpadlo obehové 25-80 180, PN 6/10, </t>
  </si>
  <si>
    <t>1046704772</t>
  </si>
  <si>
    <t xml:space="preserve">Čerpadlo cirkulačné UP 20-45 N 150, </t>
  </si>
  <si>
    <t>-685377848</t>
  </si>
  <si>
    <t>Montáž cirkulačného čerpadla výtlak do 1,4 m rozpon 110 mm</t>
  </si>
  <si>
    <t>663012777</t>
  </si>
  <si>
    <t>2003265468</t>
  </si>
  <si>
    <t>-1589111432</t>
  </si>
  <si>
    <t>-1153741272</t>
  </si>
  <si>
    <t>-423588024</t>
  </si>
  <si>
    <t>-1870191607</t>
  </si>
  <si>
    <t>-1871016649</t>
  </si>
  <si>
    <t>Mosadzná dvojitá spojka závitová, 2x vonkajší závit G6/4''</t>
  </si>
  <si>
    <t>-588720124</t>
  </si>
  <si>
    <t>Mosadzná závitová redukcia, 2x vonkajší závit R6/4''x5/4''</t>
  </si>
  <si>
    <t>533676549</t>
  </si>
  <si>
    <t>Mosadzné koleno 90°, 2x vnútorný závit R6/4''</t>
  </si>
  <si>
    <t>-201769294</t>
  </si>
  <si>
    <t>Montáž závitovej armatúry s 2 závitmi G 1</t>
  </si>
  <si>
    <t>-1038963159</t>
  </si>
  <si>
    <t>Redukovaná dvojitá spojka DN25/15 (1" x 1/2")</t>
  </si>
  <si>
    <t>-1024922488</t>
  </si>
  <si>
    <t>Redukovaná dvojitá spojka DN20/15 (3/4" x 1/2")</t>
  </si>
  <si>
    <t>-1490515857</t>
  </si>
  <si>
    <t>Montáž ventilu odvzdušňovacieho závitového automatického G 3/8</t>
  </si>
  <si>
    <t>-2107147970</t>
  </si>
  <si>
    <t>Ventil odvzdušňovací automatický 3/8”</t>
  </si>
  <si>
    <t>-383199110</t>
  </si>
  <si>
    <t>Montáž guľového kohúta závitového G 1/2</t>
  </si>
  <si>
    <t>1363970384</t>
  </si>
  <si>
    <t>Guľový ventil 1/2”, páčka chróm</t>
  </si>
  <si>
    <t>-565264944</t>
  </si>
  <si>
    <t>Montáž guľového kohúta závitového G 3/4</t>
  </si>
  <si>
    <t>-843330986</t>
  </si>
  <si>
    <t>Guľový ventil 3/4”, páčka chróm</t>
  </si>
  <si>
    <t>-1223603991</t>
  </si>
  <si>
    <t>809955965</t>
  </si>
  <si>
    <t xml:space="preserve">Guľový kohút so zaistením MK 5/4" - príslušenstvo k expanzným nádobám, </t>
  </si>
  <si>
    <t>44993600</t>
  </si>
  <si>
    <t>1676290416</t>
  </si>
  <si>
    <t>Montáž guľového kohúta závitového G 6/4</t>
  </si>
  <si>
    <t>-1117600004</t>
  </si>
  <si>
    <t>Guľový ventil 1 1/2”, páčka chróm</t>
  </si>
  <si>
    <t>-2060358841</t>
  </si>
  <si>
    <t>Montáž spätnej klapky závitovej G 3/4</t>
  </si>
  <si>
    <t>-2100278563</t>
  </si>
  <si>
    <t>Spätná klapka vodorovná závitová 3/4", PN 10, pre vodu, mosadz</t>
  </si>
  <si>
    <t>-1748743040</t>
  </si>
  <si>
    <t>Montáž filtra závitového G 3/4</t>
  </si>
  <si>
    <t>-2021402663</t>
  </si>
  <si>
    <t>Mechanický filter s výmennou vložkou 3/4", mosadzný, DN20, PN 25, závitový</t>
  </si>
  <si>
    <t>1679151880</t>
  </si>
  <si>
    <t>Montáž filtra závitového G 1 1/4</t>
  </si>
  <si>
    <t>1848288924</t>
  </si>
  <si>
    <t>Mechanický filter s výmennou vložkou 5/4", mosadzný, DN20, PN 32, závitový</t>
  </si>
  <si>
    <t>-548997037</t>
  </si>
  <si>
    <t>Montáž filtra závitového G 1 1/2</t>
  </si>
  <si>
    <t>-978299290</t>
  </si>
  <si>
    <t>Mechanický filter s výmennou vložkou 6/4", mosadzný, DN40, PN 25, závitový</t>
  </si>
  <si>
    <t>711247173</t>
  </si>
  <si>
    <t>Montáž zmiešavacej armatúry trojcestnej DN 32 s ručným ovládaním</t>
  </si>
  <si>
    <t>2083651605</t>
  </si>
  <si>
    <t>665618199</t>
  </si>
  <si>
    <t>Montáž zmiešavacej armatúry trojcestnej DN 25 so servopohonom</t>
  </si>
  <si>
    <t>183832450</t>
  </si>
  <si>
    <t>Dvojcestný uzatvárací ventil TA CV216 RGA</t>
  </si>
  <si>
    <t>1473597695</t>
  </si>
  <si>
    <t>-261305856</t>
  </si>
  <si>
    <t>Montáž zmiešavacej armatúry trojcestnej DN 32 so servopohonom</t>
  </si>
  <si>
    <t>-130521169</t>
  </si>
  <si>
    <t>Trojcestný zmiešavací ventil TA CV316 RGA</t>
  </si>
  <si>
    <t>1157343377</t>
  </si>
  <si>
    <t>485379055</t>
  </si>
  <si>
    <t>Montáž teplomeru technického axiálneho priemer 63 mm dĺžka 50 mm</t>
  </si>
  <si>
    <t>-2134990736</t>
  </si>
  <si>
    <t>Teplomer axiálny d 63 mm, pripojenie 1/2" zadné s jímkou dĺžky a ochr. púzdrom, rozsah 0-80 °C</t>
  </si>
  <si>
    <t>-1826168917</t>
  </si>
  <si>
    <t>Montáž tlakomera- manometra axiálneho priemer 50 mm</t>
  </si>
  <si>
    <t>-1642537495</t>
  </si>
  <si>
    <t>Manometer radiálny d 50 mm, pripojenie 1/4" spodné, 0-10 bar</t>
  </si>
  <si>
    <t>1205075931</t>
  </si>
  <si>
    <t>Montáž tlakomera - manometra axiálneho priemer 63 mm</t>
  </si>
  <si>
    <t>979843749</t>
  </si>
  <si>
    <t>Manometer axiálny d 63 mm, pripojenie 1/4" zadné, 0-6 bar</t>
  </si>
  <si>
    <t>843704225</t>
  </si>
  <si>
    <t>-1774523823</t>
  </si>
  <si>
    <t>541675494</t>
  </si>
  <si>
    <t>1521844618</t>
  </si>
  <si>
    <t>2118122447</t>
  </si>
  <si>
    <t>Tlačítko - radenie 1/0 nástenný IP 67, vrátane zapojenia</t>
  </si>
  <si>
    <t>257584082</t>
  </si>
  <si>
    <t>Bezpečnostný vypínač (STOP tlačidlo) typ RMQ-Titan FAK-R/V/KC11/Y1, IP 67, 230V/50Hz</t>
  </si>
  <si>
    <t>-1726439718</t>
  </si>
  <si>
    <t>Domova rozvodnica do 12 M  povrchová montáž</t>
  </si>
  <si>
    <t>-103379308</t>
  </si>
  <si>
    <t>801039057</t>
  </si>
  <si>
    <t>Montáž snímačov</t>
  </si>
  <si>
    <t>-2052197860</t>
  </si>
  <si>
    <t>Detektor univerzálny pre indikáciu úniku horľavých plynov</t>
  </si>
  <si>
    <t>-2071676102</t>
  </si>
  <si>
    <t>Montáž elektrického vykurovacieho samoregulačného kábla pre ochranu odkvapového zvodu</t>
  </si>
  <si>
    <t>1522634701</t>
  </si>
  <si>
    <t>Kábel vykurovací samoregulačný 15W/m</t>
  </si>
  <si>
    <t>-1352056279</t>
  </si>
  <si>
    <t>Montáž a zapojenie termostatu bez snímača pre teplotný limit na DIN lištu</t>
  </si>
  <si>
    <t>-1700365739</t>
  </si>
  <si>
    <t>Programovacia jednotka s káblovým snímačom, na DIN lištu, DEVIreg 330</t>
  </si>
  <si>
    <t>1654682348</t>
  </si>
  <si>
    <t>Montáž exterierového snímača teploty</t>
  </si>
  <si>
    <t>-141034804</t>
  </si>
  <si>
    <t>Montáž ponorného snímača teploty pre vodu</t>
  </si>
  <si>
    <t>-1109673565</t>
  </si>
  <si>
    <t xml:space="preserve">Odporový snímač teploty, káblový, s ponornou stonkou, ponor 50mm, merací rozsah -30 až +130°C, s ochranným puzdrom, výstupný signál spojitý, Ni 1000 Ω </t>
  </si>
  <si>
    <t>-599820747</t>
  </si>
  <si>
    <t>Zapojenie regulátora kotla</t>
  </si>
  <si>
    <t>2125465291</t>
  </si>
  <si>
    <t>292589693</t>
  </si>
  <si>
    <t>Montáž kaskádového modula</t>
  </si>
  <si>
    <t>171575922</t>
  </si>
  <si>
    <t>-604108199</t>
  </si>
  <si>
    <t>Montáž zmiešavacieho modulu</t>
  </si>
  <si>
    <t>-1593792839</t>
  </si>
  <si>
    <t>1296543969</t>
  </si>
  <si>
    <t>Montáž modulu škrtiacej klapky</t>
  </si>
  <si>
    <t>713309878</t>
  </si>
  <si>
    <t>1265300312</t>
  </si>
  <si>
    <t>Tlaková skúška tlakových nádob stabilných o obsahu do 0, 2 m3</t>
  </si>
  <si>
    <t>1973701081</t>
  </si>
  <si>
    <t>-903382536</t>
  </si>
  <si>
    <t>-1342305757</t>
  </si>
  <si>
    <t>-1825771440</t>
  </si>
  <si>
    <t>1973235304</t>
  </si>
  <si>
    <t>-1165657122</t>
  </si>
  <si>
    <t>2044 (5) - SOŠ hotelových služieb a dopravy – modernizácia odborného vzdelávania SO 06  Budova hotelovej akadémie</t>
  </si>
  <si>
    <t xml:space="preserve">SO 06_A - ACH Architektonicko – stavebné riešenie </t>
  </si>
  <si>
    <t>Murivo nosné (m3) z tvárnic hr. 250 mm P3-450 PD, na MVC a maltu  (250x249x599)</t>
  </si>
  <si>
    <t>Priečky z tvárnic hr. 125 mm P2-500 hladkých, na MVC a maltu (125x249x599)</t>
  </si>
  <si>
    <t>Oprava vnútorných vápenných omietok stien, opravovaná plocha nad 5 do 10 %,štuková</t>
  </si>
  <si>
    <t>Vnútorná omietka stien, vápennocementová, strojné miešanie, ručné nanášanie, Jadrová omietka , hr. 10 mm</t>
  </si>
  <si>
    <t>Vnútorná omietka stien štuková, strojné miešanie, ručné nanášanie, hr. 3 mm</t>
  </si>
  <si>
    <t>Umývadlo keramické, rozmer 500x410x185 mm, biela,</t>
  </si>
  <si>
    <t>Zápachová uzávierka kolenová pre umývadlá a bidety, d 40 mm, G 1 1/4", vodorovný odtok, alpská biela, plast,</t>
  </si>
  <si>
    <t>zvisle značenie  z náterových hmôt akrylátových ručné, symboly a nápisy -NAZOV SKOLY</t>
  </si>
  <si>
    <t>SO 06_Az - ACH Architektonicko – stavebné riešenie zateplenia</t>
  </si>
  <si>
    <t>Príprava vonkajšieho podkladu podhľadov, spevňovač omietok</t>
  </si>
  <si>
    <t>Príprava vonkajšieho podkladu podhľadov, emulzia na zvýšenie priľnavosti weber.betonkontakt</t>
  </si>
  <si>
    <t>Vonkajšia omietka podhľadov tenkovrstvová, silikónová, roztieraná strednozrnná</t>
  </si>
  <si>
    <t>Príprava vonkajšieho podkladu stien, podkladný náter</t>
  </si>
  <si>
    <t>Príprava vonkajšieho podkladu stien, penetračný náter BetonKontakt</t>
  </si>
  <si>
    <t>Vonkajšia omietka stien, vápennocementová, strojné miešanie, ručné nanášanie, Jadrová omietka, hr. 20 mm</t>
  </si>
  <si>
    <t>Kontaktný zatepľovací systém hr. 160 mm exclusive (minerálna vlna), skrutkovacie kotvy</t>
  </si>
  <si>
    <t>Kontaktný zatepľovací systém ostenia hr. 20 mm weber.therm mínus 7 (XPS) -interier</t>
  </si>
  <si>
    <t>Kontaktný zatepľovací systém ostenia hr. 40 mm weber (XPS)-exterier</t>
  </si>
  <si>
    <t>Kontaktný zatepľovací systém hr. 140 mm  riešenie soklovej časti (EPS), skrutkovacie kotvy</t>
  </si>
  <si>
    <t>Kontaktný zatepľovací systém hr. 160 mm riešenie soklovej časti (XPS), skrutkovacie kotvy</t>
  </si>
  <si>
    <t>Príchytka tanierová, kovový tŕň 10x260mm</t>
  </si>
  <si>
    <t>Parapetná doska vlhkovzdorná DTD vrchná vrstva: CPL laminát  0,7 mm, B=350 mm</t>
  </si>
  <si>
    <t>Montáž lešenia ľahkého pracovného radového s podlahami šírky od 0, 80 do 1,00 m a výšky 10-30 m</t>
  </si>
  <si>
    <t>Mriežka ventilačná kovová, hranatá so sieťkou, rozmery šxvxhr 400x700 mm, farba biela</t>
  </si>
  <si>
    <t>Vyvesenie dreveného okenného krídla do suti plochy do 1,5 m2, -0,01200t</t>
  </si>
  <si>
    <t>Vybúranie drevených rámov okien dvojitých alebo zdvojených, plochy do 4 m2,  -0,05400t</t>
  </si>
  <si>
    <t>-2123177271</t>
  </si>
  <si>
    <t>-1676728112</t>
  </si>
  <si>
    <t>Montáž podkladnej konštrukcie z OSB dosiek na atike šírky 311 - 410 mm pod klampiarske konštrukcie</t>
  </si>
  <si>
    <t>Doska OSB 3 Superfinish nebrúsené hrxlxš 18x2500x1250 mm</t>
  </si>
  <si>
    <t>Oplechovanie ríms a ozdobných prvkov z pozinkovaného farbeného PZf plechu, r.š. 330 mm -skrina elektro</t>
  </si>
  <si>
    <t>Demontáž oplechovania ríms rš od 250 do 330 mm,  -0,00175t</t>
  </si>
  <si>
    <t>Oplechovanie muriva a atík z pozinkovaného farbeného PZf plechu, vrátane rohov r.š. 600 mm</t>
  </si>
  <si>
    <t>Paropropustná fólie (kontaktní)</t>
  </si>
  <si>
    <t>Montáž okien plastových s hydroizolačnými ISO páskami (exteriérová a interiérová)</t>
  </si>
  <si>
    <t>Tesniaca paropriepustná fólia polymér-flísová, š. 290 mm, dĺ. 30 m, pre tesnenie pripájacej škáry okenného rámu a muriva z exteriéru</t>
  </si>
  <si>
    <t>Tesniaca paronepriepustná fólia polymér-flísová, š. 70 mm, dĺ. 30 m, pre tesnenie pripájacej škáry okenného rámu a muriva z interiéru</t>
  </si>
  <si>
    <t>Plastové okno dvojkrídlové OS+O, vxš 1500x2500 mm, izolačné trojsklo, 6 komorový profil</t>
  </si>
  <si>
    <t>Plastové okno neotváravé, vxš 500x1500 mm, plné -panel z minerálnej vlny, 6 komorový profil</t>
  </si>
  <si>
    <t>Demontáž parapetnej dosky drevenej šírky do 300 mm, dĺžky nad 1600 mm, -0,006t</t>
  </si>
  <si>
    <t>Stavebno montážne práce náročnejšie, ucelené, obtiažne, rutinné (Tr. 2) v rozsahu viac ako 8 hodín náročnejšie-DEMONTÁŽ BZ -(BZ -8ks ZVODOV CELKOVA DLZKA 160m A PREDMETOV NA FASÁDE (VYPINACE, KRABICE, SLABOPRÚD)</t>
  </si>
  <si>
    <t>Stavebno montážne práce náročné ucelené - odborné, tvorivé remeselné (Tr. 3) v rozsahu viac ako 8 hodín-MONTÁŽ BZ -(BZ -8ks ZVODOV CELKOVA DLZKA 160m</t>
  </si>
  <si>
    <t>súb</t>
  </si>
  <si>
    <t>SO 06_EL - ELI - Elektroinštalácie</t>
  </si>
  <si>
    <t xml:space="preserve">    D1 - Rozvádzač R115, RPP1B, R205, R219, RPP, R414, R511</t>
  </si>
  <si>
    <t xml:space="preserve">    D2 - RACK</t>
  </si>
  <si>
    <t xml:space="preserve">    D3 - Káble</t>
  </si>
  <si>
    <t xml:space="preserve">    D4 - Káblový žľab</t>
  </si>
  <si>
    <t xml:space="preserve">    D5 - Podlahová krabica lavica / katedra</t>
  </si>
  <si>
    <t xml:space="preserve">    D6 - Zásuvkový blok povrch lavica / katedra</t>
  </si>
  <si>
    <t xml:space="preserve">    D7 - Zásuvky , vypínače</t>
  </si>
  <si>
    <t xml:space="preserve">    D10 - Bleskozvodový materiál oprava</t>
  </si>
  <si>
    <t xml:space="preserve">    D11 - Ukončenie silového kábla</t>
  </si>
  <si>
    <t xml:space="preserve">    D12 - Popis</t>
  </si>
  <si>
    <t xml:space="preserve">    D13 - Otvory pre inštalačné škatule</t>
  </si>
  <si>
    <t xml:space="preserve">    D14 - Prierazy</t>
  </si>
  <si>
    <t xml:space="preserve">    D15 - Sekanie drážok</t>
  </si>
  <si>
    <t xml:space="preserve">    D16 - Montáže</t>
  </si>
  <si>
    <t xml:space="preserve">    D17 - Demontáže</t>
  </si>
  <si>
    <t xml:space="preserve">    D18 - Overenie parametrov inštalácie</t>
  </si>
  <si>
    <t>Rozvádzač R115, RPP1B, R205, R219, RPP, R414, R511</t>
  </si>
  <si>
    <t>CHKE-R-J 5x6</t>
  </si>
  <si>
    <t>CHKE-R 3x1,5</t>
  </si>
  <si>
    <t>CHKE-R 3x2,5</t>
  </si>
  <si>
    <t>-200088018</t>
  </si>
  <si>
    <t>1566602718</t>
  </si>
  <si>
    <t>-1343494204</t>
  </si>
  <si>
    <t>448217855</t>
  </si>
  <si>
    <t>-2047429444</t>
  </si>
  <si>
    <t>721075903</t>
  </si>
  <si>
    <t>2044 (6) - SOŠ hotelových služieb a dopravy – modernizácia odborného vzdelávania SO 07 - Jazdiareň</t>
  </si>
  <si>
    <t xml:space="preserve">SO 07_A - ACH - Architektonicko – stavebné riešenie </t>
  </si>
  <si>
    <t xml:space="preserve">    5 - Komunikácie</t>
  </si>
  <si>
    <t>Výkop nezapaženej jamy v hornine 4, nad 100 do 1000 m3</t>
  </si>
  <si>
    <t>639630855</t>
  </si>
  <si>
    <t>670264394</t>
  </si>
  <si>
    <t>Vodorovné premiestnenie výkopku po spevnenej ceste z horniny tr.1-4, do 100 m3 na vzdialenosť do 1000 m</t>
  </si>
  <si>
    <t>-1960654030</t>
  </si>
  <si>
    <t>1989682955</t>
  </si>
  <si>
    <t>58948729</t>
  </si>
  <si>
    <t>Uloženie sypaniny do násypu súdržnej horniny s mierou zhutnenia podľa Proctor-Standard na 95 %</t>
  </si>
  <si>
    <t>274708071</t>
  </si>
  <si>
    <t>-1447245559</t>
  </si>
  <si>
    <t>-605311892</t>
  </si>
  <si>
    <t>Násyp pod základové konštrukcie so zhutnením z  kameniva hrubého drveného fr.0-63 mm</t>
  </si>
  <si>
    <t>-265563433</t>
  </si>
  <si>
    <t>Násyp pod základové konštrukcie so zhutnením z kameniva drobného ťaženého 2-5 mm</t>
  </si>
  <si>
    <t>-1155759989</t>
  </si>
  <si>
    <t>775237452</t>
  </si>
  <si>
    <t>1091119561</t>
  </si>
  <si>
    <t>Betón základových pätiek, prostý tr. C 25/30</t>
  </si>
  <si>
    <t>2137691129</t>
  </si>
  <si>
    <t>Betón základových pätiek, železový (bez výstuže), tr. C 25/30</t>
  </si>
  <si>
    <t>-847122727</t>
  </si>
  <si>
    <t>Výstuž základových pätiek z ocele B500 (10505)</t>
  </si>
  <si>
    <t>-498883978</t>
  </si>
  <si>
    <t>Komunikácie</t>
  </si>
  <si>
    <t>Kladenie betónovej zámkovej dlažby komunikácií pre peších hr. 80 mm pre peších do 50 m2 so zriadením lôžka z kameniva hr. 30 mm</t>
  </si>
  <si>
    <t>710038911</t>
  </si>
  <si>
    <t>Dlažba betónová škárová, rozmer 200x165x80 mm, prírodná</t>
  </si>
  <si>
    <t>1513194452</t>
  </si>
  <si>
    <t>Kladenie dlažby z plastových vegetačných tvárnic plochy nad 100 m2</t>
  </si>
  <si>
    <t>-1904628879</t>
  </si>
  <si>
    <t>Dlaždice pre spevnenú plochu jezdeckých areálov</t>
  </si>
  <si>
    <t>22190863</t>
  </si>
  <si>
    <t>Násyp - piesok westernová zmes ( nášlapná vrstva jazdiarne)</t>
  </si>
  <si>
    <t>531259645</t>
  </si>
  <si>
    <t>Osadenie chodník. obrubníka betónového stojatého do lôžka z betónu prosteho tr. C 16/20 s bočnou oporou</t>
  </si>
  <si>
    <t>1647938031</t>
  </si>
  <si>
    <t>Obrubník parkový, lxšxv 1000x50x200 mm, prírodný</t>
  </si>
  <si>
    <t>292907665</t>
  </si>
  <si>
    <t>-2007793417</t>
  </si>
  <si>
    <t>792892570</t>
  </si>
  <si>
    <t>Presun hmôt pre objekty 801-812 so zdvíhanými stropmi výšky do 14m</t>
  </si>
  <si>
    <t>857903252</t>
  </si>
  <si>
    <t>Montáž a dodávka ľahkej montovanej haly Hala 25 x 40 x 4m PVC opláštenie, snehová záťaž 75 kg / m 2 podľa projektovej dokumentácie vrátane všetkých pridružených konštrukcií s príslušenstvom podľa cenovej ponuky D+M</t>
  </si>
  <si>
    <t>963603476</t>
  </si>
  <si>
    <t>-1825429716</t>
  </si>
  <si>
    <t>-299467562</t>
  </si>
  <si>
    <t>-1192094364</t>
  </si>
  <si>
    <t>-856235347</t>
  </si>
  <si>
    <t>810029396</t>
  </si>
  <si>
    <t>SO 07_E - ELI - Elektroinštalácie</t>
  </si>
  <si>
    <t xml:space="preserve">Montáž konzoly na betónový stĺp </t>
  </si>
  <si>
    <t>1200044711</t>
  </si>
  <si>
    <t xml:space="preserve">Konzola stĺpová </t>
  </si>
  <si>
    <t>4907524</t>
  </si>
  <si>
    <t>Priemyslová zásuvka nástenná CEE 400 V / 32 A vrátane zapojenia, IZN 3243, 3P + PE, IZN 3253, 3P + N + PE</t>
  </si>
  <si>
    <t>155657101</t>
  </si>
  <si>
    <t>Zásuvka nástenná priemyslová IZN 3253, 3P + N + PE, IP 44 - 400V, 32A</t>
  </si>
  <si>
    <t>-1243454062</t>
  </si>
  <si>
    <t>Istič 3P, 20 A, charakteristika B, 6 kA, 3 moduly</t>
  </si>
  <si>
    <t>313745837</t>
  </si>
  <si>
    <t>Prúdové chrániče selektívne dvojpólové od 25 do 80 A</t>
  </si>
  <si>
    <t>-671297039</t>
  </si>
  <si>
    <t xml:space="preserve">Prúdový chránič 2P, 10 A, 30 mA, </t>
  </si>
  <si>
    <t>-441522562</t>
  </si>
  <si>
    <t>Skriňa RE plastová s poistkami, trojfázová, jednotarifná s SPP2 (0) 1 odberateľ pre vonkajšie práce</t>
  </si>
  <si>
    <t>667581500</t>
  </si>
  <si>
    <t>Skriňa prípojková plastová SPP 2 na stĺpm, D IV P21 jeden odberateľ</t>
  </si>
  <si>
    <t>-2054938980</t>
  </si>
  <si>
    <t>Uzemňovacie vedenie v zemi FeZn vrátane izolácie spojov</t>
  </si>
  <si>
    <t>-340854883</t>
  </si>
  <si>
    <t>Pásovina uzemňovacia FeZn 25 x 3 mm</t>
  </si>
  <si>
    <t>-1922085327</t>
  </si>
  <si>
    <t>Svorka nerez 1.4301 krížová SK a diagonálna krížová DKS</t>
  </si>
  <si>
    <t>-718988853</t>
  </si>
  <si>
    <t>Svorka krížová nerez akosť 1.4301 označenie SK A2</t>
  </si>
  <si>
    <t>1083403918</t>
  </si>
  <si>
    <t>-1876370377</t>
  </si>
  <si>
    <t>Prepäťová ochrana B typ 250V s N</t>
  </si>
  <si>
    <t>138940707</t>
  </si>
  <si>
    <t>Kábel medený uložený pevne CYKY 450/750 V 4x10</t>
  </si>
  <si>
    <t>695612447</t>
  </si>
  <si>
    <t>Kábel medený CYKY 4x10 mm2</t>
  </si>
  <si>
    <t>-1723551789</t>
  </si>
  <si>
    <t>Kábel hliníkový silový, uložený voľne  AYKY 450/750 V 4x16</t>
  </si>
  <si>
    <t>863984184</t>
  </si>
  <si>
    <t>Kábel hliníkový AYKY 4x16 mm2</t>
  </si>
  <si>
    <t>891335377</t>
  </si>
  <si>
    <t>Výroba segmentov pre oceľové konštrukcie a prvky, celkovej hmotnosti do 300 kg, stupeň zložitosti opracovania 2</t>
  </si>
  <si>
    <t>718564242</t>
  </si>
  <si>
    <t>Tyč oceľová prierezu U 50 mm, ozn.10 000, podľa EN ISO S185</t>
  </si>
  <si>
    <t>-284212466</t>
  </si>
  <si>
    <t>-733672490</t>
  </si>
  <si>
    <t>1520031600</t>
  </si>
  <si>
    <t>-9424811</t>
  </si>
  <si>
    <t>2044 (7) - SOŠ hotelových služieb a dopravy – modernizácia odborného vzdelávania SO 08 - Kontajnerový bitúnok</t>
  </si>
  <si>
    <t xml:space="preserve">SO 08_A - ACH - Architektonicko – stavebné riešenie </t>
  </si>
  <si>
    <t>1484445240</t>
  </si>
  <si>
    <t>-1166861507</t>
  </si>
  <si>
    <t>359672645</t>
  </si>
  <si>
    <t>-2045543060</t>
  </si>
  <si>
    <t>Nakladanie neuľahnutého výkopku z hornín tr.1-4 do 100 m3</t>
  </si>
  <si>
    <t>1478384200</t>
  </si>
  <si>
    <t>426282950</t>
  </si>
  <si>
    <t>Uloženie sypaniny na skládky do 100 m3</t>
  </si>
  <si>
    <t>-908931963</t>
  </si>
  <si>
    <t>Zásyp sypaninou so zhutnením jám, šachiet, rýh, zárezov alebo okolo objektov do 100 m3</t>
  </si>
  <si>
    <t>2020745042</t>
  </si>
  <si>
    <t>Násyp pod základové konštrukcie so zhutnením z  kameniva hrubého drveného fr.32-63 mm</t>
  </si>
  <si>
    <t>2038728732</t>
  </si>
  <si>
    <t>Násyp pod základové konštrukcie so zhutnením zo štrkopiesku fr.16-32 mm</t>
  </si>
  <si>
    <t>-1610787709</t>
  </si>
  <si>
    <t>Betón základových pätiek, prostý tr. C 20/25</t>
  </si>
  <si>
    <t>2075636463</t>
  </si>
  <si>
    <t>Montáž a dodávka modulárneho bitúnku Verona L podľa projektovej dokumentácie vrátane všetkých pridružených konštrukcií s príslušenstvom podľa cenovej ponuky D+M</t>
  </si>
  <si>
    <t>163578304</t>
  </si>
  <si>
    <t>2085397517</t>
  </si>
  <si>
    <t>Obrubník palisádový výšky 25 cm</t>
  </si>
  <si>
    <t>2100814417</t>
  </si>
  <si>
    <t>Presun hmôt pre objekt z mobilných buniek, prípl.za zväčšený presun na vzdialenosť do 5000 m</t>
  </si>
  <si>
    <t>-1726667147</t>
  </si>
  <si>
    <t>1957841312</t>
  </si>
  <si>
    <t>1764572146</t>
  </si>
  <si>
    <t>1661114337</t>
  </si>
  <si>
    <t>1770157409</t>
  </si>
  <si>
    <t>SO 08_E - ELI - Elektroinštalácie</t>
  </si>
  <si>
    <t>Ukončenie Cu a Al drôtov a lán včítane zapojenie, jedna žila, vodič s prierezom do 16 mm2</t>
  </si>
  <si>
    <t>-1766836931</t>
  </si>
  <si>
    <t>Káblové oko hliníkové lisovacie 16 AL 617055</t>
  </si>
  <si>
    <t>1187886205</t>
  </si>
  <si>
    <t>Rozpájacia a istiaca plastová skriňa pilierová - typ SR 1</t>
  </si>
  <si>
    <t>15410548</t>
  </si>
  <si>
    <t>736937244</t>
  </si>
  <si>
    <t>SO 08_Z - ZTI - Zdravotechnika</t>
  </si>
  <si>
    <t>Odstránenie krytu v ploche nad 200 m2 z betónu prostého, hr. vrstvy 150 do 300 mm,  -0,50000t</t>
  </si>
  <si>
    <t>-1964604104</t>
  </si>
  <si>
    <t>Výkop zapaženej jamy v hornine 3, do 100 m3</t>
  </si>
  <si>
    <t>-847500447</t>
  </si>
  <si>
    <t>Príplatok za lepivosť pri hĺbení zapažených jám a zárezov s urovnaním dna v hornine 3</t>
  </si>
  <si>
    <t>409050446</t>
  </si>
  <si>
    <t>Výkop ryhy šírky 600-2000mm horn.3 do 100m3</t>
  </si>
  <si>
    <t>-1612201759</t>
  </si>
  <si>
    <t>Príplatok k cenám za lepivosť pri hĺbení rýh š. nad 600 do 2 000 mm zapaž. i nezapažených, s urovnaním dna v hornine 3</t>
  </si>
  <si>
    <t>749904522</t>
  </si>
  <si>
    <t>Paženie stien bez rozopretia alebo vzopretia, príložné hĺbky do 4m</t>
  </si>
  <si>
    <t>1678147425</t>
  </si>
  <si>
    <t>Odstránenie paženia stien príložné hĺbky do 4 m</t>
  </si>
  <si>
    <t>2053440301</t>
  </si>
  <si>
    <t>Vodorovné premiestnenie výkopku po spevnenej ceste z horniny tr.1-4, nad 100 do 1000 m3 na vzdialenosť do 1000 m</t>
  </si>
  <si>
    <t>-660635913</t>
  </si>
  <si>
    <t>Vodorovné premiestnenie výkopku po spevnenej ceste z horniny tr.1-4, nad 100 do 1000 m3, príplatok k cene za každých ďalšich a začatých 1000 m</t>
  </si>
  <si>
    <t>978414569</t>
  </si>
  <si>
    <t>-1594400752</t>
  </si>
  <si>
    <t>540011680</t>
  </si>
  <si>
    <t>653222387</t>
  </si>
  <si>
    <t>-1421870356</t>
  </si>
  <si>
    <t>Obsyp potrubia sypaninou z vhodných hornín 1 až 4 s prehodením sypaniny</t>
  </si>
  <si>
    <t>2022093706</t>
  </si>
  <si>
    <t>Kamenivo ťažené hrubé frakcia 8-16 mm, STN EN 12620 + A1</t>
  </si>
  <si>
    <t>415044863</t>
  </si>
  <si>
    <t>Založenie trávnika vo vegetačných prefabrikátoch výsevom semena v rovine alebo vo svahu do 1:5</t>
  </si>
  <si>
    <t>-335868791</t>
  </si>
  <si>
    <t>Osivá tráv - trávové semeno</t>
  </si>
  <si>
    <t>-2093780380</t>
  </si>
  <si>
    <t>Trativody z flexodrenážnych rúr DN 100</t>
  </si>
  <si>
    <t>-1006781408</t>
  </si>
  <si>
    <t>Betón základových dosiek, prostý tr. C 20/25</t>
  </si>
  <si>
    <t>-356636041</t>
  </si>
  <si>
    <t>Betón základových dosiek, železový (bez výstuže), tr. C 20/25</t>
  </si>
  <si>
    <t>150988545</t>
  </si>
  <si>
    <t>1104877565</t>
  </si>
  <si>
    <t>-306614904</t>
  </si>
  <si>
    <t>Lôžko pod potrubie, stoky a drobné objekty, v otvorenom výkope z piesku a štrkopiesku do 63 mm</t>
  </si>
  <si>
    <t>687522531</t>
  </si>
  <si>
    <t>Dosky, bloky, sedlá z betónu v otvorenom výkope tr. C 12/15</t>
  </si>
  <si>
    <t>149468033</t>
  </si>
  <si>
    <t>Kryt cementobetónový cestných komunikácií skupiny CB I pre TDZ I a II, hr. 180 mm</t>
  </si>
  <si>
    <t>1652133624</t>
  </si>
  <si>
    <t>Skúška tesnosti kanalizácie D 150 mm</t>
  </si>
  <si>
    <t>1709413159</t>
  </si>
  <si>
    <t>Montáž vodovodného potrubia z dvojvsrtvového PE 100 SDR17/PN10 zváraných natupo D 32x2,0 mm</t>
  </si>
  <si>
    <t>47100424</t>
  </si>
  <si>
    <t>Rúra HDPE na vodu PE100 PN10 SDR17 32x2x100 m</t>
  </si>
  <si>
    <t>-210170731</t>
  </si>
  <si>
    <t>Oblúk 90° na tupo PE 100, na vodu, plyn a kanalizáciu, SDR 11 D 32 mm</t>
  </si>
  <si>
    <t>-401790618</t>
  </si>
  <si>
    <t>-589716302</t>
  </si>
  <si>
    <t>Rúra hladká PP pre gravitačnú kanalizáciu DN 110, SN 10, dĺ. 5 m</t>
  </si>
  <si>
    <t>1546392064</t>
  </si>
  <si>
    <t>Montáž tvarovky vodovodného potrubia z PE 100 zváranej natupo D 32 mm</t>
  </si>
  <si>
    <t>1591218358</t>
  </si>
  <si>
    <t>Prechodka PE mosadzná D 32</t>
  </si>
  <si>
    <t>-2067225964</t>
  </si>
  <si>
    <t>-114503061</t>
  </si>
  <si>
    <t>Koleno PP, DN 110x87° hladké pre gravitačnú kanalizáciu</t>
  </si>
  <si>
    <t>961804263</t>
  </si>
  <si>
    <t>Koleno PP, DN 110x45° hladké pre gravitačnú kanalizáciu</t>
  </si>
  <si>
    <t>1705517027</t>
  </si>
  <si>
    <t>-465845693</t>
  </si>
  <si>
    <t>Odbočka 87° PP, DN 110/110 hladká pre gravitačnú kanalizáciu</t>
  </si>
  <si>
    <t>191714953</t>
  </si>
  <si>
    <t>Montáž kanalizačnej PP zátky DN 100</t>
  </si>
  <si>
    <t>1692543680</t>
  </si>
  <si>
    <t>Zátka hrdlová odhlučnená PP DN 110, tichý odpadový systém</t>
  </si>
  <si>
    <t>1249024708</t>
  </si>
  <si>
    <t>Montáž kanalizačnej PP presuvky DN 100</t>
  </si>
  <si>
    <t>-1089363946</t>
  </si>
  <si>
    <t>Presuvka PP, DN 110 hladká pre gravitačnú kanalizáciu</t>
  </si>
  <si>
    <t>-713655639</t>
  </si>
  <si>
    <t>Montáž kanalizačnej gumovej redukcie DN 100</t>
  </si>
  <si>
    <t>-2114027422</t>
  </si>
  <si>
    <t>In situ set-gumová redukcia DN100</t>
  </si>
  <si>
    <t>1406369260</t>
  </si>
  <si>
    <t xml:space="preserve">Preplach a dezinfekcia vodovodného potrubia </t>
  </si>
  <si>
    <t>-1441870909</t>
  </si>
  <si>
    <t>Ostatné práce na rúrovom vedení, tlakové skúšky vodovodného potrubia DN do 80</t>
  </si>
  <si>
    <t>-45961283</t>
  </si>
  <si>
    <t>Zabezpečenie koncov vodovodného potrubia pri tlakových skúškach DN do 300 mm</t>
  </si>
  <si>
    <t>1261773091</t>
  </si>
  <si>
    <t>Osadenie prefabrikovanej vodomernej šachty hranatej, pôdorysnej plochy do 4,2 m2, hĺbky do 2,0 m</t>
  </si>
  <si>
    <t>790064509</t>
  </si>
  <si>
    <t xml:space="preserve">Vodomerná a armatúrna šachta, lxšxv 1200x900x1800 mm, železobetónová, vrátane zákrytovej dosky, nádstavca pre poklop, stúpadiel, uchtenia vodomeru, vstupného komína </t>
  </si>
  <si>
    <t>-1359842621</t>
  </si>
  <si>
    <t>Montáž PP revíznej kanalizačnej šachty priemeru 425 mm do výšky šachty 1,5 m s roznášacím prstencom a poklopom</t>
  </si>
  <si>
    <t>1279785958</t>
  </si>
  <si>
    <t>Šachtové dno zberné DN 110, ku kanalizačnej revíznej šachte 425 mm, PP</t>
  </si>
  <si>
    <t>-2146419924</t>
  </si>
  <si>
    <t>Vlnovcová šachtová rúra kanalizačná 425 mm, dĺžka 1,5 m, PP</t>
  </si>
  <si>
    <t>43178533</t>
  </si>
  <si>
    <t>Teleskopická rúra s tesnením, ku kanalizačnej revíznej šachte 425 mm, dĺžka 375 mm, PVC-U</t>
  </si>
  <si>
    <t>1444508120</t>
  </si>
  <si>
    <t>Gumové tesnenie šachtovej rúry 425 mm ku kanalizačnej revíznej šachte 425 mm</t>
  </si>
  <si>
    <t>1414044302</t>
  </si>
  <si>
    <t>Poklop liatinový na vlnovcovú šachtovú rúru DN 425, tr. zaťaženia A15</t>
  </si>
  <si>
    <t>-200133541</t>
  </si>
  <si>
    <t>Montáž PP revíznej kanalizačnej šachty, priemeru 1000 mm, výška šachty 2 m, s roznášacím prstencom a poklopom</t>
  </si>
  <si>
    <t>-1830769356</t>
  </si>
  <si>
    <t>Vlnovcová šachtová rúra kanalizačná 1000 mm, dĺžka 0,8 m, PP</t>
  </si>
  <si>
    <t>223397682</t>
  </si>
  <si>
    <t>Šachtové dno slepé, ku kanalizačnej revíznej šachte 1000 mm, pre hladké potrubia, PP</t>
  </si>
  <si>
    <t>-1444871753</t>
  </si>
  <si>
    <t>Rebrík s 6 nášľapnými stupňami, dĺ. do 2 m, ku kanalizačnej revíznej šachte 1000 mm, sklolaminát</t>
  </si>
  <si>
    <t>263538868</t>
  </si>
  <si>
    <t>Set príslušenstva k rebríku (obruč + 2 úchyty) ku kanalizačnej revíznej šachte 1000 mm</t>
  </si>
  <si>
    <t>-1367827740</t>
  </si>
  <si>
    <t>Prechodový kónus 600/1000 mm ku kanalizačnej revíznej šachte 1000 mm, PP</t>
  </si>
  <si>
    <t>-2018439641</t>
  </si>
  <si>
    <t>Plastový roznášací prstenec, ku kanalizačnej šachte 600/1000 mm + tesnenie poklopu</t>
  </si>
  <si>
    <t>-496368620</t>
  </si>
  <si>
    <t>Gumové tesnenie šachtovej rúry 1000 mm ku kanalizačnej revíznej šachte 1000 mm</t>
  </si>
  <si>
    <t>-418874983</t>
  </si>
  <si>
    <t>Osadenie plastovej žumpy samonosnej objem 10000 l</t>
  </si>
  <si>
    <t>-315271677</t>
  </si>
  <si>
    <t>Žumpy plastové valcové samonosné, objem 10000 l</t>
  </si>
  <si>
    <t>1623819697</t>
  </si>
  <si>
    <t>Plastový poklop tr. zaťaženia A15, 600 mm na šachtové rúry</t>
  </si>
  <si>
    <t>-1779260823</t>
  </si>
  <si>
    <t>Tesnenie z PVC k plastovému poklopu tr. zaťaženia A15, 600 mm</t>
  </si>
  <si>
    <t>122321026</t>
  </si>
  <si>
    <t>Osadenie plastovej žumpy samonosnej objem 5000 l</t>
  </si>
  <si>
    <t>775348620</t>
  </si>
  <si>
    <t>Žumpy plastové valcové samonosné, objem 5000 l</t>
  </si>
  <si>
    <t>-1840510468</t>
  </si>
  <si>
    <t>Predĺženie revízneho komína DN600 DĹ=1m</t>
  </si>
  <si>
    <t>1224499068</t>
  </si>
  <si>
    <t>Osadenie poklopu liatinového a oceľového vrátane rámu hmotn. do 50 kg</t>
  </si>
  <si>
    <t>-318731960</t>
  </si>
  <si>
    <t>Poklop liatinový A15 priemer 600 mm</t>
  </si>
  <si>
    <t>-1415698731</t>
  </si>
  <si>
    <t>Osadenie poklopu liatinového a oceľového vrátane rámu hmotn. nad 50 do 100 kg</t>
  </si>
  <si>
    <t>402262071</t>
  </si>
  <si>
    <t>Poklop liatinový, tr. zaťaženia D400</t>
  </si>
  <si>
    <t>-1537663559</t>
  </si>
  <si>
    <t>Osadenie poklopu liatinového hydrantového</t>
  </si>
  <si>
    <t>-1098552583</t>
  </si>
  <si>
    <t>Poklop uličny tuhý pre podzemné hydranty, šedá liatina GG 200 bitúmenovaná</t>
  </si>
  <si>
    <t>1951357725</t>
  </si>
  <si>
    <t>Stúpadlo do šachiet a drobných objektov</t>
  </si>
  <si>
    <t>-1894672016</t>
  </si>
  <si>
    <t>Signalizačný vodič na potrubí PVC DN do 150</t>
  </si>
  <si>
    <t>1001330866</t>
  </si>
  <si>
    <t>-341991577</t>
  </si>
  <si>
    <t>1632460900</t>
  </si>
  <si>
    <t>1859038501</t>
  </si>
  <si>
    <t>-1933668425</t>
  </si>
  <si>
    <t>376565529</t>
  </si>
  <si>
    <t>-2057585183</t>
  </si>
  <si>
    <t>Presun hmôt pre rúrové vedenie hĺbené z rúr z plast., hmôt alebo sklolamin. v otvorenom výkope</t>
  </si>
  <si>
    <t>-398727249</t>
  </si>
  <si>
    <t>1360945508</t>
  </si>
  <si>
    <t>Hlavica vetracia, PP systém pre rozvod vnútorného odpadu</t>
  </si>
  <si>
    <t>-1426706047</t>
  </si>
  <si>
    <t>Montáž spätného ventilu závitového G 3/4</t>
  </si>
  <si>
    <t>1522341524</t>
  </si>
  <si>
    <t>Spätný ventil kontrolovateľný, 3/4" FF, PN 16, mosadz, disk plast</t>
  </si>
  <si>
    <t>440879882</t>
  </si>
  <si>
    <t>Montáž vodovodného filtra závitového G 3/4</t>
  </si>
  <si>
    <t>-1192527973</t>
  </si>
  <si>
    <t>Filter závitový na vodu 3/4", FF, PN 20, mosadz</t>
  </si>
  <si>
    <t>1472080602</t>
  </si>
  <si>
    <t>Montáž guľových uzáverov do G 1 pre rozvody zavlažovacích systémov</t>
  </si>
  <si>
    <t>-1977116425</t>
  </si>
  <si>
    <t>Ventil guľový 1" FF páčka s odvodnením, mosadzný</t>
  </si>
  <si>
    <t>-1422043938</t>
  </si>
  <si>
    <t>Montáž vodomeru závit. jednovtokového suchobežného G 3/4 (2 m3.h-1)</t>
  </si>
  <si>
    <t>244957695</t>
  </si>
  <si>
    <t>Domový vodomer, Qn=2,5m3/h, stavebná dĺžka 190mm, vrátane pripevnenia (šrubenia)</t>
  </si>
  <si>
    <t>791280982</t>
  </si>
  <si>
    <t>Montáž závitového nátrubku G 3/4</t>
  </si>
  <si>
    <t>2116740645</t>
  </si>
  <si>
    <t>Predĺženie nátrubku 3/4"x20 mm, PN max. 1 Mpa, T = 110°C, mosadzná tvarovka pre vodu</t>
  </si>
  <si>
    <t>-1352801111</t>
  </si>
  <si>
    <t>-674745512</t>
  </si>
  <si>
    <t>Redukcia 1"x3/4", PN 10, T = +120 °C, vhodná pre pitnú vodu, mosadz</t>
  </si>
  <si>
    <t>1926638601</t>
  </si>
  <si>
    <t>Montáž objímky skrutkovacej z pozinkovaného farbeného PZf plechu, pre kruhové zvodové rúry s priemerom 60 - 150 mm</t>
  </si>
  <si>
    <t>-1786922890</t>
  </si>
  <si>
    <t>Objímka lisovaná pozink farebný, šrobovací hrot, priemer 100 mm</t>
  </si>
  <si>
    <t>-1995201976</t>
  </si>
  <si>
    <t>1221544651</t>
  </si>
  <si>
    <t>Rozvinutie a uloženie výstražnej fólie z PVC do ryhy, šírka do 33 cm</t>
  </si>
  <si>
    <t>-1401078011</t>
  </si>
  <si>
    <t>Výstražná fólia PE, š. 300 mm, pre vodovod, farba biela</t>
  </si>
  <si>
    <t>-1964818840</t>
  </si>
  <si>
    <t>Výstražná fólia PE, š. 300 mm, pre kanalizáciu, farba hnedá</t>
  </si>
  <si>
    <t>820878980</t>
  </si>
  <si>
    <t>-1331769024</t>
  </si>
  <si>
    <t>1999492079</t>
  </si>
  <si>
    <t>-1071172026</t>
  </si>
  <si>
    <t>945362181</t>
  </si>
  <si>
    <t>2044 (8) - SOŠ hotelových služieb a dopravy – modernizácia odborného vzdelávania SO 22 - Úprava na areálovom vodovode</t>
  </si>
  <si>
    <t>Rozoberanie dlažby, z betónových alebo kamenin. dlaždíc, dosiek alebo tvaroviek,  -0,13800t</t>
  </si>
  <si>
    <t>1535627218</t>
  </si>
  <si>
    <t>573906863</t>
  </si>
  <si>
    <t>1170512031</t>
  </si>
  <si>
    <t>1606851461</t>
  </si>
  <si>
    <t>1381512568</t>
  </si>
  <si>
    <t>Paženie a rozopretie stien rýh pre podzemné vedenie, príložné do 4 m</t>
  </si>
  <si>
    <t>908489946</t>
  </si>
  <si>
    <t>Odstránenie paženia rýh pre podzemné vedenie, príložné hĺbky do 4 m</t>
  </si>
  <si>
    <t>-706670879</t>
  </si>
  <si>
    <t>-1460885810</t>
  </si>
  <si>
    <t>-788841145</t>
  </si>
  <si>
    <t>-809355710</t>
  </si>
  <si>
    <t>1757754761</t>
  </si>
  <si>
    <t>363905603</t>
  </si>
  <si>
    <t>1945738589</t>
  </si>
  <si>
    <t>-1907216294</t>
  </si>
  <si>
    <t>1567584597</t>
  </si>
  <si>
    <t>1239750869</t>
  </si>
  <si>
    <t>67456886</t>
  </si>
  <si>
    <t>-1194396917</t>
  </si>
  <si>
    <t>Podklad alebo kryt z kameniva hrubého drveného veľ. 32-63 mm (vibr.štrk) po zhut.hr. 200 mm</t>
  </si>
  <si>
    <t>-648964600</t>
  </si>
  <si>
    <t>Kladenie betónovej zámkovej dlažby komunikácií pre peších hr. 60 mm pre peších do 50 m2 so zriadením lôžka z kameniva hr. 30 mm</t>
  </si>
  <si>
    <t>66182480</t>
  </si>
  <si>
    <t>-762966614</t>
  </si>
  <si>
    <t>1077137667</t>
  </si>
  <si>
    <t>252985256</t>
  </si>
  <si>
    <t>Montáž tvarovky vodovodného potrubia z PE 100 zváranej natupo D 50 mm</t>
  </si>
  <si>
    <t>-279248974</t>
  </si>
  <si>
    <t>Elektrospojka PE 100, na vodu, plyn a kanalizáciu, SDR 17, D 50 mm</t>
  </si>
  <si>
    <t>-93146456</t>
  </si>
  <si>
    <t>Elektro T-kus, redukovaný PE 100, na vodu, plyn a kanalizáciu, SDR 11, D 63/50 mm</t>
  </si>
  <si>
    <t>1387716795</t>
  </si>
  <si>
    <t>Montáž tvarovky vodovodného potrubia z PE 100 zváranej natupo D 63 mm</t>
  </si>
  <si>
    <t>336638338</t>
  </si>
  <si>
    <t>Elektrospojka PE 100, na vodu, plyn a kanalizáciu, SDR 17, D 63 mm</t>
  </si>
  <si>
    <t>1983485285</t>
  </si>
  <si>
    <t>Montáž vodovodného posúvača s osadením zemnej súpravy (bez poklopov) DN 50</t>
  </si>
  <si>
    <t>-1263358297</t>
  </si>
  <si>
    <t xml:space="preserve">Posúvač navarovací, typ E2, z liatiny DN 40/50, PN 16 na vodu, </t>
  </si>
  <si>
    <t>642089590</t>
  </si>
  <si>
    <t>Teleskopická zemná súprava z pozinkovanej ocele, výška 0,9-1,3 m,</t>
  </si>
  <si>
    <t>-799327202</t>
  </si>
  <si>
    <t>Preplach a dezinfekcia vodovodného potrubia DN od 40 do 70</t>
  </si>
  <si>
    <t>-1792066227</t>
  </si>
  <si>
    <t>-1677554365</t>
  </si>
  <si>
    <t>Zabezpečenie koncov vodovodného potrubia pri tlakových skúškach DN do 300</t>
  </si>
  <si>
    <t>-1724721569</t>
  </si>
  <si>
    <t>Osadenie poklopu liatinového posúvačového</t>
  </si>
  <si>
    <t>1965177618</t>
  </si>
  <si>
    <t>-956788883</t>
  </si>
  <si>
    <t xml:space="preserve">Doska podkladová pre uličné poklopy, </t>
  </si>
  <si>
    <t>1681493797</t>
  </si>
  <si>
    <t>-1822054319</t>
  </si>
  <si>
    <t>Poklop ventilový pre vodu, plyn</t>
  </si>
  <si>
    <t>-1598325918</t>
  </si>
  <si>
    <t>Orientačná tabuľka na vodovodných a kanalizačných radoch na murive</t>
  </si>
  <si>
    <t>2142870845</t>
  </si>
  <si>
    <t>Orientačná tabuľka na vodovodných a kanalizačných radoch na stĺpiku oceľovom alebo betónovom</t>
  </si>
  <si>
    <t>1766626864</t>
  </si>
  <si>
    <t>1490181212</t>
  </si>
  <si>
    <t>-1592812910</t>
  </si>
  <si>
    <t>Príplatok k cenám za zväčšený presun pre rúrové vedenie hĺbené z rúr z plast., hmôt alebo sklolamin. nad vymedzenú najväčšiu dopravnú vzdialenosť do 1000 m</t>
  </si>
  <si>
    <t>438455720</t>
  </si>
  <si>
    <t>Montáž  vývodu signalizačného vodiča</t>
  </si>
  <si>
    <t>-397990365</t>
  </si>
  <si>
    <t>Montáž orientačného stľpika ON 13 2970</t>
  </si>
  <si>
    <t>603238997</t>
  </si>
  <si>
    <t>Stĺpik orientačný  s betónovým základom</t>
  </si>
  <si>
    <t>-660633807</t>
  </si>
  <si>
    <t>-1643148150</t>
  </si>
  <si>
    <t>-1097004843</t>
  </si>
  <si>
    <t>-1520663507</t>
  </si>
  <si>
    <t>-858243768</t>
  </si>
  <si>
    <t>1099358359</t>
  </si>
  <si>
    <t>-1328076399</t>
  </si>
  <si>
    <t>2044 (9) - SOŠ hotelových služieb a dopravy – modernizácia odborného vzdelávania SO 26 - Kanalizačná prípojka</t>
  </si>
  <si>
    <t xml:space="preserve">    8 - Rúrové vedenie   </t>
  </si>
  <si>
    <t>-215037814</t>
  </si>
  <si>
    <t xml:space="preserve">Rúrové vedenie   </t>
  </si>
  <si>
    <t>Montáž potrubia z rúr liatinových prírubových tlakových v otvorenom výkope, kanáli,šachte DN 80</t>
  </si>
  <si>
    <t>1064262636</t>
  </si>
  <si>
    <t xml:space="preserve">Prírubová montážna vložka DN 80, PN 16 </t>
  </si>
  <si>
    <t>291943830</t>
  </si>
  <si>
    <t>Montáž vodovodného potrubia z dvojvsrtvového PE 100 SDR17/PN10 zváraných natupo D 90x5,4 mm</t>
  </si>
  <si>
    <t>80708169</t>
  </si>
  <si>
    <t>Rúra HDPE na vodu PE100 PN10 SDR17 90x5,4x12 m</t>
  </si>
  <si>
    <t>781295370</t>
  </si>
  <si>
    <t>Montáž tvarovky vodovodného potrubia z PE 100 zváranej natupo D 90 mm</t>
  </si>
  <si>
    <t>-1425684144</t>
  </si>
  <si>
    <t>Elektrospojka PE 100, na vodu, plyn a kanalizáciu, SDR 17, D90</t>
  </si>
  <si>
    <t>907702182</t>
  </si>
  <si>
    <t>Elektrotvarovka lemový nákružok s integrovanou prírubou PE 100 SDR 11 D/DN 90/80</t>
  </si>
  <si>
    <t>-1992045179</t>
  </si>
  <si>
    <t>Osadenie betónového dielca pre šachty, rovná alebo prechodová skruž TBS</t>
  </si>
  <si>
    <t>1630848163</t>
  </si>
  <si>
    <t>Betónový kónus 1000/625 mm,</t>
  </si>
  <si>
    <t>-329835373</t>
  </si>
  <si>
    <t>Skruž výšky 500 mm 1000/500/S pre kanalizačnú šachtu</t>
  </si>
  <si>
    <t>-269248543</t>
  </si>
  <si>
    <t>Betónový vyrovnávací prstnenec 625/100</t>
  </si>
  <si>
    <t>-2118742282</t>
  </si>
  <si>
    <t>Elastomerové tesnenie DN 1000 pre spojenie šachtových dielov kanalizačnej šachty DN 1000</t>
  </si>
  <si>
    <t>66888464</t>
  </si>
  <si>
    <t>Elastomerové tesnenie DN 800 pre spojenie šachtových dielov kanalizačnej šachty DN 800</t>
  </si>
  <si>
    <t>812672296</t>
  </si>
  <si>
    <t>Krúžok tesniaci P910-DN90</t>
  </si>
  <si>
    <t>-1125288048</t>
  </si>
  <si>
    <t>Osadenie betónového dielca pre šachty, dno akéhokoľvek druhu</t>
  </si>
  <si>
    <t>-1982524829</t>
  </si>
  <si>
    <t>Šachtové dno SU-M 800 klasik</t>
  </si>
  <si>
    <t>354141308</t>
  </si>
  <si>
    <t>Stúpadlo do šachiet a drobných objektov poplastované vidlicové osadené do vynechaných otvorov</t>
  </si>
  <si>
    <t>731623362</t>
  </si>
  <si>
    <t>Osadenie kovového poklopu liatinového alebo oceľového vrátane rámu, hmotnosti 50-100 kg</t>
  </si>
  <si>
    <t>764509913</t>
  </si>
  <si>
    <t>Poklop BEGU betón - liatina, tr. zaťaženia D400, pre revízne šachty DN 630 až 1000</t>
  </si>
  <si>
    <t>-2064405624</t>
  </si>
  <si>
    <t>Jadrové vrty diamantovými korunkami do D 100 mm do stien - betónových, obkladov -0,00017t</t>
  </si>
  <si>
    <t>2029970849</t>
  </si>
  <si>
    <t>Vytvorenie odbočky pomocou liatinového špeciálneho T-kusu DN 80</t>
  </si>
  <si>
    <t>-1432882846</t>
  </si>
  <si>
    <t>Špeciálny T- kus na vytváranie odbočiek DN 80 - 5/4", liatina</t>
  </si>
  <si>
    <t>308479800</t>
  </si>
  <si>
    <t>Príruba liatinová zaslepovacia DN 80</t>
  </si>
  <si>
    <t>774807024</t>
  </si>
  <si>
    <t>838188714</t>
  </si>
  <si>
    <t>2044 (10) - SOŠ hotelových služieb a dopravy – modernizácia odborného vzdelávania SO 27 - Areálová kanalizácia</t>
  </si>
  <si>
    <t>2044 - SO 27 - Areálová kanalizácia</t>
  </si>
  <si>
    <t>-1014049365</t>
  </si>
  <si>
    <t>100064613</t>
  </si>
  <si>
    <t>Výkop nezapaženej jamy v hornine 3, nad 100 do 1000 m3</t>
  </si>
  <si>
    <t>1151371443</t>
  </si>
  <si>
    <t>Hĺbenie nezapažených jám a zárezov. Príplatok za lepivosť horniny 3</t>
  </si>
  <si>
    <t>178687009</t>
  </si>
  <si>
    <t>Výkop ryhy šírky 600-2000mm horn.3 nad 1000 do 10000m3</t>
  </si>
  <si>
    <t>1995331776</t>
  </si>
  <si>
    <t>-563465371</t>
  </si>
  <si>
    <t>-457690024</t>
  </si>
  <si>
    <t>1128414412</t>
  </si>
  <si>
    <t>1318029893</t>
  </si>
  <si>
    <t>-870895722</t>
  </si>
  <si>
    <t>Vodorovné premiestnenie výkopku po spevnenej ceste z horniny tr.1-4, nad 1000 do 10000 m3 na vzdialenosť do 1000 m</t>
  </si>
  <si>
    <t>486244742</t>
  </si>
  <si>
    <t>Vodorovné premiestnenie výkopku po spevnenej ceste z horniny tr.1-4, nad 1000 do 10000 m3, príplatok k cene za každých ďalšich a začatých 1000 m</t>
  </si>
  <si>
    <t>1620820959</t>
  </si>
  <si>
    <t>1672803692</t>
  </si>
  <si>
    <t>111045813</t>
  </si>
  <si>
    <t>1913570849</t>
  </si>
  <si>
    <t>-1269918021</t>
  </si>
  <si>
    <t>-1643041332</t>
  </si>
  <si>
    <t>695553626</t>
  </si>
  <si>
    <t>-276331825</t>
  </si>
  <si>
    <t>-2946466</t>
  </si>
  <si>
    <t>963969944</t>
  </si>
  <si>
    <t>Trativody z flexodrenážnych rúr DN 160</t>
  </si>
  <si>
    <t>1454767658</t>
  </si>
  <si>
    <t>Montáž odlučovača tukov</t>
  </si>
  <si>
    <t>-2064775515</t>
  </si>
  <si>
    <t>Odlučovač tukov, prietok 4 l/s, V=0,4 m3</t>
  </si>
  <si>
    <t>587995687</t>
  </si>
  <si>
    <t>Nadstavec DN800/600 dĺžka 1125mm</t>
  </si>
  <si>
    <t>-971688022</t>
  </si>
  <si>
    <t>880765954</t>
  </si>
  <si>
    <t>274318709</t>
  </si>
  <si>
    <t>Dosky, bloky, sedlá z betónu v otvorenom výkope tr. C 8/10</t>
  </si>
  <si>
    <t>-427765001</t>
  </si>
  <si>
    <t>Dosky, bloky, sedlá z betónu v otvorenom výkope tr. C 20/25</t>
  </si>
  <si>
    <t>-1003178028</t>
  </si>
  <si>
    <t>Debnenie v otvorenom výkope dosiek, sedlových lôžok a blokov pod potrubie,stoky a drobné objekty</t>
  </si>
  <si>
    <t>405668862</t>
  </si>
  <si>
    <t>-1217432084</t>
  </si>
  <si>
    <t>-1471055221</t>
  </si>
  <si>
    <t>1277890122</t>
  </si>
  <si>
    <t>Montáž kanalizačného potrubia z dvojvsrtvového PE 100 SDR17/PN10 zváraných natupo D 90x5,4 mm</t>
  </si>
  <si>
    <t>1959470818</t>
  </si>
  <si>
    <t>-1069654077</t>
  </si>
  <si>
    <t>Montáž kanalizačného PP potrubia hladkého plnostenného SN 12 DN 100 vrátane tvaroviek</t>
  </si>
  <si>
    <t>1157727452</t>
  </si>
  <si>
    <t xml:space="preserve">Rúra hladká PP pre gravitačnú kanalizáciu DN 110, SN 12, dĺ. 5 m </t>
  </si>
  <si>
    <t>1478882000</t>
  </si>
  <si>
    <t>Montáž kanalizačného PP potrubia hladkého plnostenného SN 12 DN 150 vrátane tvaroviek</t>
  </si>
  <si>
    <t>-1768486988</t>
  </si>
  <si>
    <t>Rúra hladká PP pre gravitačnú kanalizáciu DN 160, SN 12, dĺ. 6 m</t>
  </si>
  <si>
    <t>474119478</t>
  </si>
  <si>
    <t>Montáž kanalizačného PP potrubia hladkého plnostenného SN 12 DN 200 vrátane tvaroviek</t>
  </si>
  <si>
    <t>180373859</t>
  </si>
  <si>
    <t>Rúra hladká PP pre gravitačnú kanalizáciu DN 200, SN 12, dĺ. 6 m</t>
  </si>
  <si>
    <t>-1699111493</t>
  </si>
  <si>
    <t>Montáž kanalizačného PP potrubia hladkého plnostenného SN 12 DN 250 vrátane tvaroviek</t>
  </si>
  <si>
    <t>-1904479688</t>
  </si>
  <si>
    <t>Rúra hladká PP pre gravitačnú kanalizáciu DN 250, SN 12, dĺ. 6 m</t>
  </si>
  <si>
    <t>924819015</t>
  </si>
  <si>
    <t>Montáž kanalizačného PP potrubia hladkého plnostenného SN 12 DN 400</t>
  </si>
  <si>
    <t>-326945225</t>
  </si>
  <si>
    <t>Rúra hladká PP pre gravitačnú kanalizáciu DN 400, SN 12, dĺ. 6 m</t>
  </si>
  <si>
    <t>47579070</t>
  </si>
  <si>
    <t>Montáž tvarovky kanalizačného potrubia z PE 100 zváranej natupo D 90 mm</t>
  </si>
  <si>
    <t>-1732292385</t>
  </si>
  <si>
    <t>Koleno 45° na tupo PE 100, na vodu, plyn a kanalizáciu, SDR 11 D 90 mm</t>
  </si>
  <si>
    <t>-71656018</t>
  </si>
  <si>
    <t>Elektrotvarovka, elektrofúzna objímka priama PE100 SDR17 PFA/PN10 D90</t>
  </si>
  <si>
    <t>-1939743743</t>
  </si>
  <si>
    <t>Elektrotvarovka lemový nákružok s integrovanou prírubou PE 100 SDR 17 D/DN 90/80</t>
  </si>
  <si>
    <t>-78768243</t>
  </si>
  <si>
    <t>Montáž tesniaceho krúžka</t>
  </si>
  <si>
    <t>-277509104</t>
  </si>
  <si>
    <t>Tesniaci krúžok P910 DN90</t>
  </si>
  <si>
    <t>124525997</t>
  </si>
  <si>
    <t>Tesniaci krúžok P910 DN150</t>
  </si>
  <si>
    <t>2126381961</t>
  </si>
  <si>
    <t>Tesniaci krúžok P910 DN200</t>
  </si>
  <si>
    <t>651593432</t>
  </si>
  <si>
    <t>Tesniaci krúžok P910 DN250</t>
  </si>
  <si>
    <t>180423288</t>
  </si>
  <si>
    <t>Výrez a montáž odbočnej tvarovky na potrubí z kanalizačných rúr z tvrdého PVC DN 150</t>
  </si>
  <si>
    <t>-1798221815</t>
  </si>
  <si>
    <t>Navŕtavacia odbočka Awadock pre hladké kanalizačné potrubie D160</t>
  </si>
  <si>
    <t>-1968906265</t>
  </si>
  <si>
    <t>660388629</t>
  </si>
  <si>
    <t>Skúška tesnosti kanalizácie D 200 mm</t>
  </si>
  <si>
    <t>1451700151</t>
  </si>
  <si>
    <t>Skúška tesnosti kanalizácie D 250 mm</t>
  </si>
  <si>
    <t>656773370</t>
  </si>
  <si>
    <t>Osadenie železobetónovej nádrže prečerpávacej stanice, hmotnosti nad 4 do 10 t</t>
  </si>
  <si>
    <t>1618353741</t>
  </si>
  <si>
    <t>Prečerpávacia stanica technologická časť dodávka a montáž podľa výkresovej časti projektu vrátene výzbroje a riadiaceho rozvádzač vonkajšej plastovej skrine 1 730,00 1 730,00_x000D_
Univerzálny GSM komunikátor</t>
  </si>
  <si>
    <t>1361180785</t>
  </si>
  <si>
    <t>Montáž PP revíznej kanalizačnej šachty priemeru 600 mm do výšky šachty 2 m s roznášacím prstencom a poklopom</t>
  </si>
  <si>
    <t>309268844</t>
  </si>
  <si>
    <t>Šachtové dno DN 250, ku kanalizačnej revíznej šachte 600 mm, PP</t>
  </si>
  <si>
    <t>457693983</t>
  </si>
  <si>
    <t>Šachtové dno prietočné DN 250x90°, ku kanalizačnej revíznej šachte 600 mm, PP</t>
  </si>
  <si>
    <t>-901624014</t>
  </si>
  <si>
    <t>Šachtové dno prietočné DN 250x0°-60°, ku kanalizačnej revíznej šachte 600 mm, PP</t>
  </si>
  <si>
    <t>-496345629</t>
  </si>
  <si>
    <t>Šachtové dno DN 200, ku kanalizačnej revíznej šachte 600 mm, PP</t>
  </si>
  <si>
    <t>-1459905434</t>
  </si>
  <si>
    <t>Šachtové dno prietočné DN 200x90°, ku kanalizačnej revíznej šachte 600 mm, PP</t>
  </si>
  <si>
    <t>-415934999</t>
  </si>
  <si>
    <t>Šachtové dno prietočné DN 160x0°-60°, ku kanalizačnej revíznej šachte 600 mm, PP</t>
  </si>
  <si>
    <t>-495213149</t>
  </si>
  <si>
    <t>Vlnovcová šachtová rúra s hrdlom kanalizačná 600 mm, dĺžka 3,65 m, PP</t>
  </si>
  <si>
    <t>-1166651133</t>
  </si>
  <si>
    <t>Plastový roznášací prstenec, tr. zaťaženia D400 , ku kanalizačnej šachte 600/1000 mm</t>
  </si>
  <si>
    <t>1490620093</t>
  </si>
  <si>
    <t>Gumové tesnenie šachtovej rúry 600 mm ku kanalizačnej revíznej šachte 600 mm</t>
  </si>
  <si>
    <t>1123587578</t>
  </si>
  <si>
    <t>Poklop liatinový B125 priemer 600 mm</t>
  </si>
  <si>
    <t>-1639410416</t>
  </si>
  <si>
    <t>Poklop liatinový D400 priemer 600 mm</t>
  </si>
  <si>
    <t>-1418766268</t>
  </si>
  <si>
    <t>Betónový roznášací prstenec pre revízne šachty DN 600 až 1000</t>
  </si>
  <si>
    <t>-2067091936</t>
  </si>
  <si>
    <t>-2054633637</t>
  </si>
  <si>
    <t>Kompozitný poklop štvorcový B125 600x600x80mm</t>
  </si>
  <si>
    <t>-942592280</t>
  </si>
  <si>
    <t>Kompozitný poklop obdĺžnikový B125 600x1000x80mm</t>
  </si>
  <si>
    <t>-1713401981</t>
  </si>
  <si>
    <t>1062960498</t>
  </si>
  <si>
    <t>-1740750880</t>
  </si>
  <si>
    <t>1204801682</t>
  </si>
  <si>
    <t>-171328013</t>
  </si>
  <si>
    <t>-1676400737</t>
  </si>
  <si>
    <t>506587041</t>
  </si>
  <si>
    <t>Osadenie oceľových súčastí kotevných pre potrubie pri jeho sklone alebo lome do betónových blokov</t>
  </si>
  <si>
    <t>1787174000</t>
  </si>
  <si>
    <t>Potrubná objímka pozinkovaná, rozsah upínania D 87-92 mm, DN potrubia 3", M8/M10, EPDM izolant</t>
  </si>
  <si>
    <t>-1831192811</t>
  </si>
  <si>
    <t>Montáž oceľových chráničiek D 159x5</t>
  </si>
  <si>
    <t>1231513771</t>
  </si>
  <si>
    <t>Rúra oceľová bezšvová hladká kruhová d 159 mm, hr. steny 5,0 mm, ozn.11 353.0</t>
  </si>
  <si>
    <t>-147903521</t>
  </si>
  <si>
    <t>Montáž kĺznej dištančnej objímky montovanej  na potrubie DN 150</t>
  </si>
  <si>
    <t>-517869283</t>
  </si>
  <si>
    <t>Objímka kĺzna dištančná, HDPE, typ S, výška 19 mm,</t>
  </si>
  <si>
    <t>-1003691741</t>
  </si>
  <si>
    <t>Manžeta tesniaca gumová nedelená na prestup rúr a káblov, priemer 100-250 mm</t>
  </si>
  <si>
    <t>-41636384</t>
  </si>
  <si>
    <t>Gumová manžeta typ KG 80x150mm</t>
  </si>
  <si>
    <t>-520136216</t>
  </si>
  <si>
    <t>1667179105</t>
  </si>
  <si>
    <t>Osadenie kovového predmetu, poklopu liatin.alebo oceľového vrátane rámu, hmotnosti 100-150 kg</t>
  </si>
  <si>
    <t>-1499103545</t>
  </si>
  <si>
    <t xml:space="preserve">Poklop betón - liatina, tr. zaťaženia A15, pre revízne šachty DN 600 </t>
  </si>
  <si>
    <t>-666078189</t>
  </si>
  <si>
    <t>1438597156</t>
  </si>
  <si>
    <t>1901922127</t>
  </si>
  <si>
    <t>-410042292</t>
  </si>
  <si>
    <t>1209797043</t>
  </si>
  <si>
    <t>-1183685765</t>
  </si>
  <si>
    <t>-1088792990</t>
  </si>
  <si>
    <t>Montáž lapača strešných splavenín plastového z PP s kĺbom, lapacím košom a zápachovou uzávierkou DN 110/125</t>
  </si>
  <si>
    <t>-558662882</t>
  </si>
  <si>
    <t>Lapač strešných naplavenín plastový z PP s otočným kĺbom, lapacím košom a zápachovou uzávierkou DN 110/125, pohľadové diely z liatiny</t>
  </si>
  <si>
    <t>-1659604033</t>
  </si>
  <si>
    <t>-1411459911</t>
  </si>
  <si>
    <t>1246005970</t>
  </si>
  <si>
    <t>-5650882</t>
  </si>
  <si>
    <t>266169286</t>
  </si>
  <si>
    <t>-1822807877</t>
  </si>
  <si>
    <t>1044657324</t>
  </si>
  <si>
    <t>-1674215266</t>
  </si>
  <si>
    <t>1347837102</t>
  </si>
  <si>
    <t>1022562505</t>
  </si>
  <si>
    <t>-1742573093</t>
  </si>
  <si>
    <t>2044_E - SO 27 - Elektroinštalácie</t>
  </si>
  <si>
    <t>Rúrka ohybná elektroinštalačná z HDPE, D 40 uložená pod omietkou</t>
  </si>
  <si>
    <t>-1378792704</t>
  </si>
  <si>
    <t>Spojka nasúvacia 02040 pre korudované elektroinštal. rúrky z HDPE, D 40 mm</t>
  </si>
  <si>
    <t>738450149</t>
  </si>
  <si>
    <t>Rúrka ohybná 09040 dvojplášťová korugovaná z HDPE, bezhalogénová, D 40 mm</t>
  </si>
  <si>
    <t>1053149214</t>
  </si>
  <si>
    <t>-1738793523</t>
  </si>
  <si>
    <t>1589502669</t>
  </si>
  <si>
    <t>Kábel medený uložený v rúrke CYKY 450/750 V 2x1,5</t>
  </si>
  <si>
    <t>-435750417</t>
  </si>
  <si>
    <t>Kábel medený CYKY 2x1,5 mm2</t>
  </si>
  <si>
    <t>-581100468</t>
  </si>
  <si>
    <t>Kábel medený uložený v rúrke CYKY 450/750 V 4x2,5</t>
  </si>
  <si>
    <t>1293057355</t>
  </si>
  <si>
    <t>Kábel medený CYKY 4x2,5 mm2</t>
  </si>
  <si>
    <t>-200253782</t>
  </si>
  <si>
    <t>Kábel medený uložený v rúrke CYKY 450/750 V 4x6</t>
  </si>
  <si>
    <t>-1252941288</t>
  </si>
  <si>
    <t>Kábel medený CYKY 4x6 mm2</t>
  </si>
  <si>
    <t>1740580572</t>
  </si>
  <si>
    <t>Vodič medený uložený v rúrke H07V-U (CY) 450/750 V  4</t>
  </si>
  <si>
    <t>-2094523148</t>
  </si>
  <si>
    <t>Vodič medený CY 4 mm2</t>
  </si>
  <si>
    <t>-300932672</t>
  </si>
  <si>
    <t>Vodič medený uložený v rúrke H07V-U (CY) 450/750 V  6</t>
  </si>
  <si>
    <t>1259862372</t>
  </si>
  <si>
    <t>Vodič medený CY 6 mm2</t>
  </si>
  <si>
    <t>319575923</t>
  </si>
  <si>
    <t>Vodič medený uložený v rúrke H07V-U (CY) 450/750 V  10</t>
  </si>
  <si>
    <t>390931234</t>
  </si>
  <si>
    <t>581110200</t>
  </si>
  <si>
    <t>-1013574717</t>
  </si>
  <si>
    <t>-654107915</t>
  </si>
  <si>
    <t>-295192126</t>
  </si>
  <si>
    <t>-430616149</t>
  </si>
  <si>
    <t>-423696767</t>
  </si>
  <si>
    <t>147829293</t>
  </si>
  <si>
    <t>-484790462</t>
  </si>
  <si>
    <t>-389664298</t>
  </si>
  <si>
    <t>-1730762926</t>
  </si>
  <si>
    <t>-410708416</t>
  </si>
  <si>
    <t>-1674925765</t>
  </si>
  <si>
    <t>2133130228</t>
  </si>
  <si>
    <t>-1567468778</t>
  </si>
  <si>
    <t>2044 (11) - SOŠ hotelových služieb a dopravy – modernizácia odborného vzdelávania SO 41 - Úprava na areálovom rozvode plynu</t>
  </si>
  <si>
    <t>-1957545893</t>
  </si>
  <si>
    <t>87535088</t>
  </si>
  <si>
    <t>1689591459</t>
  </si>
  <si>
    <t>-868880551</t>
  </si>
  <si>
    <t>-697219772</t>
  </si>
  <si>
    <t>-1791994695</t>
  </si>
  <si>
    <t>996920319</t>
  </si>
  <si>
    <t>515731360</t>
  </si>
  <si>
    <t>513650248</t>
  </si>
  <si>
    <t>1940461016</t>
  </si>
  <si>
    <t>1916285754</t>
  </si>
  <si>
    <t>Kamenivo ťažené drobné frakcia 0-4 mm</t>
  </si>
  <si>
    <t>2021357797</t>
  </si>
  <si>
    <t>1182231338</t>
  </si>
  <si>
    <t>-1130993657</t>
  </si>
  <si>
    <t>1691814320</t>
  </si>
  <si>
    <t>Montáž plynového RC potrubia PE 100 RC SDR11 zváraných natupo D 32x3,0 mm</t>
  </si>
  <si>
    <t>-1759628155</t>
  </si>
  <si>
    <t>Rúra jednovrstvová na plyn SDR11, 32x3,0 mm x 6 m, materiál: PE 100 RC</t>
  </si>
  <si>
    <t>-1370864287</t>
  </si>
  <si>
    <t>Montáž plynového RC potrubia PE 100 RC SDR11 zváraných natupo D 50x4,6 mm</t>
  </si>
  <si>
    <t>707909950</t>
  </si>
  <si>
    <t>Rúra jednovrstvová na plyn SDR11, 50x4,6 mm x 100 m, materiál: PE 100 RC</t>
  </si>
  <si>
    <t>-14837570</t>
  </si>
  <si>
    <t>Montáž tvarovky plynového potrubia z PE 100 zváranej natupo D 50 mm</t>
  </si>
  <si>
    <t>237091696</t>
  </si>
  <si>
    <t>-1056480097</t>
  </si>
  <si>
    <t>Redukcia na tupo PE 100, na vodu, plyn a kanalizáciu, SDR 11 L D 50/32 mm</t>
  </si>
  <si>
    <t>-1237807498</t>
  </si>
  <si>
    <t>Prechodka PE-HD/oceľ PE 100 SDR 11 DN 25</t>
  </si>
  <si>
    <t>933286736</t>
  </si>
  <si>
    <t>1559890750</t>
  </si>
  <si>
    <t>-350457054</t>
  </si>
  <si>
    <t>-1812274703</t>
  </si>
  <si>
    <t>2121001741</t>
  </si>
  <si>
    <t>1254701272</t>
  </si>
  <si>
    <t>-1186631246</t>
  </si>
  <si>
    <t>Potrubie plynové z oceľových bralenových rúrok  DN 25</t>
  </si>
  <si>
    <t>755244277</t>
  </si>
  <si>
    <t>Potrubie plynové z oceľových bralenových rúrok  DN 65</t>
  </si>
  <si>
    <t>-1678716372</t>
  </si>
  <si>
    <t>Montáž guľového uzáveru rohového PN 5 G 1 MF s protipožiarnou armatúrou vnútorný a vonkajší závit</t>
  </si>
  <si>
    <t>1192334387</t>
  </si>
  <si>
    <t>Guľový uzáver na plyn rohový 1"x1" MF, s protipožiarnou armatúrou, prevádzková poistka, niklovaná mosadz</t>
  </si>
  <si>
    <t>17931813</t>
  </si>
  <si>
    <t>-1718117230</t>
  </si>
  <si>
    <t>1781186437</t>
  </si>
  <si>
    <t>Čistenie potrubia prefúkavaním alebo preplachovaním DN 50</t>
  </si>
  <si>
    <t>-1841940025</t>
  </si>
  <si>
    <t>-1176148651</t>
  </si>
  <si>
    <t>65210574</t>
  </si>
  <si>
    <t>-44279599</t>
  </si>
  <si>
    <t>189997862</t>
  </si>
  <si>
    <t>-354936312</t>
  </si>
  <si>
    <t>800752682</t>
  </si>
  <si>
    <t>-1457810513</t>
  </si>
  <si>
    <t>1171521180</t>
  </si>
  <si>
    <t>-721954713</t>
  </si>
  <si>
    <t>433015684</t>
  </si>
  <si>
    <t>1984096244</t>
  </si>
  <si>
    <t>-2118275236</t>
  </si>
  <si>
    <t>-2032670116</t>
  </si>
  <si>
    <t>Výstražná fólia PE, š. 300 mm, pre plyn, farba žltá</t>
  </si>
  <si>
    <t>-959615923</t>
  </si>
  <si>
    <t>-1327639900</t>
  </si>
  <si>
    <t>1584938213</t>
  </si>
  <si>
    <t>436228098</t>
  </si>
  <si>
    <t>-1093273994</t>
  </si>
  <si>
    <t>1051771157</t>
  </si>
  <si>
    <t>2044 (12) - SOŠ hotelových služieb a dopravy – modernizácia odborného vzdelávania SO03 a DDZ</t>
  </si>
  <si>
    <t>2044_DDZ - SOŠ hotelových služieb a dopravy – modernizácia odborného vzdelávania - dočasné dopravné značenie</t>
  </si>
  <si>
    <t>Montáž dočasnej dopravnej značky kompletnej základnej</t>
  </si>
  <si>
    <t>-1194111908</t>
  </si>
  <si>
    <t>Kompletná dopravná značka základného rozmeru 900 mm vrátane podstavca a stĺpa</t>
  </si>
  <si>
    <t>322668650</t>
  </si>
  <si>
    <t>Montáž dočasnej dopravnej značky kompletnej zväčšenej</t>
  </si>
  <si>
    <t>476180850</t>
  </si>
  <si>
    <t>Kompletná dopravná značka zväčšeného rozmeru 1250 mm vrátane podstavca a stĺpa</t>
  </si>
  <si>
    <t>-1447032491</t>
  </si>
  <si>
    <t>Dočasné vodorovné značenie krytu lepením pásky plochej deliacich čiar šírky 150 mm</t>
  </si>
  <si>
    <t>1647236667</t>
  </si>
  <si>
    <t>Dočasné vodorovné značenie krytu lepením pásky plochej vodiacich prúžkov šírky 500 mm</t>
  </si>
  <si>
    <t>1464267670</t>
  </si>
  <si>
    <t>Montáž dočasnej dopravnej zábrany Z2 reflexnej šírky 1 m</t>
  </si>
  <si>
    <t>1097499913</t>
  </si>
  <si>
    <t>Zariadenie dopravné Z2b (Zábrana na označenie uzávierky), rozmer 1000x220 mm, Zn plech so založeným Al okrajovým profilom I. trieda, EG, 7 rokov</t>
  </si>
  <si>
    <t>-2027070009</t>
  </si>
  <si>
    <t>Montáž dočasnej súpravy smerových dosiek Z4 s výstražným svetlom 5 dosky</t>
  </si>
  <si>
    <t>1525579502</t>
  </si>
  <si>
    <t>Dopravná smerová doska Z4 obojstranná s výstražným svetlom a gumeným podstavcom</t>
  </si>
  <si>
    <t>-496970381</t>
  </si>
  <si>
    <t>Montáž prenosnej semafórovej súpravy s 2 semaformi</t>
  </si>
  <si>
    <t>-1138070159</t>
  </si>
  <si>
    <t>LED - diódová prenosná semafórová súprava s priemerom svetiel 200 mm</t>
  </si>
  <si>
    <t>-1381927089</t>
  </si>
  <si>
    <t>Montáž akumulátora prenosnej semafórovej súpravy VARTA Promotive Blue 12V/170Ah</t>
  </si>
  <si>
    <t>-1156022081</t>
  </si>
  <si>
    <t>Akumulátor VARTA Promotive Blue 12V 170 Ah s výkonom 1000 A</t>
  </si>
  <si>
    <t>1884459748</t>
  </si>
  <si>
    <t>Demontáž akumulátora prenosnej semafórovej súpravy VARTA Promotive Blue 12V/170Ah</t>
  </si>
  <si>
    <t>-1736201370</t>
  </si>
  <si>
    <t>Demontáž prenosnej semafórovej súpravy s 2 semaformi</t>
  </si>
  <si>
    <t>-1933739367</t>
  </si>
  <si>
    <t>Presun hmôt pre pozemnú komunikáciu a letisko s krytom asfaltovým akejkoľvek dĺžky objektu</t>
  </si>
  <si>
    <t>-1763942863</t>
  </si>
  <si>
    <t>2044_SO 03 - SOŠ hotelových služieb a dopravy – modernizácia odborného vzdelávania - Asanácia budovy - Pavilón A</t>
  </si>
  <si>
    <t xml:space="preserve">    762 - Konštrukcie tesárske</t>
  </si>
  <si>
    <t>2091753128</t>
  </si>
  <si>
    <t>-204488996</t>
  </si>
  <si>
    <t>-1456650552</t>
  </si>
  <si>
    <t>-172511076</t>
  </si>
  <si>
    <t>Vybúranie drevených dverových zárubní plochy nad 2 m2,  -0,06700t</t>
  </si>
  <si>
    <t>-334065027</t>
  </si>
  <si>
    <t>Vybúranie vodovodného vedenia DN do 52 mm,  -0,01300t</t>
  </si>
  <si>
    <t>324015141</t>
  </si>
  <si>
    <t>Vybúranie plynového vedenia DN do 52 mm,  -0,01300t</t>
  </si>
  <si>
    <t>-1053490516</t>
  </si>
  <si>
    <t>Vybúranie kanalizačného potrubia DN do 100 mm,  -0,03700t</t>
  </si>
  <si>
    <t>543578183</t>
  </si>
  <si>
    <t>-703847082</t>
  </si>
  <si>
    <t>Plastový sklz na stavebnú suť výšky do 10 m</t>
  </si>
  <si>
    <t>-485643534</t>
  </si>
  <si>
    <t>Demontáž sklzu na stavebnú suť výšky do 10 m</t>
  </si>
  <si>
    <t>1462048141</t>
  </si>
  <si>
    <t>-998493205</t>
  </si>
  <si>
    <t>1256607410</t>
  </si>
  <si>
    <t>569555662</t>
  </si>
  <si>
    <t>2054223682</t>
  </si>
  <si>
    <t>591708112</t>
  </si>
  <si>
    <t>Poplatok za skladovanie - izolačné materiály a materiály obsahujúce azbest (17 06), ostatné</t>
  </si>
  <si>
    <t>1811149478</t>
  </si>
  <si>
    <t>Presun hmôt na demoláciu objektov bez obmedzenia vykonávanú postupným rozoberaním výšky do 21 m</t>
  </si>
  <si>
    <t>-1500211446</t>
  </si>
  <si>
    <t>Demontáž plynomera + demontáž skrine merania</t>
  </si>
  <si>
    <t>473706073</t>
  </si>
  <si>
    <t>1840085241</t>
  </si>
  <si>
    <t>618629158</t>
  </si>
  <si>
    <t>Konštrukcie tesárske</t>
  </si>
  <si>
    <t>Demontáž schodiska vrátane zábradlia priamočiarych alebo krivočiar. bez podstupníc š. do 1,50 m, -0,30000 t</t>
  </si>
  <si>
    <t>-975418974</t>
  </si>
  <si>
    <t>Demontáž zvislej konštrukcie do 10 m výšky rímsy steny a priečky z panelov hr. 55-114 mm</t>
  </si>
  <si>
    <t>880692558</t>
  </si>
  <si>
    <t>Demontáž zvislej konštrukcie plnostenné stľpy, prierezovej plochy 500-3000 cm2</t>
  </si>
  <si>
    <t>-1627378994</t>
  </si>
  <si>
    <t>Demontáž strešnej konštrukcie do 10 m z panelov hr. nad 120 do 240 mm, plochy nad 3 m2</t>
  </si>
  <si>
    <t>-2028299597</t>
  </si>
  <si>
    <t>Demontáž strešnej konštrukcie z väzníkov priehradových, konštrukčnej dĺžky do 18 m</t>
  </si>
  <si>
    <t>505846414</t>
  </si>
  <si>
    <t>Demontáž podláh z podlahových panelov hr. do 240 mm, plochy nad 3 m2</t>
  </si>
  <si>
    <t>-1543645016</t>
  </si>
  <si>
    <t>Demontáž stropnej konštrukcie do 10 m výšky rímsy z panelov hr. nad 55 do 240 mm, plochy nad 3 m2</t>
  </si>
  <si>
    <t>1613259360</t>
  </si>
  <si>
    <t>Demontáž stropnej konštr. z nosníkov plnostenných konštr.dĺžky do 15 m, prierez.plochy 150-500 cm2</t>
  </si>
  <si>
    <t>2046767950</t>
  </si>
  <si>
    <t>Demontáž žľabov pododkvapových polkruhových so sklonom do 30st. rš 330 mm,  -0,00330t</t>
  </si>
  <si>
    <t>1959691659</t>
  </si>
  <si>
    <t>Demontáž odpadových rúr kruhových, s priemerom 120 mm,  -0,00285t</t>
  </si>
  <si>
    <t>1038611824</t>
  </si>
  <si>
    <t>Demontáž - rozvodov elektroinštalácie s osvetlením</t>
  </si>
  <si>
    <t>799393885</t>
  </si>
  <si>
    <t>Výlevka SET pre výlevku + montážny rám, izolačná doska, mriežka a ovládacie tlačidlo</t>
  </si>
  <si>
    <t>Jednotka rekuperačná s príslušenstvom a MaR</t>
  </si>
  <si>
    <t xml:space="preserve">Servopohon 230 </t>
  </si>
  <si>
    <t xml:space="preserve">SO 01.2_A - ACH Architektonicko – stavebné riešenie </t>
  </si>
  <si>
    <t xml:space="preserve">2044 (1) - SOŠ hotelových služieb a dopravy – modernizácia odborného vzdelávania - SO 01.2  Administratívno-výučbová budova – stavebné riešenie – pohybová a oddychová miestnosť </t>
  </si>
  <si>
    <t xml:space="preserve">SO 01.2_E - ELI - Elektroinštalácie </t>
  </si>
  <si>
    <t xml:space="preserve">SO 01.2_U - Úprava potrubných rozvodov </t>
  </si>
  <si>
    <t>Kontaktný zatepľovací systém podzemných stien hr. 30 mm EPS, skrutkovacie kotvy-PRECNIEVAJUCI ZAKLAD</t>
  </si>
  <si>
    <t>OBRUBNÍK PARKOVÝ 100x20x5 cm PIESKOVY</t>
  </si>
  <si>
    <t>Pás sklennej vlny, 150x1200x3100 mm, izolácia zo sklenej vlny vhodná pre šikmé strechy</t>
  </si>
  <si>
    <t xml:space="preserve">Šindeľ asfaltový strešný - hranatý, 1000x340 mm, </t>
  </si>
  <si>
    <t>Kábel prepojovací Cat.6A RJ45 tienený pvc sivý S/FTP 1m</t>
  </si>
  <si>
    <t>DLP KANÁL 105X65 10423</t>
  </si>
  <si>
    <t>DLP OHYBNÝ KRYT ŠÍRKA 85MM 10522</t>
  </si>
  <si>
    <t>DLP VNÚTORNÁ PRIEHRADKA H65 10583</t>
  </si>
  <si>
    <t>DLP SPOJKA SAMOLEPIACA 10692</t>
  </si>
  <si>
    <t>DLP VNÚTORNÝ VARIABILNÝ UHOL H65 10603</t>
  </si>
  <si>
    <t>DLP PLOCHÝ UHOL 105X65 10787</t>
  </si>
  <si>
    <t>DLP ZÁSLEPKA 105X65 10704</t>
  </si>
  <si>
    <t>DLP KANÁL 150X65  10433</t>
  </si>
  <si>
    <t>DLP OHYBNÝ KRYT ŠÍRKA 2x65MM  10521</t>
  </si>
  <si>
    <t>DLP rozdelovacia PRIEHRADKA H65 10473</t>
  </si>
  <si>
    <t>DLP SPOJKA KRYTU SO ŠÍRKOU 2x65MM  10801</t>
  </si>
  <si>
    <t>DLP VNÚTORNÝ VARIABILNÝ UHOL H65 10607</t>
  </si>
  <si>
    <t>DLP PLOCHÝ UHOL 150X65 10790</t>
  </si>
  <si>
    <t>DLP ZÁSLEPKA 150X65  10706</t>
  </si>
  <si>
    <t>STOLOVÝ BLOK 6X2P+T S VYPÍNAČOM 54601</t>
  </si>
  <si>
    <t>STOLOVÝ BLOK 3x2P+T S S dvojitou USB nabíjačkou 54635</t>
  </si>
  <si>
    <t>UPEVŇOVACÍ DRŽIAK STOLOVÝCH BLOKOV</t>
  </si>
  <si>
    <t xml:space="preserve">3 zásuvka  2P+E </t>
  </si>
  <si>
    <t xml:space="preserve">2 zásuvka  2P+E </t>
  </si>
  <si>
    <t>RJ45 STP CAT.6A 1M 76573 dvojmodulová</t>
  </si>
  <si>
    <t>RJ45 STP CAT.6A 1M 76573 jednomodulová</t>
  </si>
  <si>
    <t xml:space="preserve">1 zásuvka  2P+E </t>
  </si>
  <si>
    <t>Interiérové dvojkrídlové oceľové protipožiarne dvere šxv 1450x1970 mm v protipožiarnej oblôžkovej zárubni HDt (LAKOVANÁ FARBOU RAL 9006) PROTIPOŽIARNA ODOLNOSŤ EW30 D3</t>
  </si>
  <si>
    <t>Interiérové dvojkrídlové oceľové protipožiarne dvere šxv 1780x2365 mm v protipožiarnej oblôžkovej zárubni HDt (LAKOVANÁ FARBOU RAL 9006) PROTIPOŽIARNA ODOLNOSŤ EW30 D3</t>
  </si>
  <si>
    <t xml:space="preserve">Nátery tesárskych konštrukcií syntetické na vzduchu schnúce lazurovacím lakom 3x lakovaním </t>
  </si>
  <si>
    <t xml:space="preserve">Doska, 60x600x1000 mm, technická izolácia z kamennej vlny pre izolovanie nádrží, </t>
  </si>
  <si>
    <t>Vyvažovací ventil PN25 DN40 s vypúšťaním</t>
  </si>
  <si>
    <t xml:space="preserve">Teleso vykurovacie doskové jednoradové oceľové typ 10  vxlxhĺ 600x400x63 mm, s bočným pripojením, závit G 1/2" vnútorný, </t>
  </si>
  <si>
    <t xml:space="preserve">Teleso vykurovacie doskové dvojradové oceľové typ  21, vxlxhĺ 600x400x66 mm, s bočným pripojením, závit G 1/2" vnútorný, </t>
  </si>
  <si>
    <t xml:space="preserve">Teleso vykurovacie doskové dvojradové oceľové typ 22, vxlxhĺ 600x800x100 mm, s bočným pripojením, závit G 1/2" vnútorný, </t>
  </si>
  <si>
    <t xml:space="preserve">Teleso vykurovacie doskové dvojradové oceľové typ 21, vxlxhĺ 600x700x66 mm, s bočným pripojením, závit G 1/2" vnútorný, </t>
  </si>
  <si>
    <t xml:space="preserve">Teleso vykurovacie doskové jednoradové oceľové typ 11, vxlxhĺ 600x700x63 mm, s bočným pripojením, závit G 1/2" vnútorný, </t>
  </si>
  <si>
    <t xml:space="preserve">Teleso vykurovacie doskové dvojradové oceľové typ 22, vxlxhĺ 600x1100x100 mm, s bočným pripojením, závit G 1/2" vnútorný, </t>
  </si>
  <si>
    <t xml:space="preserve">Teleso vykurovacie doskové dvojradové oceľové typ 21, vxlxhĺ 600x1800x66 mm, s bočným pripojením, závit G 1/2" vnútorný, </t>
  </si>
  <si>
    <t>Prestup potrubia do spodnej stavby s integrovanou manžetou pre napojenie s hydroizoláciou DN100</t>
  </si>
  <si>
    <t>DLP roydelovacia PRIEHRADKA H65 10473</t>
  </si>
  <si>
    <t xml:space="preserve">Prechodový závitový spoj s vnútorným závitom d 42 mm - 1 1/2",  uhlíková oceľ, tesniaci krúžok CIIR, </t>
  </si>
  <si>
    <t xml:space="preserve">Montáž kotlovej poistná sada  </t>
  </si>
  <si>
    <t>Cirkulačné čerpadlo 25/1-6, DN25</t>
  </si>
  <si>
    <t>Servopohon, 24V/50Hz, DN32, Rp1 1/4", Kvs=16, dp=3,76kPa</t>
  </si>
  <si>
    <t>Servopohon, 230V/50Hz, DN25, Rp1", Kvs=10, dp=2,96kPa</t>
  </si>
  <si>
    <t>Nástenná rozvodnica IP65-IK08 1R 6mod</t>
  </si>
  <si>
    <t>Ovládacia jednotka biela s FA snímačom</t>
  </si>
  <si>
    <t xml:space="preserve">Kaskádový modul pre 4 kotly </t>
  </si>
  <si>
    <t>Rozšiřovací modul pro regulátory</t>
  </si>
  <si>
    <t xml:space="preserve">Modul škrtiacej klapky </t>
  </si>
  <si>
    <t xml:space="preserve">OCHRANNÝ NÁTER </t>
  </si>
  <si>
    <t>Rozvodnica Plast, RE1.0 OK401 25A PO</t>
  </si>
  <si>
    <t>Montážny rámik 8 modulov 10981</t>
  </si>
  <si>
    <t>Montážny rámik 6 modulov 10962</t>
  </si>
  <si>
    <t>Montážny rámik 8 modulov 10982</t>
  </si>
  <si>
    <t>{8beab1d4-8a84-4c86-a97c-1e9d6fa5361d}</t>
  </si>
  <si>
    <t>HSV</t>
  </si>
  <si>
    <t>130201001.S</t>
  </si>
  <si>
    <t>132201401.S</t>
  </si>
  <si>
    <t>162301102</t>
  </si>
  <si>
    <t>162501142</t>
  </si>
  <si>
    <t>167102102</t>
  </si>
  <si>
    <t>171201203</t>
  </si>
  <si>
    <t>171209002</t>
  </si>
  <si>
    <t>174101002</t>
  </si>
  <si>
    <t>583410004400.S</t>
  </si>
  <si>
    <t>271573001.S</t>
  </si>
  <si>
    <t>273313611.S</t>
  </si>
  <si>
    <t>273321411.S</t>
  </si>
  <si>
    <t>273351215.S</t>
  </si>
  <si>
    <t>273351216.S</t>
  </si>
  <si>
    <t>273361821.S</t>
  </si>
  <si>
    <t>273362421.S</t>
  </si>
  <si>
    <t>274271021.S</t>
  </si>
  <si>
    <t>274321411.S</t>
  </si>
  <si>
    <t>274351215.S</t>
  </si>
  <si>
    <t>274351216.S</t>
  </si>
  <si>
    <t>274361825.S</t>
  </si>
  <si>
    <t>311272511</t>
  </si>
  <si>
    <t>311273119</t>
  </si>
  <si>
    <t>311275011.S</t>
  </si>
  <si>
    <t>317162101</t>
  </si>
  <si>
    <t>Keramický predpätý preklad KPP 12, šírky 120 mm, výšky 65 mm, dĺžky 1000 mm</t>
  </si>
  <si>
    <t>-2014876265</t>
  </si>
  <si>
    <t>317162102</t>
  </si>
  <si>
    <t>317162103</t>
  </si>
  <si>
    <t>-1734783857</t>
  </si>
  <si>
    <t>317162106</t>
  </si>
  <si>
    <t>317162133</t>
  </si>
  <si>
    <t>317165122</t>
  </si>
  <si>
    <t>317165241</t>
  </si>
  <si>
    <t>342272104</t>
  </si>
  <si>
    <t>342272105</t>
  </si>
  <si>
    <t>451572111.2</t>
  </si>
  <si>
    <t>611464217</t>
  </si>
  <si>
    <t>611464271</t>
  </si>
  <si>
    <t>Vnútorná omietka stropov, strojné miešanie, ručné nanášanie, Flexi štuk, ozn. 043 b, hr. 3 mm</t>
  </si>
  <si>
    <t>611481119.S</t>
  </si>
  <si>
    <t>612467125</t>
  </si>
  <si>
    <t>612467127</t>
  </si>
  <si>
    <t>612467181</t>
  </si>
  <si>
    <t>612481119.S</t>
  </si>
  <si>
    <t>622467371</t>
  </si>
  <si>
    <t>Vonkajšia omietka stien, strojné miešanie, ručné nanášanie, Flexi štuk, ozn. 043 b, hr. 3 mm</t>
  </si>
  <si>
    <t>622481119.S</t>
  </si>
  <si>
    <t>631312141.S</t>
  </si>
  <si>
    <t>631362421.S</t>
  </si>
  <si>
    <t>631362422.S</t>
  </si>
  <si>
    <t>632001051.S</t>
  </si>
  <si>
    <t>082110000200.S</t>
  </si>
  <si>
    <t>585520008700.S</t>
  </si>
  <si>
    <t>632447544</t>
  </si>
  <si>
    <t>Anhydritová samonivelizačná stierka Nivela EASY, ozn. 200, triedy CA-C25-F5, hr. 20 mm</t>
  </si>
  <si>
    <t>632450473</t>
  </si>
  <si>
    <t>642944121.S</t>
  </si>
  <si>
    <t>553310008900R</t>
  </si>
  <si>
    <t>553310009000R</t>
  </si>
  <si>
    <t>553310009001R</t>
  </si>
  <si>
    <t>553310008900</t>
  </si>
  <si>
    <t>642944221.S</t>
  </si>
  <si>
    <t>-264507015</t>
  </si>
  <si>
    <t>553310008100R</t>
  </si>
  <si>
    <t>Zárubňa oceľová CgAMA šxvxhr 1250x2255 - atyp</t>
  </si>
  <si>
    <t>-1448011700</t>
  </si>
  <si>
    <t>941955002</t>
  </si>
  <si>
    <t>941955004.S</t>
  </si>
  <si>
    <t>952901111</t>
  </si>
  <si>
    <t>959941131.S</t>
  </si>
  <si>
    <t>959991014.S</t>
  </si>
  <si>
    <t>962032231.S</t>
  </si>
  <si>
    <t>1447969457</t>
  </si>
  <si>
    <t>963011514.S</t>
  </si>
  <si>
    <t>965042141.S</t>
  </si>
  <si>
    <t>965043341.S</t>
  </si>
  <si>
    <t>965043441.S</t>
  </si>
  <si>
    <t>965081712.S</t>
  </si>
  <si>
    <t>967031733.S</t>
  </si>
  <si>
    <t>6449364</t>
  </si>
  <si>
    <t>968061115.S</t>
  </si>
  <si>
    <t>968061125.S</t>
  </si>
  <si>
    <t>968072455.S</t>
  </si>
  <si>
    <t>968072456.S</t>
  </si>
  <si>
    <t>1032265809</t>
  </si>
  <si>
    <t>968081115.S</t>
  </si>
  <si>
    <t>971033141.S</t>
  </si>
  <si>
    <t>971033231.S</t>
  </si>
  <si>
    <t>971033241.S</t>
  </si>
  <si>
    <t>971033331.S</t>
  </si>
  <si>
    <t>971033341.S</t>
  </si>
  <si>
    <t>971033641.S</t>
  </si>
  <si>
    <t>974031147.S</t>
  </si>
  <si>
    <t>974083114.S</t>
  </si>
  <si>
    <t>978011121.S</t>
  </si>
  <si>
    <t>978013121.S</t>
  </si>
  <si>
    <t>978059531.S</t>
  </si>
  <si>
    <t>979081111.S</t>
  </si>
  <si>
    <t>979081121.S</t>
  </si>
  <si>
    <t>979082111.S</t>
  </si>
  <si>
    <t>979082121.S</t>
  </si>
  <si>
    <t>979089012.S</t>
  </si>
  <si>
    <t>999281111.S</t>
  </si>
  <si>
    <t>999281196.S</t>
  </si>
  <si>
    <t>999281199.S</t>
  </si>
  <si>
    <t>PSV</t>
  </si>
  <si>
    <t>711</t>
  </si>
  <si>
    <t>711111001.S</t>
  </si>
  <si>
    <t>246170000900.S</t>
  </si>
  <si>
    <t>711141559</t>
  </si>
  <si>
    <t>711142559.S</t>
  </si>
  <si>
    <t>628310001000R</t>
  </si>
  <si>
    <t>711211001.S</t>
  </si>
  <si>
    <t>711212001.S</t>
  </si>
  <si>
    <t>998711101.S</t>
  </si>
  <si>
    <t>722</t>
  </si>
  <si>
    <t>722250035.R</t>
  </si>
  <si>
    <t>998722101.S</t>
  </si>
  <si>
    <t>725</t>
  </si>
  <si>
    <t>725110811.S</t>
  </si>
  <si>
    <t>725210821.S</t>
  </si>
  <si>
    <t>725330820.S</t>
  </si>
  <si>
    <t>725610810.S</t>
  </si>
  <si>
    <t>725820810.S</t>
  </si>
  <si>
    <t>725840870.S</t>
  </si>
  <si>
    <t>998725101.S</t>
  </si>
  <si>
    <t>735</t>
  </si>
  <si>
    <t>735121810.S</t>
  </si>
  <si>
    <t>998735101.S</t>
  </si>
  <si>
    <t>763</t>
  </si>
  <si>
    <t>763115102.S</t>
  </si>
  <si>
    <t>763126632.S</t>
  </si>
  <si>
    <t>763129531.S</t>
  </si>
  <si>
    <t>763132110</t>
  </si>
  <si>
    <t>763132310</t>
  </si>
  <si>
    <t>763161610.S</t>
  </si>
  <si>
    <t>763170010.S</t>
  </si>
  <si>
    <t>590160001600.S</t>
  </si>
  <si>
    <t>590160001700.R</t>
  </si>
  <si>
    <t>590160001700.S</t>
  </si>
  <si>
    <t>763170011.S</t>
  </si>
  <si>
    <t>590160002500.S</t>
  </si>
  <si>
    <t>590160002400.S</t>
  </si>
  <si>
    <t>763170012.S</t>
  </si>
  <si>
    <t>590160002000.S</t>
  </si>
  <si>
    <t>998763101</t>
  </si>
  <si>
    <t>766</t>
  </si>
  <si>
    <t>766662112.S</t>
  </si>
  <si>
    <t>611610002900</t>
  </si>
  <si>
    <t>549150000600.S</t>
  </si>
  <si>
    <t>766662132.S</t>
  </si>
  <si>
    <t>611610000801R</t>
  </si>
  <si>
    <t xml:space="preserve">Dvere vnútorné dvojkrídlové laminátové, šírka 1160x2255 mm, povrch HPL laminát, mechanicky odolné plné, </t>
  </si>
  <si>
    <t>611610000802R</t>
  </si>
  <si>
    <t>766662811.S</t>
  </si>
  <si>
    <t>766662812.S</t>
  </si>
  <si>
    <t>766664121.S</t>
  </si>
  <si>
    <t>611610003000</t>
  </si>
  <si>
    <t>998766101.S</t>
  </si>
  <si>
    <t>767</t>
  </si>
  <si>
    <t>767585112.S</t>
  </si>
  <si>
    <t>429720338900.S</t>
  </si>
  <si>
    <t>767661060.S</t>
  </si>
  <si>
    <t>611520039000.S</t>
  </si>
  <si>
    <t>611520040700.S</t>
  </si>
  <si>
    <t>611520047500.S</t>
  </si>
  <si>
    <t>998767101.S</t>
  </si>
  <si>
    <t>769</t>
  </si>
  <si>
    <t>769035081.S</t>
  </si>
  <si>
    <t>Montáž krycej mriežky hranatej prierezu 0.125-0.355 m2</t>
  </si>
  <si>
    <t>-913222751</t>
  </si>
  <si>
    <t>429720202300.S</t>
  </si>
  <si>
    <t>Mriežka krycia hranatá, rozmery šxv 800x400 mm</t>
  </si>
  <si>
    <t>-923838981</t>
  </si>
  <si>
    <t>769083120.S</t>
  </si>
  <si>
    <t>769083125.S</t>
  </si>
  <si>
    <t>769083195.S</t>
  </si>
  <si>
    <t>769083200.S</t>
  </si>
  <si>
    <t>998769201.S</t>
  </si>
  <si>
    <t>771</t>
  </si>
  <si>
    <t>771411004.S</t>
  </si>
  <si>
    <t>771576109.S</t>
  </si>
  <si>
    <t>597740001910R</t>
  </si>
  <si>
    <t>597740002110R</t>
  </si>
  <si>
    <t>998771101.S</t>
  </si>
  <si>
    <t>775</t>
  </si>
  <si>
    <t>775413250.S</t>
  </si>
  <si>
    <t>611990001700.S</t>
  </si>
  <si>
    <t>998775101.S</t>
  </si>
  <si>
    <t>776</t>
  </si>
  <si>
    <t>776401800.S</t>
  </si>
  <si>
    <t>776460010.S</t>
  </si>
  <si>
    <t>776511810.S</t>
  </si>
  <si>
    <t>776560010.S</t>
  </si>
  <si>
    <t>284140001030.R</t>
  </si>
  <si>
    <t>776994113.S</t>
  </si>
  <si>
    <t>998776101.S</t>
  </si>
  <si>
    <t>777</t>
  </si>
  <si>
    <t>777610032.S</t>
  </si>
  <si>
    <t>777630100.R</t>
  </si>
  <si>
    <t>Náter UV VULCAN , pochôdzny, 1x náter</t>
  </si>
  <si>
    <t>998777101.S</t>
  </si>
  <si>
    <t>781</t>
  </si>
  <si>
    <t>781445107.S</t>
  </si>
  <si>
    <t>597640001800R</t>
  </si>
  <si>
    <t>597640002300</t>
  </si>
  <si>
    <t>998781101.S</t>
  </si>
  <si>
    <t>783</t>
  </si>
  <si>
    <t>783125130</t>
  </si>
  <si>
    <t>783125730</t>
  </si>
  <si>
    <t>783225100</t>
  </si>
  <si>
    <t>978547072</t>
  </si>
  <si>
    <t>783401813</t>
  </si>
  <si>
    <t>783426160</t>
  </si>
  <si>
    <t>783601813.S</t>
  </si>
  <si>
    <t>783801812.S</t>
  </si>
  <si>
    <t>783894122.S</t>
  </si>
  <si>
    <t>784</t>
  </si>
  <si>
    <t>784402801</t>
  </si>
  <si>
    <t>784410010</t>
  </si>
  <si>
    <t>784410100</t>
  </si>
  <si>
    <t>784410500</t>
  </si>
  <si>
    <t>784410610</t>
  </si>
  <si>
    <t>784418011</t>
  </si>
  <si>
    <t>784452271</t>
  </si>
  <si>
    <t>Maľby z maliarskych zmesí Primalex, Farmal, ručne nanášané dvojnásobné základné na podklad jemnozrnný výšky do 3,80 m</t>
  </si>
  <si>
    <t>21-M</t>
  </si>
  <si>
    <t>210961152.S</t>
  </si>
  <si>
    <t>46-M</t>
  </si>
  <si>
    <t>460510203.S</t>
  </si>
  <si>
    <t>592650000700</t>
  </si>
  <si>
    <t>971038141.S</t>
  </si>
  <si>
    <t>973031324.S</t>
  </si>
  <si>
    <t>974031133.S</t>
  </si>
  <si>
    <t>974042555.S</t>
  </si>
  <si>
    <t>979081111</t>
  </si>
  <si>
    <t>979081121</t>
  </si>
  <si>
    <t>979082111</t>
  </si>
  <si>
    <t>979082121</t>
  </si>
  <si>
    <t>979087112.S</t>
  </si>
  <si>
    <t>979089012</t>
  </si>
  <si>
    <t>713</t>
  </si>
  <si>
    <t>713530345R</t>
  </si>
  <si>
    <t>449410002700</t>
  </si>
  <si>
    <t>631470000100</t>
  </si>
  <si>
    <t>998713102</t>
  </si>
  <si>
    <t>210010002.S</t>
  </si>
  <si>
    <t>345610005200</t>
  </si>
  <si>
    <t>345610005300</t>
  </si>
  <si>
    <t>345610005500</t>
  </si>
  <si>
    <t>345610005600</t>
  </si>
  <si>
    <t>345610005800</t>
  </si>
  <si>
    <t>345610005700</t>
  </si>
  <si>
    <t>345610005900</t>
  </si>
  <si>
    <t>345710005455.S</t>
  </si>
  <si>
    <t>210010026.R</t>
  </si>
  <si>
    <t>345710009200</t>
  </si>
  <si>
    <t>345710017900.S</t>
  </si>
  <si>
    <t>210010027.R</t>
  </si>
  <si>
    <t>345710009300</t>
  </si>
  <si>
    <t>345710018000.S</t>
  </si>
  <si>
    <t>210010029.R</t>
  </si>
  <si>
    <t>345710009500</t>
  </si>
  <si>
    <t>345710018200.S</t>
  </si>
  <si>
    <t>210010301.S</t>
  </si>
  <si>
    <t>345410002300.S</t>
  </si>
  <si>
    <t>210010313.S</t>
  </si>
  <si>
    <t>345410000500.S</t>
  </si>
  <si>
    <t>210010321.S</t>
  </si>
  <si>
    <t>345410002600.S</t>
  </si>
  <si>
    <t>210010352.R</t>
  </si>
  <si>
    <t>345410013000.S</t>
  </si>
  <si>
    <t>210010521.S</t>
  </si>
  <si>
    <t>210020304.R</t>
  </si>
  <si>
    <t>345750008700.R</t>
  </si>
  <si>
    <t>345750008701.R</t>
  </si>
  <si>
    <t>345750008702.R</t>
  </si>
  <si>
    <t>345750008703.R</t>
  </si>
  <si>
    <t>210100003.S</t>
  </si>
  <si>
    <t>210110001.S</t>
  </si>
  <si>
    <t>345340003000.S</t>
  </si>
  <si>
    <t>210110003.R</t>
  </si>
  <si>
    <t>345330002965.R</t>
  </si>
  <si>
    <t>210110041.S</t>
  </si>
  <si>
    <t>345340004500.S</t>
  </si>
  <si>
    <t>345350001500.S</t>
  </si>
  <si>
    <t>345350002300.S</t>
  </si>
  <si>
    <t>210110045.S</t>
  </si>
  <si>
    <t>345330003510.S</t>
  </si>
  <si>
    <t>345350004320.S</t>
  </si>
  <si>
    <t>210110082.S</t>
  </si>
  <si>
    <t>345320003620.S</t>
  </si>
  <si>
    <t>210110095.S</t>
  </si>
  <si>
    <t>404610002800.S</t>
  </si>
  <si>
    <t>210111011.S</t>
  </si>
  <si>
    <t>345520000430.S</t>
  </si>
  <si>
    <t>345510005900</t>
  </si>
  <si>
    <t>210111021.S</t>
  </si>
  <si>
    <t>345510001220R</t>
  </si>
  <si>
    <t>210112043.S</t>
  </si>
  <si>
    <t>358120006345.R</t>
  </si>
  <si>
    <t>210120401</t>
  </si>
  <si>
    <t>358220022412</t>
  </si>
  <si>
    <t>358220022408</t>
  </si>
  <si>
    <t>358220022406</t>
  </si>
  <si>
    <t>210120404.S</t>
  </si>
  <si>
    <t>358220064408</t>
  </si>
  <si>
    <t>358220064410</t>
  </si>
  <si>
    <t>358220064412</t>
  </si>
  <si>
    <t>358220064414</t>
  </si>
  <si>
    <t>358220064420</t>
  </si>
  <si>
    <t>210120411.S</t>
  </si>
  <si>
    <t>358230026000.S</t>
  </si>
  <si>
    <t>210140523.S</t>
  </si>
  <si>
    <t>Signalizačné letecké výstražné svietidlo LED</t>
  </si>
  <si>
    <t>404860000210.R</t>
  </si>
  <si>
    <t>Signalizačné svietidlo HL2 porucha 24V</t>
  </si>
  <si>
    <t>345610020700.S</t>
  </si>
  <si>
    <t>Svorka RS 1,5</t>
  </si>
  <si>
    <t>210170303.R</t>
  </si>
  <si>
    <t>357TRACON</t>
  </si>
  <si>
    <t>210190003.S</t>
  </si>
  <si>
    <t>357140007625.R</t>
  </si>
  <si>
    <t>210201082.S</t>
  </si>
  <si>
    <t>348120001600.R</t>
  </si>
  <si>
    <t>210201510.S</t>
  </si>
  <si>
    <t>348150000600.R</t>
  </si>
  <si>
    <t>210203040.R</t>
  </si>
  <si>
    <t>348120000500.R</t>
  </si>
  <si>
    <t>210203040.S</t>
  </si>
  <si>
    <t>348130000400.S</t>
  </si>
  <si>
    <t>210220030.S</t>
  </si>
  <si>
    <t>345610005000.S</t>
  </si>
  <si>
    <t>210220040.S</t>
  </si>
  <si>
    <t>354410006200.S</t>
  </si>
  <si>
    <t>354410066900.S</t>
  </si>
  <si>
    <t>210411161.S</t>
  </si>
  <si>
    <t>Montáž zálohy, zdroja</t>
  </si>
  <si>
    <t>374390000400</t>
  </si>
  <si>
    <t>Napájací zdroj JS PSU1 , DR -60-24/230VAC/24V DC</t>
  </si>
  <si>
    <t>210411171.S</t>
  </si>
  <si>
    <t>Montáž pomocného relé</t>
  </si>
  <si>
    <t>374310017200.R</t>
  </si>
  <si>
    <t>Pomocné relé KA QZAu</t>
  </si>
  <si>
    <t>210411181</t>
  </si>
  <si>
    <t>358240001800R</t>
  </si>
  <si>
    <t>210800521.S</t>
  </si>
  <si>
    <t>341110011600.S</t>
  </si>
  <si>
    <t>210802324.S</t>
  </si>
  <si>
    <t>341310011600.S</t>
  </si>
  <si>
    <t>210802332.S</t>
  </si>
  <si>
    <t>341310012400.S</t>
  </si>
  <si>
    <t>210802440.S</t>
  </si>
  <si>
    <t>341310035900.S</t>
  </si>
  <si>
    <t>210802441.S</t>
  </si>
  <si>
    <t>341310036000.S</t>
  </si>
  <si>
    <t>210802442.S</t>
  </si>
  <si>
    <t>341310036100.S</t>
  </si>
  <si>
    <t>210802444.S</t>
  </si>
  <si>
    <t>341310036300.S</t>
  </si>
  <si>
    <t>210880014.R</t>
  </si>
  <si>
    <t>Kábel odolný voči zvýšeným teplotám, medený uložený voľne</t>
  </si>
  <si>
    <t>341610009600.R</t>
  </si>
  <si>
    <t>Kábel medený bezhalogenový Kábel J-H(st)H4X2X0,8</t>
  </si>
  <si>
    <t>210881075.S</t>
  </si>
  <si>
    <t>341610014300.S</t>
  </si>
  <si>
    <t>210881076.S</t>
  </si>
  <si>
    <t>341610014400.S</t>
  </si>
  <si>
    <t>210881102.S</t>
  </si>
  <si>
    <t>341610017000.S</t>
  </si>
  <si>
    <t>210881103.S</t>
  </si>
  <si>
    <t>341610017100.S</t>
  </si>
  <si>
    <t>210881104.R</t>
  </si>
  <si>
    <t>341610017200.R</t>
  </si>
  <si>
    <t>210881105.R</t>
  </si>
  <si>
    <t>341610017201.R</t>
  </si>
  <si>
    <t>210950201.S</t>
  </si>
  <si>
    <t>210964323.S</t>
  </si>
  <si>
    <t>210967212.S</t>
  </si>
  <si>
    <t>HZS-004</t>
  </si>
  <si>
    <t>M21-MV</t>
  </si>
  <si>
    <t>M21-PM</t>
  </si>
  <si>
    <t>22-M</t>
  </si>
  <si>
    <t>220270607.R</t>
  </si>
  <si>
    <t>Vodič pospojovania CY1xzž, 4mm2,6mm2, 16</t>
  </si>
  <si>
    <t>220711090.S</t>
  </si>
  <si>
    <t>Montáž a zapojenie sirény interierovej</t>
  </si>
  <si>
    <t>404640000100.R</t>
  </si>
  <si>
    <t>Siréna 4FE 60115 230v AC 20VA</t>
  </si>
  <si>
    <t>221330902.R</t>
  </si>
  <si>
    <t>Montáž detekčného systému úniku plynu</t>
  </si>
  <si>
    <t>404830001000.R</t>
  </si>
  <si>
    <t>Detekčný systém RGY 000  MBP4</t>
  </si>
  <si>
    <t>404830001100.S</t>
  </si>
  <si>
    <t>Externý snímač úniku zemného plynu pre pripojenie k detektoru</t>
  </si>
  <si>
    <t>404830000800.S</t>
  </si>
  <si>
    <t>345210002200.R</t>
  </si>
  <si>
    <t>Poistka T1A</t>
  </si>
  <si>
    <t>345210002500.R</t>
  </si>
  <si>
    <t>Poistka T5A</t>
  </si>
  <si>
    <t>HZS</t>
  </si>
  <si>
    <t>HZS000111.S</t>
  </si>
  <si>
    <t>HZS000114.S</t>
  </si>
  <si>
    <t>{64933e33-b9f3-4f59-8a8d-977c8ab8ffea}</t>
  </si>
  <si>
    <t>-1064183497</t>
  </si>
  <si>
    <t>-1696754786</t>
  </si>
  <si>
    <t>-133066927</t>
  </si>
  <si>
    <t>363679716</t>
  </si>
  <si>
    <t>-608384795</t>
  </si>
  <si>
    <t>-2072292398</t>
  </si>
  <si>
    <t>-1170849736</t>
  </si>
  <si>
    <t>-419700283</t>
  </si>
  <si>
    <t>-2057374890</t>
  </si>
  <si>
    <t>614946165</t>
  </si>
  <si>
    <t>-276179724</t>
  </si>
  <si>
    <t>726558984</t>
  </si>
  <si>
    <t>-387896539</t>
  </si>
  <si>
    <t>-85771485</t>
  </si>
  <si>
    <t>-1179473804</t>
  </si>
  <si>
    <t>1035736705</t>
  </si>
  <si>
    <t>-312898563</t>
  </si>
  <si>
    <t>-1312730555</t>
  </si>
  <si>
    <t>{f87f2203-25d1-4f07-b09a-a7363951ac8d}</t>
  </si>
  <si>
    <t>713482111</t>
  </si>
  <si>
    <t>283310000200</t>
  </si>
  <si>
    <t>283310001200</t>
  </si>
  <si>
    <t>283310001400</t>
  </si>
  <si>
    <t>283310001600</t>
  </si>
  <si>
    <t>713482112.S</t>
  </si>
  <si>
    <t>283310001700</t>
  </si>
  <si>
    <t>283310002300</t>
  </si>
  <si>
    <t>998713101.S</t>
  </si>
  <si>
    <t>723</t>
  </si>
  <si>
    <t>723120202.S</t>
  </si>
  <si>
    <t>723120203.S</t>
  </si>
  <si>
    <t>723120204.S</t>
  </si>
  <si>
    <t>723120205.S</t>
  </si>
  <si>
    <t>723120206.S</t>
  </si>
  <si>
    <t>723130255.S</t>
  </si>
  <si>
    <t>723150365.R</t>
  </si>
  <si>
    <t>723150365.S</t>
  </si>
  <si>
    <t>723150368.S</t>
  </si>
  <si>
    <t>723219101.S</t>
  </si>
  <si>
    <t>Montáž prírubového posúvača plochého, hlavicového, guľového kohútika, plyn.filtra DN 40</t>
  </si>
  <si>
    <t>-1012116000</t>
  </si>
  <si>
    <t>551310000700R</t>
  </si>
  <si>
    <t>Bezpečnostný rýchlouzáver, DN40-NT-B-PN16-Solo-L-230V</t>
  </si>
  <si>
    <t>735033667</t>
  </si>
  <si>
    <t>723230301.S</t>
  </si>
  <si>
    <t>552270008100</t>
  </si>
  <si>
    <t>723231003.S</t>
  </si>
  <si>
    <t>551340003200</t>
  </si>
  <si>
    <t>723231006</t>
  </si>
  <si>
    <t>551340003300</t>
  </si>
  <si>
    <t>723231009.S</t>
  </si>
  <si>
    <t>551340004800</t>
  </si>
  <si>
    <t>723231018</t>
  </si>
  <si>
    <t>551340006300</t>
  </si>
  <si>
    <t>998723101.S</t>
  </si>
  <si>
    <t>733</t>
  </si>
  <si>
    <t>733126000.R</t>
  </si>
  <si>
    <t>Montáž tvarovky - prechod DN10-15</t>
  </si>
  <si>
    <t>-1305958124</t>
  </si>
  <si>
    <t>316170008700.R</t>
  </si>
  <si>
    <t>Prechod DN10-15, z čiernej uhlíkovej ocele</t>
  </si>
  <si>
    <t>1973133526</t>
  </si>
  <si>
    <t>733126005.S</t>
  </si>
  <si>
    <t>316170009100.S</t>
  </si>
  <si>
    <t>733126010.S</t>
  </si>
  <si>
    <t>316170009400.S</t>
  </si>
  <si>
    <t>733126025.S</t>
  </si>
  <si>
    <t>316170011500.S</t>
  </si>
  <si>
    <t>733126065.S</t>
  </si>
  <si>
    <t>316170005800.S</t>
  </si>
  <si>
    <t>733126070.S</t>
  </si>
  <si>
    <t>316170005900.S</t>
  </si>
  <si>
    <t>733126080.S</t>
  </si>
  <si>
    <t>316170006100.S</t>
  </si>
  <si>
    <t>998733101.S</t>
  </si>
  <si>
    <t>734</t>
  </si>
  <si>
    <t>734421130.S</t>
  </si>
  <si>
    <t>551240012200.S</t>
  </si>
  <si>
    <t>551290000500.S</t>
  </si>
  <si>
    <t>388410000300.S</t>
  </si>
  <si>
    <t>734494213</t>
  </si>
  <si>
    <t>998734101.S</t>
  </si>
  <si>
    <t>767995101.S</t>
  </si>
  <si>
    <t>783411410.S</t>
  </si>
  <si>
    <t>783411710.S</t>
  </si>
  <si>
    <t>133310000200.R</t>
  </si>
  <si>
    <t>783414340.S</t>
  </si>
  <si>
    <t>783415350.S</t>
  </si>
  <si>
    <t>23-M</t>
  </si>
  <si>
    <t>230032026.S</t>
  </si>
  <si>
    <t>Montáž prírubových spojov do PN 16 DN 40</t>
  </si>
  <si>
    <t>spoj</t>
  </si>
  <si>
    <t>1700101760</t>
  </si>
  <si>
    <t>319430001800.S</t>
  </si>
  <si>
    <t>Príruba krková privarovacia DN 40, PN16, D 48,3 mm, EN 1092-1</t>
  </si>
  <si>
    <t>484584704</t>
  </si>
  <si>
    <t>230120041</t>
  </si>
  <si>
    <t>230120042.S</t>
  </si>
  <si>
    <t>230120044.S</t>
  </si>
  <si>
    <t>230170001.S</t>
  </si>
  <si>
    <t>230170002.S</t>
  </si>
  <si>
    <t>230170011</t>
  </si>
  <si>
    <t>230170012.S</t>
  </si>
  <si>
    <t>230230016.S</t>
  </si>
  <si>
    <t>230230017.S</t>
  </si>
  <si>
    <t>230230292</t>
  </si>
  <si>
    <t>95-M</t>
  </si>
  <si>
    <t>950506035.S</t>
  </si>
  <si>
    <t>950506038.S</t>
  </si>
  <si>
    <t>SO 02 - ACH - Architektonicko - stavebné riešenie</t>
  </si>
  <si>
    <t>SO 02_E - ELI - Elektroinštalácie</t>
  </si>
  <si>
    <t>SO 02_P - PLY - Plynoinštalácia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</si>
</sst>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5" x14ac:knownFonts="1">
    <font>
      <sz val="8"/>
      <name val="Arial CE"/>
      <family val="2"/>
    </font>
    <font>
      <sz val="10"/>
      <color rgb="FF969696"/>
      <name val="Arial CE"/>
      <family val="2"/>
      <charset val="238"/>
    </font>
    <font>
      <sz val="10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family val="2"/>
      <charset val="238"/>
    </font>
    <font>
      <sz val="12"/>
      <color rgb="FF003366"/>
      <name val="Arial CE"/>
      <family val="2"/>
      <charset val="238"/>
    </font>
    <font>
      <sz val="10"/>
      <color rgb="FF003366"/>
      <name val="Arial CE"/>
      <family val="2"/>
      <charset val="238"/>
    </font>
    <font>
      <sz val="8"/>
      <color rgb="FF003366"/>
      <name val="Arial CE"/>
      <family val="2"/>
      <charset val="238"/>
    </font>
    <font>
      <sz val="8"/>
      <color rgb="FFFFFFFF"/>
      <name val="Arial CE"/>
      <family val="2"/>
      <charset val="238"/>
    </font>
    <font>
      <sz val="8"/>
      <color rgb="FF3366FF"/>
      <name val="Arial CE"/>
      <family val="2"/>
      <charset val="238"/>
    </font>
    <font>
      <b/>
      <sz val="14"/>
      <name val="Arial CE"/>
      <family val="2"/>
      <charset val="238"/>
    </font>
    <font>
      <b/>
      <sz val="12"/>
      <color rgb="FF969696"/>
      <name val="Arial CE"/>
      <family val="2"/>
      <charset val="238"/>
    </font>
    <font>
      <b/>
      <sz val="8"/>
      <color rgb="FF969696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rgb="FF969696"/>
      <name val="Arial CE"/>
      <family val="2"/>
      <charset val="238"/>
    </font>
    <font>
      <b/>
      <sz val="10"/>
      <color rgb="FF464646"/>
      <name val="Arial CE"/>
      <family val="2"/>
      <charset val="238"/>
    </font>
    <font>
      <sz val="12"/>
      <color rgb="FF969696"/>
      <name val="Arial CE"/>
      <family val="2"/>
      <charset val="238"/>
    </font>
    <font>
      <sz val="8"/>
      <color rgb="FF969696"/>
      <name val="Arial CE"/>
      <family val="2"/>
      <charset val="238"/>
    </font>
    <font>
      <sz val="9"/>
      <name val="Arial CE"/>
      <family val="2"/>
      <charset val="238"/>
    </font>
    <font>
      <sz val="9"/>
      <color rgb="FF969696"/>
      <name val="Arial CE"/>
      <family val="2"/>
      <charset val="238"/>
    </font>
    <font>
      <b/>
      <sz val="12"/>
      <color rgb="FF960000"/>
      <name val="Arial CE"/>
      <family val="2"/>
      <charset val="238"/>
    </font>
    <font>
      <sz val="12"/>
      <name val="Arial CE"/>
      <family val="2"/>
      <charset val="238"/>
    </font>
    <font>
      <b/>
      <sz val="11"/>
      <color rgb="FF003366"/>
      <name val="Arial CE"/>
      <family val="2"/>
      <charset val="238"/>
    </font>
    <font>
      <sz val="11"/>
      <color rgb="FF003366"/>
      <name val="Arial CE"/>
      <family val="2"/>
      <charset val="238"/>
    </font>
    <font>
      <sz val="11"/>
      <color rgb="FF969696"/>
      <name val="Arial CE"/>
      <family val="2"/>
      <charset val="238"/>
    </font>
    <font>
      <sz val="18"/>
      <color theme="10"/>
      <name val="Wingdings 2"/>
      <family val="1"/>
      <charset val="2"/>
    </font>
    <font>
      <b/>
      <sz val="10"/>
      <color rgb="FF003366"/>
      <name val="Arial CE"/>
      <family val="2"/>
      <charset val="238"/>
    </font>
    <font>
      <sz val="10"/>
      <color rgb="FF3366FF"/>
      <name val="Arial CE"/>
      <family val="2"/>
      <charset val="238"/>
    </font>
    <font>
      <b/>
      <sz val="12"/>
      <color rgb="FF800000"/>
      <name val="Arial CE"/>
      <family val="2"/>
      <charset val="238"/>
    </font>
    <font>
      <sz val="8"/>
      <color rgb="FF960000"/>
      <name val="Arial CE"/>
      <family val="2"/>
      <charset val="238"/>
    </font>
    <font>
      <b/>
      <sz val="8"/>
      <name val="Arial CE"/>
      <family val="2"/>
      <charset val="238"/>
    </font>
    <font>
      <i/>
      <sz val="9"/>
      <color rgb="FF0000FF"/>
      <name val="Arial CE"/>
      <family val="2"/>
      <charset val="238"/>
    </font>
    <font>
      <i/>
      <sz val="8"/>
      <color rgb="FF0000FF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D6D180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6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4" fontId="21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7" fillId="0" borderId="14" xfId="0" applyNumberFormat="1" applyFont="1" applyBorder="1" applyAlignment="1">
      <alignment vertical="center"/>
    </xf>
    <xf numFmtId="4" fontId="17" fillId="0" borderId="0" xfId="0" applyNumberFormat="1" applyFont="1" applyBorder="1" applyAlignment="1">
      <alignment vertical="center"/>
    </xf>
    <xf numFmtId="166" fontId="17" fillId="0" borderId="0" xfId="0" applyNumberFormat="1" applyFont="1" applyBorder="1" applyAlignment="1">
      <alignment vertical="center"/>
    </xf>
    <xf numFmtId="4" fontId="17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5" fillId="0" borderId="14" xfId="0" applyNumberFormat="1" applyFont="1" applyBorder="1" applyAlignment="1">
      <alignment vertical="center"/>
    </xf>
    <xf numFmtId="4" fontId="25" fillId="0" borderId="0" xfId="0" applyNumberFormat="1" applyFont="1" applyBorder="1" applyAlignment="1">
      <alignment vertical="center"/>
    </xf>
    <xf numFmtId="166" fontId="25" fillId="0" borderId="0" xfId="0" applyNumberFormat="1" applyFont="1" applyBorder="1" applyAlignment="1">
      <alignment vertical="center"/>
    </xf>
    <xf numFmtId="4" fontId="25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9" fillId="5" borderId="0" xfId="0" applyFont="1" applyFill="1" applyAlignment="1">
      <alignment horizontal="left" vertical="center"/>
    </xf>
    <xf numFmtId="0" fontId="19" fillId="5" borderId="0" xfId="0" applyFont="1" applyFill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4" fontId="6" fillId="0" borderId="0" xfId="0" applyNumberFormat="1" applyFont="1" applyAlignment="1"/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19" fillId="5" borderId="16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19" fillId="5" borderId="18" xfId="0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1" fillId="0" borderId="0" xfId="0" applyNumberFormat="1" applyFont="1" applyAlignment="1"/>
    <xf numFmtId="166" fontId="30" fillId="0" borderId="12" xfId="0" applyNumberFormat="1" applyFont="1" applyBorder="1" applyAlignment="1"/>
    <xf numFmtId="166" fontId="30" fillId="0" borderId="13" xfId="0" applyNumberFormat="1" applyFont="1" applyBorder="1" applyAlignment="1"/>
    <xf numFmtId="4" fontId="31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49" fontId="19" fillId="0" borderId="22" xfId="0" applyNumberFormat="1" applyFont="1" applyBorder="1" applyAlignment="1" applyProtection="1">
      <alignment horizontal="left" vertical="center" wrapText="1"/>
      <protection locked="0"/>
    </xf>
    <xf numFmtId="0" fontId="19" fillId="0" borderId="22" xfId="0" applyFont="1" applyBorder="1" applyAlignment="1" applyProtection="1">
      <alignment horizontal="left" vertical="center" wrapText="1"/>
      <protection locked="0"/>
    </xf>
    <xf numFmtId="0" fontId="19" fillId="0" borderId="22" xfId="0" applyFont="1" applyBorder="1" applyAlignment="1" applyProtection="1">
      <alignment horizontal="center" vertical="center" wrapText="1"/>
      <protection locked="0"/>
    </xf>
    <xf numFmtId="167" fontId="19" fillId="0" borderId="22" xfId="0" applyNumberFormat="1" applyFont="1" applyBorder="1" applyAlignment="1" applyProtection="1">
      <alignment vertical="center"/>
      <protection locked="0"/>
    </xf>
    <xf numFmtId="4" fontId="19" fillId="3" borderId="22" xfId="0" applyNumberFormat="1" applyFont="1" applyFill="1" applyBorder="1" applyAlignment="1" applyProtection="1">
      <alignment vertical="center"/>
      <protection locked="0"/>
    </xf>
    <xf numFmtId="4" fontId="19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0" fillId="3" borderId="14" xfId="0" applyFont="1" applyFill="1" applyBorder="1" applyAlignment="1" applyProtection="1">
      <alignment horizontal="left" vertical="center"/>
      <protection locked="0"/>
    </xf>
    <xf numFmtId="0" fontId="20" fillId="0" borderId="0" xfId="0" applyFont="1" applyBorder="1" applyAlignment="1">
      <alignment horizontal="center" vertical="center"/>
    </xf>
    <xf numFmtId="166" fontId="20" fillId="0" borderId="0" xfId="0" applyNumberFormat="1" applyFont="1" applyBorder="1" applyAlignment="1">
      <alignment vertical="center"/>
    </xf>
    <xf numFmtId="166" fontId="20" fillId="0" borderId="15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2" fillId="0" borderId="22" xfId="0" applyFont="1" applyBorder="1" applyAlignment="1" applyProtection="1">
      <alignment horizontal="center" vertical="center"/>
      <protection locked="0"/>
    </xf>
    <xf numFmtId="49" fontId="32" fillId="0" borderId="22" xfId="0" applyNumberFormat="1" applyFont="1" applyBorder="1" applyAlignment="1" applyProtection="1">
      <alignment horizontal="left" vertical="center" wrapText="1"/>
      <protection locked="0"/>
    </xf>
    <xf numFmtId="0" fontId="32" fillId="0" borderId="22" xfId="0" applyFont="1" applyBorder="1" applyAlignment="1" applyProtection="1">
      <alignment horizontal="left" vertical="center" wrapText="1"/>
      <protection locked="0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167" fontId="32" fillId="0" borderId="22" xfId="0" applyNumberFormat="1" applyFont="1" applyBorder="1" applyAlignment="1" applyProtection="1">
      <alignment vertical="center"/>
      <protection locked="0"/>
    </xf>
    <xf numFmtId="4" fontId="32" fillId="3" borderId="22" xfId="0" applyNumberFormat="1" applyFont="1" applyFill="1" applyBorder="1" applyAlignment="1" applyProtection="1">
      <alignment vertical="center"/>
      <protection locked="0"/>
    </xf>
    <xf numFmtId="4" fontId="32" fillId="0" borderId="22" xfId="0" applyNumberFormat="1" applyFont="1" applyBorder="1" applyAlignment="1" applyProtection="1">
      <alignment vertical="center"/>
      <protection locked="0"/>
    </xf>
    <xf numFmtId="0" fontId="33" fillId="0" borderId="22" xfId="0" applyFont="1" applyBorder="1" applyAlignment="1" applyProtection="1">
      <alignment vertical="center"/>
      <protection locked="0"/>
    </xf>
    <xf numFmtId="0" fontId="33" fillId="0" borderId="3" xfId="0" applyFont="1" applyBorder="1" applyAlignment="1">
      <alignment vertical="center"/>
    </xf>
    <xf numFmtId="0" fontId="32" fillId="3" borderId="14" xfId="0" applyFont="1" applyFill="1" applyBorder="1" applyAlignment="1" applyProtection="1">
      <alignment horizontal="left" vertical="center"/>
      <protection locked="0"/>
    </xf>
    <xf numFmtId="0" fontId="32" fillId="0" borderId="0" xfId="0" applyFont="1" applyBorder="1" applyAlignment="1">
      <alignment horizontal="center" vertical="center"/>
    </xf>
    <xf numFmtId="167" fontId="19" fillId="3" borderId="22" xfId="0" applyNumberFormat="1" applyFont="1" applyFill="1" applyBorder="1" applyAlignment="1" applyProtection="1">
      <alignment vertical="center"/>
      <protection locked="0"/>
    </xf>
    <xf numFmtId="14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0" fillId="0" borderId="0" xfId="0"/>
    <xf numFmtId="0" fontId="2" fillId="0" borderId="0" xfId="0" applyFont="1" applyAlignment="1">
      <alignment horizontal="left" vertical="center" wrapText="1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4" fontId="21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0" fillId="4" borderId="7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9" fillId="6" borderId="22" xfId="0" applyFont="1" applyFill="1" applyBorder="1" applyAlignment="1" applyProtection="1">
      <alignment horizontal="center" vertical="center"/>
      <protection locked="0"/>
    </xf>
    <xf numFmtId="0" fontId="32" fillId="6" borderId="22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4" fontId="24" fillId="0" borderId="0" xfId="0" applyNumberFormat="1" applyFont="1" applyAlignment="1">
      <alignment horizontal="right" vertical="center"/>
    </xf>
    <xf numFmtId="0" fontId="24" fillId="0" borderId="0" xfId="0" applyFont="1" applyAlignment="1">
      <alignment vertical="center"/>
    </xf>
    <xf numFmtId="4" fontId="21" fillId="0" borderId="0" xfId="0" applyNumberFormat="1" applyFont="1" applyAlignment="1">
      <alignment horizontal="right" vertical="center"/>
    </xf>
    <xf numFmtId="4" fontId="21" fillId="0" borderId="0" xfId="0" applyNumberFormat="1" applyFont="1" applyAlignment="1">
      <alignment vertical="center"/>
    </xf>
    <xf numFmtId="0" fontId="19" fillId="5" borderId="6" xfId="0" applyFont="1" applyFill="1" applyBorder="1" applyAlignment="1">
      <alignment horizontal="center" vertical="center"/>
    </xf>
    <xf numFmtId="0" fontId="19" fillId="5" borderId="7" xfId="0" applyFont="1" applyFill="1" applyBorder="1" applyAlignment="1">
      <alignment horizontal="left" vertical="center"/>
    </xf>
    <xf numFmtId="4" fontId="24" fillId="0" borderId="0" xfId="0" applyNumberFormat="1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19" fillId="5" borderId="7" xfId="0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9" fillId="5" borderId="8" xfId="0" applyFont="1" applyFill="1" applyBorder="1" applyAlignment="1">
      <alignment horizontal="left" vertical="center"/>
    </xf>
    <xf numFmtId="0" fontId="19" fillId="5" borderId="7" xfId="0" applyFont="1" applyFill="1" applyBorder="1" applyAlignment="1">
      <alignment horizontal="right"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39"/>
  <sheetViews>
    <sheetView showGridLines="0" tabSelected="1" topLeftCell="A88" workbookViewId="0">
      <selection activeCell="BE105" sqref="BE105"/>
    </sheetView>
  </sheetViews>
  <sheetFormatPr defaultRowHeight="10.199999999999999" x14ac:dyDescent="0.2"/>
  <cols>
    <col min="1" max="1" width="8.28515625" style="1" customWidth="1"/>
    <col min="2" max="2" width="1.7109375" style="1" customWidth="1"/>
    <col min="3" max="3" width="4.140625" style="1" customWidth="1"/>
    <col min="4" max="33" width="2.7109375" style="1" customWidth="1"/>
    <col min="34" max="34" width="3.28515625" style="1" customWidth="1"/>
    <col min="35" max="35" width="31.7109375" style="1" customWidth="1"/>
    <col min="36" max="37" width="2.42578125" style="1" customWidth="1"/>
    <col min="38" max="38" width="8.28515625" style="1" customWidth="1"/>
    <col min="39" max="39" width="3.28515625" style="1" customWidth="1"/>
    <col min="40" max="40" width="13.28515625" style="1" customWidth="1"/>
    <col min="41" max="41" width="7.42578125" style="1" customWidth="1"/>
    <col min="42" max="42" width="4.140625" style="1" customWidth="1"/>
    <col min="43" max="43" width="15.7109375" style="1" hidden="1" customWidth="1"/>
    <col min="44" max="44" width="13.7109375" style="1" customWidth="1"/>
    <col min="45" max="47" width="25.85546875" style="1" hidden="1" customWidth="1"/>
    <col min="48" max="49" width="21.7109375" style="1" hidden="1" customWidth="1"/>
    <col min="50" max="51" width="25" style="1" hidden="1" customWidth="1"/>
    <col min="52" max="52" width="21.7109375" style="1" hidden="1" customWidth="1"/>
    <col min="53" max="53" width="19.140625" style="1" hidden="1" customWidth="1"/>
    <col min="54" max="54" width="25" style="1" hidden="1" customWidth="1"/>
    <col min="55" max="55" width="21.7109375" style="1" hidden="1" customWidth="1"/>
    <col min="56" max="56" width="19.140625" style="1" hidden="1" customWidth="1"/>
    <col min="57" max="57" width="66.42578125" style="1" customWidth="1"/>
    <col min="71" max="91" width="9.28515625" style="1" hidden="1"/>
  </cols>
  <sheetData>
    <row r="1" spans="1:74" x14ac:dyDescent="0.2">
      <c r="A1" s="13" t="s">
        <v>0</v>
      </c>
      <c r="AZ1" s="13" t="s">
        <v>1</v>
      </c>
      <c r="BA1" s="13" t="s">
        <v>2</v>
      </c>
      <c r="BB1" s="13" t="s">
        <v>1</v>
      </c>
      <c r="BT1" s="13" t="s">
        <v>3</v>
      </c>
      <c r="BU1" s="13" t="s">
        <v>3</v>
      </c>
      <c r="BV1" s="13" t="s">
        <v>4</v>
      </c>
    </row>
    <row r="2" spans="1:74" s="1" customFormat="1" ht="36.9" customHeight="1" x14ac:dyDescent="0.2">
      <c r="AR2" s="212" t="s">
        <v>5</v>
      </c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S2" s="14" t="s">
        <v>6</v>
      </c>
      <c r="BT2" s="14" t="s">
        <v>7</v>
      </c>
    </row>
    <row r="3" spans="1:74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7</v>
      </c>
    </row>
    <row r="4" spans="1:74" s="1" customFormat="1" ht="24.9" customHeight="1" x14ac:dyDescent="0.2">
      <c r="B4" s="17"/>
      <c r="D4" s="18" t="s">
        <v>8</v>
      </c>
      <c r="AR4" s="17"/>
      <c r="AS4" s="19" t="s">
        <v>9</v>
      </c>
      <c r="BE4" s="20" t="s">
        <v>10</v>
      </c>
      <c r="BS4" s="14" t="s">
        <v>11</v>
      </c>
    </row>
    <row r="5" spans="1:74" s="1" customFormat="1" ht="12" customHeight="1" x14ac:dyDescent="0.2">
      <c r="B5" s="17"/>
      <c r="D5" s="21" t="s">
        <v>12</v>
      </c>
      <c r="K5" s="229" t="s">
        <v>13</v>
      </c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R5" s="17"/>
      <c r="BE5" s="226" t="s">
        <v>14</v>
      </c>
      <c r="BS5" s="14" t="s">
        <v>6</v>
      </c>
    </row>
    <row r="6" spans="1:74" s="1" customFormat="1" ht="36.9" customHeight="1" x14ac:dyDescent="0.2">
      <c r="B6" s="17"/>
      <c r="D6" s="23" t="s">
        <v>15</v>
      </c>
      <c r="K6" s="230" t="s">
        <v>16</v>
      </c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R6" s="17"/>
      <c r="BE6" s="227"/>
      <c r="BS6" s="14" t="s">
        <v>6</v>
      </c>
    </row>
    <row r="7" spans="1:74" s="1" customFormat="1" ht="12" customHeight="1" x14ac:dyDescent="0.2">
      <c r="B7" s="17"/>
      <c r="D7" s="24" t="s">
        <v>17</v>
      </c>
      <c r="K7" s="22" t="s">
        <v>1</v>
      </c>
      <c r="AK7" s="24" t="s">
        <v>18</v>
      </c>
      <c r="AN7" s="22" t="s">
        <v>1</v>
      </c>
      <c r="AR7" s="17"/>
      <c r="BE7" s="227"/>
      <c r="BS7" s="14" t="s">
        <v>6</v>
      </c>
    </row>
    <row r="8" spans="1:74" s="1" customFormat="1" ht="12" customHeight="1" x14ac:dyDescent="0.2">
      <c r="B8" s="17"/>
      <c r="D8" s="24" t="s">
        <v>19</v>
      </c>
      <c r="K8" s="22" t="s">
        <v>20</v>
      </c>
      <c r="AK8" s="24" t="s">
        <v>21</v>
      </c>
      <c r="AN8" s="173">
        <v>44354</v>
      </c>
      <c r="AR8" s="17"/>
      <c r="BE8" s="227"/>
      <c r="BS8" s="14" t="s">
        <v>6</v>
      </c>
    </row>
    <row r="9" spans="1:74" s="1" customFormat="1" ht="14.4" customHeight="1" x14ac:dyDescent="0.2">
      <c r="B9" s="17"/>
      <c r="AR9" s="17"/>
      <c r="BE9" s="227"/>
      <c r="BS9" s="14" t="s">
        <v>6</v>
      </c>
    </row>
    <row r="10" spans="1:74" s="1" customFormat="1" ht="12" customHeight="1" x14ac:dyDescent="0.2">
      <c r="B10" s="17"/>
      <c r="D10" s="24" t="s">
        <v>22</v>
      </c>
      <c r="AK10" s="24" t="s">
        <v>23</v>
      </c>
      <c r="AN10" s="22" t="s">
        <v>1</v>
      </c>
      <c r="AR10" s="17"/>
      <c r="BE10" s="227"/>
      <c r="BS10" s="14" t="s">
        <v>6</v>
      </c>
    </row>
    <row r="11" spans="1:74" s="1" customFormat="1" ht="18.45" customHeight="1" x14ac:dyDescent="0.2">
      <c r="B11" s="17"/>
      <c r="E11" s="22" t="s">
        <v>24</v>
      </c>
      <c r="AK11" s="24" t="s">
        <v>25</v>
      </c>
      <c r="AN11" s="22" t="s">
        <v>1</v>
      </c>
      <c r="AR11" s="17"/>
      <c r="BE11" s="227"/>
      <c r="BS11" s="14" t="s">
        <v>6</v>
      </c>
    </row>
    <row r="12" spans="1:74" s="1" customFormat="1" ht="6.9" customHeight="1" x14ac:dyDescent="0.2">
      <c r="B12" s="17"/>
      <c r="AR12" s="17"/>
      <c r="BE12" s="227"/>
      <c r="BS12" s="14" t="s">
        <v>6</v>
      </c>
    </row>
    <row r="13" spans="1:74" s="1" customFormat="1" ht="12" customHeight="1" x14ac:dyDescent="0.2">
      <c r="B13" s="17"/>
      <c r="D13" s="24" t="s">
        <v>26</v>
      </c>
      <c r="AK13" s="24" t="s">
        <v>23</v>
      </c>
      <c r="AN13" s="26" t="s">
        <v>27</v>
      </c>
      <c r="AR13" s="17"/>
      <c r="BE13" s="227"/>
      <c r="BS13" s="14" t="s">
        <v>6</v>
      </c>
    </row>
    <row r="14" spans="1:74" ht="13.2" x14ac:dyDescent="0.2">
      <c r="B14" s="17"/>
      <c r="E14" s="231" t="s">
        <v>27</v>
      </c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4" t="s">
        <v>25</v>
      </c>
      <c r="AN14" s="26" t="s">
        <v>27</v>
      </c>
      <c r="AR14" s="17"/>
      <c r="BE14" s="227"/>
      <c r="BS14" s="14" t="s">
        <v>6</v>
      </c>
    </row>
    <row r="15" spans="1:74" s="1" customFormat="1" ht="6.9" customHeight="1" x14ac:dyDescent="0.2">
      <c r="B15" s="17"/>
      <c r="AR15" s="17"/>
      <c r="BE15" s="227"/>
      <c r="BS15" s="14" t="s">
        <v>3</v>
      </c>
    </row>
    <row r="16" spans="1:74" s="1" customFormat="1" ht="12" customHeight="1" x14ac:dyDescent="0.2">
      <c r="B16" s="17"/>
      <c r="D16" s="24" t="s">
        <v>28</v>
      </c>
      <c r="AK16" s="24" t="s">
        <v>23</v>
      </c>
      <c r="AN16" s="22" t="s">
        <v>29</v>
      </c>
      <c r="AR16" s="17"/>
      <c r="BE16" s="227"/>
      <c r="BS16" s="14" t="s">
        <v>3</v>
      </c>
    </row>
    <row r="17" spans="1:71" s="1" customFormat="1" ht="18.45" customHeight="1" x14ac:dyDescent="0.2">
      <c r="B17" s="17"/>
      <c r="E17" s="22" t="s">
        <v>30</v>
      </c>
      <c r="AK17" s="24" t="s">
        <v>25</v>
      </c>
      <c r="AN17" s="22" t="s">
        <v>31</v>
      </c>
      <c r="AR17" s="17"/>
      <c r="BE17" s="227"/>
      <c r="BS17" s="14" t="s">
        <v>32</v>
      </c>
    </row>
    <row r="18" spans="1:71" s="1" customFormat="1" ht="6.9" customHeight="1" x14ac:dyDescent="0.2">
      <c r="B18" s="17"/>
      <c r="AR18" s="17"/>
      <c r="BE18" s="227"/>
      <c r="BS18" s="14" t="s">
        <v>6</v>
      </c>
    </row>
    <row r="19" spans="1:71" s="1" customFormat="1" ht="12" customHeight="1" x14ac:dyDescent="0.2">
      <c r="B19" s="17"/>
      <c r="D19" s="24" t="s">
        <v>33</v>
      </c>
      <c r="AK19" s="24" t="s">
        <v>23</v>
      </c>
      <c r="AN19" s="22" t="s">
        <v>1</v>
      </c>
      <c r="AR19" s="17"/>
      <c r="BE19" s="227"/>
      <c r="BS19" s="14" t="s">
        <v>6</v>
      </c>
    </row>
    <row r="20" spans="1:71" s="1" customFormat="1" ht="18.45" customHeight="1" x14ac:dyDescent="0.2">
      <c r="B20" s="17"/>
      <c r="E20" s="22" t="s">
        <v>34</v>
      </c>
      <c r="AK20" s="24" t="s">
        <v>25</v>
      </c>
      <c r="AN20" s="22" t="s">
        <v>1</v>
      </c>
      <c r="AR20" s="17"/>
      <c r="BE20" s="227"/>
      <c r="BS20" s="14" t="s">
        <v>32</v>
      </c>
    </row>
    <row r="21" spans="1:71" s="1" customFormat="1" ht="6.9" customHeight="1" x14ac:dyDescent="0.2">
      <c r="B21" s="17"/>
      <c r="AR21" s="17"/>
      <c r="BE21" s="227"/>
    </row>
    <row r="22" spans="1:71" s="1" customFormat="1" ht="12" customHeight="1" x14ac:dyDescent="0.2">
      <c r="B22" s="17"/>
      <c r="D22" s="24" t="s">
        <v>35</v>
      </c>
      <c r="AR22" s="17"/>
      <c r="BE22" s="227"/>
    </row>
    <row r="23" spans="1:71" s="1" customFormat="1" ht="23.25" customHeight="1" x14ac:dyDescent="0.2">
      <c r="B23" s="17"/>
      <c r="E23" s="233" t="s">
        <v>36</v>
      </c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R23" s="17"/>
      <c r="BE23" s="227"/>
    </row>
    <row r="24" spans="1:71" s="1" customFormat="1" ht="6.9" customHeight="1" x14ac:dyDescent="0.2">
      <c r="B24" s="17"/>
      <c r="AR24" s="17"/>
      <c r="BE24" s="227"/>
    </row>
    <row r="25" spans="1:71" s="1" customFormat="1" ht="6.9" customHeight="1" x14ac:dyDescent="0.2">
      <c r="B25" s="1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R25" s="17"/>
      <c r="BE25" s="227"/>
    </row>
    <row r="26" spans="1:71" s="2" customFormat="1" ht="25.95" customHeight="1" x14ac:dyDescent="0.2">
      <c r="A26" s="29"/>
      <c r="B26" s="30"/>
      <c r="C26" s="29"/>
      <c r="D26" s="31" t="s">
        <v>37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234">
        <f>ROUND(AG94,2)</f>
        <v>0</v>
      </c>
      <c r="AL26" s="235"/>
      <c r="AM26" s="235"/>
      <c r="AN26" s="235"/>
      <c r="AO26" s="235"/>
      <c r="AP26" s="29"/>
      <c r="AQ26" s="29"/>
      <c r="AR26" s="30"/>
      <c r="BE26" s="227"/>
    </row>
    <row r="27" spans="1:7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30"/>
      <c r="BE27" s="227"/>
    </row>
    <row r="28" spans="1:71" s="2" customFormat="1" ht="13.2" x14ac:dyDescent="0.2">
      <c r="A28" s="29"/>
      <c r="B28" s="30"/>
      <c r="C28" s="29"/>
      <c r="D28" s="187"/>
      <c r="E28" s="187"/>
      <c r="F28" s="187"/>
      <c r="G28" s="187"/>
      <c r="H28" s="187"/>
      <c r="I28" s="187"/>
      <c r="J28" s="187"/>
      <c r="K28" s="187"/>
      <c r="L28" s="236" t="s">
        <v>38</v>
      </c>
      <c r="M28" s="236"/>
      <c r="N28" s="236"/>
      <c r="O28" s="236"/>
      <c r="P28" s="236"/>
      <c r="Q28" s="187"/>
      <c r="R28" s="187"/>
      <c r="S28" s="187"/>
      <c r="T28" s="187"/>
      <c r="U28" s="187"/>
      <c r="V28" s="187"/>
      <c r="W28" s="236" t="s">
        <v>39</v>
      </c>
      <c r="X28" s="236"/>
      <c r="Y28" s="236"/>
      <c r="Z28" s="236"/>
      <c r="AA28" s="236"/>
      <c r="AB28" s="236"/>
      <c r="AC28" s="236"/>
      <c r="AD28" s="236"/>
      <c r="AE28" s="236"/>
      <c r="AF28" s="187"/>
      <c r="AG28" s="187"/>
      <c r="AH28" s="187"/>
      <c r="AI28" s="187"/>
      <c r="AJ28" s="187"/>
      <c r="AK28" s="236" t="s">
        <v>40</v>
      </c>
      <c r="AL28" s="236"/>
      <c r="AM28" s="236"/>
      <c r="AN28" s="236"/>
      <c r="AO28" s="236"/>
      <c r="AP28" s="187"/>
      <c r="AQ28" s="187"/>
      <c r="AR28" s="30"/>
      <c r="BE28" s="227"/>
    </row>
    <row r="29" spans="1:71" s="3" customFormat="1" ht="14.4" customHeight="1" x14ac:dyDescent="0.2">
      <c r="B29" s="34"/>
      <c r="D29" s="188" t="s">
        <v>41</v>
      </c>
      <c r="E29" s="186"/>
      <c r="F29" s="188" t="s">
        <v>42</v>
      </c>
      <c r="G29" s="186"/>
      <c r="H29" s="186"/>
      <c r="I29" s="186"/>
      <c r="J29" s="186"/>
      <c r="K29" s="186"/>
      <c r="L29" s="239">
        <v>0.2</v>
      </c>
      <c r="M29" s="238"/>
      <c r="N29" s="238"/>
      <c r="O29" s="238"/>
      <c r="P29" s="238"/>
      <c r="Q29" s="186"/>
      <c r="R29" s="186"/>
      <c r="S29" s="186"/>
      <c r="T29" s="186"/>
      <c r="U29" s="186"/>
      <c r="V29" s="186"/>
      <c r="W29" s="237">
        <f>ROUND(AZ91 + SUM(CD136:CD140), 2)</f>
        <v>0</v>
      </c>
      <c r="X29" s="238"/>
      <c r="Y29" s="238"/>
      <c r="Z29" s="238"/>
      <c r="AA29" s="238"/>
      <c r="AB29" s="238"/>
      <c r="AC29" s="238"/>
      <c r="AD29" s="238"/>
      <c r="AE29" s="238"/>
      <c r="AF29" s="186"/>
      <c r="AG29" s="186"/>
      <c r="AH29" s="186"/>
      <c r="AI29" s="186"/>
      <c r="AJ29" s="186"/>
      <c r="AK29" s="237">
        <f>ROUND(AV91 + SUM(BY136:BY140), 2)</f>
        <v>0</v>
      </c>
      <c r="AL29" s="238"/>
      <c r="AM29" s="238"/>
      <c r="AN29" s="238"/>
      <c r="AO29" s="238"/>
      <c r="AP29" s="186"/>
      <c r="AQ29" s="186"/>
      <c r="AR29" s="34"/>
      <c r="BE29" s="228"/>
    </row>
    <row r="30" spans="1:71" s="3" customFormat="1" ht="14.4" customHeight="1" x14ac:dyDescent="0.2">
      <c r="B30" s="34"/>
      <c r="D30" s="186"/>
      <c r="E30" s="186"/>
      <c r="F30" s="188" t="s">
        <v>43</v>
      </c>
      <c r="G30" s="186"/>
      <c r="H30" s="186"/>
      <c r="I30" s="186"/>
      <c r="J30" s="186"/>
      <c r="K30" s="186"/>
      <c r="L30" s="239">
        <v>0.2</v>
      </c>
      <c r="M30" s="238"/>
      <c r="N30" s="238"/>
      <c r="O30" s="238"/>
      <c r="P30" s="238"/>
      <c r="Q30" s="186"/>
      <c r="R30" s="186"/>
      <c r="S30" s="186"/>
      <c r="T30" s="186"/>
      <c r="U30" s="186"/>
      <c r="V30" s="186"/>
      <c r="W30" s="237">
        <f>ROUND(AG94 + SUM(CE136:CE140), 2)</f>
        <v>0</v>
      </c>
      <c r="X30" s="238"/>
      <c r="Y30" s="238"/>
      <c r="Z30" s="238"/>
      <c r="AA30" s="238"/>
      <c r="AB30" s="238"/>
      <c r="AC30" s="238"/>
      <c r="AD30" s="238"/>
      <c r="AE30" s="238"/>
      <c r="AF30" s="186"/>
      <c r="AG30" s="186"/>
      <c r="AH30" s="186"/>
      <c r="AI30" s="186"/>
      <c r="AJ30" s="186"/>
      <c r="AK30" s="237">
        <f>ROUND(AW91 + SUM(BZ136:BZ140), 2)</f>
        <v>0</v>
      </c>
      <c r="AL30" s="238"/>
      <c r="AM30" s="238"/>
      <c r="AN30" s="238"/>
      <c r="AO30" s="238"/>
      <c r="AP30" s="186"/>
      <c r="AQ30" s="186"/>
      <c r="AR30" s="34"/>
      <c r="BE30" s="228"/>
    </row>
    <row r="31" spans="1:71" s="3" customFormat="1" ht="14.4" hidden="1" customHeight="1" x14ac:dyDescent="0.2">
      <c r="B31" s="34"/>
      <c r="D31" s="186"/>
      <c r="E31" s="186"/>
      <c r="F31" s="188" t="s">
        <v>44</v>
      </c>
      <c r="G31" s="186"/>
      <c r="H31" s="186"/>
      <c r="I31" s="186"/>
      <c r="J31" s="186"/>
      <c r="K31" s="186"/>
      <c r="L31" s="239">
        <v>0.2</v>
      </c>
      <c r="M31" s="238"/>
      <c r="N31" s="238"/>
      <c r="O31" s="238"/>
      <c r="P31" s="238"/>
      <c r="Q31" s="186"/>
      <c r="R31" s="186"/>
      <c r="S31" s="186"/>
      <c r="T31" s="186"/>
      <c r="U31" s="186"/>
      <c r="V31" s="186"/>
      <c r="W31" s="237">
        <f>ROUND(BB91 + SUM(CF136:CF140), 2)</f>
        <v>0</v>
      </c>
      <c r="X31" s="238"/>
      <c r="Y31" s="238"/>
      <c r="Z31" s="238"/>
      <c r="AA31" s="238"/>
      <c r="AB31" s="238"/>
      <c r="AC31" s="238"/>
      <c r="AD31" s="238"/>
      <c r="AE31" s="238"/>
      <c r="AF31" s="186"/>
      <c r="AG31" s="186"/>
      <c r="AH31" s="186"/>
      <c r="AI31" s="186"/>
      <c r="AJ31" s="186"/>
      <c r="AK31" s="237">
        <v>0</v>
      </c>
      <c r="AL31" s="238"/>
      <c r="AM31" s="238"/>
      <c r="AN31" s="238"/>
      <c r="AO31" s="238"/>
      <c r="AP31" s="186"/>
      <c r="AQ31" s="186"/>
      <c r="AR31" s="34"/>
      <c r="BE31" s="228"/>
    </row>
    <row r="32" spans="1:71" s="3" customFormat="1" ht="14.4" hidden="1" customHeight="1" x14ac:dyDescent="0.2">
      <c r="B32" s="34"/>
      <c r="D32" s="186"/>
      <c r="E32" s="186"/>
      <c r="F32" s="188" t="s">
        <v>45</v>
      </c>
      <c r="G32" s="186"/>
      <c r="H32" s="186"/>
      <c r="I32" s="186"/>
      <c r="J32" s="186"/>
      <c r="K32" s="186"/>
      <c r="L32" s="239">
        <v>0.2</v>
      </c>
      <c r="M32" s="238"/>
      <c r="N32" s="238"/>
      <c r="O32" s="238"/>
      <c r="P32" s="238"/>
      <c r="Q32" s="186"/>
      <c r="R32" s="186"/>
      <c r="S32" s="186"/>
      <c r="T32" s="186"/>
      <c r="U32" s="186"/>
      <c r="V32" s="186"/>
      <c r="W32" s="237">
        <f>ROUND(BC91 + SUM(CG136:CG140), 2)</f>
        <v>0</v>
      </c>
      <c r="X32" s="238"/>
      <c r="Y32" s="238"/>
      <c r="Z32" s="238"/>
      <c r="AA32" s="238"/>
      <c r="AB32" s="238"/>
      <c r="AC32" s="238"/>
      <c r="AD32" s="238"/>
      <c r="AE32" s="238"/>
      <c r="AF32" s="186"/>
      <c r="AG32" s="186"/>
      <c r="AH32" s="186"/>
      <c r="AI32" s="186"/>
      <c r="AJ32" s="186"/>
      <c r="AK32" s="237">
        <v>0</v>
      </c>
      <c r="AL32" s="238"/>
      <c r="AM32" s="238"/>
      <c r="AN32" s="238"/>
      <c r="AO32" s="238"/>
      <c r="AP32" s="186"/>
      <c r="AQ32" s="186"/>
      <c r="AR32" s="34"/>
      <c r="BE32" s="228"/>
    </row>
    <row r="33" spans="1:57" s="3" customFormat="1" ht="14.4" hidden="1" customHeight="1" x14ac:dyDescent="0.2">
      <c r="B33" s="34"/>
      <c r="D33" s="186"/>
      <c r="E33" s="186"/>
      <c r="F33" s="188" t="s">
        <v>46</v>
      </c>
      <c r="G33" s="186"/>
      <c r="H33" s="186"/>
      <c r="I33" s="186"/>
      <c r="J33" s="186"/>
      <c r="K33" s="186"/>
      <c r="L33" s="239">
        <v>0</v>
      </c>
      <c r="M33" s="238"/>
      <c r="N33" s="238"/>
      <c r="O33" s="238"/>
      <c r="P33" s="238"/>
      <c r="Q33" s="186"/>
      <c r="R33" s="186"/>
      <c r="S33" s="186"/>
      <c r="T33" s="186"/>
      <c r="U33" s="186"/>
      <c r="V33" s="186"/>
      <c r="W33" s="237">
        <f>ROUND(BD91 + SUM(CH136:CH140), 2)</f>
        <v>0</v>
      </c>
      <c r="X33" s="238"/>
      <c r="Y33" s="238"/>
      <c r="Z33" s="238"/>
      <c r="AA33" s="238"/>
      <c r="AB33" s="238"/>
      <c r="AC33" s="238"/>
      <c r="AD33" s="238"/>
      <c r="AE33" s="238"/>
      <c r="AF33" s="186"/>
      <c r="AG33" s="186"/>
      <c r="AH33" s="186"/>
      <c r="AI33" s="186"/>
      <c r="AJ33" s="186"/>
      <c r="AK33" s="237">
        <v>0</v>
      </c>
      <c r="AL33" s="238"/>
      <c r="AM33" s="238"/>
      <c r="AN33" s="238"/>
      <c r="AO33" s="238"/>
      <c r="AP33" s="186"/>
      <c r="AQ33" s="186"/>
      <c r="AR33" s="34"/>
      <c r="BE33" s="228"/>
    </row>
    <row r="34" spans="1:57" s="2" customFormat="1" ht="6.9" customHeight="1" x14ac:dyDescent="0.2">
      <c r="A34" s="29"/>
      <c r="B34" s="30"/>
      <c r="C34" s="29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30"/>
      <c r="BE34" s="227"/>
    </row>
    <row r="35" spans="1:57" s="2" customFormat="1" ht="25.95" customHeight="1" x14ac:dyDescent="0.2">
      <c r="A35" s="29"/>
      <c r="B35" s="30"/>
      <c r="C35" s="35"/>
      <c r="D35" s="36" t="s">
        <v>47</v>
      </c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37" t="s">
        <v>48</v>
      </c>
      <c r="U35" s="185"/>
      <c r="V35" s="185"/>
      <c r="W35" s="185"/>
      <c r="X35" s="211" t="s">
        <v>49</v>
      </c>
      <c r="Y35" s="209"/>
      <c r="Z35" s="209"/>
      <c r="AA35" s="209"/>
      <c r="AB35" s="209"/>
      <c r="AC35" s="185"/>
      <c r="AD35" s="185"/>
      <c r="AE35" s="185"/>
      <c r="AF35" s="185"/>
      <c r="AG35" s="185"/>
      <c r="AH35" s="185"/>
      <c r="AI35" s="185"/>
      <c r="AJ35" s="185"/>
      <c r="AK35" s="208">
        <f>SUM(W30*1.2)</f>
        <v>0</v>
      </c>
      <c r="AL35" s="209"/>
      <c r="AM35" s="209"/>
      <c r="AN35" s="209"/>
      <c r="AO35" s="210"/>
      <c r="AP35" s="35"/>
      <c r="AQ35" s="35"/>
      <c r="AR35" s="30"/>
      <c r="BE35" s="29"/>
    </row>
    <row r="36" spans="1:57" s="2" customFormat="1" ht="6.9" customHeight="1" x14ac:dyDescent="0.2">
      <c r="A36" s="29"/>
      <c r="B36" s="30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30"/>
      <c r="BE36" s="29"/>
    </row>
    <row r="37" spans="1:57" s="2" customFormat="1" ht="14.4" customHeight="1" x14ac:dyDescent="0.2">
      <c r="A37" s="29"/>
      <c r="B37" s="30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30"/>
      <c r="BE37" s="29"/>
    </row>
    <row r="38" spans="1:57" s="1" customFormat="1" ht="14.4" customHeight="1" x14ac:dyDescent="0.2">
      <c r="B38" s="17"/>
      <c r="AR38" s="17"/>
    </row>
    <row r="39" spans="1:57" s="1" customFormat="1" ht="14.4" customHeight="1" x14ac:dyDescent="0.2">
      <c r="B39" s="17"/>
      <c r="AR39" s="17"/>
    </row>
    <row r="40" spans="1:57" s="1" customFormat="1" ht="14.4" customHeight="1" x14ac:dyDescent="0.2">
      <c r="B40" s="17"/>
      <c r="AR40" s="17"/>
    </row>
    <row r="41" spans="1:57" s="1" customFormat="1" ht="14.4" customHeight="1" x14ac:dyDescent="0.2">
      <c r="B41" s="17"/>
      <c r="AR41" s="17"/>
    </row>
    <row r="42" spans="1:57" s="1" customFormat="1" ht="14.4" customHeight="1" x14ac:dyDescent="0.2">
      <c r="B42" s="17"/>
      <c r="AR42" s="17"/>
    </row>
    <row r="43" spans="1:57" s="1" customFormat="1" ht="14.4" customHeight="1" x14ac:dyDescent="0.2">
      <c r="B43" s="17"/>
      <c r="AR43" s="17"/>
    </row>
    <row r="44" spans="1:57" s="1" customFormat="1" ht="14.4" customHeight="1" x14ac:dyDescent="0.2">
      <c r="B44" s="17"/>
      <c r="AR44" s="17"/>
    </row>
    <row r="45" spans="1:57" s="1" customFormat="1" ht="14.4" customHeight="1" x14ac:dyDescent="0.2">
      <c r="B45" s="17"/>
      <c r="AR45" s="17"/>
    </row>
    <row r="46" spans="1:57" s="1" customFormat="1" ht="14.4" customHeight="1" x14ac:dyDescent="0.2">
      <c r="B46" s="17"/>
      <c r="AR46" s="17"/>
    </row>
    <row r="47" spans="1:57" s="1" customFormat="1" ht="14.4" customHeight="1" x14ac:dyDescent="0.2">
      <c r="B47" s="17"/>
      <c r="AR47" s="17"/>
    </row>
    <row r="48" spans="1:57" s="1" customFormat="1" ht="14.4" customHeight="1" x14ac:dyDescent="0.2">
      <c r="B48" s="17"/>
      <c r="AR48" s="17"/>
    </row>
    <row r="49" spans="1:57" s="2" customFormat="1" ht="14.4" customHeight="1" x14ac:dyDescent="0.2">
      <c r="B49" s="38"/>
      <c r="D49" s="39" t="s">
        <v>50</v>
      </c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39" t="s">
        <v>51</v>
      </c>
      <c r="AI49" s="40"/>
      <c r="AJ49" s="40"/>
      <c r="AK49" s="40"/>
      <c r="AL49" s="40"/>
      <c r="AM49" s="40"/>
      <c r="AN49" s="40"/>
      <c r="AO49" s="40"/>
      <c r="AR49" s="38"/>
    </row>
    <row r="50" spans="1:57" x14ac:dyDescent="0.2">
      <c r="B50" s="17"/>
      <c r="AR50" s="17"/>
    </row>
    <row r="51" spans="1:57" x14ac:dyDescent="0.2">
      <c r="B51" s="17"/>
      <c r="AR51" s="17"/>
    </row>
    <row r="52" spans="1:57" x14ac:dyDescent="0.2">
      <c r="B52" s="17"/>
      <c r="AR52" s="17"/>
    </row>
    <row r="53" spans="1:57" x14ac:dyDescent="0.2">
      <c r="B53" s="17"/>
      <c r="AR53" s="17"/>
    </row>
    <row r="54" spans="1:57" x14ac:dyDescent="0.2">
      <c r="B54" s="17"/>
      <c r="AR54" s="17"/>
    </row>
    <row r="55" spans="1:57" x14ac:dyDescent="0.2">
      <c r="B55" s="17"/>
      <c r="AR55" s="17"/>
    </row>
    <row r="56" spans="1:57" x14ac:dyDescent="0.2">
      <c r="B56" s="17"/>
      <c r="AR56" s="17"/>
    </row>
    <row r="57" spans="1:57" x14ac:dyDescent="0.2">
      <c r="B57" s="17"/>
      <c r="AR57" s="17"/>
    </row>
    <row r="58" spans="1:57" x14ac:dyDescent="0.2">
      <c r="B58" s="17"/>
      <c r="AR58" s="17"/>
    </row>
    <row r="59" spans="1:57" x14ac:dyDescent="0.2">
      <c r="B59" s="17"/>
      <c r="AR59" s="17"/>
    </row>
    <row r="60" spans="1:57" s="2" customFormat="1" ht="13.2" x14ac:dyDescent="0.2">
      <c r="A60" s="29"/>
      <c r="B60" s="30"/>
      <c r="C60" s="29"/>
      <c r="D60" s="41" t="s">
        <v>52</v>
      </c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41" t="s">
        <v>53</v>
      </c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1" t="s">
        <v>52</v>
      </c>
      <c r="AI60" s="32"/>
      <c r="AJ60" s="32"/>
      <c r="AK60" s="32"/>
      <c r="AL60" s="32"/>
      <c r="AM60" s="41" t="s">
        <v>53</v>
      </c>
      <c r="AN60" s="32"/>
      <c r="AO60" s="32"/>
      <c r="AP60" s="29"/>
      <c r="AQ60" s="29"/>
      <c r="AR60" s="30"/>
      <c r="BE60" s="29"/>
    </row>
    <row r="61" spans="1:57" x14ac:dyDescent="0.2">
      <c r="B61" s="17"/>
      <c r="AR61" s="17"/>
    </row>
    <row r="62" spans="1:57" x14ac:dyDescent="0.2">
      <c r="B62" s="17"/>
      <c r="AR62" s="17"/>
    </row>
    <row r="63" spans="1:57" x14ac:dyDescent="0.2">
      <c r="B63" s="17"/>
      <c r="AR63" s="17"/>
    </row>
    <row r="64" spans="1:57" s="2" customFormat="1" ht="13.2" x14ac:dyDescent="0.2">
      <c r="A64" s="29"/>
      <c r="B64" s="30"/>
      <c r="C64" s="29"/>
      <c r="D64" s="39" t="s">
        <v>54</v>
      </c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39" t="s">
        <v>55</v>
      </c>
      <c r="AI64" s="42"/>
      <c r="AJ64" s="42"/>
      <c r="AK64" s="42"/>
      <c r="AL64" s="42"/>
      <c r="AM64" s="42"/>
      <c r="AN64" s="42"/>
      <c r="AO64" s="42"/>
      <c r="AP64" s="29"/>
      <c r="AQ64" s="29"/>
      <c r="AR64" s="30"/>
      <c r="BE64" s="29"/>
    </row>
    <row r="65" spans="1:57" x14ac:dyDescent="0.2">
      <c r="B65" s="17"/>
      <c r="AR65" s="17"/>
    </row>
    <row r="66" spans="1:57" x14ac:dyDescent="0.2">
      <c r="B66" s="17"/>
      <c r="AR66" s="17"/>
    </row>
    <row r="67" spans="1:57" x14ac:dyDescent="0.2">
      <c r="B67" s="17"/>
      <c r="AR67" s="17"/>
    </row>
    <row r="68" spans="1:57" x14ac:dyDescent="0.2">
      <c r="B68" s="17"/>
      <c r="AR68" s="17"/>
    </row>
    <row r="69" spans="1:57" x14ac:dyDescent="0.2">
      <c r="B69" s="17"/>
      <c r="AR69" s="17"/>
    </row>
    <row r="70" spans="1:57" x14ac:dyDescent="0.2">
      <c r="B70" s="17"/>
      <c r="AR70" s="17"/>
    </row>
    <row r="71" spans="1:57" x14ac:dyDescent="0.2">
      <c r="B71" s="17"/>
      <c r="AR71" s="17"/>
    </row>
    <row r="72" spans="1:57" x14ac:dyDescent="0.2">
      <c r="B72" s="17"/>
      <c r="AR72" s="17"/>
    </row>
    <row r="73" spans="1:57" x14ac:dyDescent="0.2">
      <c r="B73" s="17"/>
      <c r="AR73" s="17"/>
    </row>
    <row r="74" spans="1:57" x14ac:dyDescent="0.2">
      <c r="B74" s="17"/>
      <c r="AR74" s="17"/>
    </row>
    <row r="75" spans="1:57" s="2" customFormat="1" ht="13.2" x14ac:dyDescent="0.2">
      <c r="A75" s="29"/>
      <c r="B75" s="30"/>
      <c r="C75" s="29"/>
      <c r="D75" s="41" t="s">
        <v>52</v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41" t="s">
        <v>53</v>
      </c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1" t="s">
        <v>52</v>
      </c>
      <c r="AI75" s="32"/>
      <c r="AJ75" s="32"/>
      <c r="AK75" s="32"/>
      <c r="AL75" s="32"/>
      <c r="AM75" s="41" t="s">
        <v>53</v>
      </c>
      <c r="AN75" s="32"/>
      <c r="AO75" s="32"/>
      <c r="AP75" s="29"/>
      <c r="AQ75" s="29"/>
      <c r="AR75" s="30"/>
      <c r="BE75" s="29"/>
    </row>
    <row r="76" spans="1:57" s="2" customFormat="1" x14ac:dyDescent="0.2">
      <c r="A76" s="29"/>
      <c r="B76" s="30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30"/>
      <c r="BE76" s="29"/>
    </row>
    <row r="77" spans="1:57" s="2" customFormat="1" ht="6.9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30"/>
      <c r="BE77" s="29"/>
    </row>
    <row r="81" spans="1:9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30"/>
      <c r="BE81" s="29"/>
    </row>
    <row r="82" spans="1:91" s="2" customFormat="1" ht="24.9" customHeight="1" x14ac:dyDescent="0.2">
      <c r="A82" s="29"/>
      <c r="B82" s="30"/>
      <c r="C82" s="18" t="s">
        <v>56</v>
      </c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30"/>
      <c r="BE82" s="29"/>
    </row>
    <row r="83" spans="1:9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30"/>
      <c r="BE83" s="29"/>
    </row>
    <row r="84" spans="1:91" s="4" customFormat="1" ht="12" customHeight="1" x14ac:dyDescent="0.2">
      <c r="B84" s="47"/>
      <c r="C84" s="24" t="s">
        <v>12</v>
      </c>
      <c r="L84" s="4" t="str">
        <f>K5</f>
        <v>2044</v>
      </c>
      <c r="AR84" s="47"/>
    </row>
    <row r="85" spans="1:91" s="5" customFormat="1" ht="36.9" customHeight="1" x14ac:dyDescent="0.2">
      <c r="B85" s="48"/>
      <c r="C85" s="49" t="s">
        <v>15</v>
      </c>
      <c r="L85" s="214" t="str">
        <f>K6</f>
        <v>SOŠ hotelových služieb a dopravy – modernizácia odborného vzdelávania</v>
      </c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R85" s="48"/>
    </row>
    <row r="86" spans="1:91" s="2" customFormat="1" ht="6.9" customHeight="1" x14ac:dyDescent="0.2">
      <c r="A86" s="29"/>
      <c r="B86" s="30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30"/>
      <c r="BE86" s="29"/>
    </row>
    <row r="87" spans="1:91" s="2" customFormat="1" ht="12" customHeight="1" x14ac:dyDescent="0.2">
      <c r="A87" s="29"/>
      <c r="B87" s="30"/>
      <c r="C87" s="24" t="s">
        <v>19</v>
      </c>
      <c r="D87" s="29"/>
      <c r="E87" s="29"/>
      <c r="F87" s="29"/>
      <c r="G87" s="29"/>
      <c r="H87" s="29"/>
      <c r="I87" s="29"/>
      <c r="J87" s="29"/>
      <c r="K87" s="29"/>
      <c r="L87" s="50" t="str">
        <f>IF(K8="","",K8)</f>
        <v>Lučenec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4" t="s">
        <v>21</v>
      </c>
      <c r="AJ87" s="29"/>
      <c r="AK87" s="29"/>
      <c r="AL87" s="29"/>
      <c r="AM87" s="217">
        <f>IF(AN8= "","",AN8)</f>
        <v>44354</v>
      </c>
      <c r="AN87" s="217"/>
      <c r="AO87" s="29"/>
      <c r="AP87" s="29"/>
      <c r="AQ87" s="29"/>
      <c r="AR87" s="30"/>
      <c r="BE87" s="29"/>
    </row>
    <row r="88" spans="1:91" s="2" customFormat="1" ht="6.9" customHeight="1" x14ac:dyDescent="0.2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30"/>
      <c r="BE88" s="29"/>
    </row>
    <row r="89" spans="1:91" s="2" customFormat="1" ht="25.65" customHeight="1" x14ac:dyDescent="0.2">
      <c r="A89" s="29"/>
      <c r="B89" s="30"/>
      <c r="C89" s="24" t="s">
        <v>22</v>
      </c>
      <c r="D89" s="29"/>
      <c r="E89" s="29"/>
      <c r="F89" s="29"/>
      <c r="G89" s="29"/>
      <c r="H89" s="29"/>
      <c r="I89" s="29"/>
      <c r="J89" s="29"/>
      <c r="K89" s="29"/>
      <c r="L89" s="4" t="str">
        <f>IF(E11= "","",E11)</f>
        <v>Banskobystrický samosprávny kraj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4" t="s">
        <v>28</v>
      </c>
      <c r="AJ89" s="29"/>
      <c r="AK89" s="29"/>
      <c r="AL89" s="29"/>
      <c r="AM89" s="218" t="str">
        <f>IF(E17="","",E17)</f>
        <v>DESIGN ENGINEERING, a.s.</v>
      </c>
      <c r="AN89" s="219"/>
      <c r="AO89" s="219"/>
      <c r="AP89" s="219"/>
      <c r="AQ89" s="29"/>
      <c r="AR89" s="30"/>
      <c r="AS89" s="220" t="s">
        <v>57</v>
      </c>
      <c r="AT89" s="221"/>
      <c r="AU89" s="52"/>
      <c r="AV89" s="52"/>
      <c r="AW89" s="52"/>
      <c r="AX89" s="52"/>
      <c r="AY89" s="52"/>
      <c r="AZ89" s="52"/>
      <c r="BA89" s="52"/>
      <c r="BB89" s="52"/>
      <c r="BC89" s="52"/>
      <c r="BD89" s="53"/>
      <c r="BE89" s="29"/>
    </row>
    <row r="90" spans="1:91" s="2" customFormat="1" ht="15.15" customHeight="1" x14ac:dyDescent="0.2">
      <c r="A90" s="29"/>
      <c r="B90" s="30"/>
      <c r="C90" s="24" t="s">
        <v>26</v>
      </c>
      <c r="D90" s="29"/>
      <c r="E90" s="29"/>
      <c r="F90" s="29"/>
      <c r="G90" s="29"/>
      <c r="H90" s="29"/>
      <c r="I90" s="29"/>
      <c r="J90" s="29"/>
      <c r="K90" s="29"/>
      <c r="L90" s="4" t="str">
        <f>IF(E14= "Vyplň údaj","",E14)</f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4" t="s">
        <v>33</v>
      </c>
      <c r="AJ90" s="29"/>
      <c r="AK90" s="29"/>
      <c r="AL90" s="29"/>
      <c r="AM90" s="218" t="str">
        <f>IF(E20="","",E20)</f>
        <v xml:space="preserve"> </v>
      </c>
      <c r="AN90" s="219"/>
      <c r="AO90" s="219"/>
      <c r="AP90" s="219"/>
      <c r="AQ90" s="29"/>
      <c r="AR90" s="30"/>
      <c r="AS90" s="222"/>
      <c r="AT90" s="223"/>
      <c r="AU90" s="54"/>
      <c r="AV90" s="54"/>
      <c r="AW90" s="54"/>
      <c r="AX90" s="54"/>
      <c r="AY90" s="54"/>
      <c r="AZ90" s="54"/>
      <c r="BA90" s="54"/>
      <c r="BB90" s="54"/>
      <c r="BC90" s="54"/>
      <c r="BD90" s="55"/>
      <c r="BE90" s="29"/>
    </row>
    <row r="91" spans="1:91" s="2" customFormat="1" ht="10.95" customHeight="1" x14ac:dyDescent="0.2">
      <c r="A91" s="29"/>
      <c r="B91" s="30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30"/>
      <c r="AS91" s="222"/>
      <c r="AT91" s="223"/>
      <c r="AU91" s="54"/>
      <c r="AV91" s="54"/>
      <c r="AW91" s="54"/>
      <c r="AX91" s="54"/>
      <c r="AY91" s="54"/>
      <c r="AZ91" s="54"/>
      <c r="BA91" s="54"/>
      <c r="BB91" s="54"/>
      <c r="BC91" s="54"/>
      <c r="BD91" s="55"/>
      <c r="BE91" s="29"/>
    </row>
    <row r="92" spans="1:91" s="2" customFormat="1" ht="29.25" customHeight="1" x14ac:dyDescent="0.2">
      <c r="A92" s="29"/>
      <c r="B92" s="30"/>
      <c r="C92" s="205" t="s">
        <v>58</v>
      </c>
      <c r="D92" s="206"/>
      <c r="E92" s="206"/>
      <c r="F92" s="206"/>
      <c r="G92" s="206"/>
      <c r="H92" s="56"/>
      <c r="I92" s="216" t="s">
        <v>59</v>
      </c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25" t="s">
        <v>60</v>
      </c>
      <c r="AH92" s="206"/>
      <c r="AI92" s="206"/>
      <c r="AJ92" s="206"/>
      <c r="AK92" s="206"/>
      <c r="AL92" s="206"/>
      <c r="AM92" s="206"/>
      <c r="AN92" s="216" t="s">
        <v>61</v>
      </c>
      <c r="AO92" s="206"/>
      <c r="AP92" s="224"/>
      <c r="AQ92" s="57" t="s">
        <v>62</v>
      </c>
      <c r="AR92" s="30"/>
      <c r="AS92" s="58" t="s">
        <v>63</v>
      </c>
      <c r="AT92" s="59" t="s">
        <v>64</v>
      </c>
      <c r="AU92" s="59" t="s">
        <v>65</v>
      </c>
      <c r="AV92" s="59" t="s">
        <v>66</v>
      </c>
      <c r="AW92" s="59" t="s">
        <v>67</v>
      </c>
      <c r="AX92" s="59" t="s">
        <v>68</v>
      </c>
      <c r="AY92" s="59" t="s">
        <v>69</v>
      </c>
      <c r="AZ92" s="59" t="s">
        <v>70</v>
      </c>
      <c r="BA92" s="59" t="s">
        <v>71</v>
      </c>
      <c r="BB92" s="59" t="s">
        <v>72</v>
      </c>
      <c r="BC92" s="59" t="s">
        <v>73</v>
      </c>
      <c r="BD92" s="60" t="s">
        <v>74</v>
      </c>
      <c r="BE92" s="29"/>
    </row>
    <row r="93" spans="1:91" s="2" customFormat="1" ht="10.95" customHeight="1" x14ac:dyDescent="0.2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30"/>
      <c r="AS93" s="61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3"/>
      <c r="BE93" s="29"/>
    </row>
    <row r="94" spans="1:91" s="6" customFormat="1" ht="32.4" customHeight="1" x14ac:dyDescent="0.2">
      <c r="B94" s="64"/>
      <c r="C94" s="65" t="s">
        <v>75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203">
        <f>ROUND(AG95+AG99+AG103+AG110+AG113+AG118+AG122+AG125+SUM(AG129:AG131)+AG134+AG135,2)</f>
        <v>0</v>
      </c>
      <c r="AH94" s="203"/>
      <c r="AI94" s="203"/>
      <c r="AJ94" s="203"/>
      <c r="AK94" s="203"/>
      <c r="AL94" s="203"/>
      <c r="AM94" s="203"/>
      <c r="AN94" s="204">
        <f>AG94*1.2</f>
        <v>0</v>
      </c>
      <c r="AO94" s="204"/>
      <c r="AP94" s="204"/>
      <c r="AQ94" s="68" t="s">
        <v>1</v>
      </c>
      <c r="AR94" s="64"/>
      <c r="AS94" s="69">
        <f>ROUND(AS95+AS99+AS103+AS110+AS113+AS118+AS122+AS125+SUM(AS129:AS131)+AS134+AS135,2)</f>
        <v>0</v>
      </c>
      <c r="AT94" s="70" t="e">
        <f t="shared" ref="AT94:AT137" si="0">ROUND(SUM(AV94:AW94),2)</f>
        <v>#REF!</v>
      </c>
      <c r="AU94" s="71" t="e">
        <f>ROUND(AU95+AU99+AU103+AU110+AU113+AU118+AU122+AU125+SUM(AU129:AU131)+AU134+AU135,5)</f>
        <v>#REF!</v>
      </c>
      <c r="AV94" s="70" t="e">
        <f>ROUND(AZ94*L29,2)</f>
        <v>#REF!</v>
      </c>
      <c r="AW94" s="70" t="e">
        <f>ROUND(BA94*L30,2)</f>
        <v>#REF!</v>
      </c>
      <c r="AX94" s="70" t="e">
        <f>ROUND(BB94*L29,2)</f>
        <v>#REF!</v>
      </c>
      <c r="AY94" s="70" t="e">
        <f>ROUND(BC94*L30,2)</f>
        <v>#REF!</v>
      </c>
      <c r="AZ94" s="70" t="e">
        <f>ROUND(AZ95+AZ99+AZ103+AZ110+AZ113+AZ118+AZ122+AZ125+SUM(AZ129:AZ131)+AZ134+AZ135,2)</f>
        <v>#REF!</v>
      </c>
      <c r="BA94" s="70" t="e">
        <f>ROUND(BA95+BA99+BA103+BA110+BA113+BA118+BA122+BA125+SUM(BA129:BA131)+BA134+BA135,2)</f>
        <v>#REF!</v>
      </c>
      <c r="BB94" s="70" t="e">
        <f>ROUND(BB95+BB99+BB103+BB110+BB113+BB118+BB122+BB125+SUM(BB129:BB131)+BB134+BB135,2)</f>
        <v>#REF!</v>
      </c>
      <c r="BC94" s="70" t="e">
        <f>ROUND(BC95+BC99+BC103+BC110+BC113+BC118+BC122+BC125+SUM(BC129:BC131)+BC134+BC135,2)</f>
        <v>#REF!</v>
      </c>
      <c r="BD94" s="72" t="e">
        <f>ROUND(BD95+BD99+BD103+BD110+BD113+BD118+BD122+BD125+SUM(BD129:BD131)+BD134+BD135,2)</f>
        <v>#REF!</v>
      </c>
      <c r="BS94" s="73" t="s">
        <v>76</v>
      </c>
      <c r="BT94" s="73" t="s">
        <v>77</v>
      </c>
      <c r="BU94" s="74" t="s">
        <v>78</v>
      </c>
      <c r="BV94" s="73" t="s">
        <v>79</v>
      </c>
      <c r="BW94" s="73" t="s">
        <v>4</v>
      </c>
      <c r="BX94" s="73" t="s">
        <v>80</v>
      </c>
      <c r="CL94" s="73" t="s">
        <v>1</v>
      </c>
    </row>
    <row r="95" spans="1:91" s="7" customFormat="1" ht="45" customHeight="1" x14ac:dyDescent="0.2">
      <c r="B95" s="75"/>
      <c r="C95" s="76"/>
      <c r="D95" s="199" t="s">
        <v>13</v>
      </c>
      <c r="E95" s="199"/>
      <c r="F95" s="199"/>
      <c r="G95" s="199"/>
      <c r="H95" s="199"/>
      <c r="I95" s="77"/>
      <c r="J95" s="199" t="s">
        <v>81</v>
      </c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201">
        <f>ROUND(SUM(AG96:AG98),2)</f>
        <v>0</v>
      </c>
      <c r="AH95" s="202"/>
      <c r="AI95" s="202"/>
      <c r="AJ95" s="202"/>
      <c r="AK95" s="202"/>
      <c r="AL95" s="202"/>
      <c r="AM95" s="202"/>
      <c r="AN95" s="201">
        <f t="shared" ref="AN95:AN137" si="1">AG95*1.2</f>
        <v>0</v>
      </c>
      <c r="AO95" s="202"/>
      <c r="AP95" s="202"/>
      <c r="AQ95" s="78" t="s">
        <v>82</v>
      </c>
      <c r="AR95" s="75"/>
      <c r="AS95" s="79">
        <f>ROUND(SUM(AS96:AS98),2)</f>
        <v>0</v>
      </c>
      <c r="AT95" s="80" t="e">
        <f t="shared" si="0"/>
        <v>#REF!</v>
      </c>
      <c r="AU95" s="81" t="e">
        <f>ROUND(SUM(AU96:AU98),5)</f>
        <v>#REF!</v>
      </c>
      <c r="AV95" s="80" t="e">
        <f>ROUND(AZ95*L29,2)</f>
        <v>#REF!</v>
      </c>
      <c r="AW95" s="80" t="e">
        <f>ROUND(BA95*L30,2)</f>
        <v>#REF!</v>
      </c>
      <c r="AX95" s="80" t="e">
        <f>ROUND(BB95*L29,2)</f>
        <v>#REF!</v>
      </c>
      <c r="AY95" s="80" t="e">
        <f>ROUND(BC95*L30,2)</f>
        <v>#REF!</v>
      </c>
      <c r="AZ95" s="80" t="e">
        <f>ROUND(SUM(AZ96:AZ98),2)</f>
        <v>#REF!</v>
      </c>
      <c r="BA95" s="80" t="e">
        <f>ROUND(SUM(BA96:BA98),2)</f>
        <v>#REF!</v>
      </c>
      <c r="BB95" s="80" t="e">
        <f>ROUND(SUM(BB96:BB98),2)</f>
        <v>#REF!</v>
      </c>
      <c r="BC95" s="80" t="e">
        <f>ROUND(SUM(BC96:BC98),2)</f>
        <v>#REF!</v>
      </c>
      <c r="BD95" s="82" t="e">
        <f>ROUND(SUM(BD96:BD98),2)</f>
        <v>#REF!</v>
      </c>
      <c r="BS95" s="83" t="s">
        <v>76</v>
      </c>
      <c r="BT95" s="83" t="s">
        <v>83</v>
      </c>
      <c r="BU95" s="83" t="s">
        <v>78</v>
      </c>
      <c r="BV95" s="83" t="s">
        <v>79</v>
      </c>
      <c r="BW95" s="83" t="s">
        <v>84</v>
      </c>
      <c r="BX95" s="83" t="s">
        <v>4</v>
      </c>
      <c r="CL95" s="83" t="s">
        <v>1</v>
      </c>
      <c r="CM95" s="83" t="s">
        <v>77</v>
      </c>
    </row>
    <row r="96" spans="1:91" s="4" customFormat="1" ht="23.25" customHeight="1" x14ac:dyDescent="0.2">
      <c r="A96" s="84" t="s">
        <v>85</v>
      </c>
      <c r="B96" s="47"/>
      <c r="C96" s="10"/>
      <c r="D96" s="10"/>
      <c r="E96" s="200" t="s">
        <v>86</v>
      </c>
      <c r="F96" s="200"/>
      <c r="G96" s="200"/>
      <c r="H96" s="200"/>
      <c r="I96" s="200"/>
      <c r="J96" s="10"/>
      <c r="K96" s="200" t="s">
        <v>87</v>
      </c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197">
        <f>'SO 01.1_A - ACH - Archite...'!J32</f>
        <v>0</v>
      </c>
      <c r="AH96" s="198"/>
      <c r="AI96" s="198"/>
      <c r="AJ96" s="198"/>
      <c r="AK96" s="198"/>
      <c r="AL96" s="198"/>
      <c r="AM96" s="198"/>
      <c r="AN96" s="197">
        <f t="shared" si="1"/>
        <v>0</v>
      </c>
      <c r="AO96" s="198"/>
      <c r="AP96" s="198"/>
      <c r="AQ96" s="85" t="s">
        <v>88</v>
      </c>
      <c r="AR96" s="47"/>
      <c r="AS96" s="86">
        <v>0</v>
      </c>
      <c r="AT96" s="87" t="e">
        <f t="shared" si="0"/>
        <v>#REF!</v>
      </c>
      <c r="AU96" s="88" t="e">
        <f>'SO 01.1_A - ACH - Archite...'!P132</f>
        <v>#REF!</v>
      </c>
      <c r="AV96" s="87" t="e">
        <f>'SO 01.1_A - ACH - Archite...'!J35</f>
        <v>#REF!</v>
      </c>
      <c r="AW96" s="87" t="e">
        <f>'SO 01.1_A - ACH - Archite...'!J36</f>
        <v>#REF!</v>
      </c>
      <c r="AX96" s="87">
        <f>'SO 01.1_A - ACH - Archite...'!J37</f>
        <v>0</v>
      </c>
      <c r="AY96" s="87">
        <f>'SO 01.1_A - ACH - Archite...'!J38</f>
        <v>0</v>
      </c>
      <c r="AZ96" s="87" t="e">
        <f>'SO 01.1_A - ACH - Archite...'!F35</f>
        <v>#REF!</v>
      </c>
      <c r="BA96" s="87" t="e">
        <f>'SO 01.1_A - ACH - Archite...'!F36</f>
        <v>#REF!</v>
      </c>
      <c r="BB96" s="87" t="e">
        <f>'SO 01.1_A - ACH - Archite...'!F37</f>
        <v>#REF!</v>
      </c>
      <c r="BC96" s="87" t="e">
        <f>'SO 01.1_A - ACH - Archite...'!F38</f>
        <v>#REF!</v>
      </c>
      <c r="BD96" s="89" t="e">
        <f>'SO 01.1_A - ACH - Archite...'!F39</f>
        <v>#REF!</v>
      </c>
      <c r="BT96" s="22" t="s">
        <v>89</v>
      </c>
      <c r="BV96" s="22" t="s">
        <v>79</v>
      </c>
      <c r="BW96" s="22" t="s">
        <v>90</v>
      </c>
      <c r="BX96" s="22" t="s">
        <v>84</v>
      </c>
      <c r="CL96" s="22" t="s">
        <v>1</v>
      </c>
    </row>
    <row r="97" spans="1:91" s="4" customFormat="1" ht="23.25" customHeight="1" x14ac:dyDescent="0.2">
      <c r="A97" s="84" t="s">
        <v>85</v>
      </c>
      <c r="B97" s="47"/>
      <c r="C97" s="10"/>
      <c r="D97" s="10"/>
      <c r="E97" s="200" t="s">
        <v>91</v>
      </c>
      <c r="F97" s="200"/>
      <c r="G97" s="200"/>
      <c r="H97" s="200"/>
      <c r="I97" s="200"/>
      <c r="J97" s="10"/>
      <c r="K97" s="200" t="s">
        <v>92</v>
      </c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197">
        <f>'SO 01.1_Az - ACH - Archit...'!J32</f>
        <v>0</v>
      </c>
      <c r="AH97" s="198"/>
      <c r="AI97" s="198"/>
      <c r="AJ97" s="198"/>
      <c r="AK97" s="198"/>
      <c r="AL97" s="198"/>
      <c r="AM97" s="198"/>
      <c r="AN97" s="197">
        <f t="shared" si="1"/>
        <v>0</v>
      </c>
      <c r="AO97" s="198"/>
      <c r="AP97" s="198"/>
      <c r="AQ97" s="85" t="s">
        <v>88</v>
      </c>
      <c r="AR97" s="47"/>
      <c r="AS97" s="86">
        <v>0</v>
      </c>
      <c r="AT97" s="87" t="e">
        <f t="shared" si="0"/>
        <v>#REF!</v>
      </c>
      <c r="AU97" s="88" t="e">
        <f>'SO 01.1_Az - ACH - Archit...'!P143</f>
        <v>#REF!</v>
      </c>
      <c r="AV97" s="87" t="e">
        <f>'SO 01.1_Az - ACH - Archit...'!J35</f>
        <v>#REF!</v>
      </c>
      <c r="AW97" s="87" t="e">
        <f>'SO 01.1_Az - ACH - Archit...'!J36</f>
        <v>#REF!</v>
      </c>
      <c r="AX97" s="87">
        <f>'SO 01.1_Az - ACH - Archit...'!J37</f>
        <v>0</v>
      </c>
      <c r="AY97" s="87">
        <f>'SO 01.1_Az - ACH - Archit...'!J38</f>
        <v>0</v>
      </c>
      <c r="AZ97" s="87" t="e">
        <f>'SO 01.1_Az - ACH - Archit...'!F35</f>
        <v>#REF!</v>
      </c>
      <c r="BA97" s="87" t="e">
        <f>'SO 01.1_Az - ACH - Archit...'!F36</f>
        <v>#REF!</v>
      </c>
      <c r="BB97" s="87" t="e">
        <f>'SO 01.1_Az - ACH - Archit...'!F37</f>
        <v>#REF!</v>
      </c>
      <c r="BC97" s="87" t="e">
        <f>'SO 01.1_Az - ACH - Archit...'!F38</f>
        <v>#REF!</v>
      </c>
      <c r="BD97" s="89" t="e">
        <f>'SO 01.1_Az - ACH - Archit...'!F39</f>
        <v>#REF!</v>
      </c>
      <c r="BT97" s="22" t="s">
        <v>89</v>
      </c>
      <c r="BV97" s="22" t="s">
        <v>79</v>
      </c>
      <c r="BW97" s="22" t="s">
        <v>93</v>
      </c>
      <c r="BX97" s="22" t="s">
        <v>84</v>
      </c>
      <c r="CL97" s="22" t="s">
        <v>1</v>
      </c>
    </row>
    <row r="98" spans="1:91" s="4" customFormat="1" ht="23.25" customHeight="1" x14ac:dyDescent="0.2">
      <c r="A98" s="84" t="s">
        <v>85</v>
      </c>
      <c r="B98" s="47"/>
      <c r="C98" s="10"/>
      <c r="D98" s="10"/>
      <c r="E98" s="200" t="s">
        <v>94</v>
      </c>
      <c r="F98" s="200"/>
      <c r="G98" s="200"/>
      <c r="H98" s="200"/>
      <c r="I98" s="200"/>
      <c r="J98" s="10"/>
      <c r="K98" s="200" t="s">
        <v>95</v>
      </c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197">
        <f>'SO 01.1_E - ELI - Elektro...'!J32</f>
        <v>0</v>
      </c>
      <c r="AH98" s="198"/>
      <c r="AI98" s="198"/>
      <c r="AJ98" s="198"/>
      <c r="AK98" s="198"/>
      <c r="AL98" s="198"/>
      <c r="AM98" s="198"/>
      <c r="AN98" s="197">
        <f t="shared" si="1"/>
        <v>0</v>
      </c>
      <c r="AO98" s="198"/>
      <c r="AP98" s="198"/>
      <c r="AQ98" s="85" t="s">
        <v>88</v>
      </c>
      <c r="AR98" s="47"/>
      <c r="AS98" s="86">
        <v>0</v>
      </c>
      <c r="AT98" s="87" t="e">
        <f t="shared" si="0"/>
        <v>#REF!</v>
      </c>
      <c r="AU98" s="88" t="e">
        <f>'SO 01.1_E - ELI - Elektro...'!P141</f>
        <v>#REF!</v>
      </c>
      <c r="AV98" s="87" t="e">
        <f>'SO 01.1_E - ELI - Elektro...'!J35</f>
        <v>#REF!</v>
      </c>
      <c r="AW98" s="87" t="e">
        <f>'SO 01.1_E - ELI - Elektro...'!J36</f>
        <v>#REF!</v>
      </c>
      <c r="AX98" s="87">
        <f>'SO 01.1_E - ELI - Elektro...'!J37</f>
        <v>0</v>
      </c>
      <c r="AY98" s="87">
        <f>'SO 01.1_E - ELI - Elektro...'!J38</f>
        <v>0</v>
      </c>
      <c r="AZ98" s="87" t="e">
        <f>'SO 01.1_E - ELI - Elektro...'!F35</f>
        <v>#REF!</v>
      </c>
      <c r="BA98" s="87" t="e">
        <f>'SO 01.1_E - ELI - Elektro...'!F36</f>
        <v>#REF!</v>
      </c>
      <c r="BB98" s="87" t="e">
        <f>'SO 01.1_E - ELI - Elektro...'!F37</f>
        <v>#REF!</v>
      </c>
      <c r="BC98" s="87" t="e">
        <f>'SO 01.1_E - ELI - Elektro...'!F38</f>
        <v>#REF!</v>
      </c>
      <c r="BD98" s="89" t="e">
        <f>'SO 01.1_E - ELI - Elektro...'!F39</f>
        <v>#REF!</v>
      </c>
      <c r="BT98" s="22" t="s">
        <v>89</v>
      </c>
      <c r="BV98" s="22" t="s">
        <v>79</v>
      </c>
      <c r="BW98" s="22" t="s">
        <v>96</v>
      </c>
      <c r="BX98" s="22" t="s">
        <v>84</v>
      </c>
      <c r="CL98" s="22" t="s">
        <v>1</v>
      </c>
    </row>
    <row r="99" spans="1:91" s="7" customFormat="1" ht="50.25" customHeight="1" x14ac:dyDescent="0.2">
      <c r="B99" s="75"/>
      <c r="C99" s="76"/>
      <c r="D99" s="199" t="s">
        <v>97</v>
      </c>
      <c r="E99" s="199"/>
      <c r="F99" s="199"/>
      <c r="G99" s="199"/>
      <c r="H99" s="199"/>
      <c r="I99" s="77"/>
      <c r="J99" s="199" t="s">
        <v>98</v>
      </c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201">
        <f>ROUND(SUM(AG100:AG102),2)</f>
        <v>0</v>
      </c>
      <c r="AH99" s="202"/>
      <c r="AI99" s="202"/>
      <c r="AJ99" s="202"/>
      <c r="AK99" s="202"/>
      <c r="AL99" s="202"/>
      <c r="AM99" s="202"/>
      <c r="AN99" s="201">
        <f t="shared" si="1"/>
        <v>0</v>
      </c>
      <c r="AO99" s="202"/>
      <c r="AP99" s="202"/>
      <c r="AQ99" s="78" t="s">
        <v>82</v>
      </c>
      <c r="AR99" s="75"/>
      <c r="AS99" s="79">
        <f>ROUND(SUM(AS100:AS102),2)</f>
        <v>0</v>
      </c>
      <c r="AT99" s="80" t="e">
        <f t="shared" si="0"/>
        <v>#REF!</v>
      </c>
      <c r="AU99" s="81" t="e">
        <f>ROUND(SUM(AU100:AU102),5)</f>
        <v>#REF!</v>
      </c>
      <c r="AV99" s="80" t="e">
        <f>ROUND(AZ99*L29,2)</f>
        <v>#REF!</v>
      </c>
      <c r="AW99" s="80" t="e">
        <f>ROUND(BA99*L30,2)</f>
        <v>#REF!</v>
      </c>
      <c r="AX99" s="80" t="e">
        <f>ROUND(BB99*L29,2)</f>
        <v>#REF!</v>
      </c>
      <c r="AY99" s="80" t="e">
        <f>ROUND(BC99*L30,2)</f>
        <v>#REF!</v>
      </c>
      <c r="AZ99" s="80" t="e">
        <f>ROUND(SUM(AZ100:AZ102),2)</f>
        <v>#REF!</v>
      </c>
      <c r="BA99" s="80" t="e">
        <f>ROUND(SUM(BA100:BA102),2)</f>
        <v>#REF!</v>
      </c>
      <c r="BB99" s="80" t="e">
        <f>ROUND(SUM(BB100:BB102),2)</f>
        <v>#REF!</v>
      </c>
      <c r="BC99" s="80" t="e">
        <f>ROUND(SUM(BC100:BC102),2)</f>
        <v>#REF!</v>
      </c>
      <c r="BD99" s="82" t="e">
        <f>ROUND(SUM(BD100:BD102),2)</f>
        <v>#REF!</v>
      </c>
      <c r="BS99" s="83" t="s">
        <v>76</v>
      </c>
      <c r="BT99" s="83" t="s">
        <v>83</v>
      </c>
      <c r="BU99" s="83" t="s">
        <v>78</v>
      </c>
      <c r="BV99" s="83" t="s">
        <v>79</v>
      </c>
      <c r="BW99" s="83" t="s">
        <v>99</v>
      </c>
      <c r="BX99" s="83" t="s">
        <v>4</v>
      </c>
      <c r="CL99" s="83" t="s">
        <v>1</v>
      </c>
      <c r="CM99" s="83" t="s">
        <v>77</v>
      </c>
    </row>
    <row r="100" spans="1:91" s="4" customFormat="1" ht="23.25" customHeight="1" x14ac:dyDescent="0.2">
      <c r="A100" s="84" t="s">
        <v>85</v>
      </c>
      <c r="B100" s="47"/>
      <c r="C100" s="10"/>
      <c r="D100" s="10"/>
      <c r="E100" s="200" t="s">
        <v>100</v>
      </c>
      <c r="F100" s="200"/>
      <c r="G100" s="200"/>
      <c r="H100" s="200"/>
      <c r="I100" s="200"/>
      <c r="J100" s="10"/>
      <c r="K100" s="200" t="s">
        <v>101</v>
      </c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197">
        <f>'SO 01.2_A - ACH Architekt...'!J32</f>
        <v>0</v>
      </c>
      <c r="AH100" s="198"/>
      <c r="AI100" s="198"/>
      <c r="AJ100" s="198"/>
      <c r="AK100" s="198"/>
      <c r="AL100" s="198"/>
      <c r="AM100" s="198"/>
      <c r="AN100" s="197">
        <f t="shared" si="1"/>
        <v>0</v>
      </c>
      <c r="AO100" s="198"/>
      <c r="AP100" s="198"/>
      <c r="AQ100" s="85" t="s">
        <v>88</v>
      </c>
      <c r="AR100" s="47"/>
      <c r="AS100" s="86">
        <v>0</v>
      </c>
      <c r="AT100" s="87" t="e">
        <f t="shared" si="0"/>
        <v>#REF!</v>
      </c>
      <c r="AU100" s="88" t="e">
        <f>'SO 01.2_A - ACH Architekt...'!P145</f>
        <v>#REF!</v>
      </c>
      <c r="AV100" s="87" t="e">
        <f>'SO 01.2_A - ACH Architekt...'!J35</f>
        <v>#REF!</v>
      </c>
      <c r="AW100" s="87" t="e">
        <f>'SO 01.2_A - ACH Architekt...'!J36</f>
        <v>#REF!</v>
      </c>
      <c r="AX100" s="87">
        <f>'SO 01.2_A - ACH Architekt...'!J37</f>
        <v>0</v>
      </c>
      <c r="AY100" s="87">
        <f>'SO 01.2_A - ACH Architekt...'!J38</f>
        <v>0</v>
      </c>
      <c r="AZ100" s="87" t="e">
        <f>'SO 01.2_A - ACH Architekt...'!F35</f>
        <v>#REF!</v>
      </c>
      <c r="BA100" s="87" t="e">
        <f>'SO 01.2_A - ACH Architekt...'!F36</f>
        <v>#REF!</v>
      </c>
      <c r="BB100" s="87" t="e">
        <f>'SO 01.2_A - ACH Architekt...'!F37</f>
        <v>#REF!</v>
      </c>
      <c r="BC100" s="87" t="e">
        <f>'SO 01.2_A - ACH Architekt...'!F38</f>
        <v>#REF!</v>
      </c>
      <c r="BD100" s="89" t="e">
        <f>'SO 01.2_A - ACH Architekt...'!F39</f>
        <v>#REF!</v>
      </c>
      <c r="BT100" s="22" t="s">
        <v>89</v>
      </c>
      <c r="BV100" s="22" t="s">
        <v>79</v>
      </c>
      <c r="BW100" s="22" t="s">
        <v>102</v>
      </c>
      <c r="BX100" s="22" t="s">
        <v>99</v>
      </c>
      <c r="CL100" s="22" t="s">
        <v>1</v>
      </c>
    </row>
    <row r="101" spans="1:91" s="4" customFormat="1" ht="23.25" customHeight="1" x14ac:dyDescent="0.2">
      <c r="A101" s="84" t="s">
        <v>85</v>
      </c>
      <c r="B101" s="47"/>
      <c r="C101" s="10"/>
      <c r="D101" s="10"/>
      <c r="E101" s="200" t="s">
        <v>103</v>
      </c>
      <c r="F101" s="200"/>
      <c r="G101" s="200"/>
      <c r="H101" s="200"/>
      <c r="I101" s="200"/>
      <c r="J101" s="10"/>
      <c r="K101" s="200" t="s">
        <v>104</v>
      </c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197">
        <f>'SO 01.2_E - ELI - Elektro...'!J32</f>
        <v>0</v>
      </c>
      <c r="AH101" s="198"/>
      <c r="AI101" s="198"/>
      <c r="AJ101" s="198"/>
      <c r="AK101" s="198"/>
      <c r="AL101" s="198"/>
      <c r="AM101" s="198"/>
      <c r="AN101" s="197">
        <f t="shared" si="1"/>
        <v>0</v>
      </c>
      <c r="AO101" s="198"/>
      <c r="AP101" s="198"/>
      <c r="AQ101" s="85" t="s">
        <v>88</v>
      </c>
      <c r="AR101" s="47"/>
      <c r="AS101" s="86">
        <v>0</v>
      </c>
      <c r="AT101" s="87" t="e">
        <f t="shared" si="0"/>
        <v>#REF!</v>
      </c>
      <c r="AU101" s="88" t="e">
        <f>'SO 01.2_E - ELI - Elektro...'!P129</f>
        <v>#REF!</v>
      </c>
      <c r="AV101" s="87" t="e">
        <f>'SO 01.2_E - ELI - Elektro...'!J35</f>
        <v>#REF!</v>
      </c>
      <c r="AW101" s="87" t="e">
        <f>'SO 01.2_E - ELI - Elektro...'!J36</f>
        <v>#REF!</v>
      </c>
      <c r="AX101" s="87">
        <f>'SO 01.2_E - ELI - Elektro...'!J37</f>
        <v>0</v>
      </c>
      <c r="AY101" s="87">
        <f>'SO 01.2_E - ELI - Elektro...'!J38</f>
        <v>0</v>
      </c>
      <c r="AZ101" s="87" t="e">
        <f>'SO 01.2_E - ELI - Elektro...'!F35</f>
        <v>#REF!</v>
      </c>
      <c r="BA101" s="87" t="e">
        <f>'SO 01.2_E - ELI - Elektro...'!F36</f>
        <v>#REF!</v>
      </c>
      <c r="BB101" s="87" t="e">
        <f>'SO 01.2_E - ELI - Elektro...'!F37</f>
        <v>#REF!</v>
      </c>
      <c r="BC101" s="87" t="e">
        <f>'SO 01.2_E - ELI - Elektro...'!F38</f>
        <v>#REF!</v>
      </c>
      <c r="BD101" s="89" t="e">
        <f>'SO 01.2_E - ELI - Elektro...'!F39</f>
        <v>#REF!</v>
      </c>
      <c r="BT101" s="22" t="s">
        <v>89</v>
      </c>
      <c r="BV101" s="22" t="s">
        <v>79</v>
      </c>
      <c r="BW101" s="22" t="s">
        <v>105</v>
      </c>
      <c r="BX101" s="22" t="s">
        <v>99</v>
      </c>
      <c r="CL101" s="22" t="s">
        <v>1</v>
      </c>
    </row>
    <row r="102" spans="1:91" s="4" customFormat="1" ht="23.25" customHeight="1" x14ac:dyDescent="0.2">
      <c r="A102" s="84" t="s">
        <v>85</v>
      </c>
      <c r="B102" s="47"/>
      <c r="C102" s="10"/>
      <c r="D102" s="10"/>
      <c r="E102" s="200" t="s">
        <v>106</v>
      </c>
      <c r="F102" s="200"/>
      <c r="G102" s="200"/>
      <c r="H102" s="200"/>
      <c r="I102" s="200"/>
      <c r="J102" s="10"/>
      <c r="K102" s="200" t="s">
        <v>107</v>
      </c>
      <c r="L102" s="200"/>
      <c r="M102" s="200"/>
      <c r="N102" s="200"/>
      <c r="O102" s="200"/>
      <c r="P102" s="200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  <c r="AA102" s="200"/>
      <c r="AB102" s="200"/>
      <c r="AC102" s="200"/>
      <c r="AD102" s="200"/>
      <c r="AE102" s="200"/>
      <c r="AF102" s="200"/>
      <c r="AG102" s="197">
        <f>'SO 01.2_U - Úprava potrub...'!J32</f>
        <v>0</v>
      </c>
      <c r="AH102" s="198"/>
      <c r="AI102" s="198"/>
      <c r="AJ102" s="198"/>
      <c r="AK102" s="198"/>
      <c r="AL102" s="198"/>
      <c r="AM102" s="198"/>
      <c r="AN102" s="197">
        <f t="shared" si="1"/>
        <v>0</v>
      </c>
      <c r="AO102" s="198"/>
      <c r="AP102" s="198"/>
      <c r="AQ102" s="85" t="s">
        <v>88</v>
      </c>
      <c r="AR102" s="47"/>
      <c r="AS102" s="86">
        <v>0</v>
      </c>
      <c r="AT102" s="87" t="e">
        <f t="shared" si="0"/>
        <v>#REF!</v>
      </c>
      <c r="AU102" s="88" t="e">
        <f>'SO 01.2_U - Úprava potrub...'!P134</f>
        <v>#REF!</v>
      </c>
      <c r="AV102" s="87" t="e">
        <f>'SO 01.2_U - Úprava potrub...'!J35</f>
        <v>#REF!</v>
      </c>
      <c r="AW102" s="87" t="e">
        <f>'SO 01.2_U - Úprava potrub...'!J36</f>
        <v>#REF!</v>
      </c>
      <c r="AX102" s="87">
        <f>'SO 01.2_U - Úprava potrub...'!J37</f>
        <v>0</v>
      </c>
      <c r="AY102" s="87">
        <f>'SO 01.2_U - Úprava potrub...'!J38</f>
        <v>0</v>
      </c>
      <c r="AZ102" s="87" t="e">
        <f>'SO 01.2_U - Úprava potrub...'!F35</f>
        <v>#REF!</v>
      </c>
      <c r="BA102" s="87" t="e">
        <f>'SO 01.2_U - Úprava potrub...'!F36</f>
        <v>#REF!</v>
      </c>
      <c r="BB102" s="87" t="e">
        <f>'SO 01.2_U - Úprava potrub...'!F37</f>
        <v>#REF!</v>
      </c>
      <c r="BC102" s="87" t="e">
        <f>'SO 01.2_U - Úprava potrub...'!F38</f>
        <v>#REF!</v>
      </c>
      <c r="BD102" s="89" t="e">
        <f>'SO 01.2_U - Úprava potrub...'!F39</f>
        <v>#REF!</v>
      </c>
      <c r="BT102" s="22" t="s">
        <v>89</v>
      </c>
      <c r="BV102" s="22" t="s">
        <v>79</v>
      </c>
      <c r="BW102" s="22" t="s">
        <v>108</v>
      </c>
      <c r="BX102" s="22" t="s">
        <v>99</v>
      </c>
      <c r="CL102" s="22" t="s">
        <v>1</v>
      </c>
    </row>
    <row r="103" spans="1:91" s="7" customFormat="1" ht="37.5" customHeight="1" x14ac:dyDescent="0.2">
      <c r="B103" s="75"/>
      <c r="C103" s="76"/>
      <c r="D103" s="199" t="s">
        <v>109</v>
      </c>
      <c r="E103" s="199"/>
      <c r="F103" s="199"/>
      <c r="G103" s="199"/>
      <c r="H103" s="199"/>
      <c r="I103" s="77"/>
      <c r="J103" s="199" t="s">
        <v>110</v>
      </c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201">
        <f>ROUND(SUM(AG104:AG109),2)</f>
        <v>0</v>
      </c>
      <c r="AH103" s="202"/>
      <c r="AI103" s="202"/>
      <c r="AJ103" s="202"/>
      <c r="AK103" s="202"/>
      <c r="AL103" s="202"/>
      <c r="AM103" s="202"/>
      <c r="AN103" s="201">
        <f t="shared" si="1"/>
        <v>0</v>
      </c>
      <c r="AO103" s="202"/>
      <c r="AP103" s="202"/>
      <c r="AQ103" s="78" t="s">
        <v>82</v>
      </c>
      <c r="AR103" s="75"/>
      <c r="AS103" s="79">
        <f>ROUND(SUM(AS104:AS109),2)</f>
        <v>0</v>
      </c>
      <c r="AT103" s="80" t="e">
        <f t="shared" si="0"/>
        <v>#REF!</v>
      </c>
      <c r="AU103" s="81" t="e">
        <f>ROUND(SUM(AU104:AU109),5)</f>
        <v>#REF!</v>
      </c>
      <c r="AV103" s="80" t="e">
        <f>ROUND(AZ103*L29,2)</f>
        <v>#REF!</v>
      </c>
      <c r="AW103" s="80" t="e">
        <f>ROUND(BA103*L30,2)</f>
        <v>#REF!</v>
      </c>
      <c r="AX103" s="80" t="e">
        <f>ROUND(BB103*L29,2)</f>
        <v>#REF!</v>
      </c>
      <c r="AY103" s="80" t="e">
        <f>ROUND(BC103*L30,2)</f>
        <v>#REF!</v>
      </c>
      <c r="AZ103" s="80" t="e">
        <f>ROUND(SUM(AZ104:AZ109),2)</f>
        <v>#REF!</v>
      </c>
      <c r="BA103" s="80" t="e">
        <f>ROUND(SUM(BA104:BA109),2)</f>
        <v>#REF!</v>
      </c>
      <c r="BB103" s="80" t="e">
        <f>ROUND(SUM(BB104:BB109),2)</f>
        <v>#REF!</v>
      </c>
      <c r="BC103" s="80" t="e">
        <f>ROUND(SUM(BC104:BC109),2)</f>
        <v>#REF!</v>
      </c>
      <c r="BD103" s="82" t="e">
        <f>ROUND(SUM(BD104:BD109),2)</f>
        <v>#REF!</v>
      </c>
      <c r="BS103" s="83" t="s">
        <v>76</v>
      </c>
      <c r="BT103" s="83" t="s">
        <v>83</v>
      </c>
      <c r="BU103" s="83" t="s">
        <v>78</v>
      </c>
      <c r="BV103" s="83" t="s">
        <v>79</v>
      </c>
      <c r="BW103" s="83" t="s">
        <v>111</v>
      </c>
      <c r="BX103" s="83" t="s">
        <v>4</v>
      </c>
      <c r="CL103" s="83" t="s">
        <v>1</v>
      </c>
      <c r="CM103" s="83" t="s">
        <v>77</v>
      </c>
    </row>
    <row r="104" spans="1:91" s="4" customFormat="1" ht="23.25" customHeight="1" x14ac:dyDescent="0.2">
      <c r="A104" s="84" t="s">
        <v>85</v>
      </c>
      <c r="B104" s="47"/>
      <c r="C104" s="10"/>
      <c r="D104" s="10"/>
      <c r="E104" s="200" t="s">
        <v>112</v>
      </c>
      <c r="F104" s="200"/>
      <c r="G104" s="200"/>
      <c r="H104" s="200"/>
      <c r="I104" s="200"/>
      <c r="J104" s="10"/>
      <c r="K104" s="200" t="s">
        <v>113</v>
      </c>
      <c r="L104" s="200"/>
      <c r="M104" s="200"/>
      <c r="N104" s="200"/>
      <c r="O104" s="200"/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197">
        <f>'SO 02 - ACH - Architekton..'!J32</f>
        <v>0</v>
      </c>
      <c r="AH104" s="198"/>
      <c r="AI104" s="198"/>
      <c r="AJ104" s="198"/>
      <c r="AK104" s="198"/>
      <c r="AL104" s="198"/>
      <c r="AM104" s="198"/>
      <c r="AN104" s="197">
        <f t="shared" si="1"/>
        <v>0</v>
      </c>
      <c r="AO104" s="198"/>
      <c r="AP104" s="198"/>
      <c r="AQ104" s="85" t="s">
        <v>88</v>
      </c>
      <c r="AR104" s="47"/>
      <c r="AS104" s="86">
        <v>0</v>
      </c>
      <c r="AT104" s="87" t="e">
        <f t="shared" si="0"/>
        <v>#REF!</v>
      </c>
      <c r="AU104" s="88" t="e">
        <f>#REF!</f>
        <v>#REF!</v>
      </c>
      <c r="AV104" s="87" t="e">
        <f>#REF!</f>
        <v>#REF!</v>
      </c>
      <c r="AW104" s="87" t="e">
        <f>#REF!</f>
        <v>#REF!</v>
      </c>
      <c r="AX104" s="87" t="e">
        <f>#REF!</f>
        <v>#REF!</v>
      </c>
      <c r="AY104" s="87" t="e">
        <f>#REF!</f>
        <v>#REF!</v>
      </c>
      <c r="AZ104" s="87" t="e">
        <f>#REF!</f>
        <v>#REF!</v>
      </c>
      <c r="BA104" s="87" t="e">
        <f>#REF!</f>
        <v>#REF!</v>
      </c>
      <c r="BB104" s="87" t="e">
        <f>#REF!</f>
        <v>#REF!</v>
      </c>
      <c r="BC104" s="87" t="e">
        <f>#REF!</f>
        <v>#REF!</v>
      </c>
      <c r="BD104" s="89" t="e">
        <f>#REF!</f>
        <v>#REF!</v>
      </c>
      <c r="BE104" s="197"/>
      <c r="BF104" s="198"/>
      <c r="BG104" s="198"/>
      <c r="BH104" s="198"/>
      <c r="BI104" s="198"/>
      <c r="BJ104" s="198"/>
      <c r="BK104" s="198"/>
      <c r="BT104" s="22" t="s">
        <v>89</v>
      </c>
      <c r="BV104" s="22" t="s">
        <v>79</v>
      </c>
      <c r="BW104" s="22" t="s">
        <v>114</v>
      </c>
      <c r="BX104" s="22" t="s">
        <v>111</v>
      </c>
      <c r="CL104" s="22" t="s">
        <v>1</v>
      </c>
    </row>
    <row r="105" spans="1:91" s="4" customFormat="1" ht="23.25" customHeight="1" x14ac:dyDescent="0.2">
      <c r="A105" s="84" t="s">
        <v>85</v>
      </c>
      <c r="B105" s="47"/>
      <c r="C105" s="10"/>
      <c r="D105" s="10"/>
      <c r="E105" s="200" t="s">
        <v>115</v>
      </c>
      <c r="F105" s="200"/>
      <c r="G105" s="200"/>
      <c r="H105" s="200"/>
      <c r="I105" s="200"/>
      <c r="J105" s="10"/>
      <c r="K105" s="200" t="s">
        <v>95</v>
      </c>
      <c r="L105" s="200"/>
      <c r="M105" s="200"/>
      <c r="N105" s="200"/>
      <c r="O105" s="20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197">
        <f>'SO 02_E - ELI - Elektroin...'!J32</f>
        <v>0</v>
      </c>
      <c r="AH105" s="198"/>
      <c r="AI105" s="198"/>
      <c r="AJ105" s="198"/>
      <c r="AK105" s="198"/>
      <c r="AL105" s="198"/>
      <c r="AM105" s="198"/>
      <c r="AN105" s="197">
        <f t="shared" si="1"/>
        <v>0</v>
      </c>
      <c r="AO105" s="198"/>
      <c r="AP105" s="198"/>
      <c r="AQ105" s="85" t="s">
        <v>88</v>
      </c>
      <c r="AR105" s="47"/>
      <c r="AS105" s="86">
        <v>0</v>
      </c>
      <c r="AT105" s="87" t="e">
        <f t="shared" si="0"/>
        <v>#REF!</v>
      </c>
      <c r="AU105" s="88" t="str">
        <f>'SO 02_E - ELI - Elektroin...'!O128</f>
        <v>Nh celkom [h]</v>
      </c>
      <c r="AV105" s="87" t="e">
        <f>'SO 02_E - ELI - Elektroin...'!J35</f>
        <v>#REF!</v>
      </c>
      <c r="AW105" s="87" t="e">
        <f>'SO 02_E - ELI - Elektroin...'!J36</f>
        <v>#REF!</v>
      </c>
      <c r="AX105" s="87">
        <f>'SO 02_E - ELI - Elektroin...'!J37</f>
        <v>0</v>
      </c>
      <c r="AY105" s="87">
        <f>'SO 02_E - ELI - Elektroin...'!J38</f>
        <v>0</v>
      </c>
      <c r="AZ105" s="87" t="e">
        <f>'SO 02_E - ELI - Elektroin...'!F35</f>
        <v>#REF!</v>
      </c>
      <c r="BA105" s="87" t="e">
        <f>'SO 02_E - ELI - Elektroin...'!F36</f>
        <v>#REF!</v>
      </c>
      <c r="BB105" s="87" t="e">
        <f>'SO 02_E - ELI - Elektroin...'!F37</f>
        <v>#REF!</v>
      </c>
      <c r="BC105" s="87" t="e">
        <f>'SO 02_E - ELI - Elektroin...'!F38</f>
        <v>#REF!</v>
      </c>
      <c r="BD105" s="89" t="e">
        <f>'SO 02_E - ELI - Elektroin...'!F39</f>
        <v>#REF!</v>
      </c>
      <c r="BT105" s="22" t="s">
        <v>89</v>
      </c>
      <c r="BV105" s="22" t="s">
        <v>79</v>
      </c>
      <c r="BW105" s="22" t="s">
        <v>116</v>
      </c>
      <c r="BX105" s="22" t="s">
        <v>111</v>
      </c>
      <c r="CL105" s="22" t="s">
        <v>1</v>
      </c>
    </row>
    <row r="106" spans="1:91" s="4" customFormat="1" ht="23.25" customHeight="1" x14ac:dyDescent="0.2">
      <c r="A106" s="84" t="s">
        <v>85</v>
      </c>
      <c r="B106" s="47"/>
      <c r="C106" s="10"/>
      <c r="D106" s="10"/>
      <c r="E106" s="200" t="s">
        <v>117</v>
      </c>
      <c r="F106" s="200"/>
      <c r="G106" s="200"/>
      <c r="H106" s="200"/>
      <c r="I106" s="200"/>
      <c r="J106" s="10"/>
      <c r="K106" s="200" t="s">
        <v>118</v>
      </c>
      <c r="L106" s="200"/>
      <c r="M106" s="200"/>
      <c r="N106" s="200"/>
      <c r="O106" s="200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  <c r="AA106" s="200"/>
      <c r="AB106" s="200"/>
      <c r="AC106" s="200"/>
      <c r="AD106" s="200"/>
      <c r="AE106" s="200"/>
      <c r="AF106" s="200"/>
      <c r="AG106" s="197">
        <f>'SO 02_P - PLY - Plynoinšt...'!J32</f>
        <v>0</v>
      </c>
      <c r="AH106" s="198"/>
      <c r="AI106" s="198"/>
      <c r="AJ106" s="198"/>
      <c r="AK106" s="198"/>
      <c r="AL106" s="198"/>
      <c r="AM106" s="198"/>
      <c r="AN106" s="197">
        <f t="shared" si="1"/>
        <v>0</v>
      </c>
      <c r="AO106" s="198"/>
      <c r="AP106" s="198"/>
      <c r="AQ106" s="85" t="s">
        <v>88</v>
      </c>
      <c r="AR106" s="47"/>
      <c r="AS106" s="86">
        <v>0</v>
      </c>
      <c r="AT106" s="87" t="e">
        <f t="shared" si="0"/>
        <v>#REF!</v>
      </c>
      <c r="AU106" s="88" t="e">
        <f>'SO 02_P - PLY - Plynoinšt...'!O131</f>
        <v>#REF!</v>
      </c>
      <c r="AV106" s="87" t="e">
        <f>'SO 02_P - PLY - Plynoinšt...'!J35</f>
        <v>#REF!</v>
      </c>
      <c r="AW106" s="87" t="e">
        <f>'SO 02_P - PLY - Plynoinšt...'!J36</f>
        <v>#REF!</v>
      </c>
      <c r="AX106" s="87">
        <f>'SO 02_P - PLY - Plynoinšt...'!J37</f>
        <v>0</v>
      </c>
      <c r="AY106" s="87">
        <f>'SO 02_P - PLY - Plynoinšt...'!J38</f>
        <v>0</v>
      </c>
      <c r="AZ106" s="87" t="e">
        <f>'SO 02_P - PLY - Plynoinšt...'!F35</f>
        <v>#REF!</v>
      </c>
      <c r="BA106" s="87" t="e">
        <f>'SO 02_P - PLY - Plynoinšt...'!F36</f>
        <v>#REF!</v>
      </c>
      <c r="BB106" s="87" t="e">
        <f>'SO 02_P - PLY - Plynoinšt...'!F37</f>
        <v>#REF!</v>
      </c>
      <c r="BC106" s="87" t="e">
        <f>'SO 02_P - PLY - Plynoinšt...'!F38</f>
        <v>#REF!</v>
      </c>
      <c r="BD106" s="89" t="e">
        <f>'SO 02_P - PLY - Plynoinšt...'!F39</f>
        <v>#REF!</v>
      </c>
      <c r="BT106" s="22" t="s">
        <v>89</v>
      </c>
      <c r="BV106" s="22" t="s">
        <v>79</v>
      </c>
      <c r="BW106" s="22" t="s">
        <v>119</v>
      </c>
      <c r="BX106" s="22" t="s">
        <v>111</v>
      </c>
      <c r="CL106" s="22" t="s">
        <v>1</v>
      </c>
    </row>
    <row r="107" spans="1:91" s="4" customFormat="1" ht="23.25" customHeight="1" x14ac:dyDescent="0.2">
      <c r="A107" s="84" t="s">
        <v>85</v>
      </c>
      <c r="B107" s="47"/>
      <c r="C107" s="10"/>
      <c r="D107" s="10"/>
      <c r="E107" s="200" t="s">
        <v>120</v>
      </c>
      <c r="F107" s="200"/>
      <c r="G107" s="200"/>
      <c r="H107" s="200"/>
      <c r="I107" s="200"/>
      <c r="J107" s="10"/>
      <c r="K107" s="200" t="s">
        <v>121</v>
      </c>
      <c r="L107" s="200"/>
      <c r="M107" s="200"/>
      <c r="N107" s="200"/>
      <c r="O107" s="200"/>
      <c r="P107" s="200"/>
      <c r="Q107" s="200"/>
      <c r="R107" s="200"/>
      <c r="S107" s="200"/>
      <c r="T107" s="200"/>
      <c r="U107" s="200"/>
      <c r="V107" s="200"/>
      <c r="W107" s="200"/>
      <c r="X107" s="200"/>
      <c r="Y107" s="200"/>
      <c r="Z107" s="200"/>
      <c r="AA107" s="200"/>
      <c r="AB107" s="200"/>
      <c r="AC107" s="200"/>
      <c r="AD107" s="200"/>
      <c r="AE107" s="200"/>
      <c r="AF107" s="200"/>
      <c r="AG107" s="197">
        <f>'SO 02_V - VYK - Vykurovanie'!J32</f>
        <v>0</v>
      </c>
      <c r="AH107" s="198"/>
      <c r="AI107" s="198"/>
      <c r="AJ107" s="198"/>
      <c r="AK107" s="198"/>
      <c r="AL107" s="198"/>
      <c r="AM107" s="198"/>
      <c r="AN107" s="197">
        <f t="shared" si="1"/>
        <v>0</v>
      </c>
      <c r="AO107" s="198"/>
      <c r="AP107" s="198"/>
      <c r="AQ107" s="85" t="s">
        <v>88</v>
      </c>
      <c r="AR107" s="47"/>
      <c r="AS107" s="86">
        <v>0</v>
      </c>
      <c r="AT107" s="87" t="e">
        <f t="shared" si="0"/>
        <v>#REF!</v>
      </c>
      <c r="AU107" s="88" t="e">
        <f>'SO 02_V - VYK - Vykurovanie'!P131</f>
        <v>#REF!</v>
      </c>
      <c r="AV107" s="87" t="e">
        <f>'SO 02_V - VYK - Vykurovanie'!J35</f>
        <v>#REF!</v>
      </c>
      <c r="AW107" s="87" t="e">
        <f>'SO 02_V - VYK - Vykurovanie'!J36</f>
        <v>#REF!</v>
      </c>
      <c r="AX107" s="87">
        <f>'SO 02_V - VYK - Vykurovanie'!J37</f>
        <v>0</v>
      </c>
      <c r="AY107" s="87">
        <f>'SO 02_V - VYK - Vykurovanie'!J38</f>
        <v>0</v>
      </c>
      <c r="AZ107" s="87" t="e">
        <f>'SO 02_V - VYK - Vykurovanie'!F35</f>
        <v>#REF!</v>
      </c>
      <c r="BA107" s="87" t="e">
        <f>'SO 02_V - VYK - Vykurovanie'!F36</f>
        <v>#REF!</v>
      </c>
      <c r="BB107" s="87" t="e">
        <f>'SO 02_V - VYK - Vykurovanie'!F37</f>
        <v>#REF!</v>
      </c>
      <c r="BC107" s="87" t="e">
        <f>'SO 02_V - VYK - Vykurovanie'!F38</f>
        <v>#REF!</v>
      </c>
      <c r="BD107" s="89" t="e">
        <f>'SO 02_V - VYK - Vykurovanie'!F39</f>
        <v>#REF!</v>
      </c>
      <c r="BT107" s="22" t="s">
        <v>89</v>
      </c>
      <c r="BV107" s="22" t="s">
        <v>79</v>
      </c>
      <c r="BW107" s="22" t="s">
        <v>122</v>
      </c>
      <c r="BX107" s="22" t="s">
        <v>111</v>
      </c>
      <c r="CL107" s="22" t="s">
        <v>1</v>
      </c>
    </row>
    <row r="108" spans="1:91" s="4" customFormat="1" ht="23.25" customHeight="1" x14ac:dyDescent="0.2">
      <c r="A108" s="84" t="s">
        <v>85</v>
      </c>
      <c r="B108" s="47"/>
      <c r="C108" s="10"/>
      <c r="D108" s="10"/>
      <c r="E108" s="200" t="s">
        <v>123</v>
      </c>
      <c r="F108" s="200"/>
      <c r="G108" s="200"/>
      <c r="H108" s="200"/>
      <c r="I108" s="200"/>
      <c r="J108" s="10"/>
      <c r="K108" s="200" t="s">
        <v>124</v>
      </c>
      <c r="L108" s="200"/>
      <c r="M108" s="200"/>
      <c r="N108" s="200"/>
      <c r="O108" s="200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200"/>
      <c r="AD108" s="200"/>
      <c r="AE108" s="200"/>
      <c r="AF108" s="200"/>
      <c r="AG108" s="197">
        <f>'SO 02_Vz - VZT - Vzduchot...'!J32</f>
        <v>0</v>
      </c>
      <c r="AH108" s="198"/>
      <c r="AI108" s="198"/>
      <c r="AJ108" s="198"/>
      <c r="AK108" s="198"/>
      <c r="AL108" s="198"/>
      <c r="AM108" s="198"/>
      <c r="AN108" s="197">
        <f t="shared" si="1"/>
        <v>0</v>
      </c>
      <c r="AO108" s="198"/>
      <c r="AP108" s="198"/>
      <c r="AQ108" s="85" t="s">
        <v>88</v>
      </c>
      <c r="AR108" s="47"/>
      <c r="AS108" s="86">
        <v>0</v>
      </c>
      <c r="AT108" s="87" t="e">
        <f t="shared" si="0"/>
        <v>#REF!</v>
      </c>
      <c r="AU108" s="88" t="e">
        <f>'SO 02_Vz - VZT - Vzduchot...'!P130</f>
        <v>#REF!</v>
      </c>
      <c r="AV108" s="87" t="e">
        <f>'SO 02_Vz - VZT - Vzduchot...'!J35</f>
        <v>#REF!</v>
      </c>
      <c r="AW108" s="87" t="e">
        <f>'SO 02_Vz - VZT - Vzduchot...'!J36</f>
        <v>#REF!</v>
      </c>
      <c r="AX108" s="87">
        <f>'SO 02_Vz - VZT - Vzduchot...'!J37</f>
        <v>0</v>
      </c>
      <c r="AY108" s="87">
        <f>'SO 02_Vz - VZT - Vzduchot...'!J38</f>
        <v>0</v>
      </c>
      <c r="AZ108" s="87" t="e">
        <f>'SO 02_Vz - VZT - Vzduchot...'!F35</f>
        <v>#REF!</v>
      </c>
      <c r="BA108" s="87" t="e">
        <f>'SO 02_Vz - VZT - Vzduchot...'!F36</f>
        <v>#REF!</v>
      </c>
      <c r="BB108" s="87" t="e">
        <f>'SO 02_Vz - VZT - Vzduchot...'!F37</f>
        <v>#REF!</v>
      </c>
      <c r="BC108" s="87" t="e">
        <f>'SO 02_Vz - VZT - Vzduchot...'!F38</f>
        <v>#REF!</v>
      </c>
      <c r="BD108" s="89" t="e">
        <f>'SO 02_Vz - VZT - Vzduchot...'!F39</f>
        <v>#REF!</v>
      </c>
      <c r="BT108" s="22" t="s">
        <v>89</v>
      </c>
      <c r="BV108" s="22" t="s">
        <v>79</v>
      </c>
      <c r="BW108" s="22" t="s">
        <v>125</v>
      </c>
      <c r="BX108" s="22" t="s">
        <v>111</v>
      </c>
      <c r="CL108" s="22" t="s">
        <v>1</v>
      </c>
    </row>
    <row r="109" spans="1:91" s="4" customFormat="1" ht="23.25" customHeight="1" x14ac:dyDescent="0.2">
      <c r="A109" s="84" t="s">
        <v>85</v>
      </c>
      <c r="B109" s="47"/>
      <c r="C109" s="10"/>
      <c r="D109" s="10"/>
      <c r="E109" s="200" t="s">
        <v>126</v>
      </c>
      <c r="F109" s="200"/>
      <c r="G109" s="200"/>
      <c r="H109" s="200"/>
      <c r="I109" s="200"/>
      <c r="J109" s="10"/>
      <c r="K109" s="200" t="s">
        <v>127</v>
      </c>
      <c r="L109" s="200"/>
      <c r="M109" s="200"/>
      <c r="N109" s="200"/>
      <c r="O109" s="200"/>
      <c r="P109" s="200"/>
      <c r="Q109" s="200"/>
      <c r="R109" s="200"/>
      <c r="S109" s="200"/>
      <c r="T109" s="200"/>
      <c r="U109" s="200"/>
      <c r="V109" s="200"/>
      <c r="W109" s="200"/>
      <c r="X109" s="200"/>
      <c r="Y109" s="200"/>
      <c r="Z109" s="200"/>
      <c r="AA109" s="200"/>
      <c r="AB109" s="200"/>
      <c r="AC109" s="200"/>
      <c r="AD109" s="200"/>
      <c r="AE109" s="200"/>
      <c r="AF109" s="200"/>
      <c r="AG109" s="197">
        <f>'SO 02_Z - ZTI- Zdravotech...'!J32</f>
        <v>0</v>
      </c>
      <c r="AH109" s="198"/>
      <c r="AI109" s="198"/>
      <c r="AJ109" s="198"/>
      <c r="AK109" s="198"/>
      <c r="AL109" s="198"/>
      <c r="AM109" s="198"/>
      <c r="AN109" s="197">
        <f t="shared" si="1"/>
        <v>0</v>
      </c>
      <c r="AO109" s="198"/>
      <c r="AP109" s="198"/>
      <c r="AQ109" s="85" t="s">
        <v>88</v>
      </c>
      <c r="AR109" s="47"/>
      <c r="AS109" s="86">
        <v>0</v>
      </c>
      <c r="AT109" s="87" t="e">
        <f t="shared" si="0"/>
        <v>#REF!</v>
      </c>
      <c r="AU109" s="88" t="e">
        <f>'SO 02_Z - ZTI- Zdravotech...'!P137</f>
        <v>#REF!</v>
      </c>
      <c r="AV109" s="87" t="e">
        <f>'SO 02_Z - ZTI- Zdravotech...'!J35</f>
        <v>#REF!</v>
      </c>
      <c r="AW109" s="87" t="e">
        <f>'SO 02_Z - ZTI- Zdravotech...'!J36</f>
        <v>#REF!</v>
      </c>
      <c r="AX109" s="87">
        <f>'SO 02_Z - ZTI- Zdravotech...'!J37</f>
        <v>0</v>
      </c>
      <c r="AY109" s="87">
        <f>'SO 02_Z - ZTI- Zdravotech...'!J38</f>
        <v>0</v>
      </c>
      <c r="AZ109" s="87" t="e">
        <f>'SO 02_Z - ZTI- Zdravotech...'!F35</f>
        <v>#REF!</v>
      </c>
      <c r="BA109" s="87" t="e">
        <f>'SO 02_Z - ZTI- Zdravotech...'!F36</f>
        <v>#REF!</v>
      </c>
      <c r="BB109" s="87" t="e">
        <f>'SO 02_Z - ZTI- Zdravotech...'!F37</f>
        <v>#REF!</v>
      </c>
      <c r="BC109" s="87" t="e">
        <f>'SO 02_Z - ZTI- Zdravotech...'!F38</f>
        <v>#REF!</v>
      </c>
      <c r="BD109" s="89" t="e">
        <f>'SO 02_Z - ZTI- Zdravotech...'!F39</f>
        <v>#REF!</v>
      </c>
      <c r="BT109" s="22" t="s">
        <v>89</v>
      </c>
      <c r="BV109" s="22" t="s">
        <v>79</v>
      </c>
      <c r="BW109" s="22" t="s">
        <v>128</v>
      </c>
      <c r="BX109" s="22" t="s">
        <v>111</v>
      </c>
      <c r="CL109" s="22" t="s">
        <v>1</v>
      </c>
    </row>
    <row r="110" spans="1:91" s="7" customFormat="1" ht="45.75" customHeight="1" x14ac:dyDescent="0.2">
      <c r="B110" s="75"/>
      <c r="C110" s="76"/>
      <c r="D110" s="199" t="s">
        <v>129</v>
      </c>
      <c r="E110" s="199"/>
      <c r="F110" s="199"/>
      <c r="G110" s="199"/>
      <c r="H110" s="199"/>
      <c r="I110" s="77"/>
      <c r="J110" s="199" t="s">
        <v>130</v>
      </c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201">
        <f>ROUND(SUM(AG111:AG112),2)</f>
        <v>0</v>
      </c>
      <c r="AH110" s="202"/>
      <c r="AI110" s="202"/>
      <c r="AJ110" s="202"/>
      <c r="AK110" s="202"/>
      <c r="AL110" s="202"/>
      <c r="AM110" s="202"/>
      <c r="AN110" s="201">
        <f t="shared" si="1"/>
        <v>0</v>
      </c>
      <c r="AO110" s="202"/>
      <c r="AP110" s="202"/>
      <c r="AQ110" s="78" t="s">
        <v>82</v>
      </c>
      <c r="AR110" s="75"/>
      <c r="AS110" s="79">
        <f>ROUND(SUM(AS111:AS112),2)</f>
        <v>0</v>
      </c>
      <c r="AT110" s="80" t="e">
        <f t="shared" si="0"/>
        <v>#REF!</v>
      </c>
      <c r="AU110" s="81" t="e">
        <f>ROUND(SUM(AU111:AU112),5)</f>
        <v>#REF!</v>
      </c>
      <c r="AV110" s="80" t="e">
        <f>ROUND(AZ110*L29,2)</f>
        <v>#REF!</v>
      </c>
      <c r="AW110" s="80" t="e">
        <f>ROUND(BA110*L30,2)</f>
        <v>#REF!</v>
      </c>
      <c r="AX110" s="80" t="e">
        <f>ROUND(BB110*L29,2)</f>
        <v>#REF!</v>
      </c>
      <c r="AY110" s="80" t="e">
        <f>ROUND(BC110*L30,2)</f>
        <v>#REF!</v>
      </c>
      <c r="AZ110" s="80" t="e">
        <f>ROUND(SUM(AZ111:AZ112),2)</f>
        <v>#REF!</v>
      </c>
      <c r="BA110" s="80" t="e">
        <f>ROUND(SUM(BA111:BA112),2)</f>
        <v>#REF!</v>
      </c>
      <c r="BB110" s="80" t="e">
        <f>ROUND(SUM(BB111:BB112),2)</f>
        <v>#REF!</v>
      </c>
      <c r="BC110" s="80" t="e">
        <f>ROUND(SUM(BC111:BC112),2)</f>
        <v>#REF!</v>
      </c>
      <c r="BD110" s="82" t="e">
        <f>ROUND(SUM(BD111:BD112),2)</f>
        <v>#REF!</v>
      </c>
      <c r="BS110" s="83" t="s">
        <v>76</v>
      </c>
      <c r="BT110" s="83" t="s">
        <v>83</v>
      </c>
      <c r="BU110" s="83" t="s">
        <v>78</v>
      </c>
      <c r="BV110" s="83" t="s">
        <v>79</v>
      </c>
      <c r="BW110" s="83" t="s">
        <v>131</v>
      </c>
      <c r="BX110" s="83" t="s">
        <v>4</v>
      </c>
      <c r="CL110" s="83" t="s">
        <v>1</v>
      </c>
      <c r="CM110" s="83" t="s">
        <v>77</v>
      </c>
    </row>
    <row r="111" spans="1:91" s="4" customFormat="1" ht="23.25" customHeight="1" x14ac:dyDescent="0.2">
      <c r="A111" s="84" t="s">
        <v>85</v>
      </c>
      <c r="B111" s="47"/>
      <c r="C111" s="10"/>
      <c r="D111" s="10"/>
      <c r="E111" s="200" t="s">
        <v>132</v>
      </c>
      <c r="F111" s="200"/>
      <c r="G111" s="200"/>
      <c r="H111" s="200"/>
      <c r="I111" s="200"/>
      <c r="J111" s="10"/>
      <c r="K111" s="200" t="s">
        <v>87</v>
      </c>
      <c r="L111" s="200"/>
      <c r="M111" s="200"/>
      <c r="N111" s="200"/>
      <c r="O111" s="200"/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200"/>
      <c r="AG111" s="197">
        <f>'SO 04_A - ACH - Architekt...'!J32</f>
        <v>0</v>
      </c>
      <c r="AH111" s="198"/>
      <c r="AI111" s="198"/>
      <c r="AJ111" s="198"/>
      <c r="AK111" s="198"/>
      <c r="AL111" s="198"/>
      <c r="AM111" s="198"/>
      <c r="AN111" s="197">
        <f t="shared" si="1"/>
        <v>0</v>
      </c>
      <c r="AO111" s="198"/>
      <c r="AP111" s="198"/>
      <c r="AQ111" s="85" t="s">
        <v>88</v>
      </c>
      <c r="AR111" s="47"/>
      <c r="AS111" s="86">
        <v>0</v>
      </c>
      <c r="AT111" s="87" t="e">
        <f t="shared" si="0"/>
        <v>#REF!</v>
      </c>
      <c r="AU111" s="88" t="e">
        <f>'SO 04_A - ACH - Architekt...'!P129</f>
        <v>#REF!</v>
      </c>
      <c r="AV111" s="87" t="e">
        <f>'SO 04_A - ACH - Architekt...'!J35</f>
        <v>#REF!</v>
      </c>
      <c r="AW111" s="87" t="e">
        <f>'SO 04_A - ACH - Architekt...'!J36</f>
        <v>#REF!</v>
      </c>
      <c r="AX111" s="87">
        <f>'SO 04_A - ACH - Architekt...'!J37</f>
        <v>0</v>
      </c>
      <c r="AY111" s="87">
        <f>'SO 04_A - ACH - Architekt...'!J38</f>
        <v>0</v>
      </c>
      <c r="AZ111" s="87" t="e">
        <f>'SO 04_A - ACH - Architekt...'!F35</f>
        <v>#REF!</v>
      </c>
      <c r="BA111" s="87" t="e">
        <f>'SO 04_A - ACH - Architekt...'!F36</f>
        <v>#REF!</v>
      </c>
      <c r="BB111" s="87" t="e">
        <f>'SO 04_A - ACH - Architekt...'!F37</f>
        <v>#REF!</v>
      </c>
      <c r="BC111" s="87" t="e">
        <f>'SO 04_A - ACH - Architekt...'!F38</f>
        <v>#REF!</v>
      </c>
      <c r="BD111" s="89" t="e">
        <f>'SO 04_A - ACH - Architekt...'!F39</f>
        <v>#REF!</v>
      </c>
      <c r="BT111" s="22" t="s">
        <v>89</v>
      </c>
      <c r="BV111" s="22" t="s">
        <v>79</v>
      </c>
      <c r="BW111" s="22" t="s">
        <v>133</v>
      </c>
      <c r="BX111" s="22" t="s">
        <v>131</v>
      </c>
      <c r="CL111" s="22" t="s">
        <v>1</v>
      </c>
    </row>
    <row r="112" spans="1:91" s="4" customFormat="1" ht="23.25" customHeight="1" x14ac:dyDescent="0.2">
      <c r="A112" s="84" t="s">
        <v>85</v>
      </c>
      <c r="B112" s="47"/>
      <c r="C112" s="10"/>
      <c r="D112" s="10"/>
      <c r="E112" s="200" t="s">
        <v>134</v>
      </c>
      <c r="F112" s="200"/>
      <c r="G112" s="200"/>
      <c r="H112" s="200"/>
      <c r="I112" s="200"/>
      <c r="J112" s="10"/>
      <c r="K112" s="200" t="s">
        <v>95</v>
      </c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200"/>
      <c r="AG112" s="197">
        <f>'SO 04_E - ELI - Elektroin...'!J32</f>
        <v>0</v>
      </c>
      <c r="AH112" s="198"/>
      <c r="AI112" s="198"/>
      <c r="AJ112" s="198"/>
      <c r="AK112" s="198"/>
      <c r="AL112" s="198"/>
      <c r="AM112" s="198"/>
      <c r="AN112" s="197">
        <f t="shared" si="1"/>
        <v>0</v>
      </c>
      <c r="AO112" s="198"/>
      <c r="AP112" s="198"/>
      <c r="AQ112" s="85" t="s">
        <v>88</v>
      </c>
      <c r="AR112" s="47"/>
      <c r="AS112" s="86">
        <v>0</v>
      </c>
      <c r="AT112" s="87" t="e">
        <f t="shared" si="0"/>
        <v>#REF!</v>
      </c>
      <c r="AU112" s="88" t="e">
        <f>'SO 04_E - ELI - Elektroin...'!P130</f>
        <v>#REF!</v>
      </c>
      <c r="AV112" s="87" t="e">
        <f>'SO 04_E - ELI - Elektroin...'!J35</f>
        <v>#REF!</v>
      </c>
      <c r="AW112" s="87" t="e">
        <f>'SO 04_E - ELI - Elektroin...'!J36</f>
        <v>#REF!</v>
      </c>
      <c r="AX112" s="87">
        <f>'SO 04_E - ELI - Elektroin...'!J37</f>
        <v>0</v>
      </c>
      <c r="AY112" s="87">
        <f>'SO 04_E - ELI - Elektroin...'!J38</f>
        <v>0</v>
      </c>
      <c r="AZ112" s="87" t="e">
        <f>'SO 04_E - ELI - Elektroin...'!F35</f>
        <v>#REF!</v>
      </c>
      <c r="BA112" s="87" t="e">
        <f>'SO 04_E - ELI - Elektroin...'!F36</f>
        <v>#REF!</v>
      </c>
      <c r="BB112" s="87" t="e">
        <f>'SO 04_E - ELI - Elektroin...'!F37</f>
        <v>#REF!</v>
      </c>
      <c r="BC112" s="87" t="e">
        <f>'SO 04_E - ELI - Elektroin...'!F38</f>
        <v>#REF!</v>
      </c>
      <c r="BD112" s="89" t="e">
        <f>'SO 04_E - ELI - Elektroin...'!F39</f>
        <v>#REF!</v>
      </c>
      <c r="BT112" s="22" t="s">
        <v>89</v>
      </c>
      <c r="BV112" s="22" t="s">
        <v>79</v>
      </c>
      <c r="BW112" s="22" t="s">
        <v>135</v>
      </c>
      <c r="BX112" s="22" t="s">
        <v>131</v>
      </c>
      <c r="CL112" s="22" t="s">
        <v>1</v>
      </c>
    </row>
    <row r="113" spans="1:91" s="7" customFormat="1" ht="37.5" customHeight="1" x14ac:dyDescent="0.2">
      <c r="B113" s="75"/>
      <c r="C113" s="76"/>
      <c r="D113" s="199" t="s">
        <v>136</v>
      </c>
      <c r="E113" s="199"/>
      <c r="F113" s="199"/>
      <c r="G113" s="199"/>
      <c r="H113" s="199"/>
      <c r="I113" s="77"/>
      <c r="J113" s="199" t="s">
        <v>137</v>
      </c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201">
        <f>ROUND(SUM(AG114:AG117),2)</f>
        <v>0</v>
      </c>
      <c r="AH113" s="202"/>
      <c r="AI113" s="202"/>
      <c r="AJ113" s="202"/>
      <c r="AK113" s="202"/>
      <c r="AL113" s="202"/>
      <c r="AM113" s="202"/>
      <c r="AN113" s="201">
        <f t="shared" si="1"/>
        <v>0</v>
      </c>
      <c r="AO113" s="202"/>
      <c r="AP113" s="202"/>
      <c r="AQ113" s="78" t="s">
        <v>82</v>
      </c>
      <c r="AR113" s="75"/>
      <c r="AS113" s="79">
        <f>ROUND(SUM(AS114:AS117),2)</f>
        <v>0</v>
      </c>
      <c r="AT113" s="80" t="e">
        <f t="shared" si="0"/>
        <v>#REF!</v>
      </c>
      <c r="AU113" s="81" t="e">
        <f>ROUND(SUM(AU114:AU117),5)</f>
        <v>#REF!</v>
      </c>
      <c r="AV113" s="80" t="e">
        <f>ROUND(AZ113*L29,2)</f>
        <v>#REF!</v>
      </c>
      <c r="AW113" s="80" t="e">
        <f>ROUND(BA113*L30,2)</f>
        <v>#REF!</v>
      </c>
      <c r="AX113" s="80" t="e">
        <f>ROUND(BB113*L29,2)</f>
        <v>#REF!</v>
      </c>
      <c r="AY113" s="80" t="e">
        <f>ROUND(BC113*L30,2)</f>
        <v>#REF!</v>
      </c>
      <c r="AZ113" s="80" t="e">
        <f>ROUND(SUM(AZ114:AZ117),2)</f>
        <v>#REF!</v>
      </c>
      <c r="BA113" s="80" t="e">
        <f>ROUND(SUM(BA114:BA117),2)</f>
        <v>#REF!</v>
      </c>
      <c r="BB113" s="80" t="e">
        <f>ROUND(SUM(BB114:BB117),2)</f>
        <v>#REF!</v>
      </c>
      <c r="BC113" s="80" t="e">
        <f>ROUND(SUM(BC114:BC117),2)</f>
        <v>#REF!</v>
      </c>
      <c r="BD113" s="82" t="e">
        <f>ROUND(SUM(BD114:BD117),2)</f>
        <v>#REF!</v>
      </c>
      <c r="BS113" s="83" t="s">
        <v>76</v>
      </c>
      <c r="BT113" s="83" t="s">
        <v>83</v>
      </c>
      <c r="BU113" s="83" t="s">
        <v>78</v>
      </c>
      <c r="BV113" s="83" t="s">
        <v>79</v>
      </c>
      <c r="BW113" s="83" t="s">
        <v>138</v>
      </c>
      <c r="BX113" s="83" t="s">
        <v>4</v>
      </c>
      <c r="CL113" s="83" t="s">
        <v>1</v>
      </c>
      <c r="CM113" s="83" t="s">
        <v>77</v>
      </c>
    </row>
    <row r="114" spans="1:91" s="4" customFormat="1" ht="23.25" customHeight="1" x14ac:dyDescent="0.2">
      <c r="A114" s="84" t="s">
        <v>85</v>
      </c>
      <c r="B114" s="47"/>
      <c r="C114" s="10"/>
      <c r="D114" s="10"/>
      <c r="E114" s="200" t="s">
        <v>139</v>
      </c>
      <c r="F114" s="200"/>
      <c r="G114" s="200"/>
      <c r="H114" s="200"/>
      <c r="I114" s="200"/>
      <c r="J114" s="10"/>
      <c r="K114" s="200" t="s">
        <v>101</v>
      </c>
      <c r="L114" s="200"/>
      <c r="M114" s="200"/>
      <c r="N114" s="200"/>
      <c r="O114" s="200"/>
      <c r="P114" s="200"/>
      <c r="Q114" s="200"/>
      <c r="R114" s="200"/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00"/>
      <c r="AF114" s="200"/>
      <c r="AG114" s="197">
        <f>'SO 05_A - ACH Architekton...'!J32</f>
        <v>0</v>
      </c>
      <c r="AH114" s="198"/>
      <c r="AI114" s="198"/>
      <c r="AJ114" s="198"/>
      <c r="AK114" s="198"/>
      <c r="AL114" s="198"/>
      <c r="AM114" s="198"/>
      <c r="AN114" s="197">
        <f t="shared" si="1"/>
        <v>0</v>
      </c>
      <c r="AO114" s="198"/>
      <c r="AP114" s="198"/>
      <c r="AQ114" s="85" t="s">
        <v>88</v>
      </c>
      <c r="AR114" s="47"/>
      <c r="AS114" s="86">
        <v>0</v>
      </c>
      <c r="AT114" s="87" t="e">
        <f t="shared" si="0"/>
        <v>#REF!</v>
      </c>
      <c r="AU114" s="88" t="e">
        <f>'SO 05_A - ACH Architekton...'!P140</f>
        <v>#REF!</v>
      </c>
      <c r="AV114" s="87" t="e">
        <f>'SO 05_A - ACH Architekton...'!J35</f>
        <v>#REF!</v>
      </c>
      <c r="AW114" s="87" t="e">
        <f>'SO 05_A - ACH Architekton...'!J36</f>
        <v>#REF!</v>
      </c>
      <c r="AX114" s="87">
        <f>'SO 05_A - ACH Architekton...'!J37</f>
        <v>0</v>
      </c>
      <c r="AY114" s="87">
        <f>'SO 05_A - ACH Architekton...'!J38</f>
        <v>0</v>
      </c>
      <c r="AZ114" s="87" t="e">
        <f>'SO 05_A - ACH Architekton...'!F35</f>
        <v>#REF!</v>
      </c>
      <c r="BA114" s="87" t="e">
        <f>'SO 05_A - ACH Architekton...'!F36</f>
        <v>#REF!</v>
      </c>
      <c r="BB114" s="87" t="e">
        <f>'SO 05_A - ACH Architekton...'!F37</f>
        <v>#REF!</v>
      </c>
      <c r="BC114" s="87" t="e">
        <f>'SO 05_A - ACH Architekton...'!F38</f>
        <v>#REF!</v>
      </c>
      <c r="BD114" s="89" t="e">
        <f>'SO 05_A - ACH Architekton...'!F39</f>
        <v>#REF!</v>
      </c>
      <c r="BT114" s="22" t="s">
        <v>89</v>
      </c>
      <c r="BV114" s="22" t="s">
        <v>79</v>
      </c>
      <c r="BW114" s="22" t="s">
        <v>140</v>
      </c>
      <c r="BX114" s="22" t="s">
        <v>138</v>
      </c>
      <c r="CL114" s="22" t="s">
        <v>1</v>
      </c>
    </row>
    <row r="115" spans="1:91" s="4" customFormat="1" ht="23.25" customHeight="1" x14ac:dyDescent="0.2">
      <c r="A115" s="84" t="s">
        <v>85</v>
      </c>
      <c r="B115" s="47"/>
      <c r="C115" s="10"/>
      <c r="D115" s="10"/>
      <c r="E115" s="200" t="s">
        <v>141</v>
      </c>
      <c r="F115" s="200"/>
      <c r="G115" s="200"/>
      <c r="H115" s="200"/>
      <c r="I115" s="200"/>
      <c r="J115" s="10"/>
      <c r="K115" s="200" t="s">
        <v>95</v>
      </c>
      <c r="L115" s="200"/>
      <c r="M115" s="200"/>
      <c r="N115" s="200"/>
      <c r="O115" s="20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00"/>
      <c r="AF115" s="200"/>
      <c r="AG115" s="197">
        <f>'SO 05_E - ELI - Elektroin...'!J32</f>
        <v>0</v>
      </c>
      <c r="AH115" s="198"/>
      <c r="AI115" s="198"/>
      <c r="AJ115" s="198"/>
      <c r="AK115" s="198"/>
      <c r="AL115" s="198"/>
      <c r="AM115" s="198"/>
      <c r="AN115" s="197">
        <f t="shared" si="1"/>
        <v>0</v>
      </c>
      <c r="AO115" s="198"/>
      <c r="AP115" s="198"/>
      <c r="AQ115" s="85" t="s">
        <v>88</v>
      </c>
      <c r="AR115" s="47"/>
      <c r="AS115" s="86">
        <v>0</v>
      </c>
      <c r="AT115" s="87" t="e">
        <f t="shared" si="0"/>
        <v>#REF!</v>
      </c>
      <c r="AU115" s="88" t="e">
        <f>'SO 05_E - ELI - Elektroin...'!P136</f>
        <v>#REF!</v>
      </c>
      <c r="AV115" s="87" t="e">
        <f>'SO 05_E - ELI - Elektroin...'!J35</f>
        <v>#REF!</v>
      </c>
      <c r="AW115" s="87" t="e">
        <f>'SO 05_E - ELI - Elektroin...'!J36</f>
        <v>#REF!</v>
      </c>
      <c r="AX115" s="87">
        <f>'SO 05_E - ELI - Elektroin...'!J37</f>
        <v>0</v>
      </c>
      <c r="AY115" s="87">
        <f>'SO 05_E - ELI - Elektroin...'!J38</f>
        <v>0</v>
      </c>
      <c r="AZ115" s="87" t="e">
        <f>'SO 05_E - ELI - Elektroin...'!F35</f>
        <v>#REF!</v>
      </c>
      <c r="BA115" s="87" t="e">
        <f>'SO 05_E - ELI - Elektroin...'!F36</f>
        <v>#REF!</v>
      </c>
      <c r="BB115" s="87" t="e">
        <f>'SO 05_E - ELI - Elektroin...'!F37</f>
        <v>#REF!</v>
      </c>
      <c r="BC115" s="87" t="e">
        <f>'SO 05_E - ELI - Elektroin...'!F38</f>
        <v>#REF!</v>
      </c>
      <c r="BD115" s="89" t="e">
        <f>'SO 05_E - ELI - Elektroin...'!F39</f>
        <v>#REF!</v>
      </c>
      <c r="BT115" s="22" t="s">
        <v>89</v>
      </c>
      <c r="BV115" s="22" t="s">
        <v>79</v>
      </c>
      <c r="BW115" s="22" t="s">
        <v>142</v>
      </c>
      <c r="BX115" s="22" t="s">
        <v>138</v>
      </c>
      <c r="CL115" s="22" t="s">
        <v>1</v>
      </c>
    </row>
    <row r="116" spans="1:91" s="4" customFormat="1" ht="23.25" customHeight="1" x14ac:dyDescent="0.2">
      <c r="A116" s="84" t="s">
        <v>85</v>
      </c>
      <c r="B116" s="47"/>
      <c r="C116" s="10"/>
      <c r="D116" s="10"/>
      <c r="E116" s="200" t="s">
        <v>143</v>
      </c>
      <c r="F116" s="200"/>
      <c r="G116" s="200"/>
      <c r="H116" s="200"/>
      <c r="I116" s="200"/>
      <c r="J116" s="10"/>
      <c r="K116" s="200" t="s">
        <v>118</v>
      </c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00"/>
      <c r="AF116" s="200"/>
      <c r="AG116" s="197">
        <f>'SO 05_P - PLY - Plynoinšt...'!J32</f>
        <v>0</v>
      </c>
      <c r="AH116" s="198"/>
      <c r="AI116" s="198"/>
      <c r="AJ116" s="198"/>
      <c r="AK116" s="198"/>
      <c r="AL116" s="198"/>
      <c r="AM116" s="198"/>
      <c r="AN116" s="197">
        <f t="shared" si="1"/>
        <v>0</v>
      </c>
      <c r="AO116" s="198"/>
      <c r="AP116" s="198"/>
      <c r="AQ116" s="85" t="s">
        <v>88</v>
      </c>
      <c r="AR116" s="47"/>
      <c r="AS116" s="86">
        <v>0</v>
      </c>
      <c r="AT116" s="87" t="e">
        <f t="shared" si="0"/>
        <v>#REF!</v>
      </c>
      <c r="AU116" s="88" t="e">
        <f>'SO 05_P - PLY - Plynoinšt...'!P133</f>
        <v>#REF!</v>
      </c>
      <c r="AV116" s="87" t="e">
        <f>'SO 05_P - PLY - Plynoinšt...'!J35</f>
        <v>#REF!</v>
      </c>
      <c r="AW116" s="87" t="e">
        <f>'SO 05_P - PLY - Plynoinšt...'!J36</f>
        <v>#REF!</v>
      </c>
      <c r="AX116" s="87">
        <f>'SO 05_P - PLY - Plynoinšt...'!J37</f>
        <v>0</v>
      </c>
      <c r="AY116" s="87">
        <f>'SO 05_P - PLY - Plynoinšt...'!J38</f>
        <v>0</v>
      </c>
      <c r="AZ116" s="87" t="e">
        <f>'SO 05_P - PLY - Plynoinšt...'!F35</f>
        <v>#REF!</v>
      </c>
      <c r="BA116" s="87" t="e">
        <f>'SO 05_P - PLY - Plynoinšt...'!F36</f>
        <v>#REF!</v>
      </c>
      <c r="BB116" s="87" t="e">
        <f>'SO 05_P - PLY - Plynoinšt...'!F37</f>
        <v>#REF!</v>
      </c>
      <c r="BC116" s="87" t="e">
        <f>'SO 05_P - PLY - Plynoinšt...'!F38</f>
        <v>#REF!</v>
      </c>
      <c r="BD116" s="89" t="e">
        <f>'SO 05_P - PLY - Plynoinšt...'!F39</f>
        <v>#REF!</v>
      </c>
      <c r="BT116" s="22" t="s">
        <v>89</v>
      </c>
      <c r="BV116" s="22" t="s">
        <v>79</v>
      </c>
      <c r="BW116" s="22" t="s">
        <v>144</v>
      </c>
      <c r="BX116" s="22" t="s">
        <v>138</v>
      </c>
      <c r="CL116" s="22" t="s">
        <v>1</v>
      </c>
    </row>
    <row r="117" spans="1:91" s="4" customFormat="1" ht="23.25" customHeight="1" x14ac:dyDescent="0.2">
      <c r="A117" s="84" t="s">
        <v>85</v>
      </c>
      <c r="B117" s="47"/>
      <c r="C117" s="10"/>
      <c r="D117" s="10"/>
      <c r="E117" s="200" t="s">
        <v>145</v>
      </c>
      <c r="F117" s="200"/>
      <c r="G117" s="200"/>
      <c r="H117" s="200"/>
      <c r="I117" s="200"/>
      <c r="J117" s="10"/>
      <c r="K117" s="200" t="s">
        <v>121</v>
      </c>
      <c r="L117" s="200"/>
      <c r="M117" s="200"/>
      <c r="N117" s="200"/>
      <c r="O117" s="200"/>
      <c r="P117" s="200"/>
      <c r="Q117" s="200"/>
      <c r="R117" s="200"/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00"/>
      <c r="AF117" s="200"/>
      <c r="AG117" s="197">
        <f>'SO 05_UK - VYK - Vykurovanie'!J32</f>
        <v>0</v>
      </c>
      <c r="AH117" s="198"/>
      <c r="AI117" s="198"/>
      <c r="AJ117" s="198"/>
      <c r="AK117" s="198"/>
      <c r="AL117" s="198"/>
      <c r="AM117" s="198"/>
      <c r="AN117" s="197">
        <f t="shared" si="1"/>
        <v>0</v>
      </c>
      <c r="AO117" s="198"/>
      <c r="AP117" s="198"/>
      <c r="AQ117" s="85" t="s">
        <v>88</v>
      </c>
      <c r="AR117" s="47"/>
      <c r="AS117" s="86">
        <v>0</v>
      </c>
      <c r="AT117" s="87" t="e">
        <f t="shared" si="0"/>
        <v>#REF!</v>
      </c>
      <c r="AU117" s="88" t="e">
        <f>'SO 05_UK - VYK - Vykurovanie'!P141</f>
        <v>#REF!</v>
      </c>
      <c r="AV117" s="87" t="e">
        <f>'SO 05_UK - VYK - Vykurovanie'!J35</f>
        <v>#REF!</v>
      </c>
      <c r="AW117" s="87" t="e">
        <f>'SO 05_UK - VYK - Vykurovanie'!J36</f>
        <v>#REF!</v>
      </c>
      <c r="AX117" s="87">
        <f>'SO 05_UK - VYK - Vykurovanie'!J37</f>
        <v>0</v>
      </c>
      <c r="AY117" s="87">
        <f>'SO 05_UK - VYK - Vykurovanie'!J38</f>
        <v>0</v>
      </c>
      <c r="AZ117" s="87" t="e">
        <f>'SO 05_UK - VYK - Vykurovanie'!F35</f>
        <v>#REF!</v>
      </c>
      <c r="BA117" s="87" t="e">
        <f>'SO 05_UK - VYK - Vykurovanie'!F36</f>
        <v>#REF!</v>
      </c>
      <c r="BB117" s="87" t="e">
        <f>'SO 05_UK - VYK - Vykurovanie'!F37</f>
        <v>#REF!</v>
      </c>
      <c r="BC117" s="87" t="e">
        <f>'SO 05_UK - VYK - Vykurovanie'!F38</f>
        <v>#REF!</v>
      </c>
      <c r="BD117" s="89" t="e">
        <f>'SO 05_UK - VYK - Vykurovanie'!F39</f>
        <v>#REF!</v>
      </c>
      <c r="BT117" s="22" t="s">
        <v>89</v>
      </c>
      <c r="BV117" s="22" t="s">
        <v>79</v>
      </c>
      <c r="BW117" s="22" t="s">
        <v>146</v>
      </c>
      <c r="BX117" s="22" t="s">
        <v>138</v>
      </c>
      <c r="CL117" s="22" t="s">
        <v>1</v>
      </c>
    </row>
    <row r="118" spans="1:91" s="7" customFormat="1" ht="37.5" customHeight="1" x14ac:dyDescent="0.2">
      <c r="B118" s="75"/>
      <c r="C118" s="76"/>
      <c r="D118" s="199" t="s">
        <v>147</v>
      </c>
      <c r="E118" s="199"/>
      <c r="F118" s="199"/>
      <c r="G118" s="199"/>
      <c r="H118" s="199"/>
      <c r="I118" s="77"/>
      <c r="J118" s="199" t="s">
        <v>148</v>
      </c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201">
        <f>ROUND(SUM(AG119:AG121),2)</f>
        <v>0</v>
      </c>
      <c r="AH118" s="202"/>
      <c r="AI118" s="202"/>
      <c r="AJ118" s="202"/>
      <c r="AK118" s="202"/>
      <c r="AL118" s="202"/>
      <c r="AM118" s="202"/>
      <c r="AN118" s="201">
        <f t="shared" si="1"/>
        <v>0</v>
      </c>
      <c r="AO118" s="202"/>
      <c r="AP118" s="202"/>
      <c r="AQ118" s="78" t="s">
        <v>82</v>
      </c>
      <c r="AR118" s="75"/>
      <c r="AS118" s="79">
        <f>ROUND(SUM(AS119:AS121),2)</f>
        <v>0</v>
      </c>
      <c r="AT118" s="80" t="e">
        <f t="shared" si="0"/>
        <v>#REF!</v>
      </c>
      <c r="AU118" s="81" t="e">
        <f>ROUND(SUM(AU119:AU121),5)</f>
        <v>#REF!</v>
      </c>
      <c r="AV118" s="80" t="e">
        <f>ROUND(AZ118*L29,2)</f>
        <v>#REF!</v>
      </c>
      <c r="AW118" s="80" t="e">
        <f>ROUND(BA118*L30,2)</f>
        <v>#REF!</v>
      </c>
      <c r="AX118" s="80" t="e">
        <f>ROUND(BB118*L29,2)</f>
        <v>#REF!</v>
      </c>
      <c r="AY118" s="80" t="e">
        <f>ROUND(BC118*L30,2)</f>
        <v>#REF!</v>
      </c>
      <c r="AZ118" s="80" t="e">
        <f>ROUND(SUM(AZ119:AZ121),2)</f>
        <v>#REF!</v>
      </c>
      <c r="BA118" s="80" t="e">
        <f>ROUND(SUM(BA119:BA121),2)</f>
        <v>#REF!</v>
      </c>
      <c r="BB118" s="80" t="e">
        <f>ROUND(SUM(BB119:BB121),2)</f>
        <v>#REF!</v>
      </c>
      <c r="BC118" s="80" t="e">
        <f>ROUND(SUM(BC119:BC121),2)</f>
        <v>#REF!</v>
      </c>
      <c r="BD118" s="82" t="e">
        <f>ROUND(SUM(BD119:BD121),2)</f>
        <v>#REF!</v>
      </c>
      <c r="BS118" s="83" t="s">
        <v>76</v>
      </c>
      <c r="BT118" s="83" t="s">
        <v>83</v>
      </c>
      <c r="BU118" s="83" t="s">
        <v>78</v>
      </c>
      <c r="BV118" s="83" t="s">
        <v>79</v>
      </c>
      <c r="BW118" s="83" t="s">
        <v>149</v>
      </c>
      <c r="BX118" s="83" t="s">
        <v>4</v>
      </c>
      <c r="CL118" s="83" t="s">
        <v>1</v>
      </c>
      <c r="CM118" s="83" t="s">
        <v>77</v>
      </c>
    </row>
    <row r="119" spans="1:91" s="4" customFormat="1" ht="23.25" customHeight="1" x14ac:dyDescent="0.2">
      <c r="A119" s="84" t="s">
        <v>85</v>
      </c>
      <c r="B119" s="47"/>
      <c r="C119" s="10"/>
      <c r="D119" s="10"/>
      <c r="E119" s="200" t="s">
        <v>150</v>
      </c>
      <c r="F119" s="200"/>
      <c r="G119" s="200"/>
      <c r="H119" s="200"/>
      <c r="I119" s="200"/>
      <c r="J119" s="10"/>
      <c r="K119" s="200" t="s">
        <v>101</v>
      </c>
      <c r="L119" s="200"/>
      <c r="M119" s="200"/>
      <c r="N119" s="200"/>
      <c r="O119" s="200"/>
      <c r="P119" s="200"/>
      <c r="Q119" s="200"/>
      <c r="R119" s="200"/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00"/>
      <c r="AF119" s="200"/>
      <c r="AG119" s="197">
        <f>'SO 06_A - ACH Architekton...'!J32</f>
        <v>0</v>
      </c>
      <c r="AH119" s="198"/>
      <c r="AI119" s="198"/>
      <c r="AJ119" s="198"/>
      <c r="AK119" s="198"/>
      <c r="AL119" s="198"/>
      <c r="AM119" s="198"/>
      <c r="AN119" s="197">
        <f t="shared" si="1"/>
        <v>0</v>
      </c>
      <c r="AO119" s="198"/>
      <c r="AP119" s="198"/>
      <c r="AQ119" s="85" t="s">
        <v>88</v>
      </c>
      <c r="AR119" s="47"/>
      <c r="AS119" s="86">
        <v>0</v>
      </c>
      <c r="AT119" s="87" t="e">
        <f t="shared" si="0"/>
        <v>#REF!</v>
      </c>
      <c r="AU119" s="88" t="e">
        <f>'SO 06_A - ACH Architekton...'!P131</f>
        <v>#REF!</v>
      </c>
      <c r="AV119" s="87" t="e">
        <f>'SO 06_A - ACH Architekton...'!J35</f>
        <v>#REF!</v>
      </c>
      <c r="AW119" s="87" t="e">
        <f>'SO 06_A - ACH Architekton...'!J36</f>
        <v>#REF!</v>
      </c>
      <c r="AX119" s="87">
        <f>'SO 06_A - ACH Architekton...'!J37</f>
        <v>0</v>
      </c>
      <c r="AY119" s="87">
        <f>'SO 06_A - ACH Architekton...'!J38</f>
        <v>0</v>
      </c>
      <c r="AZ119" s="87" t="e">
        <f>'SO 06_A - ACH Architekton...'!F35</f>
        <v>#REF!</v>
      </c>
      <c r="BA119" s="87" t="e">
        <f>'SO 06_A - ACH Architekton...'!F36</f>
        <v>#REF!</v>
      </c>
      <c r="BB119" s="87" t="e">
        <f>'SO 06_A - ACH Architekton...'!F37</f>
        <v>#REF!</v>
      </c>
      <c r="BC119" s="87" t="e">
        <f>'SO 06_A - ACH Architekton...'!F38</f>
        <v>#REF!</v>
      </c>
      <c r="BD119" s="89" t="e">
        <f>'SO 06_A - ACH Architekton...'!F39</f>
        <v>#REF!</v>
      </c>
      <c r="BT119" s="22" t="s">
        <v>89</v>
      </c>
      <c r="BV119" s="22" t="s">
        <v>79</v>
      </c>
      <c r="BW119" s="22" t="s">
        <v>151</v>
      </c>
      <c r="BX119" s="22" t="s">
        <v>149</v>
      </c>
      <c r="CL119" s="22" t="s">
        <v>1</v>
      </c>
    </row>
    <row r="120" spans="1:91" s="4" customFormat="1" ht="23.25" customHeight="1" x14ac:dyDescent="0.2">
      <c r="A120" s="84" t="s">
        <v>85</v>
      </c>
      <c r="B120" s="47"/>
      <c r="C120" s="10"/>
      <c r="D120" s="10"/>
      <c r="E120" s="200" t="s">
        <v>152</v>
      </c>
      <c r="F120" s="200"/>
      <c r="G120" s="200"/>
      <c r="H120" s="200"/>
      <c r="I120" s="200"/>
      <c r="J120" s="10"/>
      <c r="K120" s="200" t="s">
        <v>153</v>
      </c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00"/>
      <c r="AF120" s="200"/>
      <c r="AG120" s="197">
        <f>'SO 06_Az - ACH Architekto...'!J32</f>
        <v>0</v>
      </c>
      <c r="AH120" s="198"/>
      <c r="AI120" s="198"/>
      <c r="AJ120" s="198"/>
      <c r="AK120" s="198"/>
      <c r="AL120" s="198"/>
      <c r="AM120" s="198"/>
      <c r="AN120" s="197">
        <f t="shared" si="1"/>
        <v>0</v>
      </c>
      <c r="AO120" s="198"/>
      <c r="AP120" s="198"/>
      <c r="AQ120" s="85" t="s">
        <v>88</v>
      </c>
      <c r="AR120" s="47"/>
      <c r="AS120" s="86">
        <v>0</v>
      </c>
      <c r="AT120" s="87" t="e">
        <f t="shared" si="0"/>
        <v>#REF!</v>
      </c>
      <c r="AU120" s="88" t="e">
        <f>'SO 06_Az - ACH Architekto...'!P134</f>
        <v>#REF!</v>
      </c>
      <c r="AV120" s="87" t="e">
        <f>'SO 06_Az - ACH Architekto...'!J35</f>
        <v>#REF!</v>
      </c>
      <c r="AW120" s="87" t="e">
        <f>'SO 06_Az - ACH Architekto...'!J36</f>
        <v>#REF!</v>
      </c>
      <c r="AX120" s="87">
        <f>'SO 06_Az - ACH Architekto...'!J37</f>
        <v>0</v>
      </c>
      <c r="AY120" s="87">
        <f>'SO 06_Az - ACH Architekto...'!J38</f>
        <v>0</v>
      </c>
      <c r="AZ120" s="87" t="e">
        <f>'SO 06_Az - ACH Architekto...'!F35</f>
        <v>#REF!</v>
      </c>
      <c r="BA120" s="87" t="e">
        <f>'SO 06_Az - ACH Architekto...'!F36</f>
        <v>#REF!</v>
      </c>
      <c r="BB120" s="87" t="e">
        <f>'SO 06_Az - ACH Architekto...'!F37</f>
        <v>#REF!</v>
      </c>
      <c r="BC120" s="87" t="e">
        <f>'SO 06_Az - ACH Architekto...'!F38</f>
        <v>#REF!</v>
      </c>
      <c r="BD120" s="89" t="e">
        <f>'SO 06_Az - ACH Architekto...'!F39</f>
        <v>#REF!</v>
      </c>
      <c r="BT120" s="22" t="s">
        <v>89</v>
      </c>
      <c r="BV120" s="22" t="s">
        <v>79</v>
      </c>
      <c r="BW120" s="22" t="s">
        <v>154</v>
      </c>
      <c r="BX120" s="22" t="s">
        <v>149</v>
      </c>
      <c r="CL120" s="22" t="s">
        <v>1</v>
      </c>
    </row>
    <row r="121" spans="1:91" s="4" customFormat="1" ht="23.25" customHeight="1" x14ac:dyDescent="0.2">
      <c r="A121" s="84" t="s">
        <v>85</v>
      </c>
      <c r="B121" s="47"/>
      <c r="C121" s="10"/>
      <c r="D121" s="10"/>
      <c r="E121" s="200" t="s">
        <v>155</v>
      </c>
      <c r="F121" s="200"/>
      <c r="G121" s="200"/>
      <c r="H121" s="200"/>
      <c r="I121" s="200"/>
      <c r="J121" s="10"/>
      <c r="K121" s="200" t="s">
        <v>95</v>
      </c>
      <c r="L121" s="200"/>
      <c r="M121" s="200"/>
      <c r="N121" s="200"/>
      <c r="O121" s="200"/>
      <c r="P121" s="200"/>
      <c r="Q121" s="200"/>
      <c r="R121" s="200"/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00"/>
      <c r="AF121" s="200"/>
      <c r="AG121" s="197">
        <f>'SO 06_EL - ELI - Elektroi...'!J32</f>
        <v>0</v>
      </c>
      <c r="AH121" s="198"/>
      <c r="AI121" s="198"/>
      <c r="AJ121" s="198"/>
      <c r="AK121" s="198"/>
      <c r="AL121" s="198"/>
      <c r="AM121" s="198"/>
      <c r="AN121" s="197">
        <f t="shared" si="1"/>
        <v>0</v>
      </c>
      <c r="AO121" s="198"/>
      <c r="AP121" s="198"/>
      <c r="AQ121" s="85" t="s">
        <v>88</v>
      </c>
      <c r="AR121" s="47"/>
      <c r="AS121" s="86">
        <v>0</v>
      </c>
      <c r="AT121" s="87" t="e">
        <f t="shared" si="0"/>
        <v>#REF!</v>
      </c>
      <c r="AU121" s="88" t="e">
        <f>'SO 06_EL - ELI - Elektroi...'!P140</f>
        <v>#REF!</v>
      </c>
      <c r="AV121" s="87" t="e">
        <f>'SO 06_EL - ELI - Elektroi...'!J35</f>
        <v>#REF!</v>
      </c>
      <c r="AW121" s="87" t="e">
        <f>'SO 06_EL - ELI - Elektroi...'!J36</f>
        <v>#REF!</v>
      </c>
      <c r="AX121" s="87">
        <f>'SO 06_EL - ELI - Elektroi...'!J37</f>
        <v>0</v>
      </c>
      <c r="AY121" s="87">
        <f>'SO 06_EL - ELI - Elektroi...'!J38</f>
        <v>0</v>
      </c>
      <c r="AZ121" s="87" t="e">
        <f>'SO 06_EL - ELI - Elektroi...'!F35</f>
        <v>#REF!</v>
      </c>
      <c r="BA121" s="87" t="e">
        <f>'SO 06_EL - ELI - Elektroi...'!F36</f>
        <v>#REF!</v>
      </c>
      <c r="BB121" s="87" t="e">
        <f>'SO 06_EL - ELI - Elektroi...'!F37</f>
        <v>#REF!</v>
      </c>
      <c r="BC121" s="87" t="e">
        <f>'SO 06_EL - ELI - Elektroi...'!F38</f>
        <v>#REF!</v>
      </c>
      <c r="BD121" s="89" t="e">
        <f>'SO 06_EL - ELI - Elektroi...'!F39</f>
        <v>#REF!</v>
      </c>
      <c r="BT121" s="22" t="s">
        <v>89</v>
      </c>
      <c r="BV121" s="22" t="s">
        <v>79</v>
      </c>
      <c r="BW121" s="22" t="s">
        <v>156</v>
      </c>
      <c r="BX121" s="22" t="s">
        <v>149</v>
      </c>
      <c r="CL121" s="22" t="s">
        <v>1</v>
      </c>
    </row>
    <row r="122" spans="1:91" s="7" customFormat="1" ht="37.5" customHeight="1" x14ac:dyDescent="0.2">
      <c r="B122" s="75"/>
      <c r="C122" s="76"/>
      <c r="D122" s="199" t="s">
        <v>157</v>
      </c>
      <c r="E122" s="199"/>
      <c r="F122" s="199"/>
      <c r="G122" s="199"/>
      <c r="H122" s="199"/>
      <c r="I122" s="77"/>
      <c r="J122" s="199" t="s">
        <v>158</v>
      </c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201">
        <f>ROUND(SUM(AG123:AG124),2)</f>
        <v>0</v>
      </c>
      <c r="AH122" s="202"/>
      <c r="AI122" s="202"/>
      <c r="AJ122" s="202"/>
      <c r="AK122" s="202"/>
      <c r="AL122" s="202"/>
      <c r="AM122" s="202"/>
      <c r="AN122" s="197">
        <f t="shared" si="1"/>
        <v>0</v>
      </c>
      <c r="AO122" s="198"/>
      <c r="AP122" s="198"/>
      <c r="AQ122" s="78" t="s">
        <v>82</v>
      </c>
      <c r="AR122" s="75"/>
      <c r="AS122" s="79">
        <f>ROUND(SUM(AS123:AS124),2)</f>
        <v>0</v>
      </c>
      <c r="AT122" s="80" t="e">
        <f t="shared" si="0"/>
        <v>#REF!</v>
      </c>
      <c r="AU122" s="81" t="e">
        <f>ROUND(SUM(AU123:AU124),5)</f>
        <v>#REF!</v>
      </c>
      <c r="AV122" s="80" t="e">
        <f>ROUND(AZ122*L29,2)</f>
        <v>#REF!</v>
      </c>
      <c r="AW122" s="80" t="e">
        <f>ROUND(BA122*L30,2)</f>
        <v>#REF!</v>
      </c>
      <c r="AX122" s="80" t="e">
        <f>ROUND(BB122*L29,2)</f>
        <v>#REF!</v>
      </c>
      <c r="AY122" s="80" t="e">
        <f>ROUND(BC122*L30,2)</f>
        <v>#REF!</v>
      </c>
      <c r="AZ122" s="80" t="e">
        <f>ROUND(SUM(AZ123:AZ124),2)</f>
        <v>#REF!</v>
      </c>
      <c r="BA122" s="80" t="e">
        <f>ROUND(SUM(BA123:BA124),2)</f>
        <v>#REF!</v>
      </c>
      <c r="BB122" s="80" t="e">
        <f>ROUND(SUM(BB123:BB124),2)</f>
        <v>#REF!</v>
      </c>
      <c r="BC122" s="80" t="e">
        <f>ROUND(SUM(BC123:BC124),2)</f>
        <v>#REF!</v>
      </c>
      <c r="BD122" s="82" t="e">
        <f>ROUND(SUM(BD123:BD124),2)</f>
        <v>#REF!</v>
      </c>
      <c r="BS122" s="83" t="s">
        <v>76</v>
      </c>
      <c r="BT122" s="83" t="s">
        <v>83</v>
      </c>
      <c r="BU122" s="83" t="s">
        <v>78</v>
      </c>
      <c r="BV122" s="83" t="s">
        <v>79</v>
      </c>
      <c r="BW122" s="83" t="s">
        <v>159</v>
      </c>
      <c r="BX122" s="83" t="s">
        <v>4</v>
      </c>
      <c r="CL122" s="83" t="s">
        <v>1</v>
      </c>
      <c r="CM122" s="83" t="s">
        <v>77</v>
      </c>
    </row>
    <row r="123" spans="1:91" s="4" customFormat="1" ht="23.25" customHeight="1" x14ac:dyDescent="0.2">
      <c r="A123" s="84" t="s">
        <v>85</v>
      </c>
      <c r="B123" s="47"/>
      <c r="C123" s="10"/>
      <c r="D123" s="10"/>
      <c r="E123" s="200" t="s">
        <v>160</v>
      </c>
      <c r="F123" s="200"/>
      <c r="G123" s="200"/>
      <c r="H123" s="200"/>
      <c r="I123" s="200"/>
      <c r="J123" s="10"/>
      <c r="K123" s="200" t="s">
        <v>87</v>
      </c>
      <c r="L123" s="200"/>
      <c r="M123" s="200"/>
      <c r="N123" s="200"/>
      <c r="O123" s="200"/>
      <c r="P123" s="200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00"/>
      <c r="AF123" s="200"/>
      <c r="AG123" s="197">
        <f>'SO 07_A - ACH - Architekt...'!J32</f>
        <v>0</v>
      </c>
      <c r="AH123" s="198"/>
      <c r="AI123" s="198"/>
      <c r="AJ123" s="198"/>
      <c r="AK123" s="198"/>
      <c r="AL123" s="198"/>
      <c r="AM123" s="198"/>
      <c r="AN123" s="197">
        <f t="shared" si="1"/>
        <v>0</v>
      </c>
      <c r="AO123" s="198"/>
      <c r="AP123" s="198"/>
      <c r="AQ123" s="85" t="s">
        <v>88</v>
      </c>
      <c r="AR123" s="47"/>
      <c r="AS123" s="86">
        <v>0</v>
      </c>
      <c r="AT123" s="87" t="e">
        <f t="shared" si="0"/>
        <v>#REF!</v>
      </c>
      <c r="AU123" s="88" t="e">
        <f>'SO 07_A - ACH - Architekt...'!P132</f>
        <v>#REF!</v>
      </c>
      <c r="AV123" s="87" t="e">
        <f>'SO 07_A - ACH - Architekt...'!J35</f>
        <v>#REF!</v>
      </c>
      <c r="AW123" s="87" t="e">
        <f>'SO 07_A - ACH - Architekt...'!J36</f>
        <v>#REF!</v>
      </c>
      <c r="AX123" s="87">
        <f>'SO 07_A - ACH - Architekt...'!J37</f>
        <v>0</v>
      </c>
      <c r="AY123" s="87">
        <f>'SO 07_A - ACH - Architekt...'!J38</f>
        <v>0</v>
      </c>
      <c r="AZ123" s="87" t="e">
        <f>'SO 07_A - ACH - Architekt...'!F35</f>
        <v>#REF!</v>
      </c>
      <c r="BA123" s="87" t="e">
        <f>'SO 07_A - ACH - Architekt...'!F36</f>
        <v>#REF!</v>
      </c>
      <c r="BB123" s="87" t="e">
        <f>'SO 07_A - ACH - Architekt...'!F37</f>
        <v>#REF!</v>
      </c>
      <c r="BC123" s="87" t="e">
        <f>'SO 07_A - ACH - Architekt...'!F38</f>
        <v>#REF!</v>
      </c>
      <c r="BD123" s="89" t="e">
        <f>'SO 07_A - ACH - Architekt...'!F39</f>
        <v>#REF!</v>
      </c>
      <c r="BT123" s="22" t="s">
        <v>89</v>
      </c>
      <c r="BV123" s="22" t="s">
        <v>79</v>
      </c>
      <c r="BW123" s="22" t="s">
        <v>161</v>
      </c>
      <c r="BX123" s="22" t="s">
        <v>159</v>
      </c>
      <c r="CL123" s="22" t="s">
        <v>1</v>
      </c>
    </row>
    <row r="124" spans="1:91" s="4" customFormat="1" ht="23.25" customHeight="1" x14ac:dyDescent="0.2">
      <c r="A124" s="84" t="s">
        <v>85</v>
      </c>
      <c r="B124" s="47"/>
      <c r="C124" s="10"/>
      <c r="D124" s="10"/>
      <c r="E124" s="200" t="s">
        <v>162</v>
      </c>
      <c r="F124" s="200"/>
      <c r="G124" s="200"/>
      <c r="H124" s="200"/>
      <c r="I124" s="200"/>
      <c r="J124" s="10"/>
      <c r="K124" s="200" t="s">
        <v>95</v>
      </c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00"/>
      <c r="AF124" s="200"/>
      <c r="AG124" s="197">
        <f>'SO 07_E - ELI - Elektroin...'!J32</f>
        <v>0</v>
      </c>
      <c r="AH124" s="198"/>
      <c r="AI124" s="198"/>
      <c r="AJ124" s="198"/>
      <c r="AK124" s="198"/>
      <c r="AL124" s="198"/>
      <c r="AM124" s="198"/>
      <c r="AN124" s="197">
        <f t="shared" si="1"/>
        <v>0</v>
      </c>
      <c r="AO124" s="198"/>
      <c r="AP124" s="198"/>
      <c r="AQ124" s="85" t="s">
        <v>88</v>
      </c>
      <c r="AR124" s="47"/>
      <c r="AS124" s="86">
        <v>0</v>
      </c>
      <c r="AT124" s="87" t="e">
        <f t="shared" si="0"/>
        <v>#REF!</v>
      </c>
      <c r="AU124" s="88" t="e">
        <f>'SO 07_E - ELI - Elektroin...'!P131</f>
        <v>#REF!</v>
      </c>
      <c r="AV124" s="87" t="e">
        <f>'SO 07_E - ELI - Elektroin...'!J35</f>
        <v>#REF!</v>
      </c>
      <c r="AW124" s="87" t="e">
        <f>'SO 07_E - ELI - Elektroin...'!J36</f>
        <v>#REF!</v>
      </c>
      <c r="AX124" s="87">
        <f>'SO 07_E - ELI - Elektroin...'!J37</f>
        <v>0</v>
      </c>
      <c r="AY124" s="87">
        <f>'SO 07_E - ELI - Elektroin...'!J38</f>
        <v>0</v>
      </c>
      <c r="AZ124" s="87" t="e">
        <f>'SO 07_E - ELI - Elektroin...'!F35</f>
        <v>#REF!</v>
      </c>
      <c r="BA124" s="87" t="e">
        <f>'SO 07_E - ELI - Elektroin...'!F36</f>
        <v>#REF!</v>
      </c>
      <c r="BB124" s="87" t="e">
        <f>'SO 07_E - ELI - Elektroin...'!F37</f>
        <v>#REF!</v>
      </c>
      <c r="BC124" s="87" t="e">
        <f>'SO 07_E - ELI - Elektroin...'!F38</f>
        <v>#REF!</v>
      </c>
      <c r="BD124" s="89" t="e">
        <f>'SO 07_E - ELI - Elektroin...'!F39</f>
        <v>#REF!</v>
      </c>
      <c r="BT124" s="22" t="s">
        <v>89</v>
      </c>
      <c r="BV124" s="22" t="s">
        <v>79</v>
      </c>
      <c r="BW124" s="22" t="s">
        <v>163</v>
      </c>
      <c r="BX124" s="22" t="s">
        <v>159</v>
      </c>
      <c r="CL124" s="22" t="s">
        <v>1</v>
      </c>
    </row>
    <row r="125" spans="1:91" s="7" customFormat="1" ht="54.75" customHeight="1" x14ac:dyDescent="0.2">
      <c r="B125" s="75"/>
      <c r="C125" s="76"/>
      <c r="D125" s="199" t="s">
        <v>164</v>
      </c>
      <c r="E125" s="199"/>
      <c r="F125" s="199"/>
      <c r="G125" s="199"/>
      <c r="H125" s="199"/>
      <c r="I125" s="77"/>
      <c r="J125" s="199" t="s">
        <v>165</v>
      </c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201">
        <f>ROUND(SUM(AG126:AG128),2)</f>
        <v>0</v>
      </c>
      <c r="AH125" s="202"/>
      <c r="AI125" s="202"/>
      <c r="AJ125" s="202"/>
      <c r="AK125" s="202"/>
      <c r="AL125" s="202"/>
      <c r="AM125" s="202"/>
      <c r="AN125" s="201">
        <f t="shared" si="1"/>
        <v>0</v>
      </c>
      <c r="AO125" s="202"/>
      <c r="AP125" s="202"/>
      <c r="AQ125" s="78" t="s">
        <v>82</v>
      </c>
      <c r="AR125" s="75"/>
      <c r="AS125" s="79">
        <f>ROUND(SUM(AS126:AS128),2)</f>
        <v>0</v>
      </c>
      <c r="AT125" s="80" t="e">
        <f t="shared" si="0"/>
        <v>#REF!</v>
      </c>
      <c r="AU125" s="81" t="e">
        <f>ROUND(SUM(AU126:AU128),5)</f>
        <v>#REF!</v>
      </c>
      <c r="AV125" s="80" t="e">
        <f>ROUND(AZ125*L29,2)</f>
        <v>#REF!</v>
      </c>
      <c r="AW125" s="80" t="e">
        <f>ROUND(BA125*L30,2)</f>
        <v>#REF!</v>
      </c>
      <c r="AX125" s="80" t="e">
        <f>ROUND(BB125*L29,2)</f>
        <v>#REF!</v>
      </c>
      <c r="AY125" s="80" t="e">
        <f>ROUND(BC125*L30,2)</f>
        <v>#REF!</v>
      </c>
      <c r="AZ125" s="80" t="e">
        <f>ROUND(SUM(AZ126:AZ128),2)</f>
        <v>#REF!</v>
      </c>
      <c r="BA125" s="80" t="e">
        <f>ROUND(SUM(BA126:BA128),2)</f>
        <v>#REF!</v>
      </c>
      <c r="BB125" s="80" t="e">
        <f>ROUND(SUM(BB126:BB128),2)</f>
        <v>#REF!</v>
      </c>
      <c r="BC125" s="80" t="e">
        <f>ROUND(SUM(BC126:BC128),2)</f>
        <v>#REF!</v>
      </c>
      <c r="BD125" s="82" t="e">
        <f>ROUND(SUM(BD126:BD128),2)</f>
        <v>#REF!</v>
      </c>
      <c r="BS125" s="83" t="s">
        <v>76</v>
      </c>
      <c r="BT125" s="83" t="s">
        <v>83</v>
      </c>
      <c r="BU125" s="83" t="s">
        <v>78</v>
      </c>
      <c r="BV125" s="83" t="s">
        <v>79</v>
      </c>
      <c r="BW125" s="83" t="s">
        <v>166</v>
      </c>
      <c r="BX125" s="83" t="s">
        <v>4</v>
      </c>
      <c r="CL125" s="83" t="s">
        <v>1</v>
      </c>
      <c r="CM125" s="83" t="s">
        <v>77</v>
      </c>
    </row>
    <row r="126" spans="1:91" s="4" customFormat="1" ht="23.25" customHeight="1" x14ac:dyDescent="0.2">
      <c r="A126" s="84" t="s">
        <v>85</v>
      </c>
      <c r="B126" s="47"/>
      <c r="C126" s="10"/>
      <c r="D126" s="10"/>
      <c r="E126" s="200" t="s">
        <v>167</v>
      </c>
      <c r="F126" s="200"/>
      <c r="G126" s="200"/>
      <c r="H126" s="200"/>
      <c r="I126" s="200"/>
      <c r="J126" s="10"/>
      <c r="K126" s="200" t="s">
        <v>87</v>
      </c>
      <c r="L126" s="200"/>
      <c r="M126" s="200"/>
      <c r="N126" s="200"/>
      <c r="O126" s="20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  <c r="AF126" s="200"/>
      <c r="AG126" s="197">
        <f>'SO 08_A - ACH - Architekt...'!J32</f>
        <v>0</v>
      </c>
      <c r="AH126" s="198"/>
      <c r="AI126" s="198"/>
      <c r="AJ126" s="198"/>
      <c r="AK126" s="198"/>
      <c r="AL126" s="198"/>
      <c r="AM126" s="198"/>
      <c r="AN126" s="197">
        <f t="shared" si="1"/>
        <v>0</v>
      </c>
      <c r="AO126" s="198"/>
      <c r="AP126" s="198"/>
      <c r="AQ126" s="85" t="s">
        <v>88</v>
      </c>
      <c r="AR126" s="47"/>
      <c r="AS126" s="86">
        <v>0</v>
      </c>
      <c r="AT126" s="87" t="e">
        <f t="shared" si="0"/>
        <v>#REF!</v>
      </c>
      <c r="AU126" s="88" t="e">
        <f>'SO 08_A - ACH - Architekt...'!P129</f>
        <v>#REF!</v>
      </c>
      <c r="AV126" s="87" t="e">
        <f>'SO 08_A - ACH - Architekt...'!J35</f>
        <v>#REF!</v>
      </c>
      <c r="AW126" s="87" t="e">
        <f>'SO 08_A - ACH - Architekt...'!J36</f>
        <v>#REF!</v>
      </c>
      <c r="AX126" s="87">
        <f>'SO 08_A - ACH - Architekt...'!J37</f>
        <v>0</v>
      </c>
      <c r="AY126" s="87">
        <f>'SO 08_A - ACH - Architekt...'!J38</f>
        <v>0</v>
      </c>
      <c r="AZ126" s="87" t="e">
        <f>'SO 08_A - ACH - Architekt...'!F35</f>
        <v>#REF!</v>
      </c>
      <c r="BA126" s="87" t="e">
        <f>'SO 08_A - ACH - Architekt...'!F36</f>
        <v>#REF!</v>
      </c>
      <c r="BB126" s="87" t="e">
        <f>'SO 08_A - ACH - Architekt...'!F37</f>
        <v>#REF!</v>
      </c>
      <c r="BC126" s="87" t="e">
        <f>'SO 08_A - ACH - Architekt...'!F38</f>
        <v>#REF!</v>
      </c>
      <c r="BD126" s="89" t="e">
        <f>'SO 08_A - ACH - Architekt...'!F39</f>
        <v>#REF!</v>
      </c>
      <c r="BT126" s="22" t="s">
        <v>89</v>
      </c>
      <c r="BV126" s="22" t="s">
        <v>79</v>
      </c>
      <c r="BW126" s="22" t="s">
        <v>168</v>
      </c>
      <c r="BX126" s="22" t="s">
        <v>166</v>
      </c>
      <c r="CL126" s="22" t="s">
        <v>1</v>
      </c>
    </row>
    <row r="127" spans="1:91" s="4" customFormat="1" ht="23.25" customHeight="1" x14ac:dyDescent="0.2">
      <c r="A127" s="84" t="s">
        <v>85</v>
      </c>
      <c r="B127" s="47"/>
      <c r="C127" s="10"/>
      <c r="D127" s="10"/>
      <c r="E127" s="200" t="s">
        <v>169</v>
      </c>
      <c r="F127" s="200"/>
      <c r="G127" s="200"/>
      <c r="H127" s="200"/>
      <c r="I127" s="200"/>
      <c r="J127" s="10"/>
      <c r="K127" s="200" t="s">
        <v>95</v>
      </c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00"/>
      <c r="AG127" s="197">
        <f>'SO 08_E - ELI - Elektroin...'!J32</f>
        <v>0</v>
      </c>
      <c r="AH127" s="198"/>
      <c r="AI127" s="198"/>
      <c r="AJ127" s="198"/>
      <c r="AK127" s="198"/>
      <c r="AL127" s="198"/>
      <c r="AM127" s="198"/>
      <c r="AN127" s="197">
        <f t="shared" si="1"/>
        <v>0</v>
      </c>
      <c r="AO127" s="198"/>
      <c r="AP127" s="198"/>
      <c r="AQ127" s="85" t="s">
        <v>88</v>
      </c>
      <c r="AR127" s="47"/>
      <c r="AS127" s="86">
        <v>0</v>
      </c>
      <c r="AT127" s="87" t="e">
        <f t="shared" si="0"/>
        <v>#REF!</v>
      </c>
      <c r="AU127" s="88" t="e">
        <f>'SO 08_E - ELI - Elektroin...'!P130</f>
        <v>#REF!</v>
      </c>
      <c r="AV127" s="87" t="e">
        <f>'SO 08_E - ELI - Elektroin...'!J35</f>
        <v>#REF!</v>
      </c>
      <c r="AW127" s="87" t="e">
        <f>'SO 08_E - ELI - Elektroin...'!J36</f>
        <v>#REF!</v>
      </c>
      <c r="AX127" s="87">
        <f>'SO 08_E - ELI - Elektroin...'!J37</f>
        <v>0</v>
      </c>
      <c r="AY127" s="87">
        <f>'SO 08_E - ELI - Elektroin...'!J38</f>
        <v>0</v>
      </c>
      <c r="AZ127" s="87" t="e">
        <f>'SO 08_E - ELI - Elektroin...'!F35</f>
        <v>#REF!</v>
      </c>
      <c r="BA127" s="87" t="e">
        <f>'SO 08_E - ELI - Elektroin...'!F36</f>
        <v>#REF!</v>
      </c>
      <c r="BB127" s="87" t="e">
        <f>'SO 08_E - ELI - Elektroin...'!F37</f>
        <v>#REF!</v>
      </c>
      <c r="BC127" s="87" t="e">
        <f>'SO 08_E - ELI - Elektroin...'!F38</f>
        <v>#REF!</v>
      </c>
      <c r="BD127" s="89" t="e">
        <f>'SO 08_E - ELI - Elektroin...'!F39</f>
        <v>#REF!</v>
      </c>
      <c r="BT127" s="22" t="s">
        <v>89</v>
      </c>
      <c r="BV127" s="22" t="s">
        <v>79</v>
      </c>
      <c r="BW127" s="22" t="s">
        <v>170</v>
      </c>
      <c r="BX127" s="22" t="s">
        <v>166</v>
      </c>
      <c r="CL127" s="22" t="s">
        <v>1</v>
      </c>
    </row>
    <row r="128" spans="1:91" s="4" customFormat="1" ht="23.25" customHeight="1" x14ac:dyDescent="0.2">
      <c r="A128" s="84" t="s">
        <v>85</v>
      </c>
      <c r="B128" s="47"/>
      <c r="C128" s="10"/>
      <c r="D128" s="10"/>
      <c r="E128" s="200" t="s">
        <v>171</v>
      </c>
      <c r="F128" s="200"/>
      <c r="G128" s="200"/>
      <c r="H128" s="200"/>
      <c r="I128" s="200"/>
      <c r="J128" s="10"/>
      <c r="K128" s="200" t="s">
        <v>172</v>
      </c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  <c r="AG128" s="197">
        <f>'SO 08_Z - ZTI - Zdravotec...'!J32</f>
        <v>0</v>
      </c>
      <c r="AH128" s="198"/>
      <c r="AI128" s="198"/>
      <c r="AJ128" s="198"/>
      <c r="AK128" s="198"/>
      <c r="AL128" s="198"/>
      <c r="AM128" s="198"/>
      <c r="AN128" s="197">
        <f t="shared" si="1"/>
        <v>0</v>
      </c>
      <c r="AO128" s="198"/>
      <c r="AP128" s="198"/>
      <c r="AQ128" s="85" t="s">
        <v>88</v>
      </c>
      <c r="AR128" s="47"/>
      <c r="AS128" s="86">
        <v>0</v>
      </c>
      <c r="AT128" s="87" t="e">
        <f t="shared" si="0"/>
        <v>#REF!</v>
      </c>
      <c r="AU128" s="88" t="e">
        <f>'SO 08_Z - ZTI - Zdravotec...'!P137</f>
        <v>#REF!</v>
      </c>
      <c r="AV128" s="87" t="e">
        <f>'SO 08_Z - ZTI - Zdravotec...'!J35</f>
        <v>#REF!</v>
      </c>
      <c r="AW128" s="87" t="e">
        <f>'SO 08_Z - ZTI - Zdravotec...'!J36</f>
        <v>#REF!</v>
      </c>
      <c r="AX128" s="87">
        <f>'SO 08_Z - ZTI - Zdravotec...'!J37</f>
        <v>0</v>
      </c>
      <c r="AY128" s="87">
        <f>'SO 08_Z - ZTI - Zdravotec...'!J38</f>
        <v>0</v>
      </c>
      <c r="AZ128" s="87" t="e">
        <f>'SO 08_Z - ZTI - Zdravotec...'!F35</f>
        <v>#REF!</v>
      </c>
      <c r="BA128" s="87" t="e">
        <f>'SO 08_Z - ZTI - Zdravotec...'!F36</f>
        <v>#REF!</v>
      </c>
      <c r="BB128" s="87" t="e">
        <f>'SO 08_Z - ZTI - Zdravotec...'!F37</f>
        <v>#REF!</v>
      </c>
      <c r="BC128" s="87" t="e">
        <f>'SO 08_Z - ZTI - Zdravotec...'!F38</f>
        <v>#REF!</v>
      </c>
      <c r="BD128" s="89" t="e">
        <f>'SO 08_Z - ZTI - Zdravotec...'!F39</f>
        <v>#REF!</v>
      </c>
      <c r="BT128" s="22" t="s">
        <v>89</v>
      </c>
      <c r="BV128" s="22" t="s">
        <v>79</v>
      </c>
      <c r="BW128" s="22" t="s">
        <v>173</v>
      </c>
      <c r="BX128" s="22" t="s">
        <v>166</v>
      </c>
      <c r="CL128" s="22" t="s">
        <v>1</v>
      </c>
    </row>
    <row r="129" spans="1:91" s="7" customFormat="1" ht="47.25" customHeight="1" x14ac:dyDescent="0.2">
      <c r="A129" s="84" t="s">
        <v>85</v>
      </c>
      <c r="B129" s="75"/>
      <c r="C129" s="76"/>
      <c r="D129" s="199" t="s">
        <v>174</v>
      </c>
      <c r="E129" s="199"/>
      <c r="F129" s="199"/>
      <c r="G129" s="199"/>
      <c r="H129" s="199"/>
      <c r="I129" s="77"/>
      <c r="J129" s="199" t="s">
        <v>175</v>
      </c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207">
        <f>'2044 (8) - SOŠ hotelových...'!J30</f>
        <v>0</v>
      </c>
      <c r="AH129" s="202"/>
      <c r="AI129" s="202"/>
      <c r="AJ129" s="202"/>
      <c r="AK129" s="202"/>
      <c r="AL129" s="202"/>
      <c r="AM129" s="202"/>
      <c r="AN129" s="201">
        <f t="shared" si="1"/>
        <v>0</v>
      </c>
      <c r="AO129" s="202"/>
      <c r="AP129" s="202"/>
      <c r="AQ129" s="78" t="s">
        <v>82</v>
      </c>
      <c r="AR129" s="75"/>
      <c r="AS129" s="79">
        <v>0</v>
      </c>
      <c r="AT129" s="80" t="e">
        <f t="shared" si="0"/>
        <v>#REF!</v>
      </c>
      <c r="AU129" s="81" t="e">
        <f>'2044 (8) - SOŠ hotelových...'!P128</f>
        <v>#REF!</v>
      </c>
      <c r="AV129" s="80" t="e">
        <f>'2044 (8) - SOŠ hotelových...'!J33</f>
        <v>#REF!</v>
      </c>
      <c r="AW129" s="80" t="e">
        <f>'2044 (8) - SOŠ hotelových...'!J34</f>
        <v>#REF!</v>
      </c>
      <c r="AX129" s="80">
        <f>'2044 (8) - SOŠ hotelových...'!J35</f>
        <v>0</v>
      </c>
      <c r="AY129" s="80">
        <f>'2044 (8) - SOŠ hotelových...'!J36</f>
        <v>0</v>
      </c>
      <c r="AZ129" s="80" t="e">
        <f>'2044 (8) - SOŠ hotelových...'!F33</f>
        <v>#REF!</v>
      </c>
      <c r="BA129" s="80" t="e">
        <f>'2044 (8) - SOŠ hotelových...'!F34</f>
        <v>#REF!</v>
      </c>
      <c r="BB129" s="80" t="e">
        <f>'2044 (8) - SOŠ hotelových...'!F35</f>
        <v>#REF!</v>
      </c>
      <c r="BC129" s="80" t="e">
        <f>'2044 (8) - SOŠ hotelových...'!F36</f>
        <v>#REF!</v>
      </c>
      <c r="BD129" s="82" t="e">
        <f>'2044 (8) - SOŠ hotelových...'!F37</f>
        <v>#REF!</v>
      </c>
      <c r="BT129" s="83" t="s">
        <v>83</v>
      </c>
      <c r="BV129" s="83" t="s">
        <v>79</v>
      </c>
      <c r="BW129" s="83" t="s">
        <v>176</v>
      </c>
      <c r="BX129" s="83" t="s">
        <v>4</v>
      </c>
      <c r="CL129" s="83" t="s">
        <v>1</v>
      </c>
      <c r="CM129" s="83" t="s">
        <v>77</v>
      </c>
    </row>
    <row r="130" spans="1:91" s="7" customFormat="1" ht="57" customHeight="1" x14ac:dyDescent="0.2">
      <c r="A130" s="84" t="s">
        <v>85</v>
      </c>
      <c r="B130" s="75"/>
      <c r="C130" s="76"/>
      <c r="D130" s="199" t="s">
        <v>177</v>
      </c>
      <c r="E130" s="199"/>
      <c r="F130" s="199"/>
      <c r="G130" s="199"/>
      <c r="H130" s="199"/>
      <c r="I130" s="77"/>
      <c r="J130" s="199" t="s">
        <v>178</v>
      </c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207">
        <f>'2044 (9) - SOŠ hotelových...'!J30</f>
        <v>0</v>
      </c>
      <c r="AH130" s="202"/>
      <c r="AI130" s="202"/>
      <c r="AJ130" s="202"/>
      <c r="AK130" s="202"/>
      <c r="AL130" s="202"/>
      <c r="AM130" s="202"/>
      <c r="AN130" s="201">
        <f t="shared" si="1"/>
        <v>0</v>
      </c>
      <c r="AO130" s="202"/>
      <c r="AP130" s="202"/>
      <c r="AQ130" s="78" t="s">
        <v>82</v>
      </c>
      <c r="AR130" s="75"/>
      <c r="AS130" s="79">
        <v>0</v>
      </c>
      <c r="AT130" s="80" t="e">
        <f t="shared" si="0"/>
        <v>#REF!</v>
      </c>
      <c r="AU130" s="81" t="e">
        <f>'2044 (9) - SOŠ hotelových...'!P129</f>
        <v>#REF!</v>
      </c>
      <c r="AV130" s="80" t="e">
        <f>'2044 (9) - SOŠ hotelových...'!J33</f>
        <v>#REF!</v>
      </c>
      <c r="AW130" s="80" t="e">
        <f>'2044 (9) - SOŠ hotelových...'!J34</f>
        <v>#REF!</v>
      </c>
      <c r="AX130" s="80">
        <f>'2044 (9) - SOŠ hotelových...'!J35</f>
        <v>0</v>
      </c>
      <c r="AY130" s="80">
        <f>'2044 (9) - SOŠ hotelových...'!J36</f>
        <v>0</v>
      </c>
      <c r="AZ130" s="80" t="e">
        <f>'2044 (9) - SOŠ hotelových...'!F33</f>
        <v>#REF!</v>
      </c>
      <c r="BA130" s="80" t="e">
        <f>'2044 (9) - SOŠ hotelových...'!F34</f>
        <v>#REF!</v>
      </c>
      <c r="BB130" s="80" t="e">
        <f>'2044 (9) - SOŠ hotelových...'!F35</f>
        <v>#REF!</v>
      </c>
      <c r="BC130" s="80" t="e">
        <f>'2044 (9) - SOŠ hotelových...'!F36</f>
        <v>#REF!</v>
      </c>
      <c r="BD130" s="82" t="e">
        <f>'2044 (9) - SOŠ hotelových...'!F37</f>
        <v>#REF!</v>
      </c>
      <c r="BT130" s="83" t="s">
        <v>83</v>
      </c>
      <c r="BV130" s="83" t="s">
        <v>79</v>
      </c>
      <c r="BW130" s="83" t="s">
        <v>179</v>
      </c>
      <c r="BX130" s="83" t="s">
        <v>4</v>
      </c>
      <c r="CL130" s="83" t="s">
        <v>1</v>
      </c>
      <c r="CM130" s="83" t="s">
        <v>77</v>
      </c>
    </row>
    <row r="131" spans="1:91" s="7" customFormat="1" ht="48.75" customHeight="1" x14ac:dyDescent="0.2">
      <c r="B131" s="75"/>
      <c r="C131" s="76"/>
      <c r="D131" s="199" t="s">
        <v>180</v>
      </c>
      <c r="E131" s="199"/>
      <c r="F131" s="199"/>
      <c r="G131" s="199"/>
      <c r="H131" s="199"/>
      <c r="I131" s="77"/>
      <c r="J131" s="199" t="s">
        <v>181</v>
      </c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201">
        <f>ROUND(SUM(AG132:AG133),2)</f>
        <v>0</v>
      </c>
      <c r="AH131" s="202"/>
      <c r="AI131" s="202"/>
      <c r="AJ131" s="202"/>
      <c r="AK131" s="202"/>
      <c r="AL131" s="202"/>
      <c r="AM131" s="202"/>
      <c r="AN131" s="201">
        <f t="shared" si="1"/>
        <v>0</v>
      </c>
      <c r="AO131" s="202"/>
      <c r="AP131" s="202"/>
      <c r="AQ131" s="78" t="s">
        <v>82</v>
      </c>
      <c r="AR131" s="75"/>
      <c r="AS131" s="79">
        <f>ROUND(SUM(AS132:AS133),2)</f>
        <v>0</v>
      </c>
      <c r="AT131" s="80" t="e">
        <f t="shared" si="0"/>
        <v>#REF!</v>
      </c>
      <c r="AU131" s="81" t="e">
        <f>ROUND(SUM(AU132:AU133),5)</f>
        <v>#REF!</v>
      </c>
      <c r="AV131" s="80" t="e">
        <f>ROUND(AZ131*L29,2)</f>
        <v>#REF!</v>
      </c>
      <c r="AW131" s="80" t="e">
        <f>ROUND(BA131*L30,2)</f>
        <v>#REF!</v>
      </c>
      <c r="AX131" s="80" t="e">
        <f>ROUND(BB131*L29,2)</f>
        <v>#REF!</v>
      </c>
      <c r="AY131" s="80" t="e">
        <f>ROUND(BC131*L30,2)</f>
        <v>#REF!</v>
      </c>
      <c r="AZ131" s="80" t="e">
        <f>ROUND(SUM(AZ132:AZ133),2)</f>
        <v>#REF!</v>
      </c>
      <c r="BA131" s="80" t="e">
        <f>ROUND(SUM(BA132:BA133),2)</f>
        <v>#REF!</v>
      </c>
      <c r="BB131" s="80" t="e">
        <f>ROUND(SUM(BB132:BB133),2)</f>
        <v>#REF!</v>
      </c>
      <c r="BC131" s="80" t="e">
        <f>ROUND(SUM(BC132:BC133),2)</f>
        <v>#REF!</v>
      </c>
      <c r="BD131" s="82" t="e">
        <f>ROUND(SUM(BD132:BD133),2)</f>
        <v>#REF!</v>
      </c>
      <c r="BS131" s="83" t="s">
        <v>76</v>
      </c>
      <c r="BT131" s="83" t="s">
        <v>83</v>
      </c>
      <c r="BU131" s="83" t="s">
        <v>78</v>
      </c>
      <c r="BV131" s="83" t="s">
        <v>79</v>
      </c>
      <c r="BW131" s="83" t="s">
        <v>182</v>
      </c>
      <c r="BX131" s="83" t="s">
        <v>4</v>
      </c>
      <c r="CL131" s="83" t="s">
        <v>1</v>
      </c>
      <c r="CM131" s="83" t="s">
        <v>77</v>
      </c>
    </row>
    <row r="132" spans="1:91" s="4" customFormat="1" ht="16.5" customHeight="1" x14ac:dyDescent="0.2">
      <c r="A132" s="84" t="s">
        <v>85</v>
      </c>
      <c r="B132" s="47"/>
      <c r="C132" s="10"/>
      <c r="D132" s="10"/>
      <c r="E132" s="200" t="s">
        <v>13</v>
      </c>
      <c r="F132" s="200"/>
      <c r="G132" s="200"/>
      <c r="H132" s="200"/>
      <c r="I132" s="200"/>
      <c r="J132" s="10"/>
      <c r="K132" s="200" t="s">
        <v>183</v>
      </c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197">
        <f>'2044 - SO 27 - Areálová k...'!J32</f>
        <v>0</v>
      </c>
      <c r="AH132" s="198"/>
      <c r="AI132" s="198"/>
      <c r="AJ132" s="198"/>
      <c r="AK132" s="198"/>
      <c r="AL132" s="198"/>
      <c r="AM132" s="198"/>
      <c r="AN132" s="197">
        <f t="shared" si="1"/>
        <v>0</v>
      </c>
      <c r="AO132" s="198"/>
      <c r="AP132" s="198"/>
      <c r="AQ132" s="85" t="s">
        <v>88</v>
      </c>
      <c r="AR132" s="47"/>
      <c r="AS132" s="86">
        <v>0</v>
      </c>
      <c r="AT132" s="87" t="e">
        <f t="shared" si="0"/>
        <v>#REF!</v>
      </c>
      <c r="AU132" s="88" t="e">
        <f>'2044 - SO 27 - Areálová k...'!P135</f>
        <v>#REF!</v>
      </c>
      <c r="AV132" s="87" t="e">
        <f>'2044 - SO 27 - Areálová k...'!J35</f>
        <v>#REF!</v>
      </c>
      <c r="AW132" s="87" t="e">
        <f>'2044 - SO 27 - Areálová k...'!J36</f>
        <v>#REF!</v>
      </c>
      <c r="AX132" s="87">
        <f>'2044 - SO 27 - Areálová k...'!J37</f>
        <v>0</v>
      </c>
      <c r="AY132" s="87">
        <f>'2044 - SO 27 - Areálová k...'!J38</f>
        <v>0</v>
      </c>
      <c r="AZ132" s="87" t="e">
        <f>'2044 - SO 27 - Areálová k...'!F35</f>
        <v>#REF!</v>
      </c>
      <c r="BA132" s="87" t="e">
        <f>'2044 - SO 27 - Areálová k...'!F36</f>
        <v>#REF!</v>
      </c>
      <c r="BB132" s="87" t="e">
        <f>'2044 - SO 27 - Areálová k...'!F37</f>
        <v>#REF!</v>
      </c>
      <c r="BC132" s="87" t="e">
        <f>'2044 - SO 27 - Areálová k...'!F38</f>
        <v>#REF!</v>
      </c>
      <c r="BD132" s="89" t="e">
        <f>'2044 - SO 27 - Areálová k...'!F39</f>
        <v>#REF!</v>
      </c>
      <c r="BT132" s="22" t="s">
        <v>89</v>
      </c>
      <c r="BV132" s="22" t="s">
        <v>79</v>
      </c>
      <c r="BW132" s="22" t="s">
        <v>184</v>
      </c>
      <c r="BX132" s="22" t="s">
        <v>182</v>
      </c>
      <c r="CL132" s="22" t="s">
        <v>1</v>
      </c>
    </row>
    <row r="133" spans="1:91" s="4" customFormat="1" ht="16.5" customHeight="1" x14ac:dyDescent="0.2">
      <c r="A133" s="84" t="s">
        <v>85</v>
      </c>
      <c r="B133" s="47"/>
      <c r="C133" s="10"/>
      <c r="D133" s="10"/>
      <c r="E133" s="200" t="s">
        <v>185</v>
      </c>
      <c r="F133" s="200"/>
      <c r="G133" s="200"/>
      <c r="H133" s="200"/>
      <c r="I133" s="200"/>
      <c r="J133" s="10"/>
      <c r="K133" s="200" t="s">
        <v>186</v>
      </c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  <c r="AG133" s="197">
        <f>'2044_E - SO 27 - Elektroi...'!J32</f>
        <v>0</v>
      </c>
      <c r="AH133" s="198"/>
      <c r="AI133" s="198"/>
      <c r="AJ133" s="198"/>
      <c r="AK133" s="198"/>
      <c r="AL133" s="198"/>
      <c r="AM133" s="198"/>
      <c r="AN133" s="197">
        <f t="shared" si="1"/>
        <v>0</v>
      </c>
      <c r="AO133" s="198"/>
      <c r="AP133" s="198"/>
      <c r="AQ133" s="85" t="s">
        <v>88</v>
      </c>
      <c r="AR133" s="47"/>
      <c r="AS133" s="86">
        <v>0</v>
      </c>
      <c r="AT133" s="87" t="e">
        <f t="shared" si="0"/>
        <v>#REF!</v>
      </c>
      <c r="AU133" s="88" t="e">
        <f>'2044_E - SO 27 - Elektroi...'!P124</f>
        <v>#REF!</v>
      </c>
      <c r="AV133" s="87" t="e">
        <f>'2044_E - SO 27 - Elektroi...'!J35</f>
        <v>#REF!</v>
      </c>
      <c r="AW133" s="87" t="e">
        <f>'2044_E - SO 27 - Elektroi...'!J36</f>
        <v>#REF!</v>
      </c>
      <c r="AX133" s="87">
        <f>'2044_E - SO 27 - Elektroi...'!J37</f>
        <v>0</v>
      </c>
      <c r="AY133" s="87">
        <f>'2044_E - SO 27 - Elektroi...'!J38</f>
        <v>0</v>
      </c>
      <c r="AZ133" s="87" t="e">
        <f>'2044_E - SO 27 - Elektroi...'!F35</f>
        <v>#REF!</v>
      </c>
      <c r="BA133" s="87" t="e">
        <f>'2044_E - SO 27 - Elektroi...'!F36</f>
        <v>#REF!</v>
      </c>
      <c r="BB133" s="87" t="e">
        <f>'2044_E - SO 27 - Elektroi...'!F37</f>
        <v>#REF!</v>
      </c>
      <c r="BC133" s="87" t="e">
        <f>'2044_E - SO 27 - Elektroi...'!F38</f>
        <v>#REF!</v>
      </c>
      <c r="BD133" s="89" t="e">
        <f>'2044_E - SO 27 - Elektroi...'!F39</f>
        <v>#REF!</v>
      </c>
      <c r="BT133" s="22" t="s">
        <v>89</v>
      </c>
      <c r="BV133" s="22" t="s">
        <v>79</v>
      </c>
      <c r="BW133" s="22" t="s">
        <v>187</v>
      </c>
      <c r="BX133" s="22" t="s">
        <v>182</v>
      </c>
      <c r="CL133" s="22" t="s">
        <v>1</v>
      </c>
    </row>
    <row r="134" spans="1:91" s="7" customFormat="1" ht="50.25" customHeight="1" x14ac:dyDescent="0.2">
      <c r="A134" s="84" t="s">
        <v>85</v>
      </c>
      <c r="B134" s="75"/>
      <c r="C134" s="76"/>
      <c r="D134" s="199" t="s">
        <v>188</v>
      </c>
      <c r="E134" s="199"/>
      <c r="F134" s="199"/>
      <c r="G134" s="199"/>
      <c r="H134" s="199"/>
      <c r="I134" s="77"/>
      <c r="J134" s="199" t="s">
        <v>189</v>
      </c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207">
        <f>'2044 (11) - SOŠ hotelovýc...'!J30</f>
        <v>0</v>
      </c>
      <c r="AH134" s="202"/>
      <c r="AI134" s="202"/>
      <c r="AJ134" s="202"/>
      <c r="AK134" s="202"/>
      <c r="AL134" s="202"/>
      <c r="AM134" s="202"/>
      <c r="AN134" s="201">
        <f t="shared" si="1"/>
        <v>0</v>
      </c>
      <c r="AO134" s="202"/>
      <c r="AP134" s="202"/>
      <c r="AQ134" s="78" t="s">
        <v>82</v>
      </c>
      <c r="AR134" s="75"/>
      <c r="AS134" s="79">
        <v>0</v>
      </c>
      <c r="AT134" s="80" t="e">
        <f t="shared" si="0"/>
        <v>#REF!</v>
      </c>
      <c r="AU134" s="81" t="e">
        <f>'2044 (11) - SOŠ hotelovýc...'!P130</f>
        <v>#REF!</v>
      </c>
      <c r="AV134" s="80" t="e">
        <f>'2044 (11) - SOŠ hotelovýc...'!J33</f>
        <v>#REF!</v>
      </c>
      <c r="AW134" s="80" t="e">
        <f>'2044 (11) - SOŠ hotelovýc...'!J34</f>
        <v>#REF!</v>
      </c>
      <c r="AX134" s="80">
        <f>'2044 (11) - SOŠ hotelovýc...'!J35</f>
        <v>0</v>
      </c>
      <c r="AY134" s="80">
        <f>'2044 (11) - SOŠ hotelovýc...'!J36</f>
        <v>0</v>
      </c>
      <c r="AZ134" s="80" t="e">
        <f>'2044 (11) - SOŠ hotelovýc...'!F33</f>
        <v>#REF!</v>
      </c>
      <c r="BA134" s="80" t="e">
        <f>'2044 (11) - SOŠ hotelovýc...'!F34</f>
        <v>#REF!</v>
      </c>
      <c r="BB134" s="80" t="e">
        <f>'2044 (11) - SOŠ hotelovýc...'!F35</f>
        <v>#REF!</v>
      </c>
      <c r="BC134" s="80" t="e">
        <f>'2044 (11) - SOŠ hotelovýc...'!F36</f>
        <v>#REF!</v>
      </c>
      <c r="BD134" s="82" t="e">
        <f>'2044 (11) - SOŠ hotelovýc...'!F37</f>
        <v>#REF!</v>
      </c>
      <c r="BT134" s="83" t="s">
        <v>83</v>
      </c>
      <c r="BV134" s="83" t="s">
        <v>79</v>
      </c>
      <c r="BW134" s="83" t="s">
        <v>190</v>
      </c>
      <c r="BX134" s="83" t="s">
        <v>4</v>
      </c>
      <c r="CL134" s="83" t="s">
        <v>1</v>
      </c>
      <c r="CM134" s="83" t="s">
        <v>77</v>
      </c>
    </row>
    <row r="135" spans="1:91" s="7" customFormat="1" ht="37.5" customHeight="1" x14ac:dyDescent="0.2">
      <c r="B135" s="75"/>
      <c r="C135" s="76"/>
      <c r="D135" s="199" t="s">
        <v>191</v>
      </c>
      <c r="E135" s="199"/>
      <c r="F135" s="199"/>
      <c r="G135" s="199"/>
      <c r="H135" s="199"/>
      <c r="I135" s="77"/>
      <c r="J135" s="199" t="s">
        <v>192</v>
      </c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201">
        <f>ROUND(SUM(AG136:AG137),2)</f>
        <v>0</v>
      </c>
      <c r="AH135" s="202"/>
      <c r="AI135" s="202"/>
      <c r="AJ135" s="202"/>
      <c r="AK135" s="202"/>
      <c r="AL135" s="202"/>
      <c r="AM135" s="202"/>
      <c r="AN135" s="201">
        <f t="shared" si="1"/>
        <v>0</v>
      </c>
      <c r="AO135" s="202"/>
      <c r="AP135" s="202"/>
      <c r="AQ135" s="78" t="s">
        <v>82</v>
      </c>
      <c r="AR135" s="75"/>
      <c r="AS135" s="79">
        <f>ROUND(SUM(AS136:AS137),2)</f>
        <v>0</v>
      </c>
      <c r="AT135" s="80" t="e">
        <f t="shared" si="0"/>
        <v>#REF!</v>
      </c>
      <c r="AU135" s="81" t="e">
        <f>ROUND(SUM(AU136:AU137),5)</f>
        <v>#REF!</v>
      </c>
      <c r="AV135" s="80" t="e">
        <f>ROUND(AZ135*L29,2)</f>
        <v>#REF!</v>
      </c>
      <c r="AW135" s="80" t="e">
        <f>ROUND(BA135*L30,2)</f>
        <v>#REF!</v>
      </c>
      <c r="AX135" s="80" t="e">
        <f>ROUND(BB135*L29,2)</f>
        <v>#REF!</v>
      </c>
      <c r="AY135" s="80" t="e">
        <f>ROUND(BC135*L30,2)</f>
        <v>#REF!</v>
      </c>
      <c r="AZ135" s="80" t="e">
        <f>ROUND(SUM(AZ136:AZ137),2)</f>
        <v>#REF!</v>
      </c>
      <c r="BA135" s="80" t="e">
        <f>ROUND(SUM(BA136:BA137),2)</f>
        <v>#REF!</v>
      </c>
      <c r="BB135" s="80" t="e">
        <f>ROUND(SUM(BB136:BB137),2)</f>
        <v>#REF!</v>
      </c>
      <c r="BC135" s="80" t="e">
        <f>ROUND(SUM(BC136:BC137),2)</f>
        <v>#REF!</v>
      </c>
      <c r="BD135" s="82" t="e">
        <f>ROUND(SUM(BD136:BD137),2)</f>
        <v>#REF!</v>
      </c>
      <c r="BS135" s="83" t="s">
        <v>76</v>
      </c>
      <c r="BT135" s="83" t="s">
        <v>83</v>
      </c>
      <c r="BU135" s="83" t="s">
        <v>78</v>
      </c>
      <c r="BV135" s="83" t="s">
        <v>79</v>
      </c>
      <c r="BW135" s="83" t="s">
        <v>193</v>
      </c>
      <c r="BX135" s="83" t="s">
        <v>4</v>
      </c>
      <c r="CL135" s="83" t="s">
        <v>1</v>
      </c>
      <c r="CM135" s="83" t="s">
        <v>77</v>
      </c>
    </row>
    <row r="136" spans="1:91" s="4" customFormat="1" ht="35.25" customHeight="1" x14ac:dyDescent="0.2">
      <c r="A136" s="84" t="s">
        <v>85</v>
      </c>
      <c r="B136" s="47"/>
      <c r="C136" s="10"/>
      <c r="D136" s="10"/>
      <c r="E136" s="200" t="s">
        <v>194</v>
      </c>
      <c r="F136" s="200"/>
      <c r="G136" s="200"/>
      <c r="H136" s="200"/>
      <c r="I136" s="200"/>
      <c r="J136" s="10"/>
      <c r="K136" s="200" t="s">
        <v>195</v>
      </c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  <c r="AF136" s="200"/>
      <c r="AG136" s="197">
        <f>'2044_DDZ - SOŠ hotelových...'!J32</f>
        <v>0</v>
      </c>
      <c r="AH136" s="198"/>
      <c r="AI136" s="198"/>
      <c r="AJ136" s="198"/>
      <c r="AK136" s="198"/>
      <c r="AL136" s="198"/>
      <c r="AM136" s="198"/>
      <c r="AN136" s="197">
        <f t="shared" si="1"/>
        <v>0</v>
      </c>
      <c r="AO136" s="198"/>
      <c r="AP136" s="198"/>
      <c r="AQ136" s="85" t="s">
        <v>88</v>
      </c>
      <c r="AR136" s="47"/>
      <c r="AS136" s="86">
        <v>0</v>
      </c>
      <c r="AT136" s="87" t="e">
        <f t="shared" si="0"/>
        <v>#REF!</v>
      </c>
      <c r="AU136" s="88" t="e">
        <f>'2044_DDZ - SOŠ hotelových...'!P123</f>
        <v>#REF!</v>
      </c>
      <c r="AV136" s="87" t="e">
        <f>'2044_DDZ - SOŠ hotelových...'!J35</f>
        <v>#REF!</v>
      </c>
      <c r="AW136" s="87" t="e">
        <f>'2044_DDZ - SOŠ hotelových...'!J36</f>
        <v>#REF!</v>
      </c>
      <c r="AX136" s="87">
        <f>'2044_DDZ - SOŠ hotelových...'!J37</f>
        <v>0</v>
      </c>
      <c r="AY136" s="87">
        <f>'2044_DDZ - SOŠ hotelových...'!J38</f>
        <v>0</v>
      </c>
      <c r="AZ136" s="87" t="e">
        <f>'2044_DDZ - SOŠ hotelových...'!F35</f>
        <v>#REF!</v>
      </c>
      <c r="BA136" s="87" t="e">
        <f>'2044_DDZ - SOŠ hotelových...'!F36</f>
        <v>#REF!</v>
      </c>
      <c r="BB136" s="87" t="e">
        <f>'2044_DDZ - SOŠ hotelových...'!F37</f>
        <v>#REF!</v>
      </c>
      <c r="BC136" s="87" t="e">
        <f>'2044_DDZ - SOŠ hotelových...'!F38</f>
        <v>#REF!</v>
      </c>
      <c r="BD136" s="89" t="e">
        <f>'2044_DDZ - SOŠ hotelových...'!F39</f>
        <v>#REF!</v>
      </c>
      <c r="BT136" s="22" t="s">
        <v>89</v>
      </c>
      <c r="BV136" s="22" t="s">
        <v>79</v>
      </c>
      <c r="BW136" s="22" t="s">
        <v>196</v>
      </c>
      <c r="BX136" s="22" t="s">
        <v>193</v>
      </c>
      <c r="CL136" s="22" t="s">
        <v>1</v>
      </c>
    </row>
    <row r="137" spans="1:91" s="4" customFormat="1" ht="35.25" customHeight="1" x14ac:dyDescent="0.2">
      <c r="A137" s="84" t="s">
        <v>85</v>
      </c>
      <c r="B137" s="47"/>
      <c r="C137" s="10"/>
      <c r="D137" s="10"/>
      <c r="E137" s="200" t="s">
        <v>197</v>
      </c>
      <c r="F137" s="200"/>
      <c r="G137" s="200"/>
      <c r="H137" s="200"/>
      <c r="I137" s="200"/>
      <c r="J137" s="10"/>
      <c r="K137" s="200" t="s">
        <v>198</v>
      </c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  <c r="AG137" s="197">
        <f>'2044_SO 03 - SOŠ hotelový...'!J32</f>
        <v>0</v>
      </c>
      <c r="AH137" s="198"/>
      <c r="AI137" s="198"/>
      <c r="AJ137" s="198"/>
      <c r="AK137" s="198"/>
      <c r="AL137" s="198"/>
      <c r="AM137" s="198"/>
      <c r="AN137" s="197">
        <f t="shared" si="1"/>
        <v>0</v>
      </c>
      <c r="AO137" s="198"/>
      <c r="AP137" s="198"/>
      <c r="AQ137" s="85" t="s">
        <v>88</v>
      </c>
      <c r="AR137" s="47"/>
      <c r="AS137" s="90">
        <v>0</v>
      </c>
      <c r="AT137" s="91" t="e">
        <f t="shared" si="0"/>
        <v>#REF!</v>
      </c>
      <c r="AU137" s="92" t="e">
        <f>'2044_SO 03 - SOŠ hotelový...'!P131</f>
        <v>#REF!</v>
      </c>
      <c r="AV137" s="91" t="e">
        <f>'2044_SO 03 - SOŠ hotelový...'!J35</f>
        <v>#REF!</v>
      </c>
      <c r="AW137" s="91" t="e">
        <f>'2044_SO 03 - SOŠ hotelový...'!J36</f>
        <v>#REF!</v>
      </c>
      <c r="AX137" s="91">
        <f>'2044_SO 03 - SOŠ hotelový...'!J37</f>
        <v>0</v>
      </c>
      <c r="AY137" s="91">
        <f>'2044_SO 03 - SOŠ hotelový...'!J38</f>
        <v>0</v>
      </c>
      <c r="AZ137" s="91" t="e">
        <f>'2044_SO 03 - SOŠ hotelový...'!F35</f>
        <v>#REF!</v>
      </c>
      <c r="BA137" s="91" t="e">
        <f>'2044_SO 03 - SOŠ hotelový...'!F36</f>
        <v>#REF!</v>
      </c>
      <c r="BB137" s="91" t="e">
        <f>'2044_SO 03 - SOŠ hotelový...'!F37</f>
        <v>#REF!</v>
      </c>
      <c r="BC137" s="91" t="e">
        <f>'2044_SO 03 - SOŠ hotelový...'!F38</f>
        <v>#REF!</v>
      </c>
      <c r="BD137" s="93" t="e">
        <f>'2044_SO 03 - SOŠ hotelový...'!F39</f>
        <v>#REF!</v>
      </c>
      <c r="BT137" s="22" t="s">
        <v>89</v>
      </c>
      <c r="BV137" s="22" t="s">
        <v>79</v>
      </c>
      <c r="BW137" s="22" t="s">
        <v>199</v>
      </c>
      <c r="BX137" s="22" t="s">
        <v>193</v>
      </c>
      <c r="CL137" s="22" t="s">
        <v>1</v>
      </c>
    </row>
    <row r="138" spans="1:91" s="2" customFormat="1" ht="30" customHeight="1" x14ac:dyDescent="0.2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30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</row>
    <row r="139" spans="1:91" s="2" customFormat="1" ht="30" customHeight="1" x14ac:dyDescent="0.2">
      <c r="A139" s="29"/>
      <c r="B139" s="43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30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</row>
  </sheetData>
  <mergeCells count="211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N101:AP101"/>
    <mergeCell ref="AG101:AM101"/>
    <mergeCell ref="AN102:AP102"/>
    <mergeCell ref="AG102:AM102"/>
    <mergeCell ref="AN103:AP103"/>
    <mergeCell ref="AG103:AM103"/>
    <mergeCell ref="L85:AO85"/>
    <mergeCell ref="I92:AF92"/>
    <mergeCell ref="AM87:AN87"/>
    <mergeCell ref="AM89:AP89"/>
    <mergeCell ref="AS89:AT91"/>
    <mergeCell ref="AM90:AP90"/>
    <mergeCell ref="AN92:AP92"/>
    <mergeCell ref="AG92:AM92"/>
    <mergeCell ref="AG95:AM95"/>
    <mergeCell ref="AN95:AP95"/>
    <mergeCell ref="AN96:AP96"/>
    <mergeCell ref="AG96:AM96"/>
    <mergeCell ref="AN97:AP97"/>
    <mergeCell ref="AG97:AM97"/>
    <mergeCell ref="AN98:AP98"/>
    <mergeCell ref="AG104:AM104"/>
    <mergeCell ref="AN104:AP104"/>
    <mergeCell ref="AN105:AP105"/>
    <mergeCell ref="AG105:AM105"/>
    <mergeCell ref="AG106:AM106"/>
    <mergeCell ref="AN106:AP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G111:AM111"/>
    <mergeCell ref="AN111:AP111"/>
    <mergeCell ref="AG112:AM112"/>
    <mergeCell ref="AN112:AP112"/>
    <mergeCell ref="AN113:AP113"/>
    <mergeCell ref="AG113:AM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G124:AM124"/>
    <mergeCell ref="AN124:AP124"/>
    <mergeCell ref="AG125:AM125"/>
    <mergeCell ref="AG126:AM126"/>
    <mergeCell ref="AN126:AP126"/>
    <mergeCell ref="AN127:AP127"/>
    <mergeCell ref="AG127:AM127"/>
    <mergeCell ref="AG118:AM118"/>
    <mergeCell ref="AN118:AP118"/>
    <mergeCell ref="AN119:AP119"/>
    <mergeCell ref="AG119:AM119"/>
    <mergeCell ref="AG120:AM120"/>
    <mergeCell ref="AN120:AP120"/>
    <mergeCell ref="AG121:AM121"/>
    <mergeCell ref="AN121:AP121"/>
    <mergeCell ref="AG122:AM122"/>
    <mergeCell ref="AN122:AP122"/>
    <mergeCell ref="AG128:AM128"/>
    <mergeCell ref="AN128:AP128"/>
    <mergeCell ref="AN129:AP129"/>
    <mergeCell ref="AG129:AM129"/>
    <mergeCell ref="AG130:AM130"/>
    <mergeCell ref="AN130:AP130"/>
    <mergeCell ref="AN131:AP131"/>
    <mergeCell ref="AG131:AM131"/>
    <mergeCell ref="AN132:AP132"/>
    <mergeCell ref="AG132:AM132"/>
    <mergeCell ref="AN133:AP133"/>
    <mergeCell ref="AG133:AM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D99:H99"/>
    <mergeCell ref="J99:AF99"/>
    <mergeCell ref="K100:AF100"/>
    <mergeCell ref="E100:I100"/>
    <mergeCell ref="K101:AF101"/>
    <mergeCell ref="E101:I101"/>
    <mergeCell ref="K102:AF102"/>
    <mergeCell ref="E102:I102"/>
    <mergeCell ref="J103:AF103"/>
    <mergeCell ref="D103:H103"/>
    <mergeCell ref="AG98:AM98"/>
    <mergeCell ref="AN99:AP99"/>
    <mergeCell ref="AG99:AM99"/>
    <mergeCell ref="AN100:AP100"/>
    <mergeCell ref="AG100:AM100"/>
    <mergeCell ref="AG94:AM94"/>
    <mergeCell ref="AN94:AP94"/>
    <mergeCell ref="J113:AF113"/>
    <mergeCell ref="J125:AF125"/>
    <mergeCell ref="J118:AF118"/>
    <mergeCell ref="J110:AF110"/>
    <mergeCell ref="J122:AF122"/>
    <mergeCell ref="K114:AF114"/>
    <mergeCell ref="K112:AF112"/>
    <mergeCell ref="K111:AF111"/>
    <mergeCell ref="K109:AF109"/>
    <mergeCell ref="K108:AF108"/>
    <mergeCell ref="K107:AF107"/>
    <mergeCell ref="K106:AF106"/>
    <mergeCell ref="K105:AF105"/>
    <mergeCell ref="K104:AF104"/>
    <mergeCell ref="AG123:AM123"/>
    <mergeCell ref="AN123:AP123"/>
    <mergeCell ref="AN125:AP125"/>
    <mergeCell ref="J135:AF135"/>
    <mergeCell ref="K136:AF136"/>
    <mergeCell ref="K126:AF126"/>
    <mergeCell ref="K121:AF121"/>
    <mergeCell ref="K123:AF123"/>
    <mergeCell ref="K124:AF124"/>
    <mergeCell ref="K115:AF115"/>
    <mergeCell ref="K119:AF119"/>
    <mergeCell ref="K117:AF117"/>
    <mergeCell ref="K116:AF116"/>
    <mergeCell ref="K127:AF127"/>
    <mergeCell ref="K120:AF120"/>
    <mergeCell ref="E132:I132"/>
    <mergeCell ref="E133:I133"/>
    <mergeCell ref="D134:H134"/>
    <mergeCell ref="K128:AF128"/>
    <mergeCell ref="J129:AF129"/>
    <mergeCell ref="J130:AF130"/>
    <mergeCell ref="J131:AF131"/>
    <mergeCell ref="K132:AF132"/>
    <mergeCell ref="K133:AF133"/>
    <mergeCell ref="J134:AF134"/>
    <mergeCell ref="E114:I114"/>
    <mergeCell ref="E112:I112"/>
    <mergeCell ref="E123:I123"/>
    <mergeCell ref="E111:I111"/>
    <mergeCell ref="E120:I120"/>
    <mergeCell ref="E127:I127"/>
    <mergeCell ref="D129:H129"/>
    <mergeCell ref="D130:H130"/>
    <mergeCell ref="D131:H131"/>
    <mergeCell ref="BE104:BK104"/>
    <mergeCell ref="D135:H135"/>
    <mergeCell ref="E136:I136"/>
    <mergeCell ref="E137:I137"/>
    <mergeCell ref="E109:I109"/>
    <mergeCell ref="E104:I104"/>
    <mergeCell ref="E124:I124"/>
    <mergeCell ref="E108:I108"/>
    <mergeCell ref="E107:I107"/>
    <mergeCell ref="E106:I106"/>
    <mergeCell ref="E126:I126"/>
    <mergeCell ref="E105:I105"/>
    <mergeCell ref="K137:AF137"/>
    <mergeCell ref="D118:H118"/>
    <mergeCell ref="D122:H122"/>
    <mergeCell ref="D113:H113"/>
    <mergeCell ref="D125:H125"/>
    <mergeCell ref="D110:H110"/>
    <mergeCell ref="E128:I128"/>
    <mergeCell ref="E119:I119"/>
    <mergeCell ref="E117:I117"/>
    <mergeCell ref="E121:I121"/>
    <mergeCell ref="E116:I116"/>
    <mergeCell ref="E115:I115"/>
  </mergeCells>
  <hyperlinks>
    <hyperlink ref="A96" location="'SO 01.1_A - ACH - Archite...'!C2" display="/" xr:uid="{00000000-0004-0000-0000-000000000000}"/>
    <hyperlink ref="A97" location="'SO 01.1_Az - ACH - Archit...'!C2" display="/" xr:uid="{00000000-0004-0000-0000-000001000000}"/>
    <hyperlink ref="A98" location="'SO 01.1_E - ELI - Elektro...'!C2" display="/" xr:uid="{00000000-0004-0000-0000-000002000000}"/>
    <hyperlink ref="A100" location="'SO 01.2_A - ACH Architekt...'!C2" display="/" xr:uid="{00000000-0004-0000-0000-000003000000}"/>
    <hyperlink ref="A101" location="'SO 01.2_E - ELI - Elektro...'!C2" display="/" xr:uid="{00000000-0004-0000-0000-000004000000}"/>
    <hyperlink ref="A102" location="'SO 01.2_U - Úprava potrub...'!C2" display="/" xr:uid="{00000000-0004-0000-0000-000005000000}"/>
    <hyperlink ref="A104" location="'SO 02 - ACH - Architekton...'!C2" display="/" xr:uid="{00000000-0004-0000-0000-000006000000}"/>
    <hyperlink ref="A105" location="'SO 02_E - ELI - Elektroin...'!C2" display="/" xr:uid="{00000000-0004-0000-0000-000007000000}"/>
    <hyperlink ref="A106" location="'SO 02_P - PLY - Plynoinšt...'!C2" display="/" xr:uid="{00000000-0004-0000-0000-000008000000}"/>
    <hyperlink ref="A107" location="'SO 02_V - VYK - Vykurovanie'!C2" display="/" xr:uid="{00000000-0004-0000-0000-000009000000}"/>
    <hyperlink ref="A108" location="'SO 02_Vz - VZT - Vzduchot...'!C2" display="/" xr:uid="{00000000-0004-0000-0000-00000A000000}"/>
    <hyperlink ref="A109" location="'SO 02_Z - ZTI- Zdravotech...'!C2" display="/" xr:uid="{00000000-0004-0000-0000-00000B000000}"/>
    <hyperlink ref="A111" location="'SO 04_A - ACH - Architekt...'!C2" display="/" xr:uid="{00000000-0004-0000-0000-00000C000000}"/>
    <hyperlink ref="A112" location="'SO 04_E - ELI - Elektroin...'!C2" display="/" xr:uid="{00000000-0004-0000-0000-00000D000000}"/>
    <hyperlink ref="A114" location="'SO 05_A - ACH Architekton...'!C2" display="/" xr:uid="{00000000-0004-0000-0000-00000E000000}"/>
    <hyperlink ref="A115" location="'SO 05_E - ELI - Elektroin...'!C2" display="/" xr:uid="{00000000-0004-0000-0000-00000F000000}"/>
    <hyperlink ref="A116" location="'SO 05_P - PLY - Plynoinšt...'!C2" display="/" xr:uid="{00000000-0004-0000-0000-000010000000}"/>
    <hyperlink ref="A117" location="'SO 05_UK - VYK - Vykurovanie'!C2" display="/" xr:uid="{00000000-0004-0000-0000-000011000000}"/>
    <hyperlink ref="A119" location="'SO 06_A - ACH Architekton...'!C2" display="/" xr:uid="{00000000-0004-0000-0000-000012000000}"/>
    <hyperlink ref="A120" location="'SO 06_Az - ACH Architekto...'!C2" display="/" xr:uid="{00000000-0004-0000-0000-000013000000}"/>
    <hyperlink ref="A121" location="'SO 06_EL - ELI - Elektroi...'!C2" display="/" xr:uid="{00000000-0004-0000-0000-000014000000}"/>
    <hyperlink ref="A123" location="'SO 07_A - ACH - Architekt...'!C2" display="/" xr:uid="{00000000-0004-0000-0000-000015000000}"/>
    <hyperlink ref="A124" location="'SO 07_E - ELI - Elektroin...'!C2" display="/" xr:uid="{00000000-0004-0000-0000-000016000000}"/>
    <hyperlink ref="A126" location="'SO 08_A - ACH - Architekt...'!C2" display="/" xr:uid="{00000000-0004-0000-0000-000017000000}"/>
    <hyperlink ref="A127" location="'SO 08_E - ELI - Elektroin...'!C2" display="/" xr:uid="{00000000-0004-0000-0000-000018000000}"/>
    <hyperlink ref="A128" location="'SO 08_Z - ZTI - Zdravotec...'!C2" display="/" xr:uid="{00000000-0004-0000-0000-000019000000}"/>
    <hyperlink ref="A129" location="'2044 (8) - SOŠ hotelových...'!C2" display="/" xr:uid="{00000000-0004-0000-0000-00001A000000}"/>
    <hyperlink ref="A130" location="'2044 (9) - SOŠ hotelových...'!C2" display="/" xr:uid="{00000000-0004-0000-0000-00001B000000}"/>
    <hyperlink ref="A132" location="'2044 - SO 27 - Areálová k...'!C2" display="/" xr:uid="{00000000-0004-0000-0000-00001C000000}"/>
    <hyperlink ref="A133" location="'2044_E - SO 27 - Elektroi...'!C2" display="/" xr:uid="{00000000-0004-0000-0000-00001D000000}"/>
    <hyperlink ref="A134" location="'2044 (11) - SOŠ hotelovýc...'!C2" display="/" xr:uid="{00000000-0004-0000-0000-00001E000000}"/>
    <hyperlink ref="A136" location="'2044_DDZ - SOŠ hotelových...'!C2" display="/" xr:uid="{00000000-0004-0000-0000-00001F000000}"/>
    <hyperlink ref="A137" location="'2044_SO 03 - SOŠ hotelový...'!C2" display="/" xr:uid="{00000000-0004-0000-0000-000020000000}"/>
  </hyperlinks>
  <pageMargins left="0.39374999999999999" right="0.39374999999999999" top="0.39374999999999999" bottom="0.39374999999999999" header="0" footer="0"/>
  <pageSetup paperSize="9" scale="75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L217"/>
  <sheetViews>
    <sheetView showGridLines="0" topLeftCell="A132" zoomScaleNormal="100" workbookViewId="0">
      <selection activeCell="J132" sqref="J132"/>
    </sheetView>
  </sheetViews>
  <sheetFormatPr defaultColWidth="9.28515625" defaultRowHeight="10.199999999999999" x14ac:dyDescent="0.2"/>
  <cols>
    <col min="1" max="1" width="8.28515625" style="175" customWidth="1"/>
    <col min="2" max="2" width="1.140625" style="175" customWidth="1"/>
    <col min="3" max="3" width="4.140625" style="175" customWidth="1"/>
    <col min="4" max="4" width="4.28515625" style="175" customWidth="1"/>
    <col min="5" max="5" width="17.140625" style="175" customWidth="1"/>
    <col min="6" max="6" width="50.85546875" style="175" customWidth="1"/>
    <col min="7" max="7" width="7.42578125" style="175" customWidth="1"/>
    <col min="8" max="8" width="14" style="175" customWidth="1"/>
    <col min="9" max="9" width="15.85546875" style="175" customWidth="1"/>
    <col min="10" max="10" width="22.28515625" style="175" customWidth="1"/>
    <col min="11" max="11" width="22.28515625" style="175" hidden="1" customWidth="1"/>
    <col min="12" max="12" width="9.28515625" style="175" customWidth="1"/>
    <col min="13" max="13" width="10.85546875" style="175" hidden="1" customWidth="1"/>
    <col min="14" max="19" width="14.140625" style="175" hidden="1" customWidth="1"/>
    <col min="20" max="20" width="16.28515625" style="175" hidden="1" customWidth="1"/>
    <col min="21" max="21" width="12.28515625" style="175" customWidth="1"/>
    <col min="22" max="22" width="16.28515625" style="175" customWidth="1"/>
    <col min="23" max="23" width="12.28515625" style="175" customWidth="1"/>
    <col min="24" max="24" width="15" style="175" customWidth="1"/>
    <col min="25" max="25" width="11" style="175" customWidth="1"/>
    <col min="26" max="26" width="15" style="175" customWidth="1"/>
    <col min="27" max="27" width="16.28515625" style="175" customWidth="1"/>
    <col min="28" max="28" width="11" style="175" customWidth="1"/>
    <col min="29" max="29" width="15" style="175" customWidth="1"/>
    <col min="30" max="30" width="16.28515625" style="175" customWidth="1"/>
    <col min="31" max="16384" width="9.28515625" style="175"/>
  </cols>
  <sheetData>
    <row r="2" spans="1:45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AS2" s="14" t="s">
        <v>5309</v>
      </c>
    </row>
    <row r="3" spans="1:45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S3" s="14" t="s">
        <v>77</v>
      </c>
    </row>
    <row r="4" spans="1:45" ht="24.9" customHeight="1" x14ac:dyDescent="0.2">
      <c r="B4" s="17"/>
      <c r="D4" s="18" t="s">
        <v>200</v>
      </c>
      <c r="L4" s="17"/>
      <c r="M4" s="94" t="s">
        <v>9</v>
      </c>
      <c r="AS4" s="14" t="s">
        <v>3</v>
      </c>
    </row>
    <row r="5" spans="1:45" ht="6.9" customHeight="1" x14ac:dyDescent="0.2">
      <c r="B5" s="17"/>
      <c r="L5" s="17"/>
    </row>
    <row r="6" spans="1:45" ht="12" customHeight="1" x14ac:dyDescent="0.2">
      <c r="B6" s="17"/>
      <c r="D6" s="183" t="s">
        <v>15</v>
      </c>
      <c r="L6" s="17"/>
    </row>
    <row r="7" spans="1:45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5" ht="12" customHeight="1" x14ac:dyDescent="0.2">
      <c r="B8" s="17"/>
      <c r="D8" s="195" t="s">
        <v>201</v>
      </c>
      <c r="E8" s="194"/>
      <c r="F8" s="194"/>
      <c r="G8" s="194"/>
      <c r="H8" s="194"/>
      <c r="L8" s="17"/>
    </row>
    <row r="9" spans="1:45" s="2" customFormat="1" ht="23.25" customHeight="1" x14ac:dyDescent="0.2">
      <c r="A9" s="182"/>
      <c r="B9" s="30"/>
      <c r="C9" s="182"/>
      <c r="D9" s="196"/>
      <c r="E9" s="241" t="s">
        <v>2058</v>
      </c>
      <c r="F9" s="240"/>
      <c r="G9" s="240"/>
      <c r="H9" s="240"/>
      <c r="I9" s="182"/>
      <c r="J9" s="182"/>
      <c r="K9" s="182"/>
      <c r="L9" s="38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</row>
    <row r="10" spans="1:45" s="2" customFormat="1" ht="12" customHeight="1" x14ac:dyDescent="0.2">
      <c r="A10" s="182"/>
      <c r="B10" s="30"/>
      <c r="C10" s="182"/>
      <c r="D10" s="195" t="s">
        <v>203</v>
      </c>
      <c r="E10" s="196"/>
      <c r="F10" s="196"/>
      <c r="G10" s="196"/>
      <c r="H10" s="196"/>
      <c r="I10" s="182"/>
      <c r="J10" s="182"/>
      <c r="K10" s="182"/>
      <c r="L10" s="38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</row>
    <row r="11" spans="1:45" s="2" customFormat="1" ht="16.5" customHeight="1" x14ac:dyDescent="0.2">
      <c r="A11" s="182"/>
      <c r="B11" s="30"/>
      <c r="C11" s="182"/>
      <c r="D11" s="196"/>
      <c r="E11" s="214" t="s">
        <v>5402</v>
      </c>
      <c r="F11" s="240"/>
      <c r="G11" s="240"/>
      <c r="H11" s="240"/>
      <c r="I11" s="182"/>
      <c r="J11" s="182"/>
      <c r="K11" s="182"/>
      <c r="L11" s="38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</row>
    <row r="12" spans="1:45" s="2" customFormat="1" x14ac:dyDescent="0.2">
      <c r="A12" s="182"/>
      <c r="B12" s="30"/>
      <c r="C12" s="182"/>
      <c r="D12" s="182"/>
      <c r="E12" s="182"/>
      <c r="F12" s="182"/>
      <c r="G12" s="182"/>
      <c r="H12" s="182"/>
      <c r="I12" s="182"/>
      <c r="J12" s="182"/>
      <c r="K12" s="182"/>
      <c r="L12" s="38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</row>
    <row r="13" spans="1:45" s="2" customFormat="1" ht="12" customHeight="1" x14ac:dyDescent="0.2">
      <c r="A13" s="182"/>
      <c r="B13" s="30"/>
      <c r="C13" s="182"/>
      <c r="D13" s="183" t="s">
        <v>17</v>
      </c>
      <c r="E13" s="182"/>
      <c r="F13" s="174" t="s">
        <v>1</v>
      </c>
      <c r="G13" s="182"/>
      <c r="H13" s="182"/>
      <c r="I13" s="183" t="s">
        <v>18</v>
      </c>
      <c r="J13" s="174" t="s">
        <v>1</v>
      </c>
      <c r="K13" s="182"/>
      <c r="L13" s="38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</row>
    <row r="14" spans="1:45" s="2" customFormat="1" ht="12" customHeight="1" x14ac:dyDescent="0.2">
      <c r="A14" s="182"/>
      <c r="B14" s="30"/>
      <c r="C14" s="182"/>
      <c r="D14" s="183" t="s">
        <v>19</v>
      </c>
      <c r="E14" s="182"/>
      <c r="F14" s="174" t="s">
        <v>20</v>
      </c>
      <c r="G14" s="182"/>
      <c r="H14" s="182"/>
      <c r="I14" s="183" t="s">
        <v>21</v>
      </c>
      <c r="J14" s="180">
        <f>'Rekapitulácia stavby'!AN8</f>
        <v>44354</v>
      </c>
      <c r="K14" s="182"/>
      <c r="L14" s="38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</row>
    <row r="15" spans="1:45" s="2" customFormat="1" ht="10.95" customHeight="1" x14ac:dyDescent="0.2">
      <c r="A15" s="182"/>
      <c r="B15" s="30"/>
      <c r="C15" s="182"/>
      <c r="D15" s="182"/>
      <c r="E15" s="182"/>
      <c r="F15" s="182"/>
      <c r="G15" s="182"/>
      <c r="H15" s="182"/>
      <c r="I15" s="182"/>
      <c r="J15" s="182"/>
      <c r="K15" s="182"/>
      <c r="L15" s="38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</row>
    <row r="16" spans="1:45" s="2" customFormat="1" ht="12" customHeight="1" x14ac:dyDescent="0.2">
      <c r="A16" s="182"/>
      <c r="B16" s="30"/>
      <c r="C16" s="182"/>
      <c r="D16" s="183" t="s">
        <v>22</v>
      </c>
      <c r="E16" s="182"/>
      <c r="F16" s="182"/>
      <c r="G16" s="182"/>
      <c r="H16" s="182"/>
      <c r="I16" s="183" t="s">
        <v>23</v>
      </c>
      <c r="J16" s="174" t="s">
        <v>1</v>
      </c>
      <c r="K16" s="182"/>
      <c r="L16" s="38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</row>
    <row r="17" spans="1:30" s="2" customFormat="1" ht="18" customHeight="1" x14ac:dyDescent="0.2">
      <c r="A17" s="182"/>
      <c r="B17" s="30"/>
      <c r="C17" s="182"/>
      <c r="D17" s="182"/>
      <c r="E17" s="174" t="s">
        <v>24</v>
      </c>
      <c r="F17" s="182"/>
      <c r="G17" s="182"/>
      <c r="H17" s="182"/>
      <c r="I17" s="183" t="s">
        <v>25</v>
      </c>
      <c r="J17" s="174" t="s">
        <v>1</v>
      </c>
      <c r="K17" s="182"/>
      <c r="L17" s="38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</row>
    <row r="18" spans="1:30" s="2" customFormat="1" ht="6.9" customHeight="1" x14ac:dyDescent="0.2">
      <c r="A18" s="182"/>
      <c r="B18" s="30"/>
      <c r="C18" s="182"/>
      <c r="D18" s="182"/>
      <c r="E18" s="182"/>
      <c r="F18" s="182"/>
      <c r="G18" s="182"/>
      <c r="H18" s="182"/>
      <c r="I18" s="182"/>
      <c r="J18" s="182"/>
      <c r="K18" s="182"/>
      <c r="L18" s="38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</row>
    <row r="19" spans="1:30" s="2" customFormat="1" ht="12" customHeight="1" x14ac:dyDescent="0.2">
      <c r="A19" s="182"/>
      <c r="B19" s="30"/>
      <c r="C19" s="182"/>
      <c r="D19" s="183" t="s">
        <v>26</v>
      </c>
      <c r="E19" s="182"/>
      <c r="F19" s="182"/>
      <c r="G19" s="182"/>
      <c r="H19" s="182"/>
      <c r="I19" s="183" t="s">
        <v>23</v>
      </c>
      <c r="J19" s="184" t="str">
        <f>'Rekapitulácia stavby'!AN13</f>
        <v>Vyplň údaj</v>
      </c>
      <c r="K19" s="182"/>
      <c r="L19" s="38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</row>
    <row r="20" spans="1:30" s="2" customFormat="1" ht="18" customHeight="1" x14ac:dyDescent="0.2">
      <c r="A20" s="182"/>
      <c r="B20" s="30"/>
      <c r="C20" s="182"/>
      <c r="D20" s="182"/>
      <c r="E20" s="243" t="str">
        <f>'Rekapitulácia stavby'!E14</f>
        <v>Vyplň údaj</v>
      </c>
      <c r="F20" s="229"/>
      <c r="G20" s="229"/>
      <c r="H20" s="229"/>
      <c r="I20" s="183" t="s">
        <v>25</v>
      </c>
      <c r="J20" s="184" t="str">
        <f>'Rekapitulácia stavby'!AN14</f>
        <v>Vyplň údaj</v>
      </c>
      <c r="K20" s="182"/>
      <c r="L20" s="38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</row>
    <row r="21" spans="1:30" s="2" customFormat="1" ht="6.9" customHeight="1" x14ac:dyDescent="0.2">
      <c r="A21" s="182"/>
      <c r="B21" s="30"/>
      <c r="C21" s="182"/>
      <c r="D21" s="182"/>
      <c r="E21" s="182"/>
      <c r="F21" s="182"/>
      <c r="G21" s="182"/>
      <c r="H21" s="182"/>
      <c r="I21" s="182"/>
      <c r="J21" s="182"/>
      <c r="K21" s="182"/>
      <c r="L21" s="38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</row>
    <row r="22" spans="1:30" s="2" customFormat="1" ht="12" customHeight="1" x14ac:dyDescent="0.2">
      <c r="A22" s="182"/>
      <c r="B22" s="30"/>
      <c r="C22" s="182"/>
      <c r="D22" s="183" t="s">
        <v>28</v>
      </c>
      <c r="E22" s="182"/>
      <c r="F22" s="182"/>
      <c r="G22" s="182"/>
      <c r="H22" s="182"/>
      <c r="I22" s="183" t="s">
        <v>23</v>
      </c>
      <c r="J22" s="174" t="s">
        <v>29</v>
      </c>
      <c r="K22" s="182"/>
      <c r="L22" s="38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</row>
    <row r="23" spans="1:30" s="2" customFormat="1" ht="18" customHeight="1" x14ac:dyDescent="0.2">
      <c r="A23" s="182"/>
      <c r="B23" s="30"/>
      <c r="C23" s="182"/>
      <c r="D23" s="182"/>
      <c r="E23" s="174" t="s">
        <v>30</v>
      </c>
      <c r="F23" s="182"/>
      <c r="G23" s="182"/>
      <c r="H23" s="182"/>
      <c r="I23" s="183" t="s">
        <v>25</v>
      </c>
      <c r="J23" s="174" t="s">
        <v>31</v>
      </c>
      <c r="K23" s="182"/>
      <c r="L23" s="38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</row>
    <row r="24" spans="1:30" s="2" customFormat="1" ht="6.9" customHeight="1" x14ac:dyDescent="0.2">
      <c r="A24" s="182"/>
      <c r="B24" s="30"/>
      <c r="C24" s="182"/>
      <c r="D24" s="182"/>
      <c r="E24" s="182"/>
      <c r="F24" s="182"/>
      <c r="G24" s="182"/>
      <c r="H24" s="182"/>
      <c r="I24" s="182"/>
      <c r="J24" s="182"/>
      <c r="K24" s="182"/>
      <c r="L24" s="38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</row>
    <row r="25" spans="1:30" s="2" customFormat="1" ht="12" customHeight="1" x14ac:dyDescent="0.2">
      <c r="A25" s="182"/>
      <c r="B25" s="30"/>
      <c r="C25" s="182"/>
      <c r="D25" s="183" t="s">
        <v>33</v>
      </c>
      <c r="E25" s="182"/>
      <c r="F25" s="182"/>
      <c r="G25" s="182"/>
      <c r="H25" s="182"/>
      <c r="I25" s="183" t="s">
        <v>23</v>
      </c>
      <c r="J25" s="174" t="str">
        <f>IF('Rekapitulácia stavby'!AN19="","",'Rekapitulácia stavby'!AN19)</f>
        <v/>
      </c>
      <c r="K25" s="182"/>
      <c r="L25" s="38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</row>
    <row r="26" spans="1:30" s="2" customFormat="1" ht="18" customHeight="1" x14ac:dyDescent="0.2">
      <c r="A26" s="182"/>
      <c r="B26" s="30"/>
      <c r="C26" s="182"/>
      <c r="D26" s="182"/>
      <c r="E26" s="174" t="str">
        <f>IF('Rekapitulácia stavby'!E20="","",'Rekapitulácia stavby'!E20)</f>
        <v xml:space="preserve"> </v>
      </c>
      <c r="F26" s="182"/>
      <c r="G26" s="182"/>
      <c r="H26" s="182"/>
      <c r="I26" s="183" t="s">
        <v>25</v>
      </c>
      <c r="J26" s="174" t="str">
        <f>IF('Rekapitulácia stavby'!AN20="","",'Rekapitulácia stavby'!AN20)</f>
        <v/>
      </c>
      <c r="K26" s="182"/>
      <c r="L26" s="38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</row>
    <row r="27" spans="1:30" s="2" customFormat="1" ht="6.9" customHeight="1" x14ac:dyDescent="0.2">
      <c r="A27" s="182"/>
      <c r="B27" s="30"/>
      <c r="C27" s="182"/>
      <c r="D27" s="182"/>
      <c r="E27" s="182"/>
      <c r="F27" s="182"/>
      <c r="G27" s="182"/>
      <c r="H27" s="182"/>
      <c r="I27" s="182"/>
      <c r="J27" s="182"/>
      <c r="K27" s="182"/>
      <c r="L27" s="38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</row>
    <row r="28" spans="1:30" s="2" customFormat="1" ht="12" customHeight="1" x14ac:dyDescent="0.2">
      <c r="A28" s="182"/>
      <c r="B28" s="30"/>
      <c r="C28" s="182"/>
      <c r="D28" s="183" t="s">
        <v>35</v>
      </c>
      <c r="E28" s="182"/>
      <c r="F28" s="182"/>
      <c r="G28" s="182"/>
      <c r="H28" s="182"/>
      <c r="I28" s="182"/>
      <c r="J28" s="182"/>
      <c r="K28" s="182"/>
      <c r="L28" s="38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</row>
    <row r="29" spans="1:30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</row>
    <row r="30" spans="1:30" s="2" customFormat="1" ht="6.9" customHeight="1" x14ac:dyDescent="0.2">
      <c r="A30" s="182"/>
      <c r="B30" s="30"/>
      <c r="C30" s="182"/>
      <c r="D30" s="182"/>
      <c r="E30" s="182"/>
      <c r="F30" s="182"/>
      <c r="G30" s="182"/>
      <c r="H30" s="182"/>
      <c r="I30" s="182"/>
      <c r="J30" s="182"/>
      <c r="K30" s="182"/>
      <c r="L30" s="38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</row>
    <row r="31" spans="1:30" s="2" customFormat="1" ht="6.9" customHeight="1" x14ac:dyDescent="0.2">
      <c r="A31" s="182"/>
      <c r="B31" s="30"/>
      <c r="C31" s="182"/>
      <c r="D31" s="62"/>
      <c r="E31" s="62"/>
      <c r="F31" s="62"/>
      <c r="G31" s="62"/>
      <c r="H31" s="62"/>
      <c r="I31" s="62"/>
      <c r="J31" s="62"/>
      <c r="K31" s="62"/>
      <c r="L31" s="38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</row>
    <row r="32" spans="1:30" s="2" customFormat="1" ht="25.35" customHeight="1" x14ac:dyDescent="0.2">
      <c r="A32" s="182"/>
      <c r="B32" s="30"/>
      <c r="C32" s="182"/>
      <c r="D32" s="98" t="s">
        <v>37</v>
      </c>
      <c r="E32" s="182"/>
      <c r="F32" s="182"/>
      <c r="G32" s="182"/>
      <c r="H32" s="182"/>
      <c r="I32" s="182"/>
      <c r="J32" s="181">
        <f>ROUND(J131, 2)</f>
        <v>0</v>
      </c>
      <c r="K32" s="182"/>
      <c r="L32" s="38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</row>
    <row r="33" spans="1:30" s="2" customFormat="1" ht="6.9" customHeight="1" x14ac:dyDescent="0.2">
      <c r="A33" s="182"/>
      <c r="B33" s="30"/>
      <c r="C33" s="182"/>
      <c r="D33" s="62"/>
      <c r="E33" s="62"/>
      <c r="F33" s="62"/>
      <c r="G33" s="62"/>
      <c r="H33" s="62"/>
      <c r="I33" s="62"/>
      <c r="J33" s="62"/>
      <c r="K33" s="62"/>
      <c r="L33" s="38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</row>
    <row r="34" spans="1:30" s="2" customFormat="1" ht="14.4" customHeight="1" x14ac:dyDescent="0.2">
      <c r="A34" s="182"/>
      <c r="B34" s="30"/>
      <c r="C34" s="182"/>
      <c r="D34" s="182"/>
      <c r="E34" s="182"/>
      <c r="F34" s="178" t="s">
        <v>39</v>
      </c>
      <c r="G34" s="182"/>
      <c r="H34" s="182"/>
      <c r="I34" s="178" t="s">
        <v>38</v>
      </c>
      <c r="J34" s="178" t="s">
        <v>40</v>
      </c>
      <c r="K34" s="182"/>
      <c r="L34" s="38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</row>
    <row r="35" spans="1:30" s="2" customFormat="1" ht="14.4" customHeight="1" x14ac:dyDescent="0.2">
      <c r="A35" s="182"/>
      <c r="B35" s="30"/>
      <c r="C35" s="182"/>
      <c r="D35" s="99" t="s">
        <v>41</v>
      </c>
      <c r="E35" s="183" t="s">
        <v>42</v>
      </c>
      <c r="F35" s="100" t="e">
        <f>ROUND((ROUND((SUM(BD131:BD216)),  2) + SUM(#REF!)), 2)</f>
        <v>#REF!</v>
      </c>
      <c r="G35" s="182"/>
      <c r="H35" s="182"/>
      <c r="I35" s="101">
        <v>0.2</v>
      </c>
      <c r="J35" s="100" t="e">
        <f>ROUND((ROUND(((SUM(BD131:BD216))*I35),  2) + (SUM(#REF!)*I35)), 2)</f>
        <v>#REF!</v>
      </c>
      <c r="K35" s="182"/>
      <c r="L35" s="38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</row>
    <row r="36" spans="1:30" s="2" customFormat="1" ht="14.4" customHeight="1" x14ac:dyDescent="0.2">
      <c r="A36" s="182"/>
      <c r="B36" s="30"/>
      <c r="C36" s="182"/>
      <c r="D36" s="182"/>
      <c r="E36" s="183" t="s">
        <v>43</v>
      </c>
      <c r="F36" s="100" t="e">
        <f>ROUND((ROUND((SUM(BE131:BE216)),  2) + SUM(#REF!)), 2)</f>
        <v>#REF!</v>
      </c>
      <c r="G36" s="182"/>
      <c r="H36" s="182"/>
      <c r="I36" s="101">
        <v>0.2</v>
      </c>
      <c r="J36" s="100" t="e">
        <f>ROUND((ROUND(((SUM(BE131:BE216))*I36),  2) + (SUM(#REF!)*I36)), 2)</f>
        <v>#REF!</v>
      </c>
      <c r="K36" s="182"/>
      <c r="L36" s="38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</row>
    <row r="37" spans="1:30" s="2" customFormat="1" ht="14.4" hidden="1" customHeight="1" x14ac:dyDescent="0.2">
      <c r="A37" s="182"/>
      <c r="B37" s="30"/>
      <c r="C37" s="182"/>
      <c r="D37" s="182"/>
      <c r="E37" s="183" t="s">
        <v>44</v>
      </c>
      <c r="F37" s="100" t="e">
        <f>ROUND((ROUND((SUM(BF131:BF216)),  2) + SUM(#REF!)), 2)</f>
        <v>#REF!</v>
      </c>
      <c r="G37" s="182"/>
      <c r="H37" s="182"/>
      <c r="I37" s="101">
        <v>0.2</v>
      </c>
      <c r="J37" s="100">
        <f>0</f>
        <v>0</v>
      </c>
      <c r="K37" s="182"/>
      <c r="L37" s="38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</row>
    <row r="38" spans="1:30" s="2" customFormat="1" ht="14.4" hidden="1" customHeight="1" x14ac:dyDescent="0.2">
      <c r="A38" s="182"/>
      <c r="B38" s="30"/>
      <c r="C38" s="182"/>
      <c r="D38" s="182"/>
      <c r="E38" s="183" t="s">
        <v>45</v>
      </c>
      <c r="F38" s="100" t="e">
        <f>ROUND((ROUND((SUM(BG131:BG216)),  2) + SUM(#REF!)), 2)</f>
        <v>#REF!</v>
      </c>
      <c r="G38" s="182"/>
      <c r="H38" s="182"/>
      <c r="I38" s="101">
        <v>0.2</v>
      </c>
      <c r="J38" s="100">
        <f>0</f>
        <v>0</v>
      </c>
      <c r="K38" s="182"/>
      <c r="L38" s="38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</row>
    <row r="39" spans="1:30" s="2" customFormat="1" ht="14.4" hidden="1" customHeight="1" x14ac:dyDescent="0.2">
      <c r="A39" s="182"/>
      <c r="B39" s="30"/>
      <c r="C39" s="182"/>
      <c r="D39" s="182"/>
      <c r="E39" s="183" t="s">
        <v>46</v>
      </c>
      <c r="F39" s="100" t="e">
        <f>ROUND((ROUND((SUM(BH131:BH216)),  2) + SUM(#REF!)), 2)</f>
        <v>#REF!</v>
      </c>
      <c r="G39" s="182"/>
      <c r="H39" s="182"/>
      <c r="I39" s="101">
        <v>0</v>
      </c>
      <c r="J39" s="100">
        <f>0</f>
        <v>0</v>
      </c>
      <c r="K39" s="182"/>
      <c r="L39" s="38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</row>
    <row r="40" spans="1:30" s="2" customFormat="1" ht="6.9" customHeight="1" x14ac:dyDescent="0.2">
      <c r="A40" s="182"/>
      <c r="B40" s="30"/>
      <c r="C40" s="182"/>
      <c r="D40" s="182"/>
      <c r="E40" s="182"/>
      <c r="F40" s="182"/>
      <c r="G40" s="182"/>
      <c r="H40" s="182"/>
      <c r="I40" s="182"/>
      <c r="J40" s="182"/>
      <c r="K40" s="182"/>
      <c r="L40" s="38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</row>
    <row r="41" spans="1:30" s="2" customFormat="1" ht="25.35" customHeight="1" x14ac:dyDescent="0.2">
      <c r="A41" s="182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</row>
    <row r="42" spans="1:30" s="2" customFormat="1" ht="14.4" customHeight="1" x14ac:dyDescent="0.2">
      <c r="A42" s="182"/>
      <c r="B42" s="30"/>
      <c r="C42" s="182"/>
      <c r="D42" s="182"/>
      <c r="E42" s="182"/>
      <c r="F42" s="182"/>
      <c r="G42" s="182"/>
      <c r="H42" s="182"/>
      <c r="I42" s="182"/>
      <c r="J42" s="182"/>
      <c r="K42" s="182"/>
      <c r="L42" s="38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</row>
    <row r="43" spans="1:30" ht="14.4" customHeight="1" x14ac:dyDescent="0.2">
      <c r="B43" s="17"/>
      <c r="L43" s="17"/>
    </row>
    <row r="44" spans="1:30" ht="14.4" customHeight="1" x14ac:dyDescent="0.2">
      <c r="B44" s="17"/>
      <c r="L44" s="17"/>
    </row>
    <row r="45" spans="1:30" ht="14.4" customHeight="1" x14ac:dyDescent="0.2">
      <c r="B45" s="17"/>
      <c r="L45" s="17"/>
    </row>
    <row r="46" spans="1:30" ht="14.4" customHeight="1" x14ac:dyDescent="0.2">
      <c r="B46" s="17"/>
      <c r="L46" s="17"/>
    </row>
    <row r="47" spans="1:30" ht="14.4" customHeight="1" x14ac:dyDescent="0.2">
      <c r="B47" s="17"/>
      <c r="L47" s="17"/>
    </row>
    <row r="48" spans="1:30" ht="14.4" customHeight="1" x14ac:dyDescent="0.2">
      <c r="B48" s="17"/>
      <c r="L48" s="17"/>
    </row>
    <row r="49" spans="1:30" ht="14.4" customHeight="1" x14ac:dyDescent="0.2">
      <c r="B49" s="17"/>
      <c r="L49" s="17"/>
    </row>
    <row r="50" spans="1:30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0" x14ac:dyDescent="0.2">
      <c r="B51" s="17"/>
      <c r="L51" s="17"/>
    </row>
    <row r="52" spans="1:30" x14ac:dyDescent="0.2">
      <c r="B52" s="17"/>
      <c r="L52" s="17"/>
    </row>
    <row r="53" spans="1:30" x14ac:dyDescent="0.2">
      <c r="B53" s="17"/>
      <c r="L53" s="17"/>
    </row>
    <row r="54" spans="1:30" x14ac:dyDescent="0.2">
      <c r="B54" s="17"/>
      <c r="L54" s="17"/>
    </row>
    <row r="55" spans="1:30" x14ac:dyDescent="0.2">
      <c r="B55" s="17"/>
      <c r="L55" s="17"/>
    </row>
    <row r="56" spans="1:30" x14ac:dyDescent="0.2">
      <c r="B56" s="17"/>
      <c r="L56" s="17"/>
    </row>
    <row r="57" spans="1:30" x14ac:dyDescent="0.2">
      <c r="B57" s="17"/>
      <c r="L57" s="17"/>
    </row>
    <row r="58" spans="1:30" x14ac:dyDescent="0.2">
      <c r="B58" s="17"/>
      <c r="L58" s="17"/>
    </row>
    <row r="59" spans="1:30" x14ac:dyDescent="0.2">
      <c r="B59" s="17"/>
      <c r="L59" s="17"/>
    </row>
    <row r="60" spans="1:30" x14ac:dyDescent="0.2">
      <c r="B60" s="17"/>
      <c r="L60" s="17"/>
    </row>
    <row r="61" spans="1:30" s="2" customFormat="1" ht="13.2" x14ac:dyDescent="0.2">
      <c r="A61" s="182"/>
      <c r="B61" s="30"/>
      <c r="C61" s="182"/>
      <c r="D61" s="41" t="s">
        <v>52</v>
      </c>
      <c r="E61" s="177"/>
      <c r="F61" s="108" t="s">
        <v>53</v>
      </c>
      <c r="G61" s="41" t="s">
        <v>52</v>
      </c>
      <c r="H61" s="177"/>
      <c r="I61" s="177"/>
      <c r="J61" s="109" t="s">
        <v>53</v>
      </c>
      <c r="K61" s="177"/>
      <c r="L61" s="38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</row>
    <row r="62" spans="1:30" x14ac:dyDescent="0.2">
      <c r="B62" s="17"/>
      <c r="L62" s="17"/>
    </row>
    <row r="63" spans="1:30" x14ac:dyDescent="0.2">
      <c r="B63" s="17"/>
      <c r="L63" s="17"/>
    </row>
    <row r="64" spans="1:30" x14ac:dyDescent="0.2">
      <c r="B64" s="17"/>
      <c r="L64" s="17"/>
    </row>
    <row r="65" spans="1:30" s="2" customFormat="1" ht="13.2" x14ac:dyDescent="0.2">
      <c r="A65" s="182"/>
      <c r="B65" s="30"/>
      <c r="C65" s="182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</row>
    <row r="66" spans="1:30" x14ac:dyDescent="0.2">
      <c r="B66" s="17"/>
      <c r="L66" s="17"/>
    </row>
    <row r="67" spans="1:30" x14ac:dyDescent="0.2">
      <c r="B67" s="17"/>
      <c r="L67" s="17"/>
    </row>
    <row r="68" spans="1:30" x14ac:dyDescent="0.2">
      <c r="B68" s="17"/>
      <c r="L68" s="17"/>
    </row>
    <row r="69" spans="1:30" x14ac:dyDescent="0.2">
      <c r="B69" s="17"/>
      <c r="L69" s="17"/>
    </row>
    <row r="70" spans="1:30" x14ac:dyDescent="0.2">
      <c r="B70" s="17"/>
      <c r="L70" s="17"/>
    </row>
    <row r="71" spans="1:30" x14ac:dyDescent="0.2">
      <c r="B71" s="17"/>
      <c r="L71" s="17"/>
    </row>
    <row r="72" spans="1:30" x14ac:dyDescent="0.2">
      <c r="B72" s="17"/>
      <c r="L72" s="17"/>
    </row>
    <row r="73" spans="1:30" x14ac:dyDescent="0.2">
      <c r="B73" s="17"/>
      <c r="L73" s="17"/>
    </row>
    <row r="74" spans="1:30" x14ac:dyDescent="0.2">
      <c r="B74" s="17"/>
      <c r="L74" s="17"/>
    </row>
    <row r="75" spans="1:30" x14ac:dyDescent="0.2">
      <c r="B75" s="17"/>
      <c r="L75" s="17"/>
    </row>
    <row r="76" spans="1:30" s="2" customFormat="1" ht="13.2" x14ac:dyDescent="0.2">
      <c r="A76" s="182"/>
      <c r="B76" s="30"/>
      <c r="C76" s="182"/>
      <c r="D76" s="41" t="s">
        <v>52</v>
      </c>
      <c r="E76" s="177"/>
      <c r="F76" s="108" t="s">
        <v>53</v>
      </c>
      <c r="G76" s="41" t="s">
        <v>52</v>
      </c>
      <c r="H76" s="177"/>
      <c r="I76" s="177"/>
      <c r="J76" s="109" t="s">
        <v>53</v>
      </c>
      <c r="K76" s="177"/>
      <c r="L76" s="38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</row>
    <row r="77" spans="1:30" s="2" customFormat="1" ht="14.4" customHeight="1" x14ac:dyDescent="0.2">
      <c r="A77" s="18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</row>
    <row r="81" spans="1:30" s="2" customFormat="1" ht="6.9" customHeight="1" x14ac:dyDescent="0.2">
      <c r="A81" s="182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</row>
    <row r="82" spans="1:30" s="2" customFormat="1" ht="24.9" customHeight="1" x14ac:dyDescent="0.2">
      <c r="A82" s="182"/>
      <c r="B82" s="30"/>
      <c r="C82" s="18" t="s">
        <v>205</v>
      </c>
      <c r="D82" s="182"/>
      <c r="E82" s="182"/>
      <c r="F82" s="182"/>
      <c r="G82" s="182"/>
      <c r="H82" s="182"/>
      <c r="I82" s="182"/>
      <c r="J82" s="182"/>
      <c r="K82" s="182"/>
      <c r="L82" s="38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</row>
    <row r="83" spans="1:30" s="2" customFormat="1" ht="6.9" customHeight="1" x14ac:dyDescent="0.2">
      <c r="A83" s="182"/>
      <c r="B83" s="30"/>
      <c r="C83" s="182"/>
      <c r="D83" s="182"/>
      <c r="E83" s="182"/>
      <c r="F83" s="182"/>
      <c r="G83" s="182"/>
      <c r="H83" s="182"/>
      <c r="I83" s="182"/>
      <c r="J83" s="182"/>
      <c r="K83" s="182"/>
      <c r="L83" s="38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</row>
    <row r="84" spans="1:30" s="2" customFormat="1" ht="12" customHeight="1" x14ac:dyDescent="0.2">
      <c r="A84" s="182"/>
      <c r="B84" s="30"/>
      <c r="C84" s="183" t="s">
        <v>15</v>
      </c>
      <c r="D84" s="182"/>
      <c r="E84" s="182"/>
      <c r="F84" s="182"/>
      <c r="G84" s="182"/>
      <c r="H84" s="182"/>
      <c r="I84" s="182"/>
      <c r="J84" s="182"/>
      <c r="K84" s="182"/>
      <c r="L84" s="38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</row>
    <row r="85" spans="1:30" s="2" customFormat="1" ht="26.25" customHeight="1" x14ac:dyDescent="0.2">
      <c r="A85" s="182"/>
      <c r="B85" s="30"/>
      <c r="C85" s="182"/>
      <c r="D85" s="182"/>
      <c r="E85" s="241" t="str">
        <f>E7</f>
        <v>SOŠ hotelových služieb a dopravy – modernizácia odborného vzdelávania</v>
      </c>
      <c r="F85" s="242"/>
      <c r="G85" s="242"/>
      <c r="H85" s="242"/>
      <c r="I85" s="182"/>
      <c r="J85" s="182"/>
      <c r="K85" s="182"/>
      <c r="L85" s="38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</row>
    <row r="86" spans="1:30" ht="12" customHeight="1" x14ac:dyDescent="0.2">
      <c r="B86" s="17"/>
      <c r="C86" s="183" t="s">
        <v>201</v>
      </c>
      <c r="L86" s="17"/>
    </row>
    <row r="87" spans="1:30" s="2" customFormat="1" ht="23.25" customHeight="1" x14ac:dyDescent="0.2">
      <c r="A87" s="182"/>
      <c r="B87" s="30"/>
      <c r="C87" s="182"/>
      <c r="D87" s="182"/>
      <c r="E87" s="241" t="s">
        <v>2058</v>
      </c>
      <c r="F87" s="240"/>
      <c r="G87" s="240"/>
      <c r="H87" s="240"/>
      <c r="I87" s="182"/>
      <c r="J87" s="182"/>
      <c r="K87" s="182"/>
      <c r="L87" s="38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</row>
    <row r="88" spans="1:30" s="2" customFormat="1" ht="12" customHeight="1" x14ac:dyDescent="0.2">
      <c r="A88" s="182"/>
      <c r="B88" s="30"/>
      <c r="C88" s="183" t="s">
        <v>203</v>
      </c>
      <c r="D88" s="182"/>
      <c r="E88" s="182"/>
      <c r="F88" s="182"/>
      <c r="G88" s="182"/>
      <c r="H88" s="182"/>
      <c r="I88" s="182"/>
      <c r="J88" s="182"/>
      <c r="K88" s="182"/>
      <c r="L88" s="38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</row>
    <row r="89" spans="1:30" s="2" customFormat="1" ht="16.5" customHeight="1" x14ac:dyDescent="0.2">
      <c r="A89" s="182"/>
      <c r="B89" s="30"/>
      <c r="C89" s="182"/>
      <c r="D89" s="182"/>
      <c r="E89" s="214" t="str">
        <f>E11</f>
        <v>SO 02_P - PLY - Plynoinštalácia</v>
      </c>
      <c r="F89" s="240"/>
      <c r="G89" s="240"/>
      <c r="H89" s="240"/>
      <c r="I89" s="182"/>
      <c r="J89" s="182"/>
      <c r="K89" s="182"/>
      <c r="L89" s="38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</row>
    <row r="90" spans="1:30" s="2" customFormat="1" ht="6.9" customHeight="1" x14ac:dyDescent="0.2">
      <c r="A90" s="182"/>
      <c r="B90" s="30"/>
      <c r="C90" s="182"/>
      <c r="D90" s="182"/>
      <c r="E90" s="182"/>
      <c r="F90" s="182"/>
      <c r="G90" s="182"/>
      <c r="H90" s="182"/>
      <c r="I90" s="182"/>
      <c r="J90" s="182"/>
      <c r="K90" s="182"/>
      <c r="L90" s="38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</row>
    <row r="91" spans="1:30" s="2" customFormat="1" ht="12" customHeight="1" x14ac:dyDescent="0.2">
      <c r="A91" s="182"/>
      <c r="B91" s="30"/>
      <c r="C91" s="183" t="s">
        <v>19</v>
      </c>
      <c r="D91" s="182"/>
      <c r="E91" s="182"/>
      <c r="F91" s="174" t="str">
        <f>F14</f>
        <v>Lučenec</v>
      </c>
      <c r="G91" s="182"/>
      <c r="H91" s="182"/>
      <c r="I91" s="183" t="s">
        <v>21</v>
      </c>
      <c r="J91" s="180">
        <f>IF(J14="","",J14)</f>
        <v>44354</v>
      </c>
      <c r="K91" s="182"/>
      <c r="L91" s="38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</row>
    <row r="92" spans="1:30" s="2" customFormat="1" ht="6.9" customHeight="1" x14ac:dyDescent="0.2">
      <c r="A92" s="182"/>
      <c r="B92" s="30"/>
      <c r="C92" s="182"/>
      <c r="D92" s="182"/>
      <c r="E92" s="182"/>
      <c r="F92" s="182"/>
      <c r="G92" s="182"/>
      <c r="H92" s="182"/>
      <c r="I92" s="182"/>
      <c r="J92" s="182"/>
      <c r="K92" s="182"/>
      <c r="L92" s="38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</row>
    <row r="93" spans="1:30" s="2" customFormat="1" ht="25.65" customHeight="1" x14ac:dyDescent="0.2">
      <c r="A93" s="182"/>
      <c r="B93" s="30"/>
      <c r="C93" s="183" t="s">
        <v>22</v>
      </c>
      <c r="D93" s="182"/>
      <c r="E93" s="182"/>
      <c r="F93" s="174" t="str">
        <f>E17</f>
        <v>Banskobystrický samosprávny kraj</v>
      </c>
      <c r="G93" s="182"/>
      <c r="H93" s="182"/>
      <c r="I93" s="183" t="s">
        <v>28</v>
      </c>
      <c r="J93" s="176" t="str">
        <f>E23</f>
        <v>DESIGN ENGINEERING, a.s.</v>
      </c>
      <c r="K93" s="182"/>
      <c r="L93" s="38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</row>
    <row r="94" spans="1:30" s="2" customFormat="1" ht="15.15" customHeight="1" x14ac:dyDescent="0.2">
      <c r="A94" s="182"/>
      <c r="B94" s="30"/>
      <c r="C94" s="183" t="s">
        <v>26</v>
      </c>
      <c r="D94" s="182"/>
      <c r="E94" s="182"/>
      <c r="F94" s="174" t="str">
        <f>IF(E20="","",E20)</f>
        <v>Vyplň údaj</v>
      </c>
      <c r="G94" s="182"/>
      <c r="H94" s="182"/>
      <c r="I94" s="183" t="s">
        <v>33</v>
      </c>
      <c r="J94" s="176" t="str">
        <f>E26</f>
        <v xml:space="preserve"> </v>
      </c>
      <c r="K94" s="182"/>
      <c r="L94" s="38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</row>
    <row r="95" spans="1:30" s="2" customFormat="1" ht="10.35" customHeight="1" x14ac:dyDescent="0.2">
      <c r="A95" s="182"/>
      <c r="B95" s="30"/>
      <c r="C95" s="182"/>
      <c r="D95" s="182"/>
      <c r="E95" s="182"/>
      <c r="F95" s="182"/>
      <c r="G95" s="182"/>
      <c r="H95" s="182"/>
      <c r="I95" s="182"/>
      <c r="J95" s="182"/>
      <c r="K95" s="182"/>
      <c r="L95" s="38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</row>
    <row r="96" spans="1:30" s="2" customFormat="1" ht="29.25" customHeight="1" x14ac:dyDescent="0.2">
      <c r="A96" s="182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</row>
    <row r="97" spans="1:46" s="2" customFormat="1" ht="10.35" customHeight="1" x14ac:dyDescent="0.2">
      <c r="A97" s="182"/>
      <c r="B97" s="30"/>
      <c r="C97" s="182"/>
      <c r="D97" s="182"/>
      <c r="E97" s="182"/>
      <c r="F97" s="182"/>
      <c r="G97" s="182"/>
      <c r="H97" s="182"/>
      <c r="I97" s="182"/>
      <c r="J97" s="182"/>
      <c r="K97" s="182"/>
      <c r="L97" s="38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</row>
    <row r="98" spans="1:46" s="2" customFormat="1" ht="22.95" customHeight="1" x14ac:dyDescent="0.2">
      <c r="A98" s="182"/>
      <c r="B98" s="30"/>
      <c r="C98" s="112" t="s">
        <v>208</v>
      </c>
      <c r="D98" s="182"/>
      <c r="E98" s="182"/>
      <c r="F98" s="182"/>
      <c r="G98" s="182"/>
      <c r="H98" s="182"/>
      <c r="I98" s="182"/>
      <c r="J98" s="181">
        <f>J131</f>
        <v>0</v>
      </c>
      <c r="K98" s="182"/>
      <c r="L98" s="38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T98" s="14" t="s">
        <v>209</v>
      </c>
    </row>
    <row r="99" spans="1:46" s="9" customFormat="1" ht="24.9" customHeight="1" x14ac:dyDescent="0.2">
      <c r="B99" s="113"/>
      <c r="D99" s="114" t="s">
        <v>1276</v>
      </c>
      <c r="E99" s="115"/>
      <c r="F99" s="115"/>
      <c r="G99" s="115"/>
      <c r="H99" s="115"/>
      <c r="I99" s="115"/>
      <c r="J99" s="116">
        <f>J132</f>
        <v>0</v>
      </c>
      <c r="L99" s="113"/>
    </row>
    <row r="100" spans="1:46" s="179" customFormat="1" ht="19.95" customHeight="1" x14ac:dyDescent="0.2">
      <c r="B100" s="117"/>
      <c r="D100" s="118" t="s">
        <v>1278</v>
      </c>
      <c r="E100" s="119"/>
      <c r="F100" s="119"/>
      <c r="G100" s="119"/>
      <c r="H100" s="119"/>
      <c r="I100" s="119"/>
      <c r="J100" s="120">
        <f>J133</f>
        <v>0</v>
      </c>
      <c r="L100" s="117"/>
    </row>
    <row r="101" spans="1:46" s="179" customFormat="1" ht="19.95" customHeight="1" x14ac:dyDescent="0.2">
      <c r="B101" s="117"/>
      <c r="D101" s="118" t="s">
        <v>2593</v>
      </c>
      <c r="E101" s="119"/>
      <c r="F101" s="119"/>
      <c r="G101" s="119"/>
      <c r="H101" s="119"/>
      <c r="I101" s="119"/>
      <c r="J101" s="120">
        <f>J143</f>
        <v>0</v>
      </c>
      <c r="L101" s="117"/>
    </row>
    <row r="102" spans="1:46" s="179" customFormat="1" ht="19.95" customHeight="1" x14ac:dyDescent="0.2">
      <c r="B102" s="117"/>
      <c r="D102" s="118" t="s">
        <v>1836</v>
      </c>
      <c r="E102" s="119"/>
      <c r="F102" s="119"/>
      <c r="G102" s="119"/>
      <c r="H102" s="119"/>
      <c r="I102" s="119"/>
      <c r="J102" s="120">
        <f>J166</f>
        <v>0</v>
      </c>
      <c r="L102" s="117"/>
    </row>
    <row r="103" spans="1:46" s="179" customFormat="1" ht="19.95" customHeight="1" x14ac:dyDescent="0.2">
      <c r="B103" s="117"/>
      <c r="D103" s="118" t="s">
        <v>1837</v>
      </c>
      <c r="E103" s="119"/>
      <c r="F103" s="119"/>
      <c r="G103" s="119"/>
      <c r="H103" s="119"/>
      <c r="I103" s="119"/>
      <c r="J103" s="120">
        <f>J182</f>
        <v>0</v>
      </c>
      <c r="L103" s="117"/>
    </row>
    <row r="104" spans="1:46" s="179" customFormat="1" ht="19.95" customHeight="1" x14ac:dyDescent="0.2">
      <c r="B104" s="117"/>
      <c r="D104" s="118" t="s">
        <v>1282</v>
      </c>
      <c r="E104" s="119"/>
      <c r="F104" s="119"/>
      <c r="G104" s="119"/>
      <c r="H104" s="119"/>
      <c r="I104" s="119"/>
      <c r="J104" s="120">
        <f>J189</f>
        <v>0</v>
      </c>
      <c r="L104" s="117"/>
    </row>
    <row r="105" spans="1:46" s="179" customFormat="1" ht="19.95" customHeight="1" x14ac:dyDescent="0.2">
      <c r="B105" s="117"/>
      <c r="D105" s="118" t="s">
        <v>1287</v>
      </c>
      <c r="E105" s="119"/>
      <c r="F105" s="119"/>
      <c r="G105" s="119"/>
      <c r="H105" s="119"/>
      <c r="I105" s="119"/>
      <c r="J105" s="120">
        <f>J192</f>
        <v>0</v>
      </c>
      <c r="L105" s="117"/>
    </row>
    <row r="106" spans="1:46" s="9" customFormat="1" ht="24.9" customHeight="1" x14ac:dyDescent="0.2">
      <c r="B106" s="113"/>
      <c r="D106" s="114" t="s">
        <v>1061</v>
      </c>
      <c r="E106" s="115"/>
      <c r="F106" s="115"/>
      <c r="G106" s="115"/>
      <c r="H106" s="115"/>
      <c r="I106" s="115"/>
      <c r="J106" s="116">
        <f>J198</f>
        <v>0</v>
      </c>
      <c r="L106" s="113"/>
    </row>
    <row r="107" spans="1:46" s="179" customFormat="1" ht="19.95" customHeight="1" x14ac:dyDescent="0.2">
      <c r="B107" s="117"/>
      <c r="D107" s="118" t="s">
        <v>2594</v>
      </c>
      <c r="E107" s="119"/>
      <c r="F107" s="119"/>
      <c r="G107" s="119"/>
      <c r="H107" s="119"/>
      <c r="I107" s="119"/>
      <c r="J107" s="120">
        <f>J199</f>
        <v>0</v>
      </c>
      <c r="L107" s="117"/>
    </row>
    <row r="108" spans="1:46" s="179" customFormat="1" ht="19.95" customHeight="1" x14ac:dyDescent="0.2">
      <c r="B108" s="117"/>
      <c r="D108" s="118" t="s">
        <v>2595</v>
      </c>
      <c r="E108" s="119"/>
      <c r="F108" s="119"/>
      <c r="G108" s="119"/>
      <c r="H108" s="119"/>
      <c r="I108" s="119"/>
      <c r="J108" s="120">
        <f>J212</f>
        <v>0</v>
      </c>
      <c r="L108" s="117"/>
    </row>
    <row r="109" spans="1:46" s="9" customFormat="1" ht="24.9" customHeight="1" x14ac:dyDescent="0.2">
      <c r="B109" s="113"/>
      <c r="D109" s="114" t="s">
        <v>1673</v>
      </c>
      <c r="E109" s="115"/>
      <c r="F109" s="115"/>
      <c r="G109" s="115"/>
      <c r="H109" s="115"/>
      <c r="I109" s="115"/>
      <c r="J109" s="116">
        <f>J215</f>
        <v>0</v>
      </c>
      <c r="L109" s="113"/>
    </row>
    <row r="110" spans="1:46" s="2" customFormat="1" ht="21.75" customHeight="1" x14ac:dyDescent="0.2">
      <c r="A110" s="182"/>
      <c r="B110" s="30"/>
      <c r="C110" s="182"/>
      <c r="D110" s="182"/>
      <c r="E110" s="182"/>
      <c r="F110" s="182"/>
      <c r="G110" s="182"/>
      <c r="H110" s="182"/>
      <c r="I110" s="182"/>
      <c r="J110" s="182"/>
      <c r="K110" s="182"/>
      <c r="L110" s="38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</row>
    <row r="111" spans="1:46" s="2" customFormat="1" ht="6.9" customHeight="1" x14ac:dyDescent="0.2">
      <c r="A111" s="182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</row>
    <row r="115" spans="1:30" s="2" customFormat="1" ht="6.9" customHeight="1" x14ac:dyDescent="0.2">
      <c r="A115" s="182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</row>
    <row r="116" spans="1:30" s="2" customFormat="1" ht="24.9" customHeight="1" x14ac:dyDescent="0.2">
      <c r="A116" s="182"/>
      <c r="B116" s="30"/>
      <c r="C116" s="18" t="s">
        <v>224</v>
      </c>
      <c r="D116" s="182"/>
      <c r="E116" s="182"/>
      <c r="F116" s="182"/>
      <c r="G116" s="182"/>
      <c r="H116" s="182"/>
      <c r="I116" s="182"/>
      <c r="J116" s="182"/>
      <c r="K116" s="182"/>
      <c r="L116" s="38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</row>
    <row r="117" spans="1:30" s="2" customFormat="1" ht="6.9" customHeight="1" x14ac:dyDescent="0.2">
      <c r="A117" s="182"/>
      <c r="B117" s="30"/>
      <c r="C117" s="182"/>
      <c r="D117" s="182"/>
      <c r="E117" s="182"/>
      <c r="F117" s="182"/>
      <c r="G117" s="182"/>
      <c r="H117" s="182"/>
      <c r="I117" s="182"/>
      <c r="J117" s="182"/>
      <c r="K117" s="182"/>
      <c r="L117" s="38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</row>
    <row r="118" spans="1:30" s="2" customFormat="1" ht="12" customHeight="1" x14ac:dyDescent="0.2">
      <c r="A118" s="182"/>
      <c r="B118" s="30"/>
      <c r="C118" s="183" t="s">
        <v>15</v>
      </c>
      <c r="D118" s="182"/>
      <c r="E118" s="182"/>
      <c r="F118" s="182"/>
      <c r="G118" s="182"/>
      <c r="H118" s="182"/>
      <c r="I118" s="182"/>
      <c r="J118" s="182"/>
      <c r="K118" s="182"/>
      <c r="L118" s="38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</row>
    <row r="119" spans="1:30" s="2" customFormat="1" ht="26.25" customHeight="1" x14ac:dyDescent="0.2">
      <c r="A119" s="182"/>
      <c r="B119" s="30"/>
      <c r="C119" s="182"/>
      <c r="D119" s="182"/>
      <c r="E119" s="241" t="str">
        <f>E7</f>
        <v>SOŠ hotelových služieb a dopravy – modernizácia odborného vzdelávania</v>
      </c>
      <c r="F119" s="242"/>
      <c r="G119" s="242"/>
      <c r="H119" s="242"/>
      <c r="I119" s="182"/>
      <c r="J119" s="182"/>
      <c r="K119" s="182"/>
      <c r="L119" s="38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</row>
    <row r="120" spans="1:30" ht="12" customHeight="1" x14ac:dyDescent="0.2">
      <c r="B120" s="17"/>
      <c r="C120" s="183" t="s">
        <v>201</v>
      </c>
      <c r="L120" s="17"/>
    </row>
    <row r="121" spans="1:30" s="2" customFormat="1" ht="23.25" customHeight="1" x14ac:dyDescent="0.2">
      <c r="A121" s="182"/>
      <c r="B121" s="30"/>
      <c r="C121" s="182"/>
      <c r="D121" s="182"/>
      <c r="E121" s="241" t="s">
        <v>2058</v>
      </c>
      <c r="F121" s="240"/>
      <c r="G121" s="240"/>
      <c r="H121" s="240"/>
      <c r="I121" s="182"/>
      <c r="J121" s="182"/>
      <c r="K121" s="182"/>
      <c r="L121" s="38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</row>
    <row r="122" spans="1:30" s="2" customFormat="1" ht="12" customHeight="1" x14ac:dyDescent="0.2">
      <c r="A122" s="182"/>
      <c r="B122" s="30"/>
      <c r="C122" s="183" t="s">
        <v>203</v>
      </c>
      <c r="D122" s="182"/>
      <c r="E122" s="182"/>
      <c r="F122" s="182"/>
      <c r="G122" s="182"/>
      <c r="H122" s="182"/>
      <c r="I122" s="182"/>
      <c r="J122" s="182"/>
      <c r="K122" s="182"/>
      <c r="L122" s="38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</row>
    <row r="123" spans="1:30" s="2" customFormat="1" ht="16.5" customHeight="1" x14ac:dyDescent="0.2">
      <c r="A123" s="182"/>
      <c r="B123" s="30"/>
      <c r="C123" s="182"/>
      <c r="D123" s="182"/>
      <c r="E123" s="214" t="str">
        <f>E11</f>
        <v>SO 02_P - PLY - Plynoinštalácia</v>
      </c>
      <c r="F123" s="240"/>
      <c r="G123" s="240"/>
      <c r="H123" s="240"/>
      <c r="I123" s="182"/>
      <c r="J123" s="182"/>
      <c r="K123" s="182"/>
      <c r="L123" s="38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</row>
    <row r="124" spans="1:30" s="2" customFormat="1" ht="6.9" customHeight="1" x14ac:dyDescent="0.2">
      <c r="A124" s="182"/>
      <c r="B124" s="30"/>
      <c r="C124" s="182"/>
      <c r="D124" s="182"/>
      <c r="E124" s="182"/>
      <c r="F124" s="182"/>
      <c r="G124" s="182"/>
      <c r="H124" s="182"/>
      <c r="I124" s="182"/>
      <c r="J124" s="182"/>
      <c r="K124" s="182"/>
      <c r="L124" s="38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</row>
    <row r="125" spans="1:30" s="2" customFormat="1" ht="12" customHeight="1" x14ac:dyDescent="0.2">
      <c r="A125" s="182"/>
      <c r="B125" s="30"/>
      <c r="C125" s="183" t="s">
        <v>19</v>
      </c>
      <c r="D125" s="182"/>
      <c r="E125" s="182"/>
      <c r="F125" s="174" t="str">
        <f>F14</f>
        <v>Lučenec</v>
      </c>
      <c r="G125" s="182"/>
      <c r="H125" s="182"/>
      <c r="I125" s="183" t="s">
        <v>21</v>
      </c>
      <c r="J125" s="180">
        <f>IF(J14="","",J14)</f>
        <v>44354</v>
      </c>
      <c r="K125" s="182"/>
      <c r="L125" s="38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</row>
    <row r="126" spans="1:30" s="2" customFormat="1" ht="6.9" customHeight="1" x14ac:dyDescent="0.2">
      <c r="A126" s="182"/>
      <c r="B126" s="30"/>
      <c r="C126" s="182"/>
      <c r="D126" s="182"/>
      <c r="E126" s="182"/>
      <c r="F126" s="182"/>
      <c r="G126" s="182"/>
      <c r="H126" s="182"/>
      <c r="I126" s="182"/>
      <c r="J126" s="182"/>
      <c r="K126" s="182"/>
      <c r="L126" s="38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</row>
    <row r="127" spans="1:30" s="2" customFormat="1" ht="25.65" customHeight="1" x14ac:dyDescent="0.2">
      <c r="A127" s="182"/>
      <c r="B127" s="30"/>
      <c r="C127" s="183" t="s">
        <v>22</v>
      </c>
      <c r="D127" s="182"/>
      <c r="E127" s="182"/>
      <c r="F127" s="174" t="str">
        <f>E17</f>
        <v>Banskobystrický samosprávny kraj</v>
      </c>
      <c r="G127" s="182"/>
      <c r="H127" s="182"/>
      <c r="I127" s="183" t="s">
        <v>28</v>
      </c>
      <c r="J127" s="176" t="str">
        <f>E23</f>
        <v>DESIGN ENGINEERING, a.s.</v>
      </c>
      <c r="K127" s="182"/>
      <c r="L127" s="38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</row>
    <row r="128" spans="1:30" s="2" customFormat="1" ht="15.15" customHeight="1" x14ac:dyDescent="0.2">
      <c r="A128" s="182"/>
      <c r="B128" s="30"/>
      <c r="C128" s="183" t="s">
        <v>26</v>
      </c>
      <c r="D128" s="182"/>
      <c r="E128" s="182"/>
      <c r="F128" s="174" t="str">
        <f>IF(E20="","",E20)</f>
        <v>Vyplň údaj</v>
      </c>
      <c r="G128" s="182"/>
      <c r="H128" s="182"/>
      <c r="I128" s="183" t="s">
        <v>33</v>
      </c>
      <c r="J128" s="176" t="str">
        <f>E26</f>
        <v xml:space="preserve"> </v>
      </c>
      <c r="K128" s="182"/>
      <c r="L128" s="38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</row>
    <row r="129" spans="1:64" s="2" customFormat="1" ht="10.35" customHeight="1" x14ac:dyDescent="0.2">
      <c r="A129" s="182"/>
      <c r="B129" s="30"/>
      <c r="C129" s="182"/>
      <c r="D129" s="182"/>
      <c r="E129" s="182"/>
      <c r="F129" s="182"/>
      <c r="G129" s="182"/>
      <c r="H129" s="182"/>
      <c r="I129" s="182"/>
      <c r="J129" s="182"/>
      <c r="K129" s="182"/>
      <c r="L129" s="38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</row>
    <row r="130" spans="1:64" s="11" customFormat="1" ht="29.25" customHeight="1" x14ac:dyDescent="0.2">
      <c r="A130" s="123"/>
      <c r="B130" s="124"/>
      <c r="C130" s="125" t="s">
        <v>225</v>
      </c>
      <c r="D130" s="126" t="s">
        <v>62</v>
      </c>
      <c r="E130" s="126" t="s">
        <v>58</v>
      </c>
      <c r="F130" s="126" t="s">
        <v>59</v>
      </c>
      <c r="G130" s="126" t="s">
        <v>226</v>
      </c>
      <c r="H130" s="126" t="s">
        <v>227</v>
      </c>
      <c r="I130" s="126" t="s">
        <v>228</v>
      </c>
      <c r="J130" s="127" t="s">
        <v>207</v>
      </c>
      <c r="K130" s="128" t="s">
        <v>229</v>
      </c>
      <c r="L130" s="129"/>
      <c r="M130" s="58" t="s">
        <v>1</v>
      </c>
      <c r="N130" s="59" t="s">
        <v>230</v>
      </c>
      <c r="O130" s="59" t="s">
        <v>231</v>
      </c>
      <c r="P130" s="59" t="s">
        <v>232</v>
      </c>
      <c r="Q130" s="59" t="s">
        <v>233</v>
      </c>
      <c r="R130" s="59" t="s">
        <v>234</v>
      </c>
      <c r="S130" s="60" t="s">
        <v>235</v>
      </c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</row>
    <row r="131" spans="1:64" s="2" customFormat="1" ht="22.95" customHeight="1" x14ac:dyDescent="0.3">
      <c r="A131" s="182"/>
      <c r="B131" s="30"/>
      <c r="C131" s="65" t="s">
        <v>208</v>
      </c>
      <c r="D131" s="182"/>
      <c r="E131" s="182"/>
      <c r="F131" s="182"/>
      <c r="G131" s="182"/>
      <c r="H131" s="182"/>
      <c r="I131" s="182"/>
      <c r="J131" s="130">
        <f>J132+J198+J215</f>
        <v>0</v>
      </c>
      <c r="K131" s="182"/>
      <c r="L131" s="30"/>
      <c r="M131" s="61"/>
      <c r="N131" s="62"/>
      <c r="O131" s="131" t="e">
        <f>O132+O198+O215+#REF!+#REF!</f>
        <v>#REF!</v>
      </c>
      <c r="P131" s="62"/>
      <c r="Q131" s="131" t="e">
        <f>Q132+Q198+Q215+#REF!+#REF!</f>
        <v>#REF!</v>
      </c>
      <c r="R131" s="62"/>
      <c r="S131" s="132" t="e">
        <f>S132+S198+S215+#REF!+#REF!</f>
        <v>#REF!</v>
      </c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S131" s="14" t="s">
        <v>76</v>
      </c>
      <c r="AT131" s="14" t="s">
        <v>209</v>
      </c>
      <c r="BJ131" s="133" t="e">
        <f>BJ132+BJ198+BJ215+#REF!+#REF!</f>
        <v>#REF!</v>
      </c>
    </row>
    <row r="132" spans="1:64" s="12" customFormat="1" ht="25.95" customHeight="1" x14ac:dyDescent="0.25">
      <c r="B132" s="134"/>
      <c r="D132" s="135" t="s">
        <v>76</v>
      </c>
      <c r="E132" s="136" t="s">
        <v>4992</v>
      </c>
      <c r="F132" s="136" t="s">
        <v>1462</v>
      </c>
      <c r="I132" s="137"/>
      <c r="J132" s="122">
        <f>BJ132</f>
        <v>0</v>
      </c>
      <c r="L132" s="134"/>
      <c r="M132" s="138"/>
      <c r="N132" s="139"/>
      <c r="O132" s="140">
        <f>O133+O143+O166+O182+O189+O192</f>
        <v>0</v>
      </c>
      <c r="P132" s="139"/>
      <c r="Q132" s="140">
        <f>Q133+Q143+Q166+Q182+Q189+Q192</f>
        <v>0.20957705999999998</v>
      </c>
      <c r="R132" s="139"/>
      <c r="S132" s="141">
        <f>S133+S143+S166+S182+S189+S192</f>
        <v>0</v>
      </c>
      <c r="AQ132" s="135" t="s">
        <v>89</v>
      </c>
      <c r="AS132" s="142" t="s">
        <v>76</v>
      </c>
      <c r="AT132" s="142" t="s">
        <v>77</v>
      </c>
      <c r="AX132" s="135" t="s">
        <v>237</v>
      </c>
      <c r="BJ132" s="143">
        <f>BJ133+BJ143+BJ166+BJ182+BJ189+BJ192</f>
        <v>0</v>
      </c>
    </row>
    <row r="133" spans="1:64" s="12" customFormat="1" ht="22.95" customHeight="1" x14ac:dyDescent="0.25">
      <c r="B133" s="134"/>
      <c r="D133" s="135" t="s">
        <v>76</v>
      </c>
      <c r="E133" s="144" t="s">
        <v>5128</v>
      </c>
      <c r="F133" s="144" t="s">
        <v>1470</v>
      </c>
      <c r="I133" s="137"/>
      <c r="J133" s="145">
        <f>BJ133</f>
        <v>0</v>
      </c>
      <c r="L133" s="134"/>
      <c r="M133" s="138"/>
      <c r="N133" s="139"/>
      <c r="O133" s="140">
        <f>SUM(O134:O142)</f>
        <v>0</v>
      </c>
      <c r="P133" s="139"/>
      <c r="Q133" s="140">
        <f>SUM(Q134:Q142)</f>
        <v>1.6715600000000001E-3</v>
      </c>
      <c r="R133" s="139"/>
      <c r="S133" s="141">
        <f>SUM(S134:S142)</f>
        <v>0</v>
      </c>
      <c r="AQ133" s="135" t="s">
        <v>89</v>
      </c>
      <c r="AS133" s="142" t="s">
        <v>76</v>
      </c>
      <c r="AT133" s="142" t="s">
        <v>83</v>
      </c>
      <c r="AX133" s="135" t="s">
        <v>237</v>
      </c>
      <c r="BJ133" s="143">
        <f>SUM(BJ134:BJ142)</f>
        <v>0</v>
      </c>
    </row>
    <row r="134" spans="1:64" s="2" customFormat="1" ht="21.75" customHeight="1" x14ac:dyDescent="0.2">
      <c r="A134" s="182"/>
      <c r="B134" s="146"/>
      <c r="C134" s="147" t="s">
        <v>83</v>
      </c>
      <c r="D134" s="147" t="s">
        <v>240</v>
      </c>
      <c r="E134" s="148" t="s">
        <v>5310</v>
      </c>
      <c r="F134" s="149" t="s">
        <v>1844</v>
      </c>
      <c r="G134" s="150" t="s">
        <v>376</v>
      </c>
      <c r="H134" s="151">
        <v>5.8</v>
      </c>
      <c r="I134" s="152"/>
      <c r="J134" s="153">
        <f t="shared" ref="J134:J142" si="0">ROUND(I134*H134,2)</f>
        <v>0</v>
      </c>
      <c r="K134" s="154"/>
      <c r="L134" s="30"/>
      <c r="M134" s="155" t="s">
        <v>1</v>
      </c>
      <c r="N134" s="54"/>
      <c r="O134" s="157">
        <f t="shared" ref="O134:O142" si="1">N134*H134</f>
        <v>0</v>
      </c>
      <c r="P134" s="157">
        <v>0</v>
      </c>
      <c r="Q134" s="157">
        <f t="shared" ref="Q134:Q142" si="2">P134*H134</f>
        <v>0</v>
      </c>
      <c r="R134" s="157">
        <v>0</v>
      </c>
      <c r="S134" s="158">
        <f t="shared" ref="S134:S142" si="3">R134*H134</f>
        <v>0</v>
      </c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Q134" s="159" t="s">
        <v>286</v>
      </c>
      <c r="AS134" s="159" t="s">
        <v>240</v>
      </c>
      <c r="AT134" s="159" t="s">
        <v>89</v>
      </c>
      <c r="AX134" s="14" t="s">
        <v>237</v>
      </c>
      <c r="BD134" s="160" t="e">
        <f>IF(#REF!="základná",J134,0)</f>
        <v>#REF!</v>
      </c>
      <c r="BE134" s="160" t="e">
        <f>IF(#REF!="znížená",J134,0)</f>
        <v>#REF!</v>
      </c>
      <c r="BF134" s="160" t="e">
        <f>IF(#REF!="zákl. prenesená",J134,0)</f>
        <v>#REF!</v>
      </c>
      <c r="BG134" s="160" t="e">
        <f>IF(#REF!="zníž. prenesená",J134,0)</f>
        <v>#REF!</v>
      </c>
      <c r="BH134" s="160" t="e">
        <f>IF(#REF!="nulová",J134,0)</f>
        <v>#REF!</v>
      </c>
      <c r="BI134" s="14" t="s">
        <v>89</v>
      </c>
      <c r="BJ134" s="160">
        <f t="shared" ref="BJ134:BJ142" si="4">ROUND(I134*H134,2)</f>
        <v>0</v>
      </c>
      <c r="BK134" s="14" t="s">
        <v>286</v>
      </c>
      <c r="BL134" s="159" t="s">
        <v>2596</v>
      </c>
    </row>
    <row r="135" spans="1:64" s="2" customFormat="1" ht="21.75" customHeight="1" x14ac:dyDescent="0.2">
      <c r="A135" s="182"/>
      <c r="B135" s="146"/>
      <c r="C135" s="161" t="s">
        <v>89</v>
      </c>
      <c r="D135" s="161" t="s">
        <v>310</v>
      </c>
      <c r="E135" s="162" t="s">
        <v>5311</v>
      </c>
      <c r="F135" s="163" t="s">
        <v>2597</v>
      </c>
      <c r="G135" s="164" t="s">
        <v>376</v>
      </c>
      <c r="H135" s="165">
        <v>0.6</v>
      </c>
      <c r="I135" s="166"/>
      <c r="J135" s="167">
        <f t="shared" si="0"/>
        <v>0</v>
      </c>
      <c r="K135" s="168"/>
      <c r="L135" s="169"/>
      <c r="M135" s="170" t="s">
        <v>1</v>
      </c>
      <c r="N135" s="54"/>
      <c r="O135" s="157">
        <f t="shared" si="1"/>
        <v>0</v>
      </c>
      <c r="P135" s="157">
        <v>2.0000000000000002E-5</v>
      </c>
      <c r="Q135" s="157">
        <f t="shared" si="2"/>
        <v>1.2E-5</v>
      </c>
      <c r="R135" s="157">
        <v>0</v>
      </c>
      <c r="S135" s="158">
        <f t="shared" si="3"/>
        <v>0</v>
      </c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Q135" s="159" t="s">
        <v>312</v>
      </c>
      <c r="AS135" s="159" t="s">
        <v>310</v>
      </c>
      <c r="AT135" s="159" t="s">
        <v>89</v>
      </c>
      <c r="AX135" s="14" t="s">
        <v>237</v>
      </c>
      <c r="BD135" s="160" t="e">
        <f>IF(#REF!="základná",J135,0)</f>
        <v>#REF!</v>
      </c>
      <c r="BE135" s="160" t="e">
        <f>IF(#REF!="znížená",J135,0)</f>
        <v>#REF!</v>
      </c>
      <c r="BF135" s="160" t="e">
        <f>IF(#REF!="zákl. prenesená",J135,0)</f>
        <v>#REF!</v>
      </c>
      <c r="BG135" s="160" t="e">
        <f>IF(#REF!="zníž. prenesená",J135,0)</f>
        <v>#REF!</v>
      </c>
      <c r="BH135" s="160" t="e">
        <f>IF(#REF!="nulová",J135,0)</f>
        <v>#REF!</v>
      </c>
      <c r="BI135" s="14" t="s">
        <v>89</v>
      </c>
      <c r="BJ135" s="160">
        <f t="shared" si="4"/>
        <v>0</v>
      </c>
      <c r="BK135" s="14" t="s">
        <v>286</v>
      </c>
      <c r="BL135" s="159" t="s">
        <v>2598</v>
      </c>
    </row>
    <row r="136" spans="1:64" s="2" customFormat="1" ht="21.75" customHeight="1" x14ac:dyDescent="0.2">
      <c r="A136" s="182"/>
      <c r="B136" s="146"/>
      <c r="C136" s="161" t="s">
        <v>247</v>
      </c>
      <c r="D136" s="161" t="s">
        <v>310</v>
      </c>
      <c r="E136" s="162" t="s">
        <v>5312</v>
      </c>
      <c r="F136" s="163" t="s">
        <v>2599</v>
      </c>
      <c r="G136" s="164" t="s">
        <v>376</v>
      </c>
      <c r="H136" s="165">
        <v>0.9</v>
      </c>
      <c r="I136" s="166"/>
      <c r="J136" s="167">
        <f t="shared" si="0"/>
        <v>0</v>
      </c>
      <c r="K136" s="168"/>
      <c r="L136" s="169"/>
      <c r="M136" s="170" t="s">
        <v>1</v>
      </c>
      <c r="N136" s="54"/>
      <c r="O136" s="157">
        <f t="shared" si="1"/>
        <v>0</v>
      </c>
      <c r="P136" s="157">
        <v>8.0000000000000007E-5</v>
      </c>
      <c r="Q136" s="157">
        <f t="shared" si="2"/>
        <v>7.2000000000000002E-5</v>
      </c>
      <c r="R136" s="157">
        <v>0</v>
      </c>
      <c r="S136" s="158">
        <f t="shared" si="3"/>
        <v>0</v>
      </c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Q136" s="159" t="s">
        <v>312</v>
      </c>
      <c r="AS136" s="159" t="s">
        <v>310</v>
      </c>
      <c r="AT136" s="159" t="s">
        <v>89</v>
      </c>
      <c r="AX136" s="14" t="s">
        <v>237</v>
      </c>
      <c r="BD136" s="160" t="e">
        <f>IF(#REF!="základná",J136,0)</f>
        <v>#REF!</v>
      </c>
      <c r="BE136" s="160" t="e">
        <f>IF(#REF!="znížená",J136,0)</f>
        <v>#REF!</v>
      </c>
      <c r="BF136" s="160" t="e">
        <f>IF(#REF!="zákl. prenesená",J136,0)</f>
        <v>#REF!</v>
      </c>
      <c r="BG136" s="160" t="e">
        <f>IF(#REF!="zníž. prenesená",J136,0)</f>
        <v>#REF!</v>
      </c>
      <c r="BH136" s="160" t="e">
        <f>IF(#REF!="nulová",J136,0)</f>
        <v>#REF!</v>
      </c>
      <c r="BI136" s="14" t="s">
        <v>89</v>
      </c>
      <c r="BJ136" s="160">
        <f t="shared" si="4"/>
        <v>0</v>
      </c>
      <c r="BK136" s="14" t="s">
        <v>286</v>
      </c>
      <c r="BL136" s="159" t="s">
        <v>2600</v>
      </c>
    </row>
    <row r="137" spans="1:64" s="2" customFormat="1" ht="21.75" customHeight="1" x14ac:dyDescent="0.2">
      <c r="A137" s="182"/>
      <c r="B137" s="146"/>
      <c r="C137" s="161" t="s">
        <v>243</v>
      </c>
      <c r="D137" s="161" t="s">
        <v>310</v>
      </c>
      <c r="E137" s="162" t="s">
        <v>5313</v>
      </c>
      <c r="F137" s="163" t="s">
        <v>2601</v>
      </c>
      <c r="G137" s="164" t="s">
        <v>376</v>
      </c>
      <c r="H137" s="165">
        <v>3.3</v>
      </c>
      <c r="I137" s="166"/>
      <c r="J137" s="167">
        <f t="shared" si="0"/>
        <v>0</v>
      </c>
      <c r="K137" s="168"/>
      <c r="L137" s="169"/>
      <c r="M137" s="170" t="s">
        <v>1</v>
      </c>
      <c r="N137" s="54"/>
      <c r="O137" s="157">
        <f t="shared" si="1"/>
        <v>0</v>
      </c>
      <c r="P137" s="157">
        <v>1.7000000000000001E-4</v>
      </c>
      <c r="Q137" s="157">
        <f t="shared" si="2"/>
        <v>5.6099999999999998E-4</v>
      </c>
      <c r="R137" s="157">
        <v>0</v>
      </c>
      <c r="S137" s="158">
        <f t="shared" si="3"/>
        <v>0</v>
      </c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Q137" s="159" t="s">
        <v>312</v>
      </c>
      <c r="AS137" s="159" t="s">
        <v>310</v>
      </c>
      <c r="AT137" s="159" t="s">
        <v>89</v>
      </c>
      <c r="AX137" s="14" t="s">
        <v>237</v>
      </c>
      <c r="BD137" s="160" t="e">
        <f>IF(#REF!="základná",J137,0)</f>
        <v>#REF!</v>
      </c>
      <c r="BE137" s="160" t="e">
        <f>IF(#REF!="znížená",J137,0)</f>
        <v>#REF!</v>
      </c>
      <c r="BF137" s="160" t="e">
        <f>IF(#REF!="zákl. prenesená",J137,0)</f>
        <v>#REF!</v>
      </c>
      <c r="BG137" s="160" t="e">
        <f>IF(#REF!="zníž. prenesená",J137,0)</f>
        <v>#REF!</v>
      </c>
      <c r="BH137" s="160" t="e">
        <f>IF(#REF!="nulová",J137,0)</f>
        <v>#REF!</v>
      </c>
      <c r="BI137" s="14" t="s">
        <v>89</v>
      </c>
      <c r="BJ137" s="160">
        <f t="shared" si="4"/>
        <v>0</v>
      </c>
      <c r="BK137" s="14" t="s">
        <v>286</v>
      </c>
      <c r="BL137" s="159" t="s">
        <v>2602</v>
      </c>
    </row>
    <row r="138" spans="1:64" s="2" customFormat="1" ht="21.75" customHeight="1" x14ac:dyDescent="0.2">
      <c r="A138" s="182"/>
      <c r="B138" s="146"/>
      <c r="C138" s="161" t="s">
        <v>252</v>
      </c>
      <c r="D138" s="161" t="s">
        <v>310</v>
      </c>
      <c r="E138" s="162" t="s">
        <v>5314</v>
      </c>
      <c r="F138" s="163" t="s">
        <v>2603</v>
      </c>
      <c r="G138" s="164" t="s">
        <v>376</v>
      </c>
      <c r="H138" s="165">
        <v>1</v>
      </c>
      <c r="I138" s="166"/>
      <c r="J138" s="167">
        <f t="shared" si="0"/>
        <v>0</v>
      </c>
      <c r="K138" s="168"/>
      <c r="L138" s="169"/>
      <c r="M138" s="170" t="s">
        <v>1</v>
      </c>
      <c r="N138" s="54"/>
      <c r="O138" s="157">
        <f t="shared" si="1"/>
        <v>0</v>
      </c>
      <c r="P138" s="157">
        <v>8.0000000000000007E-5</v>
      </c>
      <c r="Q138" s="157">
        <f t="shared" si="2"/>
        <v>8.0000000000000007E-5</v>
      </c>
      <c r="R138" s="157">
        <v>0</v>
      </c>
      <c r="S138" s="158">
        <f t="shared" si="3"/>
        <v>0</v>
      </c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Q138" s="159" t="s">
        <v>312</v>
      </c>
      <c r="AS138" s="159" t="s">
        <v>310</v>
      </c>
      <c r="AT138" s="159" t="s">
        <v>89</v>
      </c>
      <c r="AX138" s="14" t="s">
        <v>237</v>
      </c>
      <c r="BD138" s="160" t="e">
        <f>IF(#REF!="základná",J138,0)</f>
        <v>#REF!</v>
      </c>
      <c r="BE138" s="160" t="e">
        <f>IF(#REF!="znížená",J138,0)</f>
        <v>#REF!</v>
      </c>
      <c r="BF138" s="160" t="e">
        <f>IF(#REF!="zákl. prenesená",J138,0)</f>
        <v>#REF!</v>
      </c>
      <c r="BG138" s="160" t="e">
        <f>IF(#REF!="zníž. prenesená",J138,0)</f>
        <v>#REF!</v>
      </c>
      <c r="BH138" s="160" t="e">
        <f>IF(#REF!="nulová",J138,0)</f>
        <v>#REF!</v>
      </c>
      <c r="BI138" s="14" t="s">
        <v>89</v>
      </c>
      <c r="BJ138" s="160">
        <f t="shared" si="4"/>
        <v>0</v>
      </c>
      <c r="BK138" s="14" t="s">
        <v>286</v>
      </c>
      <c r="BL138" s="159" t="s">
        <v>2604</v>
      </c>
    </row>
    <row r="139" spans="1:64" s="2" customFormat="1" ht="21.75" customHeight="1" x14ac:dyDescent="0.2">
      <c r="A139" s="182"/>
      <c r="B139" s="146"/>
      <c r="C139" s="147" t="s">
        <v>238</v>
      </c>
      <c r="D139" s="147" t="s">
        <v>240</v>
      </c>
      <c r="E139" s="148" t="s">
        <v>5315</v>
      </c>
      <c r="F139" s="149" t="s">
        <v>1852</v>
      </c>
      <c r="G139" s="150" t="s">
        <v>376</v>
      </c>
      <c r="H139" s="151">
        <v>11.2</v>
      </c>
      <c r="I139" s="152"/>
      <c r="J139" s="153">
        <f t="shared" si="0"/>
        <v>0</v>
      </c>
      <c r="K139" s="154"/>
      <c r="L139" s="30"/>
      <c r="M139" s="155" t="s">
        <v>1</v>
      </c>
      <c r="N139" s="54"/>
      <c r="O139" s="157">
        <f t="shared" si="1"/>
        <v>0</v>
      </c>
      <c r="P139" s="157">
        <v>0</v>
      </c>
      <c r="Q139" s="157">
        <f t="shared" si="2"/>
        <v>0</v>
      </c>
      <c r="R139" s="157">
        <v>0</v>
      </c>
      <c r="S139" s="158">
        <f t="shared" si="3"/>
        <v>0</v>
      </c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Q139" s="159" t="s">
        <v>286</v>
      </c>
      <c r="AS139" s="159" t="s">
        <v>240</v>
      </c>
      <c r="AT139" s="159" t="s">
        <v>89</v>
      </c>
      <c r="AX139" s="14" t="s">
        <v>237</v>
      </c>
      <c r="BD139" s="160" t="e">
        <f>IF(#REF!="základná",J139,0)</f>
        <v>#REF!</v>
      </c>
      <c r="BE139" s="160" t="e">
        <f>IF(#REF!="znížená",J139,0)</f>
        <v>#REF!</v>
      </c>
      <c r="BF139" s="160" t="e">
        <f>IF(#REF!="zákl. prenesená",J139,0)</f>
        <v>#REF!</v>
      </c>
      <c r="BG139" s="160" t="e">
        <f>IF(#REF!="zníž. prenesená",J139,0)</f>
        <v>#REF!</v>
      </c>
      <c r="BH139" s="160" t="e">
        <f>IF(#REF!="nulová",J139,0)</f>
        <v>#REF!</v>
      </c>
      <c r="BI139" s="14" t="s">
        <v>89</v>
      </c>
      <c r="BJ139" s="160">
        <f t="shared" si="4"/>
        <v>0</v>
      </c>
      <c r="BK139" s="14" t="s">
        <v>286</v>
      </c>
      <c r="BL139" s="159" t="s">
        <v>1420</v>
      </c>
    </row>
    <row r="140" spans="1:64" s="2" customFormat="1" ht="21.75" customHeight="1" x14ac:dyDescent="0.2">
      <c r="A140" s="182"/>
      <c r="B140" s="146"/>
      <c r="C140" s="161" t="s">
        <v>259</v>
      </c>
      <c r="D140" s="161" t="s">
        <v>310</v>
      </c>
      <c r="E140" s="162" t="s">
        <v>5316</v>
      </c>
      <c r="F140" s="163" t="s">
        <v>2605</v>
      </c>
      <c r="G140" s="164" t="s">
        <v>376</v>
      </c>
      <c r="H140" s="165">
        <v>7.3440000000000003</v>
      </c>
      <c r="I140" s="166"/>
      <c r="J140" s="167">
        <f t="shared" si="0"/>
        <v>0</v>
      </c>
      <c r="K140" s="168"/>
      <c r="L140" s="169"/>
      <c r="M140" s="170" t="s">
        <v>1</v>
      </c>
      <c r="N140" s="54"/>
      <c r="O140" s="157">
        <f t="shared" si="1"/>
        <v>0</v>
      </c>
      <c r="P140" s="157">
        <v>4.0000000000000003E-5</v>
      </c>
      <c r="Q140" s="157">
        <f t="shared" si="2"/>
        <v>2.9376000000000006E-4</v>
      </c>
      <c r="R140" s="157">
        <v>0</v>
      </c>
      <c r="S140" s="158">
        <f t="shared" si="3"/>
        <v>0</v>
      </c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Q140" s="159" t="s">
        <v>312</v>
      </c>
      <c r="AS140" s="159" t="s">
        <v>310</v>
      </c>
      <c r="AT140" s="159" t="s">
        <v>89</v>
      </c>
      <c r="AX140" s="14" t="s">
        <v>237</v>
      </c>
      <c r="BD140" s="160" t="e">
        <f>IF(#REF!="základná",J140,0)</f>
        <v>#REF!</v>
      </c>
      <c r="BE140" s="160" t="e">
        <f>IF(#REF!="znížená",J140,0)</f>
        <v>#REF!</v>
      </c>
      <c r="BF140" s="160" t="e">
        <f>IF(#REF!="zákl. prenesená",J140,0)</f>
        <v>#REF!</v>
      </c>
      <c r="BG140" s="160" t="e">
        <f>IF(#REF!="zníž. prenesená",J140,0)</f>
        <v>#REF!</v>
      </c>
      <c r="BH140" s="160" t="e">
        <f>IF(#REF!="nulová",J140,0)</f>
        <v>#REF!</v>
      </c>
      <c r="BI140" s="14" t="s">
        <v>89</v>
      </c>
      <c r="BJ140" s="160">
        <f t="shared" si="4"/>
        <v>0</v>
      </c>
      <c r="BK140" s="14" t="s">
        <v>286</v>
      </c>
      <c r="BL140" s="159" t="s">
        <v>2606</v>
      </c>
    </row>
    <row r="141" spans="1:64" s="2" customFormat="1" ht="21.75" customHeight="1" x14ac:dyDescent="0.2">
      <c r="A141" s="182"/>
      <c r="B141" s="146"/>
      <c r="C141" s="161" t="s">
        <v>262</v>
      </c>
      <c r="D141" s="161" t="s">
        <v>310</v>
      </c>
      <c r="E141" s="162" t="s">
        <v>5317</v>
      </c>
      <c r="F141" s="163" t="s">
        <v>2607</v>
      </c>
      <c r="G141" s="164" t="s">
        <v>376</v>
      </c>
      <c r="H141" s="165">
        <v>4.08</v>
      </c>
      <c r="I141" s="166"/>
      <c r="J141" s="167">
        <f t="shared" si="0"/>
        <v>0</v>
      </c>
      <c r="K141" s="168"/>
      <c r="L141" s="169"/>
      <c r="M141" s="170" t="s">
        <v>1</v>
      </c>
      <c r="N141" s="54"/>
      <c r="O141" s="157">
        <f t="shared" si="1"/>
        <v>0</v>
      </c>
      <c r="P141" s="157">
        <v>1.6000000000000001E-4</v>
      </c>
      <c r="Q141" s="157">
        <f t="shared" si="2"/>
        <v>6.5280000000000004E-4</v>
      </c>
      <c r="R141" s="157">
        <v>0</v>
      </c>
      <c r="S141" s="158">
        <f t="shared" si="3"/>
        <v>0</v>
      </c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Q141" s="159" t="s">
        <v>312</v>
      </c>
      <c r="AS141" s="159" t="s">
        <v>310</v>
      </c>
      <c r="AT141" s="159" t="s">
        <v>89</v>
      </c>
      <c r="AX141" s="14" t="s">
        <v>237</v>
      </c>
      <c r="BD141" s="160" t="e">
        <f>IF(#REF!="základná",J141,0)</f>
        <v>#REF!</v>
      </c>
      <c r="BE141" s="160" t="e">
        <f>IF(#REF!="znížená",J141,0)</f>
        <v>#REF!</v>
      </c>
      <c r="BF141" s="160" t="e">
        <f>IF(#REF!="zákl. prenesená",J141,0)</f>
        <v>#REF!</v>
      </c>
      <c r="BG141" s="160" t="e">
        <f>IF(#REF!="zníž. prenesená",J141,0)</f>
        <v>#REF!</v>
      </c>
      <c r="BH141" s="160" t="e">
        <f>IF(#REF!="nulová",J141,0)</f>
        <v>#REF!</v>
      </c>
      <c r="BI141" s="14" t="s">
        <v>89</v>
      </c>
      <c r="BJ141" s="160">
        <f t="shared" si="4"/>
        <v>0</v>
      </c>
      <c r="BK141" s="14" t="s">
        <v>286</v>
      </c>
      <c r="BL141" s="159" t="s">
        <v>2608</v>
      </c>
    </row>
    <row r="142" spans="1:64" s="2" customFormat="1" ht="21.75" customHeight="1" x14ac:dyDescent="0.2">
      <c r="A142" s="182"/>
      <c r="B142" s="146"/>
      <c r="C142" s="147" t="s">
        <v>257</v>
      </c>
      <c r="D142" s="147" t="s">
        <v>240</v>
      </c>
      <c r="E142" s="148" t="s">
        <v>5318</v>
      </c>
      <c r="F142" s="149" t="s">
        <v>1479</v>
      </c>
      <c r="G142" s="150" t="s">
        <v>266</v>
      </c>
      <c r="H142" s="151">
        <v>2E-3</v>
      </c>
      <c r="I142" s="152"/>
      <c r="J142" s="153">
        <f t="shared" si="0"/>
        <v>0</v>
      </c>
      <c r="K142" s="154"/>
      <c r="L142" s="30"/>
      <c r="M142" s="155" t="s">
        <v>1</v>
      </c>
      <c r="N142" s="54"/>
      <c r="O142" s="157">
        <f t="shared" si="1"/>
        <v>0</v>
      </c>
      <c r="P142" s="157">
        <v>0</v>
      </c>
      <c r="Q142" s="157">
        <f t="shared" si="2"/>
        <v>0</v>
      </c>
      <c r="R142" s="157">
        <v>0</v>
      </c>
      <c r="S142" s="158">
        <f t="shared" si="3"/>
        <v>0</v>
      </c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Q142" s="159" t="s">
        <v>286</v>
      </c>
      <c r="AS142" s="159" t="s">
        <v>240</v>
      </c>
      <c r="AT142" s="159" t="s">
        <v>89</v>
      </c>
      <c r="AX142" s="14" t="s">
        <v>237</v>
      </c>
      <c r="BD142" s="160" t="e">
        <f>IF(#REF!="základná",J142,0)</f>
        <v>#REF!</v>
      </c>
      <c r="BE142" s="160" t="e">
        <f>IF(#REF!="znížená",J142,0)</f>
        <v>#REF!</v>
      </c>
      <c r="BF142" s="160" t="e">
        <f>IF(#REF!="zákl. prenesená",J142,0)</f>
        <v>#REF!</v>
      </c>
      <c r="BG142" s="160" t="e">
        <f>IF(#REF!="zníž. prenesená",J142,0)</f>
        <v>#REF!</v>
      </c>
      <c r="BH142" s="160" t="e">
        <f>IF(#REF!="nulová",J142,0)</f>
        <v>#REF!</v>
      </c>
      <c r="BI142" s="14" t="s">
        <v>89</v>
      </c>
      <c r="BJ142" s="160">
        <f t="shared" si="4"/>
        <v>0</v>
      </c>
      <c r="BK142" s="14" t="s">
        <v>286</v>
      </c>
      <c r="BL142" s="159" t="s">
        <v>2609</v>
      </c>
    </row>
    <row r="143" spans="1:64" s="12" customFormat="1" ht="22.95" customHeight="1" x14ac:dyDescent="0.25">
      <c r="B143" s="134"/>
      <c r="D143" s="135" t="s">
        <v>76</v>
      </c>
      <c r="E143" s="144" t="s">
        <v>5319</v>
      </c>
      <c r="F143" s="144" t="s">
        <v>2610</v>
      </c>
      <c r="I143" s="137"/>
      <c r="J143" s="145">
        <f>BJ143</f>
        <v>0</v>
      </c>
      <c r="L143" s="134"/>
      <c r="M143" s="138"/>
      <c r="N143" s="139"/>
      <c r="O143" s="140">
        <f>SUM(O144:O165)</f>
        <v>0</v>
      </c>
      <c r="P143" s="139"/>
      <c r="Q143" s="140">
        <f>SUM(Q144:Q165)</f>
        <v>0.12614550000000002</v>
      </c>
      <c r="R143" s="139"/>
      <c r="S143" s="141">
        <f>SUM(S144:S165)</f>
        <v>0</v>
      </c>
      <c r="AQ143" s="135" t="s">
        <v>89</v>
      </c>
      <c r="AS143" s="142" t="s">
        <v>76</v>
      </c>
      <c r="AT143" s="142" t="s">
        <v>83</v>
      </c>
      <c r="AX143" s="135" t="s">
        <v>237</v>
      </c>
      <c r="BJ143" s="143">
        <f>SUM(BJ144:BJ165)</f>
        <v>0</v>
      </c>
    </row>
    <row r="144" spans="1:64" s="2" customFormat="1" ht="21.75" customHeight="1" x14ac:dyDescent="0.2">
      <c r="A144" s="182"/>
      <c r="B144" s="146"/>
      <c r="C144" s="147" t="s">
        <v>268</v>
      </c>
      <c r="D144" s="189" t="s">
        <v>240</v>
      </c>
      <c r="E144" s="148" t="s">
        <v>5320</v>
      </c>
      <c r="F144" s="149" t="s">
        <v>2611</v>
      </c>
      <c r="G144" s="150" t="s">
        <v>376</v>
      </c>
      <c r="H144" s="151">
        <v>4.4000000000000004</v>
      </c>
      <c r="I144" s="152"/>
      <c r="J144" s="153">
        <f t="shared" ref="J144:J165" si="5">ROUND(I144*H144,2)</f>
        <v>0</v>
      </c>
      <c r="K144" s="154"/>
      <c r="L144" s="30"/>
      <c r="M144" s="155" t="s">
        <v>1</v>
      </c>
      <c r="N144" s="54"/>
      <c r="O144" s="157">
        <f t="shared" ref="O144:O165" si="6">N144*H144</f>
        <v>0</v>
      </c>
      <c r="P144" s="157">
        <v>1.48E-3</v>
      </c>
      <c r="Q144" s="157">
        <f t="shared" ref="Q144:Q165" si="7">P144*H144</f>
        <v>6.5120000000000004E-3</v>
      </c>
      <c r="R144" s="157">
        <v>0</v>
      </c>
      <c r="S144" s="158">
        <f t="shared" ref="S144:S165" si="8">R144*H144</f>
        <v>0</v>
      </c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Q144" s="159" t="s">
        <v>286</v>
      </c>
      <c r="AS144" s="159" t="s">
        <v>240</v>
      </c>
      <c r="AT144" s="159" t="s">
        <v>89</v>
      </c>
      <c r="AX144" s="14" t="s">
        <v>237</v>
      </c>
      <c r="BD144" s="160" t="e">
        <f>IF(#REF!="základná",J144,0)</f>
        <v>#REF!</v>
      </c>
      <c r="BE144" s="160" t="e">
        <f>IF(#REF!="znížená",J144,0)</f>
        <v>#REF!</v>
      </c>
      <c r="BF144" s="160" t="e">
        <f>IF(#REF!="zákl. prenesená",J144,0)</f>
        <v>#REF!</v>
      </c>
      <c r="BG144" s="160" t="e">
        <f>IF(#REF!="zníž. prenesená",J144,0)</f>
        <v>#REF!</v>
      </c>
      <c r="BH144" s="160" t="e">
        <f>IF(#REF!="nulová",J144,0)</f>
        <v>#REF!</v>
      </c>
      <c r="BI144" s="14" t="s">
        <v>89</v>
      </c>
      <c r="BJ144" s="160">
        <f t="shared" ref="BJ144:BJ165" si="9">ROUND(I144*H144,2)</f>
        <v>0</v>
      </c>
      <c r="BK144" s="14" t="s">
        <v>286</v>
      </c>
      <c r="BL144" s="159" t="s">
        <v>2612</v>
      </c>
    </row>
    <row r="145" spans="1:64" s="2" customFormat="1" ht="21.75" customHeight="1" x14ac:dyDescent="0.2">
      <c r="A145" s="182"/>
      <c r="B145" s="146"/>
      <c r="C145" s="147" t="s">
        <v>271</v>
      </c>
      <c r="D145" s="147" t="s">
        <v>240</v>
      </c>
      <c r="E145" s="148" t="s">
        <v>5321</v>
      </c>
      <c r="F145" s="149" t="s">
        <v>2613</v>
      </c>
      <c r="G145" s="150" t="s">
        <v>376</v>
      </c>
      <c r="H145" s="151">
        <v>1</v>
      </c>
      <c r="I145" s="152"/>
      <c r="J145" s="153">
        <f t="shared" si="5"/>
        <v>0</v>
      </c>
      <c r="K145" s="154"/>
      <c r="L145" s="30"/>
      <c r="M145" s="155" t="s">
        <v>1</v>
      </c>
      <c r="N145" s="54"/>
      <c r="O145" s="157">
        <f t="shared" si="6"/>
        <v>0</v>
      </c>
      <c r="P145" s="157">
        <v>1.8500000000000001E-3</v>
      </c>
      <c r="Q145" s="157">
        <f t="shared" si="7"/>
        <v>1.8500000000000001E-3</v>
      </c>
      <c r="R145" s="157">
        <v>0</v>
      </c>
      <c r="S145" s="158">
        <f t="shared" si="8"/>
        <v>0</v>
      </c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Q145" s="159" t="s">
        <v>286</v>
      </c>
      <c r="AS145" s="159" t="s">
        <v>240</v>
      </c>
      <c r="AT145" s="159" t="s">
        <v>89</v>
      </c>
      <c r="AX145" s="14" t="s">
        <v>237</v>
      </c>
      <c r="BD145" s="160" t="e">
        <f>IF(#REF!="základná",J145,0)</f>
        <v>#REF!</v>
      </c>
      <c r="BE145" s="160" t="e">
        <f>IF(#REF!="znížená",J145,0)</f>
        <v>#REF!</v>
      </c>
      <c r="BF145" s="160" t="e">
        <f>IF(#REF!="zákl. prenesená",J145,0)</f>
        <v>#REF!</v>
      </c>
      <c r="BG145" s="160" t="e">
        <f>IF(#REF!="zníž. prenesená",J145,0)</f>
        <v>#REF!</v>
      </c>
      <c r="BH145" s="160" t="e">
        <f>IF(#REF!="nulová",J145,0)</f>
        <v>#REF!</v>
      </c>
      <c r="BI145" s="14" t="s">
        <v>89</v>
      </c>
      <c r="BJ145" s="160">
        <f t="shared" si="9"/>
        <v>0</v>
      </c>
      <c r="BK145" s="14" t="s">
        <v>286</v>
      </c>
      <c r="BL145" s="159" t="s">
        <v>2614</v>
      </c>
    </row>
    <row r="146" spans="1:64" s="2" customFormat="1" ht="21.75" customHeight="1" x14ac:dyDescent="0.2">
      <c r="A146" s="182"/>
      <c r="B146" s="146"/>
      <c r="C146" s="147" t="s">
        <v>274</v>
      </c>
      <c r="D146" s="147" t="s">
        <v>240</v>
      </c>
      <c r="E146" s="148" t="s">
        <v>5322</v>
      </c>
      <c r="F146" s="149" t="s">
        <v>2615</v>
      </c>
      <c r="G146" s="150" t="s">
        <v>376</v>
      </c>
      <c r="H146" s="151">
        <v>3.3</v>
      </c>
      <c r="I146" s="152"/>
      <c r="J146" s="153">
        <f t="shared" si="5"/>
        <v>0</v>
      </c>
      <c r="K146" s="154"/>
      <c r="L146" s="30"/>
      <c r="M146" s="155" t="s">
        <v>1</v>
      </c>
      <c r="N146" s="54"/>
      <c r="O146" s="157">
        <f t="shared" si="6"/>
        <v>0</v>
      </c>
      <c r="P146" s="157">
        <v>2.7299999999999998E-3</v>
      </c>
      <c r="Q146" s="157">
        <f t="shared" si="7"/>
        <v>9.0089999999999996E-3</v>
      </c>
      <c r="R146" s="157">
        <v>0</v>
      </c>
      <c r="S146" s="158">
        <f t="shared" si="8"/>
        <v>0</v>
      </c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Q146" s="159" t="s">
        <v>286</v>
      </c>
      <c r="AS146" s="159" t="s">
        <v>240</v>
      </c>
      <c r="AT146" s="159" t="s">
        <v>89</v>
      </c>
      <c r="AX146" s="14" t="s">
        <v>237</v>
      </c>
      <c r="BD146" s="160" t="e">
        <f>IF(#REF!="základná",J146,0)</f>
        <v>#REF!</v>
      </c>
      <c r="BE146" s="160" t="e">
        <f>IF(#REF!="znížená",J146,0)</f>
        <v>#REF!</v>
      </c>
      <c r="BF146" s="160" t="e">
        <f>IF(#REF!="zákl. prenesená",J146,0)</f>
        <v>#REF!</v>
      </c>
      <c r="BG146" s="160" t="e">
        <f>IF(#REF!="zníž. prenesená",J146,0)</f>
        <v>#REF!</v>
      </c>
      <c r="BH146" s="160" t="e">
        <f>IF(#REF!="nulová",J146,0)</f>
        <v>#REF!</v>
      </c>
      <c r="BI146" s="14" t="s">
        <v>89</v>
      </c>
      <c r="BJ146" s="160">
        <f t="shared" si="9"/>
        <v>0</v>
      </c>
      <c r="BK146" s="14" t="s">
        <v>286</v>
      </c>
      <c r="BL146" s="159" t="s">
        <v>2616</v>
      </c>
    </row>
    <row r="147" spans="1:64" s="2" customFormat="1" ht="21.75" customHeight="1" x14ac:dyDescent="0.2">
      <c r="A147" s="182"/>
      <c r="B147" s="146"/>
      <c r="C147" s="147" t="s">
        <v>277</v>
      </c>
      <c r="D147" s="147" t="s">
        <v>240</v>
      </c>
      <c r="E147" s="148" t="s">
        <v>5323</v>
      </c>
      <c r="F147" s="149" t="s">
        <v>2617</v>
      </c>
      <c r="G147" s="150" t="s">
        <v>376</v>
      </c>
      <c r="H147" s="151">
        <v>1</v>
      </c>
      <c r="I147" s="152"/>
      <c r="J147" s="153">
        <f t="shared" si="5"/>
        <v>0</v>
      </c>
      <c r="K147" s="154"/>
      <c r="L147" s="30"/>
      <c r="M147" s="155" t="s">
        <v>1</v>
      </c>
      <c r="N147" s="54"/>
      <c r="O147" s="157">
        <f t="shared" si="6"/>
        <v>0</v>
      </c>
      <c r="P147" s="157">
        <v>3.5300000000000002E-3</v>
      </c>
      <c r="Q147" s="157">
        <f t="shared" si="7"/>
        <v>3.5300000000000002E-3</v>
      </c>
      <c r="R147" s="157">
        <v>0</v>
      </c>
      <c r="S147" s="158">
        <f t="shared" si="8"/>
        <v>0</v>
      </c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Q147" s="159" t="s">
        <v>286</v>
      </c>
      <c r="AS147" s="159" t="s">
        <v>240</v>
      </c>
      <c r="AT147" s="159" t="s">
        <v>89</v>
      </c>
      <c r="AX147" s="14" t="s">
        <v>237</v>
      </c>
      <c r="BD147" s="160" t="e">
        <f>IF(#REF!="základná",J147,0)</f>
        <v>#REF!</v>
      </c>
      <c r="BE147" s="160" t="e">
        <f>IF(#REF!="znížená",J147,0)</f>
        <v>#REF!</v>
      </c>
      <c r="BF147" s="160" t="e">
        <f>IF(#REF!="zákl. prenesená",J147,0)</f>
        <v>#REF!</v>
      </c>
      <c r="BG147" s="160" t="e">
        <f>IF(#REF!="zníž. prenesená",J147,0)</f>
        <v>#REF!</v>
      </c>
      <c r="BH147" s="160" t="e">
        <f>IF(#REF!="nulová",J147,0)</f>
        <v>#REF!</v>
      </c>
      <c r="BI147" s="14" t="s">
        <v>89</v>
      </c>
      <c r="BJ147" s="160">
        <f t="shared" si="9"/>
        <v>0</v>
      </c>
      <c r="BK147" s="14" t="s">
        <v>286</v>
      </c>
      <c r="BL147" s="159" t="s">
        <v>2618</v>
      </c>
    </row>
    <row r="148" spans="1:64" s="2" customFormat="1" ht="21.75" customHeight="1" x14ac:dyDescent="0.2">
      <c r="A148" s="182"/>
      <c r="B148" s="146"/>
      <c r="C148" s="147" t="s">
        <v>280</v>
      </c>
      <c r="D148" s="189" t="s">
        <v>240</v>
      </c>
      <c r="E148" s="148" t="s">
        <v>5324</v>
      </c>
      <c r="F148" s="149" t="s">
        <v>2619</v>
      </c>
      <c r="G148" s="150" t="s">
        <v>376</v>
      </c>
      <c r="H148" s="151">
        <v>14.2</v>
      </c>
      <c r="I148" s="152"/>
      <c r="J148" s="153">
        <f t="shared" si="5"/>
        <v>0</v>
      </c>
      <c r="K148" s="154"/>
      <c r="L148" s="30"/>
      <c r="M148" s="155" t="s">
        <v>1</v>
      </c>
      <c r="N148" s="54"/>
      <c r="O148" s="157">
        <f t="shared" si="6"/>
        <v>0</v>
      </c>
      <c r="P148" s="157">
        <v>4.0699999999999998E-3</v>
      </c>
      <c r="Q148" s="157">
        <f t="shared" si="7"/>
        <v>5.7793999999999998E-2</v>
      </c>
      <c r="R148" s="157">
        <v>0</v>
      </c>
      <c r="S148" s="158">
        <f t="shared" si="8"/>
        <v>0</v>
      </c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Q148" s="159" t="s">
        <v>286</v>
      </c>
      <c r="AS148" s="159" t="s">
        <v>240</v>
      </c>
      <c r="AT148" s="159" t="s">
        <v>89</v>
      </c>
      <c r="AX148" s="14" t="s">
        <v>237</v>
      </c>
      <c r="BD148" s="160" t="e">
        <f>IF(#REF!="základná",J148,0)</f>
        <v>#REF!</v>
      </c>
      <c r="BE148" s="160" t="e">
        <f>IF(#REF!="znížená",J148,0)</f>
        <v>#REF!</v>
      </c>
      <c r="BF148" s="160" t="e">
        <f>IF(#REF!="zákl. prenesená",J148,0)</f>
        <v>#REF!</v>
      </c>
      <c r="BG148" s="160" t="e">
        <f>IF(#REF!="zníž. prenesená",J148,0)</f>
        <v>#REF!</v>
      </c>
      <c r="BH148" s="160" t="e">
        <f>IF(#REF!="nulová",J148,0)</f>
        <v>#REF!</v>
      </c>
      <c r="BI148" s="14" t="s">
        <v>89</v>
      </c>
      <c r="BJ148" s="160">
        <f t="shared" si="9"/>
        <v>0</v>
      </c>
      <c r="BK148" s="14" t="s">
        <v>286</v>
      </c>
      <c r="BL148" s="159" t="s">
        <v>2620</v>
      </c>
    </row>
    <row r="149" spans="1:64" s="2" customFormat="1" ht="21.75" customHeight="1" x14ac:dyDescent="0.2">
      <c r="A149" s="182"/>
      <c r="B149" s="146"/>
      <c r="C149" s="147" t="s">
        <v>283</v>
      </c>
      <c r="D149" s="147" t="s">
        <v>240</v>
      </c>
      <c r="E149" s="148" t="s">
        <v>5325</v>
      </c>
      <c r="F149" s="149" t="s">
        <v>2621</v>
      </c>
      <c r="G149" s="150" t="s">
        <v>376</v>
      </c>
      <c r="H149" s="151">
        <v>4</v>
      </c>
      <c r="I149" s="152"/>
      <c r="J149" s="153">
        <f t="shared" si="5"/>
        <v>0</v>
      </c>
      <c r="K149" s="154"/>
      <c r="L149" s="30"/>
      <c r="M149" s="155" t="s">
        <v>1</v>
      </c>
      <c r="N149" s="54"/>
      <c r="O149" s="157">
        <f t="shared" si="6"/>
        <v>0</v>
      </c>
      <c r="P149" s="157">
        <v>7.8899999999999994E-3</v>
      </c>
      <c r="Q149" s="157">
        <f t="shared" si="7"/>
        <v>3.1559999999999998E-2</v>
      </c>
      <c r="R149" s="157">
        <v>0</v>
      </c>
      <c r="S149" s="158">
        <f t="shared" si="8"/>
        <v>0</v>
      </c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Q149" s="159" t="s">
        <v>286</v>
      </c>
      <c r="AS149" s="159" t="s">
        <v>240</v>
      </c>
      <c r="AT149" s="159" t="s">
        <v>89</v>
      </c>
      <c r="AX149" s="14" t="s">
        <v>237</v>
      </c>
      <c r="BD149" s="160" t="e">
        <f>IF(#REF!="základná",J149,0)</f>
        <v>#REF!</v>
      </c>
      <c r="BE149" s="160" t="e">
        <f>IF(#REF!="znížená",J149,0)</f>
        <v>#REF!</v>
      </c>
      <c r="BF149" s="160" t="e">
        <f>IF(#REF!="zákl. prenesená",J149,0)</f>
        <v>#REF!</v>
      </c>
      <c r="BG149" s="160" t="e">
        <f>IF(#REF!="zníž. prenesená",J149,0)</f>
        <v>#REF!</v>
      </c>
      <c r="BH149" s="160" t="e">
        <f>IF(#REF!="nulová",J149,0)</f>
        <v>#REF!</v>
      </c>
      <c r="BI149" s="14" t="s">
        <v>89</v>
      </c>
      <c r="BJ149" s="160">
        <f t="shared" si="9"/>
        <v>0</v>
      </c>
      <c r="BK149" s="14" t="s">
        <v>286</v>
      </c>
      <c r="BL149" s="159" t="s">
        <v>2622</v>
      </c>
    </row>
    <row r="150" spans="1:64" s="2" customFormat="1" ht="21.75" customHeight="1" x14ac:dyDescent="0.2">
      <c r="A150" s="182"/>
      <c r="B150" s="146"/>
      <c r="C150" s="147" t="s">
        <v>286</v>
      </c>
      <c r="D150" s="147" t="s">
        <v>240</v>
      </c>
      <c r="E150" s="148" t="s">
        <v>5326</v>
      </c>
      <c r="F150" s="149" t="s">
        <v>2623</v>
      </c>
      <c r="G150" s="150" t="s">
        <v>376</v>
      </c>
      <c r="H150" s="151">
        <v>0.4</v>
      </c>
      <c r="I150" s="152"/>
      <c r="J150" s="153">
        <f t="shared" si="5"/>
        <v>0</v>
      </c>
      <c r="K150" s="154"/>
      <c r="L150" s="30"/>
      <c r="M150" s="155" t="s">
        <v>1</v>
      </c>
      <c r="N150" s="54"/>
      <c r="O150" s="157">
        <f t="shared" si="6"/>
        <v>0</v>
      </c>
      <c r="P150" s="157">
        <v>2.5600000000000002E-3</v>
      </c>
      <c r="Q150" s="157">
        <f t="shared" si="7"/>
        <v>1.0240000000000002E-3</v>
      </c>
      <c r="R150" s="157">
        <v>0</v>
      </c>
      <c r="S150" s="158">
        <f t="shared" si="8"/>
        <v>0</v>
      </c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Q150" s="159" t="s">
        <v>286</v>
      </c>
      <c r="AS150" s="159" t="s">
        <v>240</v>
      </c>
      <c r="AT150" s="159" t="s">
        <v>89</v>
      </c>
      <c r="AX150" s="14" t="s">
        <v>237</v>
      </c>
      <c r="BD150" s="160" t="e">
        <f>IF(#REF!="základná",J150,0)</f>
        <v>#REF!</v>
      </c>
      <c r="BE150" s="160" t="e">
        <f>IF(#REF!="znížená",J150,0)</f>
        <v>#REF!</v>
      </c>
      <c r="BF150" s="160" t="e">
        <f>IF(#REF!="zákl. prenesená",J150,0)</f>
        <v>#REF!</v>
      </c>
      <c r="BG150" s="160" t="e">
        <f>IF(#REF!="zníž. prenesená",J150,0)</f>
        <v>#REF!</v>
      </c>
      <c r="BH150" s="160" t="e">
        <f>IF(#REF!="nulová",J150,0)</f>
        <v>#REF!</v>
      </c>
      <c r="BI150" s="14" t="s">
        <v>89</v>
      </c>
      <c r="BJ150" s="160">
        <f t="shared" si="9"/>
        <v>0</v>
      </c>
      <c r="BK150" s="14" t="s">
        <v>286</v>
      </c>
      <c r="BL150" s="159" t="s">
        <v>2624</v>
      </c>
    </row>
    <row r="151" spans="1:64" s="2" customFormat="1" ht="21.75" customHeight="1" x14ac:dyDescent="0.2">
      <c r="A151" s="182"/>
      <c r="B151" s="146"/>
      <c r="C151" s="147" t="s">
        <v>291</v>
      </c>
      <c r="D151" s="189" t="s">
        <v>240</v>
      </c>
      <c r="E151" s="148" t="s">
        <v>5327</v>
      </c>
      <c r="F151" s="149" t="s">
        <v>2625</v>
      </c>
      <c r="G151" s="150" t="s">
        <v>376</v>
      </c>
      <c r="H151" s="151">
        <v>1.4</v>
      </c>
      <c r="I151" s="152"/>
      <c r="J151" s="153">
        <f t="shared" si="5"/>
        <v>0</v>
      </c>
      <c r="K151" s="154"/>
      <c r="L151" s="30"/>
      <c r="M151" s="155" t="s">
        <v>1</v>
      </c>
      <c r="N151" s="54"/>
      <c r="O151" s="157">
        <f t="shared" si="6"/>
        <v>0</v>
      </c>
      <c r="P151" s="157">
        <v>2.5600000000000002E-3</v>
      </c>
      <c r="Q151" s="157">
        <f t="shared" si="7"/>
        <v>3.5839999999999999E-3</v>
      </c>
      <c r="R151" s="157">
        <v>0</v>
      </c>
      <c r="S151" s="158">
        <f t="shared" si="8"/>
        <v>0</v>
      </c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Q151" s="159" t="s">
        <v>286</v>
      </c>
      <c r="AS151" s="159" t="s">
        <v>240</v>
      </c>
      <c r="AT151" s="159" t="s">
        <v>89</v>
      </c>
      <c r="AX151" s="14" t="s">
        <v>237</v>
      </c>
      <c r="BD151" s="160" t="e">
        <f>IF(#REF!="základná",J151,0)</f>
        <v>#REF!</v>
      </c>
      <c r="BE151" s="160" t="e">
        <f>IF(#REF!="znížená",J151,0)</f>
        <v>#REF!</v>
      </c>
      <c r="BF151" s="160" t="e">
        <f>IF(#REF!="zákl. prenesená",J151,0)</f>
        <v>#REF!</v>
      </c>
      <c r="BG151" s="160" t="e">
        <f>IF(#REF!="zníž. prenesená",J151,0)</f>
        <v>#REF!</v>
      </c>
      <c r="BH151" s="160" t="e">
        <f>IF(#REF!="nulová",J151,0)</f>
        <v>#REF!</v>
      </c>
      <c r="BI151" s="14" t="s">
        <v>89</v>
      </c>
      <c r="BJ151" s="160">
        <f t="shared" si="9"/>
        <v>0</v>
      </c>
      <c r="BK151" s="14" t="s">
        <v>286</v>
      </c>
      <c r="BL151" s="159" t="s">
        <v>2626</v>
      </c>
    </row>
    <row r="152" spans="1:64" s="2" customFormat="1" ht="21.75" customHeight="1" x14ac:dyDescent="0.2">
      <c r="A152" s="182"/>
      <c r="B152" s="146"/>
      <c r="C152" s="147" t="s">
        <v>294</v>
      </c>
      <c r="D152" s="147" t="s">
        <v>240</v>
      </c>
      <c r="E152" s="148" t="s">
        <v>5328</v>
      </c>
      <c r="F152" s="149" t="s">
        <v>2627</v>
      </c>
      <c r="G152" s="150" t="s">
        <v>376</v>
      </c>
      <c r="H152" s="151">
        <v>0.25</v>
      </c>
      <c r="I152" s="152"/>
      <c r="J152" s="153">
        <f t="shared" si="5"/>
        <v>0</v>
      </c>
      <c r="K152" s="154"/>
      <c r="L152" s="30"/>
      <c r="M152" s="155" t="s">
        <v>1</v>
      </c>
      <c r="N152" s="54"/>
      <c r="O152" s="157">
        <f t="shared" si="6"/>
        <v>0</v>
      </c>
      <c r="P152" s="157">
        <v>6.3299999999999997E-3</v>
      </c>
      <c r="Q152" s="157">
        <f t="shared" si="7"/>
        <v>1.5824999999999999E-3</v>
      </c>
      <c r="R152" s="157">
        <v>0</v>
      </c>
      <c r="S152" s="158">
        <f t="shared" si="8"/>
        <v>0</v>
      </c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Q152" s="159" t="s">
        <v>286</v>
      </c>
      <c r="AS152" s="159" t="s">
        <v>240</v>
      </c>
      <c r="AT152" s="159" t="s">
        <v>89</v>
      </c>
      <c r="AX152" s="14" t="s">
        <v>237</v>
      </c>
      <c r="BD152" s="160" t="e">
        <f>IF(#REF!="základná",J152,0)</f>
        <v>#REF!</v>
      </c>
      <c r="BE152" s="160" t="e">
        <f>IF(#REF!="znížená",J152,0)</f>
        <v>#REF!</v>
      </c>
      <c r="BF152" s="160" t="e">
        <f>IF(#REF!="zákl. prenesená",J152,0)</f>
        <v>#REF!</v>
      </c>
      <c r="BG152" s="160" t="e">
        <f>IF(#REF!="zníž. prenesená",J152,0)</f>
        <v>#REF!</v>
      </c>
      <c r="BH152" s="160" t="e">
        <f>IF(#REF!="nulová",J152,0)</f>
        <v>#REF!</v>
      </c>
      <c r="BI152" s="14" t="s">
        <v>89</v>
      </c>
      <c r="BJ152" s="160">
        <f t="shared" si="9"/>
        <v>0</v>
      </c>
      <c r="BK152" s="14" t="s">
        <v>286</v>
      </c>
      <c r="BL152" s="159" t="s">
        <v>2628</v>
      </c>
    </row>
    <row r="153" spans="1:64" s="2" customFormat="1" ht="21.75" customHeight="1" x14ac:dyDescent="0.2">
      <c r="A153" s="182"/>
      <c r="B153" s="146"/>
      <c r="C153" s="147" t="s">
        <v>297</v>
      </c>
      <c r="D153" s="189" t="s">
        <v>240</v>
      </c>
      <c r="E153" s="148" t="s">
        <v>5329</v>
      </c>
      <c r="F153" s="149" t="s">
        <v>5330</v>
      </c>
      <c r="G153" s="150" t="s">
        <v>307</v>
      </c>
      <c r="H153" s="151">
        <v>1</v>
      </c>
      <c r="I153" s="152"/>
      <c r="J153" s="153">
        <f t="shared" si="5"/>
        <v>0</v>
      </c>
      <c r="K153" s="154"/>
      <c r="L153" s="30"/>
      <c r="M153" s="155" t="s">
        <v>1</v>
      </c>
      <c r="N153" s="54"/>
      <c r="O153" s="157">
        <f t="shared" si="6"/>
        <v>0</v>
      </c>
      <c r="P153" s="157">
        <v>3.9199999999999999E-3</v>
      </c>
      <c r="Q153" s="157">
        <f t="shared" si="7"/>
        <v>3.9199999999999999E-3</v>
      </c>
      <c r="R153" s="157">
        <v>0</v>
      </c>
      <c r="S153" s="158">
        <f t="shared" si="8"/>
        <v>0</v>
      </c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Q153" s="159" t="s">
        <v>286</v>
      </c>
      <c r="AS153" s="159" t="s">
        <v>240</v>
      </c>
      <c r="AT153" s="159" t="s">
        <v>89</v>
      </c>
      <c r="AX153" s="14" t="s">
        <v>237</v>
      </c>
      <c r="BD153" s="160" t="e">
        <f>IF(#REF!="základná",J153,0)</f>
        <v>#REF!</v>
      </c>
      <c r="BE153" s="160" t="e">
        <f>IF(#REF!="znížená",J153,0)</f>
        <v>#REF!</v>
      </c>
      <c r="BF153" s="160" t="e">
        <f>IF(#REF!="zákl. prenesená",J153,0)</f>
        <v>#REF!</v>
      </c>
      <c r="BG153" s="160" t="e">
        <f>IF(#REF!="zníž. prenesená",J153,0)</f>
        <v>#REF!</v>
      </c>
      <c r="BH153" s="160" t="e">
        <f>IF(#REF!="nulová",J153,0)</f>
        <v>#REF!</v>
      </c>
      <c r="BI153" s="14" t="s">
        <v>89</v>
      </c>
      <c r="BJ153" s="160">
        <f t="shared" si="9"/>
        <v>0</v>
      </c>
      <c r="BK153" s="14" t="s">
        <v>286</v>
      </c>
      <c r="BL153" s="159" t="s">
        <v>5331</v>
      </c>
    </row>
    <row r="154" spans="1:64" s="2" customFormat="1" ht="21.75" customHeight="1" x14ac:dyDescent="0.2">
      <c r="A154" s="182"/>
      <c r="B154" s="146"/>
      <c r="C154" s="161" t="s">
        <v>7</v>
      </c>
      <c r="D154" s="190" t="s">
        <v>310</v>
      </c>
      <c r="E154" s="162" t="s">
        <v>5332</v>
      </c>
      <c r="F154" s="163" t="s">
        <v>5333</v>
      </c>
      <c r="G154" s="164" t="s">
        <v>307</v>
      </c>
      <c r="H154" s="165">
        <v>1</v>
      </c>
      <c r="I154" s="166"/>
      <c r="J154" s="167">
        <f t="shared" si="5"/>
        <v>0</v>
      </c>
      <c r="K154" s="168"/>
      <c r="L154" s="169"/>
      <c r="M154" s="170" t="s">
        <v>1</v>
      </c>
      <c r="N154" s="54"/>
      <c r="O154" s="157">
        <f t="shared" si="6"/>
        <v>0</v>
      </c>
      <c r="P154" s="157">
        <v>3.5E-4</v>
      </c>
      <c r="Q154" s="157">
        <f t="shared" si="7"/>
        <v>3.5E-4</v>
      </c>
      <c r="R154" s="157">
        <v>0</v>
      </c>
      <c r="S154" s="158">
        <f t="shared" si="8"/>
        <v>0</v>
      </c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Q154" s="159" t="s">
        <v>312</v>
      </c>
      <c r="AS154" s="159" t="s">
        <v>310</v>
      </c>
      <c r="AT154" s="159" t="s">
        <v>89</v>
      </c>
      <c r="AX154" s="14" t="s">
        <v>237</v>
      </c>
      <c r="BD154" s="160" t="e">
        <f>IF(#REF!="základná",J154,0)</f>
        <v>#REF!</v>
      </c>
      <c r="BE154" s="160" t="e">
        <f>IF(#REF!="znížená",J154,0)</f>
        <v>#REF!</v>
      </c>
      <c r="BF154" s="160" t="e">
        <f>IF(#REF!="zákl. prenesená",J154,0)</f>
        <v>#REF!</v>
      </c>
      <c r="BG154" s="160" t="e">
        <f>IF(#REF!="zníž. prenesená",J154,0)</f>
        <v>#REF!</v>
      </c>
      <c r="BH154" s="160" t="e">
        <f>IF(#REF!="nulová",J154,0)</f>
        <v>#REF!</v>
      </c>
      <c r="BI154" s="14" t="s">
        <v>89</v>
      </c>
      <c r="BJ154" s="160">
        <f t="shared" si="9"/>
        <v>0</v>
      </c>
      <c r="BK154" s="14" t="s">
        <v>286</v>
      </c>
      <c r="BL154" s="159" t="s">
        <v>5334</v>
      </c>
    </row>
    <row r="155" spans="1:64" s="2" customFormat="1" ht="21.75" customHeight="1" x14ac:dyDescent="0.2">
      <c r="A155" s="182"/>
      <c r="B155" s="146"/>
      <c r="C155" s="147" t="s">
        <v>305</v>
      </c>
      <c r="D155" s="147" t="s">
        <v>240</v>
      </c>
      <c r="E155" s="148" t="s">
        <v>5335</v>
      </c>
      <c r="F155" s="149" t="s">
        <v>2629</v>
      </c>
      <c r="G155" s="150" t="s">
        <v>307</v>
      </c>
      <c r="H155" s="151">
        <v>6</v>
      </c>
      <c r="I155" s="152"/>
      <c r="J155" s="153">
        <f t="shared" si="5"/>
        <v>0</v>
      </c>
      <c r="K155" s="154"/>
      <c r="L155" s="30"/>
      <c r="M155" s="155" t="s">
        <v>1</v>
      </c>
      <c r="N155" s="54"/>
      <c r="O155" s="157">
        <f t="shared" si="6"/>
        <v>0</v>
      </c>
      <c r="P155" s="157">
        <v>1.0000000000000001E-5</v>
      </c>
      <c r="Q155" s="157">
        <f t="shared" si="7"/>
        <v>6.0000000000000008E-5</v>
      </c>
      <c r="R155" s="157">
        <v>0</v>
      </c>
      <c r="S155" s="158">
        <f t="shared" si="8"/>
        <v>0</v>
      </c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Q155" s="159" t="s">
        <v>286</v>
      </c>
      <c r="AS155" s="159" t="s">
        <v>240</v>
      </c>
      <c r="AT155" s="159" t="s">
        <v>89</v>
      </c>
      <c r="AX155" s="14" t="s">
        <v>237</v>
      </c>
      <c r="BD155" s="160" t="e">
        <f>IF(#REF!="základná",J155,0)</f>
        <v>#REF!</v>
      </c>
      <c r="BE155" s="160" t="e">
        <f>IF(#REF!="znížená",J155,0)</f>
        <v>#REF!</v>
      </c>
      <c r="BF155" s="160" t="e">
        <f>IF(#REF!="zákl. prenesená",J155,0)</f>
        <v>#REF!</v>
      </c>
      <c r="BG155" s="160" t="e">
        <f>IF(#REF!="zníž. prenesená",J155,0)</f>
        <v>#REF!</v>
      </c>
      <c r="BH155" s="160" t="e">
        <f>IF(#REF!="nulová",J155,0)</f>
        <v>#REF!</v>
      </c>
      <c r="BI155" s="14" t="s">
        <v>89</v>
      </c>
      <c r="BJ155" s="160">
        <f t="shared" si="9"/>
        <v>0</v>
      </c>
      <c r="BK155" s="14" t="s">
        <v>286</v>
      </c>
      <c r="BL155" s="159" t="s">
        <v>2630</v>
      </c>
    </row>
    <row r="156" spans="1:64" s="2" customFormat="1" ht="16.5" customHeight="1" x14ac:dyDescent="0.2">
      <c r="A156" s="182"/>
      <c r="B156" s="146"/>
      <c r="C156" s="161" t="s">
        <v>309</v>
      </c>
      <c r="D156" s="161" t="s">
        <v>310</v>
      </c>
      <c r="E156" s="162" t="s">
        <v>5336</v>
      </c>
      <c r="F156" s="163" t="s">
        <v>2631</v>
      </c>
      <c r="G156" s="164" t="s">
        <v>307</v>
      </c>
      <c r="H156" s="165">
        <v>6</v>
      </c>
      <c r="I156" s="166"/>
      <c r="J156" s="167">
        <f t="shared" si="5"/>
        <v>0</v>
      </c>
      <c r="K156" s="168"/>
      <c r="L156" s="169"/>
      <c r="M156" s="170" t="s">
        <v>1</v>
      </c>
      <c r="N156" s="54"/>
      <c r="O156" s="157">
        <f t="shared" si="6"/>
        <v>0</v>
      </c>
      <c r="P156" s="157">
        <v>5.0000000000000001E-4</v>
      </c>
      <c r="Q156" s="157">
        <f t="shared" si="7"/>
        <v>3.0000000000000001E-3</v>
      </c>
      <c r="R156" s="157">
        <v>0</v>
      </c>
      <c r="S156" s="158">
        <f t="shared" si="8"/>
        <v>0</v>
      </c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Q156" s="159" t="s">
        <v>312</v>
      </c>
      <c r="AS156" s="159" t="s">
        <v>310</v>
      </c>
      <c r="AT156" s="159" t="s">
        <v>89</v>
      </c>
      <c r="AX156" s="14" t="s">
        <v>237</v>
      </c>
      <c r="BD156" s="160" t="e">
        <f>IF(#REF!="základná",J156,0)</f>
        <v>#REF!</v>
      </c>
      <c r="BE156" s="160" t="e">
        <f>IF(#REF!="znížená",J156,0)</f>
        <v>#REF!</v>
      </c>
      <c r="BF156" s="160" t="e">
        <f>IF(#REF!="zákl. prenesená",J156,0)</f>
        <v>#REF!</v>
      </c>
      <c r="BG156" s="160" t="e">
        <f>IF(#REF!="zníž. prenesená",J156,0)</f>
        <v>#REF!</v>
      </c>
      <c r="BH156" s="160" t="e">
        <f>IF(#REF!="nulová",J156,0)</f>
        <v>#REF!</v>
      </c>
      <c r="BI156" s="14" t="s">
        <v>89</v>
      </c>
      <c r="BJ156" s="160">
        <f t="shared" si="9"/>
        <v>0</v>
      </c>
      <c r="BK156" s="14" t="s">
        <v>286</v>
      </c>
      <c r="BL156" s="159" t="s">
        <v>2632</v>
      </c>
    </row>
    <row r="157" spans="1:64" s="2" customFormat="1" ht="16.5" customHeight="1" x14ac:dyDescent="0.2">
      <c r="A157" s="182"/>
      <c r="B157" s="146"/>
      <c r="C157" s="147" t="s">
        <v>314</v>
      </c>
      <c r="D157" s="147" t="s">
        <v>240</v>
      </c>
      <c r="E157" s="148" t="s">
        <v>5337</v>
      </c>
      <c r="F157" s="149" t="s">
        <v>2633</v>
      </c>
      <c r="G157" s="150" t="s">
        <v>307</v>
      </c>
      <c r="H157" s="151">
        <v>1</v>
      </c>
      <c r="I157" s="152"/>
      <c r="J157" s="153">
        <f t="shared" si="5"/>
        <v>0</v>
      </c>
      <c r="K157" s="154"/>
      <c r="L157" s="30"/>
      <c r="M157" s="155" t="s">
        <v>1</v>
      </c>
      <c r="N157" s="54"/>
      <c r="O157" s="157">
        <f t="shared" si="6"/>
        <v>0</v>
      </c>
      <c r="P157" s="157">
        <v>0</v>
      </c>
      <c r="Q157" s="157">
        <f t="shared" si="7"/>
        <v>0</v>
      </c>
      <c r="R157" s="157">
        <v>0</v>
      </c>
      <c r="S157" s="158">
        <f t="shared" si="8"/>
        <v>0</v>
      </c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Q157" s="159" t="s">
        <v>286</v>
      </c>
      <c r="AS157" s="159" t="s">
        <v>240</v>
      </c>
      <c r="AT157" s="159" t="s">
        <v>89</v>
      </c>
      <c r="AX157" s="14" t="s">
        <v>237</v>
      </c>
      <c r="BD157" s="160" t="e">
        <f>IF(#REF!="základná",J157,0)</f>
        <v>#REF!</v>
      </c>
      <c r="BE157" s="160" t="e">
        <f>IF(#REF!="znížená",J157,0)</f>
        <v>#REF!</v>
      </c>
      <c r="BF157" s="160" t="e">
        <f>IF(#REF!="zákl. prenesená",J157,0)</f>
        <v>#REF!</v>
      </c>
      <c r="BG157" s="160" t="e">
        <f>IF(#REF!="zníž. prenesená",J157,0)</f>
        <v>#REF!</v>
      </c>
      <c r="BH157" s="160" t="e">
        <f>IF(#REF!="nulová",J157,0)</f>
        <v>#REF!</v>
      </c>
      <c r="BI157" s="14" t="s">
        <v>89</v>
      </c>
      <c r="BJ157" s="160">
        <f t="shared" si="9"/>
        <v>0</v>
      </c>
      <c r="BK157" s="14" t="s">
        <v>286</v>
      </c>
      <c r="BL157" s="159" t="s">
        <v>2634</v>
      </c>
    </row>
    <row r="158" spans="1:64" s="2" customFormat="1" ht="33" customHeight="1" x14ac:dyDescent="0.2">
      <c r="A158" s="182"/>
      <c r="B158" s="146"/>
      <c r="C158" s="161" t="s">
        <v>317</v>
      </c>
      <c r="D158" s="161" t="s">
        <v>310</v>
      </c>
      <c r="E158" s="162" t="s">
        <v>5338</v>
      </c>
      <c r="F158" s="163" t="s">
        <v>2635</v>
      </c>
      <c r="G158" s="164" t="s">
        <v>307</v>
      </c>
      <c r="H158" s="165">
        <v>1</v>
      </c>
      <c r="I158" s="166"/>
      <c r="J158" s="167">
        <f t="shared" si="5"/>
        <v>0</v>
      </c>
      <c r="K158" s="168"/>
      <c r="L158" s="169"/>
      <c r="M158" s="170" t="s">
        <v>1</v>
      </c>
      <c r="N158" s="54"/>
      <c r="O158" s="157">
        <f t="shared" si="6"/>
        <v>0</v>
      </c>
      <c r="P158" s="157">
        <v>1.3999999999999999E-4</v>
      </c>
      <c r="Q158" s="157">
        <f t="shared" si="7"/>
        <v>1.3999999999999999E-4</v>
      </c>
      <c r="R158" s="157">
        <v>0</v>
      </c>
      <c r="S158" s="158">
        <f t="shared" si="8"/>
        <v>0</v>
      </c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Q158" s="159" t="s">
        <v>312</v>
      </c>
      <c r="AS158" s="159" t="s">
        <v>310</v>
      </c>
      <c r="AT158" s="159" t="s">
        <v>89</v>
      </c>
      <c r="AX158" s="14" t="s">
        <v>237</v>
      </c>
      <c r="BD158" s="160" t="e">
        <f>IF(#REF!="základná",J158,0)</f>
        <v>#REF!</v>
      </c>
      <c r="BE158" s="160" t="e">
        <f>IF(#REF!="znížená",J158,0)</f>
        <v>#REF!</v>
      </c>
      <c r="BF158" s="160" t="e">
        <f>IF(#REF!="zákl. prenesená",J158,0)</f>
        <v>#REF!</v>
      </c>
      <c r="BG158" s="160" t="e">
        <f>IF(#REF!="zníž. prenesená",J158,0)</f>
        <v>#REF!</v>
      </c>
      <c r="BH158" s="160" t="e">
        <f>IF(#REF!="nulová",J158,0)</f>
        <v>#REF!</v>
      </c>
      <c r="BI158" s="14" t="s">
        <v>89</v>
      </c>
      <c r="BJ158" s="160">
        <f t="shared" si="9"/>
        <v>0</v>
      </c>
      <c r="BK158" s="14" t="s">
        <v>286</v>
      </c>
      <c r="BL158" s="159" t="s">
        <v>2636</v>
      </c>
    </row>
    <row r="159" spans="1:64" s="2" customFormat="1" ht="16.5" customHeight="1" x14ac:dyDescent="0.2">
      <c r="A159" s="182"/>
      <c r="B159" s="146"/>
      <c r="C159" s="147" t="s">
        <v>320</v>
      </c>
      <c r="D159" s="147" t="s">
        <v>240</v>
      </c>
      <c r="E159" s="148" t="s">
        <v>5339</v>
      </c>
      <c r="F159" s="149" t="s">
        <v>2637</v>
      </c>
      <c r="G159" s="150" t="s">
        <v>307</v>
      </c>
      <c r="H159" s="151">
        <v>4</v>
      </c>
      <c r="I159" s="152"/>
      <c r="J159" s="153">
        <f t="shared" si="5"/>
        <v>0</v>
      </c>
      <c r="K159" s="154"/>
      <c r="L159" s="30"/>
      <c r="M159" s="155" t="s">
        <v>1</v>
      </c>
      <c r="N159" s="54"/>
      <c r="O159" s="157">
        <f t="shared" si="6"/>
        <v>0</v>
      </c>
      <c r="P159" s="157">
        <v>0</v>
      </c>
      <c r="Q159" s="157">
        <f t="shared" si="7"/>
        <v>0</v>
      </c>
      <c r="R159" s="157">
        <v>0</v>
      </c>
      <c r="S159" s="158">
        <f t="shared" si="8"/>
        <v>0</v>
      </c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Q159" s="159" t="s">
        <v>286</v>
      </c>
      <c r="AS159" s="159" t="s">
        <v>240</v>
      </c>
      <c r="AT159" s="159" t="s">
        <v>89</v>
      </c>
      <c r="AX159" s="14" t="s">
        <v>237</v>
      </c>
      <c r="BD159" s="160" t="e">
        <f>IF(#REF!="základná",J159,0)</f>
        <v>#REF!</v>
      </c>
      <c r="BE159" s="160" t="e">
        <f>IF(#REF!="znížená",J159,0)</f>
        <v>#REF!</v>
      </c>
      <c r="BF159" s="160" t="e">
        <f>IF(#REF!="zákl. prenesená",J159,0)</f>
        <v>#REF!</v>
      </c>
      <c r="BG159" s="160" t="e">
        <f>IF(#REF!="zníž. prenesená",J159,0)</f>
        <v>#REF!</v>
      </c>
      <c r="BH159" s="160" t="e">
        <f>IF(#REF!="nulová",J159,0)</f>
        <v>#REF!</v>
      </c>
      <c r="BI159" s="14" t="s">
        <v>89</v>
      </c>
      <c r="BJ159" s="160">
        <f t="shared" si="9"/>
        <v>0</v>
      </c>
      <c r="BK159" s="14" t="s">
        <v>286</v>
      </c>
      <c r="BL159" s="159" t="s">
        <v>2638</v>
      </c>
    </row>
    <row r="160" spans="1:64" s="2" customFormat="1" ht="33" customHeight="1" x14ac:dyDescent="0.2">
      <c r="A160" s="182"/>
      <c r="B160" s="146"/>
      <c r="C160" s="161" t="s">
        <v>323</v>
      </c>
      <c r="D160" s="161" t="s">
        <v>310</v>
      </c>
      <c r="E160" s="162" t="s">
        <v>5340</v>
      </c>
      <c r="F160" s="163" t="s">
        <v>2639</v>
      </c>
      <c r="G160" s="164" t="s">
        <v>307</v>
      </c>
      <c r="H160" s="165">
        <v>4</v>
      </c>
      <c r="I160" s="166"/>
      <c r="J160" s="167">
        <f t="shared" si="5"/>
        <v>0</v>
      </c>
      <c r="K160" s="168"/>
      <c r="L160" s="169"/>
      <c r="M160" s="170" t="s">
        <v>1</v>
      </c>
      <c r="N160" s="54"/>
      <c r="O160" s="157">
        <f t="shared" si="6"/>
        <v>0</v>
      </c>
      <c r="P160" s="157">
        <v>1.7000000000000001E-4</v>
      </c>
      <c r="Q160" s="157">
        <f t="shared" si="7"/>
        <v>6.8000000000000005E-4</v>
      </c>
      <c r="R160" s="157">
        <v>0</v>
      </c>
      <c r="S160" s="158">
        <f t="shared" si="8"/>
        <v>0</v>
      </c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Q160" s="159" t="s">
        <v>312</v>
      </c>
      <c r="AS160" s="159" t="s">
        <v>310</v>
      </c>
      <c r="AT160" s="159" t="s">
        <v>89</v>
      </c>
      <c r="AX160" s="14" t="s">
        <v>237</v>
      </c>
      <c r="BD160" s="160" t="e">
        <f>IF(#REF!="základná",J160,0)</f>
        <v>#REF!</v>
      </c>
      <c r="BE160" s="160" t="e">
        <f>IF(#REF!="znížená",J160,0)</f>
        <v>#REF!</v>
      </c>
      <c r="BF160" s="160" t="e">
        <f>IF(#REF!="zákl. prenesená",J160,0)</f>
        <v>#REF!</v>
      </c>
      <c r="BG160" s="160" t="e">
        <f>IF(#REF!="zníž. prenesená",J160,0)</f>
        <v>#REF!</v>
      </c>
      <c r="BH160" s="160" t="e">
        <f>IF(#REF!="nulová",J160,0)</f>
        <v>#REF!</v>
      </c>
      <c r="BI160" s="14" t="s">
        <v>89</v>
      </c>
      <c r="BJ160" s="160">
        <f t="shared" si="9"/>
        <v>0</v>
      </c>
      <c r="BK160" s="14" t="s">
        <v>286</v>
      </c>
      <c r="BL160" s="159" t="s">
        <v>2640</v>
      </c>
    </row>
    <row r="161" spans="1:64" s="2" customFormat="1" ht="16.5" customHeight="1" x14ac:dyDescent="0.2">
      <c r="A161" s="182"/>
      <c r="B161" s="146"/>
      <c r="C161" s="147" t="s">
        <v>326</v>
      </c>
      <c r="D161" s="147" t="s">
        <v>240</v>
      </c>
      <c r="E161" s="148" t="s">
        <v>5341</v>
      </c>
      <c r="F161" s="149" t="s">
        <v>2641</v>
      </c>
      <c r="G161" s="150" t="s">
        <v>307</v>
      </c>
      <c r="H161" s="151">
        <v>2</v>
      </c>
      <c r="I161" s="152"/>
      <c r="J161" s="153">
        <f t="shared" si="5"/>
        <v>0</v>
      </c>
      <c r="K161" s="154"/>
      <c r="L161" s="30"/>
      <c r="M161" s="155" t="s">
        <v>1</v>
      </c>
      <c r="N161" s="54"/>
      <c r="O161" s="157">
        <f t="shared" si="6"/>
        <v>0</v>
      </c>
      <c r="P161" s="157">
        <v>1.0000000000000001E-5</v>
      </c>
      <c r="Q161" s="157">
        <f t="shared" si="7"/>
        <v>2.0000000000000002E-5</v>
      </c>
      <c r="R161" s="157">
        <v>0</v>
      </c>
      <c r="S161" s="158">
        <f t="shared" si="8"/>
        <v>0</v>
      </c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Q161" s="159" t="s">
        <v>286</v>
      </c>
      <c r="AS161" s="159" t="s">
        <v>240</v>
      </c>
      <c r="AT161" s="159" t="s">
        <v>89</v>
      </c>
      <c r="AX161" s="14" t="s">
        <v>237</v>
      </c>
      <c r="BD161" s="160" t="e">
        <f>IF(#REF!="základná",J161,0)</f>
        <v>#REF!</v>
      </c>
      <c r="BE161" s="160" t="e">
        <f>IF(#REF!="znížená",J161,0)</f>
        <v>#REF!</v>
      </c>
      <c r="BF161" s="160" t="e">
        <f>IF(#REF!="zákl. prenesená",J161,0)</f>
        <v>#REF!</v>
      </c>
      <c r="BG161" s="160" t="e">
        <f>IF(#REF!="zníž. prenesená",J161,0)</f>
        <v>#REF!</v>
      </c>
      <c r="BH161" s="160" t="e">
        <f>IF(#REF!="nulová",J161,0)</f>
        <v>#REF!</v>
      </c>
      <c r="BI161" s="14" t="s">
        <v>89</v>
      </c>
      <c r="BJ161" s="160">
        <f t="shared" si="9"/>
        <v>0</v>
      </c>
      <c r="BK161" s="14" t="s">
        <v>286</v>
      </c>
      <c r="BL161" s="159" t="s">
        <v>2642</v>
      </c>
    </row>
    <row r="162" spans="1:64" s="2" customFormat="1" ht="33" customHeight="1" x14ac:dyDescent="0.2">
      <c r="A162" s="182"/>
      <c r="B162" s="146"/>
      <c r="C162" s="161" t="s">
        <v>329</v>
      </c>
      <c r="D162" s="161" t="s">
        <v>310</v>
      </c>
      <c r="E162" s="162" t="s">
        <v>5342</v>
      </c>
      <c r="F162" s="163" t="s">
        <v>2643</v>
      </c>
      <c r="G162" s="164" t="s">
        <v>307</v>
      </c>
      <c r="H162" s="165">
        <v>2</v>
      </c>
      <c r="I162" s="166"/>
      <c r="J162" s="167">
        <f t="shared" si="5"/>
        <v>0</v>
      </c>
      <c r="K162" s="168"/>
      <c r="L162" s="169"/>
      <c r="M162" s="170" t="s">
        <v>1</v>
      </c>
      <c r="N162" s="54"/>
      <c r="O162" s="157">
        <f t="shared" si="6"/>
        <v>0</v>
      </c>
      <c r="P162" s="157">
        <v>2.5999999999999998E-4</v>
      </c>
      <c r="Q162" s="157">
        <f t="shared" si="7"/>
        <v>5.1999999999999995E-4</v>
      </c>
      <c r="R162" s="157">
        <v>0</v>
      </c>
      <c r="S162" s="158">
        <f t="shared" si="8"/>
        <v>0</v>
      </c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Q162" s="159" t="s">
        <v>312</v>
      </c>
      <c r="AS162" s="159" t="s">
        <v>310</v>
      </c>
      <c r="AT162" s="159" t="s">
        <v>89</v>
      </c>
      <c r="AX162" s="14" t="s">
        <v>237</v>
      </c>
      <c r="BD162" s="160" t="e">
        <f>IF(#REF!="základná",J162,0)</f>
        <v>#REF!</v>
      </c>
      <c r="BE162" s="160" t="e">
        <f>IF(#REF!="znížená",J162,0)</f>
        <v>#REF!</v>
      </c>
      <c r="BF162" s="160" t="e">
        <f>IF(#REF!="zákl. prenesená",J162,0)</f>
        <v>#REF!</v>
      </c>
      <c r="BG162" s="160" t="e">
        <f>IF(#REF!="zníž. prenesená",J162,0)</f>
        <v>#REF!</v>
      </c>
      <c r="BH162" s="160" t="e">
        <f>IF(#REF!="nulová",J162,0)</f>
        <v>#REF!</v>
      </c>
      <c r="BI162" s="14" t="s">
        <v>89</v>
      </c>
      <c r="BJ162" s="160">
        <f t="shared" si="9"/>
        <v>0</v>
      </c>
      <c r="BK162" s="14" t="s">
        <v>286</v>
      </c>
      <c r="BL162" s="159" t="s">
        <v>2644</v>
      </c>
    </row>
    <row r="163" spans="1:64" s="2" customFormat="1" ht="16.5" customHeight="1" x14ac:dyDescent="0.2">
      <c r="A163" s="182"/>
      <c r="B163" s="146"/>
      <c r="C163" s="147" t="s">
        <v>332</v>
      </c>
      <c r="D163" s="147" t="s">
        <v>240</v>
      </c>
      <c r="E163" s="148" t="s">
        <v>5343</v>
      </c>
      <c r="F163" s="149" t="s">
        <v>2645</v>
      </c>
      <c r="G163" s="150" t="s">
        <v>307</v>
      </c>
      <c r="H163" s="151">
        <v>1</v>
      </c>
      <c r="I163" s="152"/>
      <c r="J163" s="153">
        <f t="shared" si="5"/>
        <v>0</v>
      </c>
      <c r="K163" s="154"/>
      <c r="L163" s="30"/>
      <c r="M163" s="155" t="s">
        <v>1</v>
      </c>
      <c r="N163" s="54"/>
      <c r="O163" s="157">
        <f t="shared" si="6"/>
        <v>0</v>
      </c>
      <c r="P163" s="157">
        <v>1.0000000000000001E-5</v>
      </c>
      <c r="Q163" s="157">
        <f t="shared" si="7"/>
        <v>1.0000000000000001E-5</v>
      </c>
      <c r="R163" s="157">
        <v>0</v>
      </c>
      <c r="S163" s="158">
        <f t="shared" si="8"/>
        <v>0</v>
      </c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Q163" s="159" t="s">
        <v>286</v>
      </c>
      <c r="AS163" s="159" t="s">
        <v>240</v>
      </c>
      <c r="AT163" s="159" t="s">
        <v>89</v>
      </c>
      <c r="AX163" s="14" t="s">
        <v>237</v>
      </c>
      <c r="BD163" s="160" t="e">
        <f>IF(#REF!="základná",J163,0)</f>
        <v>#REF!</v>
      </c>
      <c r="BE163" s="160" t="e">
        <f>IF(#REF!="znížená",J163,0)</f>
        <v>#REF!</v>
      </c>
      <c r="BF163" s="160" t="e">
        <f>IF(#REF!="zákl. prenesená",J163,0)</f>
        <v>#REF!</v>
      </c>
      <c r="BG163" s="160" t="e">
        <f>IF(#REF!="zníž. prenesená",J163,0)</f>
        <v>#REF!</v>
      </c>
      <c r="BH163" s="160" t="e">
        <f>IF(#REF!="nulová",J163,0)</f>
        <v>#REF!</v>
      </c>
      <c r="BI163" s="14" t="s">
        <v>89</v>
      </c>
      <c r="BJ163" s="160">
        <f t="shared" si="9"/>
        <v>0</v>
      </c>
      <c r="BK163" s="14" t="s">
        <v>286</v>
      </c>
      <c r="BL163" s="159" t="s">
        <v>2646</v>
      </c>
    </row>
    <row r="164" spans="1:64" s="2" customFormat="1" ht="21.75" customHeight="1" x14ac:dyDescent="0.2">
      <c r="A164" s="182"/>
      <c r="B164" s="146"/>
      <c r="C164" s="161" t="s">
        <v>335</v>
      </c>
      <c r="D164" s="161" t="s">
        <v>310</v>
      </c>
      <c r="E164" s="162" t="s">
        <v>5344</v>
      </c>
      <c r="F164" s="163" t="s">
        <v>2647</v>
      </c>
      <c r="G164" s="164" t="s">
        <v>307</v>
      </c>
      <c r="H164" s="165">
        <v>1</v>
      </c>
      <c r="I164" s="166"/>
      <c r="J164" s="167">
        <f t="shared" si="5"/>
        <v>0</v>
      </c>
      <c r="K164" s="168"/>
      <c r="L164" s="169"/>
      <c r="M164" s="170" t="s">
        <v>1</v>
      </c>
      <c r="N164" s="54"/>
      <c r="O164" s="157">
        <f t="shared" si="6"/>
        <v>0</v>
      </c>
      <c r="P164" s="157">
        <v>1E-3</v>
      </c>
      <c r="Q164" s="157">
        <f t="shared" si="7"/>
        <v>1E-3</v>
      </c>
      <c r="R164" s="157">
        <v>0</v>
      </c>
      <c r="S164" s="158">
        <f t="shared" si="8"/>
        <v>0</v>
      </c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Q164" s="159" t="s">
        <v>312</v>
      </c>
      <c r="AS164" s="159" t="s">
        <v>310</v>
      </c>
      <c r="AT164" s="159" t="s">
        <v>89</v>
      </c>
      <c r="AX164" s="14" t="s">
        <v>237</v>
      </c>
      <c r="BD164" s="160" t="e">
        <f>IF(#REF!="základná",J164,0)</f>
        <v>#REF!</v>
      </c>
      <c r="BE164" s="160" t="e">
        <f>IF(#REF!="znížená",J164,0)</f>
        <v>#REF!</v>
      </c>
      <c r="BF164" s="160" t="e">
        <f>IF(#REF!="zákl. prenesená",J164,0)</f>
        <v>#REF!</v>
      </c>
      <c r="BG164" s="160" t="e">
        <f>IF(#REF!="zníž. prenesená",J164,0)</f>
        <v>#REF!</v>
      </c>
      <c r="BH164" s="160" t="e">
        <f>IF(#REF!="nulová",J164,0)</f>
        <v>#REF!</v>
      </c>
      <c r="BI164" s="14" t="s">
        <v>89</v>
      </c>
      <c r="BJ164" s="160">
        <f t="shared" si="9"/>
        <v>0</v>
      </c>
      <c r="BK164" s="14" t="s">
        <v>286</v>
      </c>
      <c r="BL164" s="159" t="s">
        <v>2648</v>
      </c>
    </row>
    <row r="165" spans="1:64" s="2" customFormat="1" ht="21.75" customHeight="1" x14ac:dyDescent="0.2">
      <c r="A165" s="182"/>
      <c r="B165" s="146"/>
      <c r="C165" s="147" t="s">
        <v>338</v>
      </c>
      <c r="D165" s="147" t="s">
        <v>240</v>
      </c>
      <c r="E165" s="148" t="s">
        <v>5345</v>
      </c>
      <c r="F165" s="149" t="s">
        <v>2649</v>
      </c>
      <c r="G165" s="150" t="s">
        <v>266</v>
      </c>
      <c r="H165" s="151">
        <v>0.126</v>
      </c>
      <c r="I165" s="152"/>
      <c r="J165" s="153">
        <f t="shared" si="5"/>
        <v>0</v>
      </c>
      <c r="K165" s="154"/>
      <c r="L165" s="30"/>
      <c r="M165" s="155" t="s">
        <v>1</v>
      </c>
      <c r="N165" s="54"/>
      <c r="O165" s="157">
        <f t="shared" si="6"/>
        <v>0</v>
      </c>
      <c r="P165" s="157">
        <v>0</v>
      </c>
      <c r="Q165" s="157">
        <f t="shared" si="7"/>
        <v>0</v>
      </c>
      <c r="R165" s="157">
        <v>0</v>
      </c>
      <c r="S165" s="158">
        <f t="shared" si="8"/>
        <v>0</v>
      </c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Q165" s="159" t="s">
        <v>286</v>
      </c>
      <c r="AS165" s="159" t="s">
        <v>240</v>
      </c>
      <c r="AT165" s="159" t="s">
        <v>89</v>
      </c>
      <c r="AX165" s="14" t="s">
        <v>237</v>
      </c>
      <c r="BD165" s="160" t="e">
        <f>IF(#REF!="základná",J165,0)</f>
        <v>#REF!</v>
      </c>
      <c r="BE165" s="160" t="e">
        <f>IF(#REF!="znížená",J165,0)</f>
        <v>#REF!</v>
      </c>
      <c r="BF165" s="160" t="e">
        <f>IF(#REF!="zákl. prenesená",J165,0)</f>
        <v>#REF!</v>
      </c>
      <c r="BG165" s="160" t="e">
        <f>IF(#REF!="zníž. prenesená",J165,0)</f>
        <v>#REF!</v>
      </c>
      <c r="BH165" s="160" t="e">
        <f>IF(#REF!="nulová",J165,0)</f>
        <v>#REF!</v>
      </c>
      <c r="BI165" s="14" t="s">
        <v>89</v>
      </c>
      <c r="BJ165" s="160">
        <f t="shared" si="9"/>
        <v>0</v>
      </c>
      <c r="BK165" s="14" t="s">
        <v>286</v>
      </c>
      <c r="BL165" s="159" t="s">
        <v>2650</v>
      </c>
    </row>
    <row r="166" spans="1:64" s="12" customFormat="1" ht="22.95" customHeight="1" x14ac:dyDescent="0.25">
      <c r="B166" s="134"/>
      <c r="D166" s="135" t="s">
        <v>76</v>
      </c>
      <c r="E166" s="144" t="s">
        <v>5346</v>
      </c>
      <c r="F166" s="144" t="s">
        <v>2006</v>
      </c>
      <c r="I166" s="137"/>
      <c r="J166" s="145">
        <f>BJ166</f>
        <v>0</v>
      </c>
      <c r="L166" s="134"/>
      <c r="M166" s="138"/>
      <c r="N166" s="139"/>
      <c r="O166" s="140">
        <f>SUM(O167:O181)</f>
        <v>0</v>
      </c>
      <c r="P166" s="139"/>
      <c r="Q166" s="140">
        <f>SUM(Q167:Q181)</f>
        <v>8.0499999999999999E-3</v>
      </c>
      <c r="R166" s="139"/>
      <c r="S166" s="141">
        <f>SUM(S167:S181)</f>
        <v>0</v>
      </c>
      <c r="AQ166" s="135" t="s">
        <v>89</v>
      </c>
      <c r="AS166" s="142" t="s">
        <v>76</v>
      </c>
      <c r="AT166" s="142" t="s">
        <v>83</v>
      </c>
      <c r="AX166" s="135" t="s">
        <v>237</v>
      </c>
      <c r="BJ166" s="143">
        <f>SUM(BJ167:BJ181)</f>
        <v>0</v>
      </c>
    </row>
    <row r="167" spans="1:64" s="2" customFormat="1" ht="16.5" customHeight="1" x14ac:dyDescent="0.2">
      <c r="A167" s="182"/>
      <c r="B167" s="146"/>
      <c r="C167" s="147" t="s">
        <v>312</v>
      </c>
      <c r="D167" s="189" t="s">
        <v>240</v>
      </c>
      <c r="E167" s="148" t="s">
        <v>5347</v>
      </c>
      <c r="F167" s="149" t="s">
        <v>5348</v>
      </c>
      <c r="G167" s="150" t="s">
        <v>307</v>
      </c>
      <c r="H167" s="151">
        <v>2</v>
      </c>
      <c r="I167" s="152"/>
      <c r="J167" s="153">
        <f t="shared" ref="J167:J181" si="10">ROUND(I167*H167,2)</f>
        <v>0</v>
      </c>
      <c r="K167" s="154"/>
      <c r="L167" s="30"/>
      <c r="M167" s="155" t="s">
        <v>1</v>
      </c>
      <c r="N167" s="54"/>
      <c r="O167" s="157">
        <f t="shared" ref="O167:O181" si="11">N167*H167</f>
        <v>0</v>
      </c>
      <c r="P167" s="157">
        <v>1.2999999999999999E-4</v>
      </c>
      <c r="Q167" s="157">
        <f t="shared" ref="Q167:Q181" si="12">P167*H167</f>
        <v>2.5999999999999998E-4</v>
      </c>
      <c r="R167" s="157">
        <v>0</v>
      </c>
      <c r="S167" s="158">
        <f t="shared" ref="S167:S181" si="13">R167*H167</f>
        <v>0</v>
      </c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Q167" s="159" t="s">
        <v>286</v>
      </c>
      <c r="AS167" s="159" t="s">
        <v>240</v>
      </c>
      <c r="AT167" s="159" t="s">
        <v>89</v>
      </c>
      <c r="AX167" s="14" t="s">
        <v>237</v>
      </c>
      <c r="BD167" s="160" t="e">
        <f>IF(#REF!="základná",J167,0)</f>
        <v>#REF!</v>
      </c>
      <c r="BE167" s="160" t="e">
        <f>IF(#REF!="znížená",J167,0)</f>
        <v>#REF!</v>
      </c>
      <c r="BF167" s="160" t="e">
        <f>IF(#REF!="zákl. prenesená",J167,0)</f>
        <v>#REF!</v>
      </c>
      <c r="BG167" s="160" t="e">
        <f>IF(#REF!="zníž. prenesená",J167,0)</f>
        <v>#REF!</v>
      </c>
      <c r="BH167" s="160" t="e">
        <f>IF(#REF!="nulová",J167,0)</f>
        <v>#REF!</v>
      </c>
      <c r="BI167" s="14" t="s">
        <v>89</v>
      </c>
      <c r="BJ167" s="160">
        <f t="shared" ref="BJ167:BJ181" si="14">ROUND(I167*H167,2)</f>
        <v>0</v>
      </c>
      <c r="BK167" s="14" t="s">
        <v>286</v>
      </c>
      <c r="BL167" s="159" t="s">
        <v>5349</v>
      </c>
    </row>
    <row r="168" spans="1:64" s="2" customFormat="1" ht="16.5" customHeight="1" x14ac:dyDescent="0.2">
      <c r="A168" s="182"/>
      <c r="B168" s="146"/>
      <c r="C168" s="161" t="s">
        <v>344</v>
      </c>
      <c r="D168" s="190" t="s">
        <v>310</v>
      </c>
      <c r="E168" s="162" t="s">
        <v>5350</v>
      </c>
      <c r="F168" s="163" t="s">
        <v>5351</v>
      </c>
      <c r="G168" s="164" t="s">
        <v>307</v>
      </c>
      <c r="H168" s="165">
        <v>2</v>
      </c>
      <c r="I168" s="166"/>
      <c r="J168" s="167">
        <f t="shared" si="10"/>
        <v>0</v>
      </c>
      <c r="K168" s="168"/>
      <c r="L168" s="169"/>
      <c r="M168" s="170" t="s">
        <v>1</v>
      </c>
      <c r="N168" s="54"/>
      <c r="O168" s="157">
        <f t="shared" si="11"/>
        <v>0</v>
      </c>
      <c r="P168" s="157">
        <v>6.0000000000000002E-5</v>
      </c>
      <c r="Q168" s="157">
        <f t="shared" si="12"/>
        <v>1.2E-4</v>
      </c>
      <c r="R168" s="157">
        <v>0</v>
      </c>
      <c r="S168" s="158">
        <f t="shared" si="13"/>
        <v>0</v>
      </c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Q168" s="159" t="s">
        <v>312</v>
      </c>
      <c r="AS168" s="159" t="s">
        <v>310</v>
      </c>
      <c r="AT168" s="159" t="s">
        <v>89</v>
      </c>
      <c r="AX168" s="14" t="s">
        <v>237</v>
      </c>
      <c r="BD168" s="160" t="e">
        <f>IF(#REF!="základná",J168,0)</f>
        <v>#REF!</v>
      </c>
      <c r="BE168" s="160" t="e">
        <f>IF(#REF!="znížená",J168,0)</f>
        <v>#REF!</v>
      </c>
      <c r="BF168" s="160" t="e">
        <f>IF(#REF!="zákl. prenesená",J168,0)</f>
        <v>#REF!</v>
      </c>
      <c r="BG168" s="160" t="e">
        <f>IF(#REF!="zníž. prenesená",J168,0)</f>
        <v>#REF!</v>
      </c>
      <c r="BH168" s="160" t="e">
        <f>IF(#REF!="nulová",J168,0)</f>
        <v>#REF!</v>
      </c>
      <c r="BI168" s="14" t="s">
        <v>89</v>
      </c>
      <c r="BJ168" s="160">
        <f t="shared" si="14"/>
        <v>0</v>
      </c>
      <c r="BK168" s="14" t="s">
        <v>286</v>
      </c>
      <c r="BL168" s="159" t="s">
        <v>5352</v>
      </c>
    </row>
    <row r="169" spans="1:64" s="2" customFormat="1" ht="16.5" customHeight="1" x14ac:dyDescent="0.2">
      <c r="A169" s="182"/>
      <c r="B169" s="146"/>
      <c r="C169" s="147" t="s">
        <v>347</v>
      </c>
      <c r="D169" s="147" t="s">
        <v>240</v>
      </c>
      <c r="E169" s="148" t="s">
        <v>5353</v>
      </c>
      <c r="F169" s="149" t="s">
        <v>2651</v>
      </c>
      <c r="G169" s="150" t="s">
        <v>307</v>
      </c>
      <c r="H169" s="151">
        <v>3</v>
      </c>
      <c r="I169" s="152"/>
      <c r="J169" s="153">
        <f t="shared" si="10"/>
        <v>0</v>
      </c>
      <c r="K169" s="154"/>
      <c r="L169" s="30"/>
      <c r="M169" s="155" t="s">
        <v>1</v>
      </c>
      <c r="N169" s="54"/>
      <c r="O169" s="157">
        <f t="shared" si="11"/>
        <v>0</v>
      </c>
      <c r="P169" s="157">
        <v>1.4999999999999999E-4</v>
      </c>
      <c r="Q169" s="157">
        <f t="shared" si="12"/>
        <v>4.4999999999999999E-4</v>
      </c>
      <c r="R169" s="157">
        <v>0</v>
      </c>
      <c r="S169" s="158">
        <f t="shared" si="13"/>
        <v>0</v>
      </c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Q169" s="159" t="s">
        <v>286</v>
      </c>
      <c r="AS169" s="159" t="s">
        <v>240</v>
      </c>
      <c r="AT169" s="159" t="s">
        <v>89</v>
      </c>
      <c r="AX169" s="14" t="s">
        <v>237</v>
      </c>
      <c r="BD169" s="160" t="e">
        <f>IF(#REF!="základná",J169,0)</f>
        <v>#REF!</v>
      </c>
      <c r="BE169" s="160" t="e">
        <f>IF(#REF!="znížená",J169,0)</f>
        <v>#REF!</v>
      </c>
      <c r="BF169" s="160" t="e">
        <f>IF(#REF!="zákl. prenesená",J169,0)</f>
        <v>#REF!</v>
      </c>
      <c r="BG169" s="160" t="e">
        <f>IF(#REF!="zníž. prenesená",J169,0)</f>
        <v>#REF!</v>
      </c>
      <c r="BH169" s="160" t="e">
        <f>IF(#REF!="nulová",J169,0)</f>
        <v>#REF!</v>
      </c>
      <c r="BI169" s="14" t="s">
        <v>89</v>
      </c>
      <c r="BJ169" s="160">
        <f t="shared" si="14"/>
        <v>0</v>
      </c>
      <c r="BK169" s="14" t="s">
        <v>286</v>
      </c>
      <c r="BL169" s="159" t="s">
        <v>2652</v>
      </c>
    </row>
    <row r="170" spans="1:64" s="2" customFormat="1" ht="21.75" customHeight="1" x14ac:dyDescent="0.2">
      <c r="A170" s="182"/>
      <c r="B170" s="146"/>
      <c r="C170" s="161" t="s">
        <v>351</v>
      </c>
      <c r="D170" s="161" t="s">
        <v>310</v>
      </c>
      <c r="E170" s="162" t="s">
        <v>5354</v>
      </c>
      <c r="F170" s="163" t="s">
        <v>2653</v>
      </c>
      <c r="G170" s="164" t="s">
        <v>307</v>
      </c>
      <c r="H170" s="165">
        <v>3</v>
      </c>
      <c r="I170" s="166"/>
      <c r="J170" s="167">
        <f t="shared" si="10"/>
        <v>0</v>
      </c>
      <c r="K170" s="168"/>
      <c r="L170" s="169"/>
      <c r="M170" s="170" t="s">
        <v>1</v>
      </c>
      <c r="N170" s="54"/>
      <c r="O170" s="157">
        <f t="shared" si="11"/>
        <v>0</v>
      </c>
      <c r="P170" s="157">
        <v>1E-4</v>
      </c>
      <c r="Q170" s="157">
        <f t="shared" si="12"/>
        <v>3.0000000000000003E-4</v>
      </c>
      <c r="R170" s="157">
        <v>0</v>
      </c>
      <c r="S170" s="158">
        <f t="shared" si="13"/>
        <v>0</v>
      </c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Q170" s="159" t="s">
        <v>312</v>
      </c>
      <c r="AS170" s="159" t="s">
        <v>310</v>
      </c>
      <c r="AT170" s="159" t="s">
        <v>89</v>
      </c>
      <c r="AX170" s="14" t="s">
        <v>237</v>
      </c>
      <c r="BD170" s="160" t="e">
        <f>IF(#REF!="základná",J170,0)</f>
        <v>#REF!</v>
      </c>
      <c r="BE170" s="160" t="e">
        <f>IF(#REF!="znížená",J170,0)</f>
        <v>#REF!</v>
      </c>
      <c r="BF170" s="160" t="e">
        <f>IF(#REF!="zákl. prenesená",J170,0)</f>
        <v>#REF!</v>
      </c>
      <c r="BG170" s="160" t="e">
        <f>IF(#REF!="zníž. prenesená",J170,0)</f>
        <v>#REF!</v>
      </c>
      <c r="BH170" s="160" t="e">
        <f>IF(#REF!="nulová",J170,0)</f>
        <v>#REF!</v>
      </c>
      <c r="BI170" s="14" t="s">
        <v>89</v>
      </c>
      <c r="BJ170" s="160">
        <f t="shared" si="14"/>
        <v>0</v>
      </c>
      <c r="BK170" s="14" t="s">
        <v>286</v>
      </c>
      <c r="BL170" s="159" t="s">
        <v>2654</v>
      </c>
    </row>
    <row r="171" spans="1:64" s="2" customFormat="1" ht="16.5" customHeight="1" x14ac:dyDescent="0.2">
      <c r="A171" s="182"/>
      <c r="B171" s="146"/>
      <c r="C171" s="147" t="s">
        <v>354</v>
      </c>
      <c r="D171" s="147" t="s">
        <v>240</v>
      </c>
      <c r="E171" s="148" t="s">
        <v>5355</v>
      </c>
      <c r="F171" s="149" t="s">
        <v>2655</v>
      </c>
      <c r="G171" s="150" t="s">
        <v>307</v>
      </c>
      <c r="H171" s="151">
        <v>2</v>
      </c>
      <c r="I171" s="152"/>
      <c r="J171" s="153">
        <f t="shared" si="10"/>
        <v>0</v>
      </c>
      <c r="K171" s="154"/>
      <c r="L171" s="30"/>
      <c r="M171" s="155" t="s">
        <v>1</v>
      </c>
      <c r="N171" s="54"/>
      <c r="O171" s="157">
        <f t="shared" si="11"/>
        <v>0</v>
      </c>
      <c r="P171" s="157">
        <v>1.7000000000000001E-4</v>
      </c>
      <c r="Q171" s="157">
        <f t="shared" si="12"/>
        <v>3.4000000000000002E-4</v>
      </c>
      <c r="R171" s="157">
        <v>0</v>
      </c>
      <c r="S171" s="158">
        <f t="shared" si="13"/>
        <v>0</v>
      </c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Q171" s="159" t="s">
        <v>286</v>
      </c>
      <c r="AS171" s="159" t="s">
        <v>240</v>
      </c>
      <c r="AT171" s="159" t="s">
        <v>89</v>
      </c>
      <c r="AX171" s="14" t="s">
        <v>237</v>
      </c>
      <c r="BD171" s="160" t="e">
        <f>IF(#REF!="základná",J171,0)</f>
        <v>#REF!</v>
      </c>
      <c r="BE171" s="160" t="e">
        <f>IF(#REF!="znížená",J171,0)</f>
        <v>#REF!</v>
      </c>
      <c r="BF171" s="160" t="e">
        <f>IF(#REF!="zákl. prenesená",J171,0)</f>
        <v>#REF!</v>
      </c>
      <c r="BG171" s="160" t="e">
        <f>IF(#REF!="zníž. prenesená",J171,0)</f>
        <v>#REF!</v>
      </c>
      <c r="BH171" s="160" t="e">
        <f>IF(#REF!="nulová",J171,0)</f>
        <v>#REF!</v>
      </c>
      <c r="BI171" s="14" t="s">
        <v>89</v>
      </c>
      <c r="BJ171" s="160">
        <f t="shared" si="14"/>
        <v>0</v>
      </c>
      <c r="BK171" s="14" t="s">
        <v>286</v>
      </c>
      <c r="BL171" s="159" t="s">
        <v>2656</v>
      </c>
    </row>
    <row r="172" spans="1:64" s="2" customFormat="1" ht="21.75" customHeight="1" x14ac:dyDescent="0.2">
      <c r="A172" s="182"/>
      <c r="B172" s="146"/>
      <c r="C172" s="161" t="s">
        <v>358</v>
      </c>
      <c r="D172" s="161" t="s">
        <v>310</v>
      </c>
      <c r="E172" s="162" t="s">
        <v>5356</v>
      </c>
      <c r="F172" s="163" t="s">
        <v>2657</v>
      </c>
      <c r="G172" s="164" t="s">
        <v>307</v>
      </c>
      <c r="H172" s="165">
        <v>2</v>
      </c>
      <c r="I172" s="166"/>
      <c r="J172" s="167">
        <f t="shared" si="10"/>
        <v>0</v>
      </c>
      <c r="K172" s="168"/>
      <c r="L172" s="169"/>
      <c r="M172" s="170" t="s">
        <v>1</v>
      </c>
      <c r="N172" s="54"/>
      <c r="O172" s="157">
        <f t="shared" si="11"/>
        <v>0</v>
      </c>
      <c r="P172" s="157">
        <v>1.4999999999999999E-4</v>
      </c>
      <c r="Q172" s="157">
        <f t="shared" si="12"/>
        <v>2.9999999999999997E-4</v>
      </c>
      <c r="R172" s="157">
        <v>0</v>
      </c>
      <c r="S172" s="158">
        <f t="shared" si="13"/>
        <v>0</v>
      </c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Q172" s="159" t="s">
        <v>312</v>
      </c>
      <c r="AS172" s="159" t="s">
        <v>310</v>
      </c>
      <c r="AT172" s="159" t="s">
        <v>89</v>
      </c>
      <c r="AX172" s="14" t="s">
        <v>237</v>
      </c>
      <c r="BD172" s="160" t="e">
        <f>IF(#REF!="základná",J172,0)</f>
        <v>#REF!</v>
      </c>
      <c r="BE172" s="160" t="e">
        <f>IF(#REF!="znížená",J172,0)</f>
        <v>#REF!</v>
      </c>
      <c r="BF172" s="160" t="e">
        <f>IF(#REF!="zákl. prenesená",J172,0)</f>
        <v>#REF!</v>
      </c>
      <c r="BG172" s="160" t="e">
        <f>IF(#REF!="zníž. prenesená",J172,0)</f>
        <v>#REF!</v>
      </c>
      <c r="BH172" s="160" t="e">
        <f>IF(#REF!="nulová",J172,0)</f>
        <v>#REF!</v>
      </c>
      <c r="BI172" s="14" t="s">
        <v>89</v>
      </c>
      <c r="BJ172" s="160">
        <f t="shared" si="14"/>
        <v>0</v>
      </c>
      <c r="BK172" s="14" t="s">
        <v>286</v>
      </c>
      <c r="BL172" s="159" t="s">
        <v>2658</v>
      </c>
    </row>
    <row r="173" spans="1:64" s="2" customFormat="1" ht="16.5" customHeight="1" x14ac:dyDescent="0.2">
      <c r="A173" s="182"/>
      <c r="B173" s="146"/>
      <c r="C173" s="147" t="s">
        <v>361</v>
      </c>
      <c r="D173" s="147" t="s">
        <v>240</v>
      </c>
      <c r="E173" s="148" t="s">
        <v>5357</v>
      </c>
      <c r="F173" s="149" t="s">
        <v>2659</v>
      </c>
      <c r="G173" s="150" t="s">
        <v>307</v>
      </c>
      <c r="H173" s="151">
        <v>1</v>
      </c>
      <c r="I173" s="152"/>
      <c r="J173" s="153">
        <f t="shared" si="10"/>
        <v>0</v>
      </c>
      <c r="K173" s="154"/>
      <c r="L173" s="30"/>
      <c r="M173" s="155" t="s">
        <v>1</v>
      </c>
      <c r="N173" s="54"/>
      <c r="O173" s="157">
        <f t="shared" si="11"/>
        <v>0</v>
      </c>
      <c r="P173" s="157">
        <v>2.9999999999999997E-4</v>
      </c>
      <c r="Q173" s="157">
        <f t="shared" si="12"/>
        <v>2.9999999999999997E-4</v>
      </c>
      <c r="R173" s="157">
        <v>0</v>
      </c>
      <c r="S173" s="158">
        <f t="shared" si="13"/>
        <v>0</v>
      </c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Q173" s="159" t="s">
        <v>286</v>
      </c>
      <c r="AS173" s="159" t="s">
        <v>240</v>
      </c>
      <c r="AT173" s="159" t="s">
        <v>89</v>
      </c>
      <c r="AX173" s="14" t="s">
        <v>237</v>
      </c>
      <c r="BD173" s="160" t="e">
        <f>IF(#REF!="základná",J173,0)</f>
        <v>#REF!</v>
      </c>
      <c r="BE173" s="160" t="e">
        <f>IF(#REF!="znížená",J173,0)</f>
        <v>#REF!</v>
      </c>
      <c r="BF173" s="160" t="e">
        <f>IF(#REF!="zákl. prenesená",J173,0)</f>
        <v>#REF!</v>
      </c>
      <c r="BG173" s="160" t="e">
        <f>IF(#REF!="zníž. prenesená",J173,0)</f>
        <v>#REF!</v>
      </c>
      <c r="BH173" s="160" t="e">
        <f>IF(#REF!="nulová",J173,0)</f>
        <v>#REF!</v>
      </c>
      <c r="BI173" s="14" t="s">
        <v>89</v>
      </c>
      <c r="BJ173" s="160">
        <f t="shared" si="14"/>
        <v>0</v>
      </c>
      <c r="BK173" s="14" t="s">
        <v>286</v>
      </c>
      <c r="BL173" s="159" t="s">
        <v>2660</v>
      </c>
    </row>
    <row r="174" spans="1:64" s="2" customFormat="1" ht="21.75" customHeight="1" x14ac:dyDescent="0.2">
      <c r="A174" s="182"/>
      <c r="B174" s="146"/>
      <c r="C174" s="161" t="s">
        <v>364</v>
      </c>
      <c r="D174" s="161" t="s">
        <v>310</v>
      </c>
      <c r="E174" s="162" t="s">
        <v>5358</v>
      </c>
      <c r="F174" s="163" t="s">
        <v>2661</v>
      </c>
      <c r="G174" s="164" t="s">
        <v>307</v>
      </c>
      <c r="H174" s="165">
        <v>1</v>
      </c>
      <c r="I174" s="166"/>
      <c r="J174" s="167">
        <f t="shared" si="10"/>
        <v>0</v>
      </c>
      <c r="K174" s="168"/>
      <c r="L174" s="169"/>
      <c r="M174" s="170" t="s">
        <v>1</v>
      </c>
      <c r="N174" s="54"/>
      <c r="O174" s="157">
        <f t="shared" si="11"/>
        <v>0</v>
      </c>
      <c r="P174" s="157">
        <v>4.8000000000000001E-4</v>
      </c>
      <c r="Q174" s="157">
        <f t="shared" si="12"/>
        <v>4.8000000000000001E-4</v>
      </c>
      <c r="R174" s="157">
        <v>0</v>
      </c>
      <c r="S174" s="158">
        <f t="shared" si="13"/>
        <v>0</v>
      </c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Q174" s="159" t="s">
        <v>312</v>
      </c>
      <c r="AS174" s="159" t="s">
        <v>310</v>
      </c>
      <c r="AT174" s="159" t="s">
        <v>89</v>
      </c>
      <c r="AX174" s="14" t="s">
        <v>237</v>
      </c>
      <c r="BD174" s="160" t="e">
        <f>IF(#REF!="základná",J174,0)</f>
        <v>#REF!</v>
      </c>
      <c r="BE174" s="160" t="e">
        <f>IF(#REF!="znížená",J174,0)</f>
        <v>#REF!</v>
      </c>
      <c r="BF174" s="160" t="e">
        <f>IF(#REF!="zákl. prenesená",J174,0)</f>
        <v>#REF!</v>
      </c>
      <c r="BG174" s="160" t="e">
        <f>IF(#REF!="zníž. prenesená",J174,0)</f>
        <v>#REF!</v>
      </c>
      <c r="BH174" s="160" t="e">
        <f>IF(#REF!="nulová",J174,0)</f>
        <v>#REF!</v>
      </c>
      <c r="BI174" s="14" t="s">
        <v>89</v>
      </c>
      <c r="BJ174" s="160">
        <f t="shared" si="14"/>
        <v>0</v>
      </c>
      <c r="BK174" s="14" t="s">
        <v>286</v>
      </c>
      <c r="BL174" s="159" t="s">
        <v>2662</v>
      </c>
    </row>
    <row r="175" spans="1:64" s="2" customFormat="1" ht="16.5" customHeight="1" x14ac:dyDescent="0.2">
      <c r="A175" s="182"/>
      <c r="B175" s="146"/>
      <c r="C175" s="147" t="s">
        <v>367</v>
      </c>
      <c r="D175" s="147" t="s">
        <v>240</v>
      </c>
      <c r="E175" s="148" t="s">
        <v>5359</v>
      </c>
      <c r="F175" s="149" t="s">
        <v>2663</v>
      </c>
      <c r="G175" s="150" t="s">
        <v>307</v>
      </c>
      <c r="H175" s="151">
        <v>5</v>
      </c>
      <c r="I175" s="152"/>
      <c r="J175" s="153">
        <f t="shared" si="10"/>
        <v>0</v>
      </c>
      <c r="K175" s="154"/>
      <c r="L175" s="30"/>
      <c r="M175" s="155" t="s">
        <v>1</v>
      </c>
      <c r="N175" s="54"/>
      <c r="O175" s="157">
        <f t="shared" si="11"/>
        <v>0</v>
      </c>
      <c r="P175" s="157">
        <v>1.2999999999999999E-4</v>
      </c>
      <c r="Q175" s="157">
        <f t="shared" si="12"/>
        <v>6.4999999999999997E-4</v>
      </c>
      <c r="R175" s="157">
        <v>0</v>
      </c>
      <c r="S175" s="158">
        <f t="shared" si="13"/>
        <v>0</v>
      </c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Q175" s="159" t="s">
        <v>286</v>
      </c>
      <c r="AS175" s="159" t="s">
        <v>240</v>
      </c>
      <c r="AT175" s="159" t="s">
        <v>89</v>
      </c>
      <c r="AX175" s="14" t="s">
        <v>237</v>
      </c>
      <c r="BD175" s="160" t="e">
        <f>IF(#REF!="základná",J175,0)</f>
        <v>#REF!</v>
      </c>
      <c r="BE175" s="160" t="e">
        <f>IF(#REF!="znížená",J175,0)</f>
        <v>#REF!</v>
      </c>
      <c r="BF175" s="160" t="e">
        <f>IF(#REF!="zákl. prenesená",J175,0)</f>
        <v>#REF!</v>
      </c>
      <c r="BG175" s="160" t="e">
        <f>IF(#REF!="zníž. prenesená",J175,0)</f>
        <v>#REF!</v>
      </c>
      <c r="BH175" s="160" t="e">
        <f>IF(#REF!="nulová",J175,0)</f>
        <v>#REF!</v>
      </c>
      <c r="BI175" s="14" t="s">
        <v>89</v>
      </c>
      <c r="BJ175" s="160">
        <f t="shared" si="14"/>
        <v>0</v>
      </c>
      <c r="BK175" s="14" t="s">
        <v>286</v>
      </c>
      <c r="BL175" s="159" t="s">
        <v>2664</v>
      </c>
    </row>
    <row r="176" spans="1:64" s="2" customFormat="1" ht="21.75" customHeight="1" x14ac:dyDescent="0.2">
      <c r="A176" s="182"/>
      <c r="B176" s="146"/>
      <c r="C176" s="161" t="s">
        <v>370</v>
      </c>
      <c r="D176" s="161" t="s">
        <v>310</v>
      </c>
      <c r="E176" s="162" t="s">
        <v>5360</v>
      </c>
      <c r="F176" s="163" t="s">
        <v>2665</v>
      </c>
      <c r="G176" s="164" t="s">
        <v>307</v>
      </c>
      <c r="H176" s="165">
        <v>5</v>
      </c>
      <c r="I176" s="166"/>
      <c r="J176" s="167">
        <f t="shared" si="10"/>
        <v>0</v>
      </c>
      <c r="K176" s="168"/>
      <c r="L176" s="169"/>
      <c r="M176" s="170" t="s">
        <v>1</v>
      </c>
      <c r="N176" s="54"/>
      <c r="O176" s="157">
        <f t="shared" si="11"/>
        <v>0</v>
      </c>
      <c r="P176" s="157">
        <v>6.9999999999999994E-5</v>
      </c>
      <c r="Q176" s="157">
        <f t="shared" si="12"/>
        <v>3.4999999999999994E-4</v>
      </c>
      <c r="R176" s="157">
        <v>0</v>
      </c>
      <c r="S176" s="158">
        <f t="shared" si="13"/>
        <v>0</v>
      </c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Q176" s="159" t="s">
        <v>312</v>
      </c>
      <c r="AS176" s="159" t="s">
        <v>310</v>
      </c>
      <c r="AT176" s="159" t="s">
        <v>89</v>
      </c>
      <c r="AX176" s="14" t="s">
        <v>237</v>
      </c>
      <c r="BD176" s="160" t="e">
        <f>IF(#REF!="základná",J176,0)</f>
        <v>#REF!</v>
      </c>
      <c r="BE176" s="160" t="e">
        <f>IF(#REF!="znížená",J176,0)</f>
        <v>#REF!</v>
      </c>
      <c r="BF176" s="160" t="e">
        <f>IF(#REF!="zákl. prenesená",J176,0)</f>
        <v>#REF!</v>
      </c>
      <c r="BG176" s="160" t="e">
        <f>IF(#REF!="zníž. prenesená",J176,0)</f>
        <v>#REF!</v>
      </c>
      <c r="BH176" s="160" t="e">
        <f>IF(#REF!="nulová",J176,0)</f>
        <v>#REF!</v>
      </c>
      <c r="BI176" s="14" t="s">
        <v>89</v>
      </c>
      <c r="BJ176" s="160">
        <f t="shared" si="14"/>
        <v>0</v>
      </c>
      <c r="BK176" s="14" t="s">
        <v>286</v>
      </c>
      <c r="BL176" s="159" t="s">
        <v>2666</v>
      </c>
    </row>
    <row r="177" spans="1:64" s="2" customFormat="1" ht="16.5" customHeight="1" x14ac:dyDescent="0.2">
      <c r="A177" s="182"/>
      <c r="B177" s="146"/>
      <c r="C177" s="147" t="s">
        <v>374</v>
      </c>
      <c r="D177" s="147" t="s">
        <v>240</v>
      </c>
      <c r="E177" s="148" t="s">
        <v>5361</v>
      </c>
      <c r="F177" s="149" t="s">
        <v>2667</v>
      </c>
      <c r="G177" s="150" t="s">
        <v>307</v>
      </c>
      <c r="H177" s="151">
        <v>2</v>
      </c>
      <c r="I177" s="152"/>
      <c r="J177" s="153">
        <f t="shared" si="10"/>
        <v>0</v>
      </c>
      <c r="K177" s="154"/>
      <c r="L177" s="30"/>
      <c r="M177" s="155" t="s">
        <v>1</v>
      </c>
      <c r="N177" s="54"/>
      <c r="O177" s="157">
        <f t="shared" si="11"/>
        <v>0</v>
      </c>
      <c r="P177" s="157">
        <v>1.4999999999999999E-4</v>
      </c>
      <c r="Q177" s="157">
        <f t="shared" si="12"/>
        <v>2.9999999999999997E-4</v>
      </c>
      <c r="R177" s="157">
        <v>0</v>
      </c>
      <c r="S177" s="158">
        <f t="shared" si="13"/>
        <v>0</v>
      </c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Q177" s="159" t="s">
        <v>286</v>
      </c>
      <c r="AS177" s="159" t="s">
        <v>240</v>
      </c>
      <c r="AT177" s="159" t="s">
        <v>89</v>
      </c>
      <c r="AX177" s="14" t="s">
        <v>237</v>
      </c>
      <c r="BD177" s="160" t="e">
        <f>IF(#REF!="základná",J177,0)</f>
        <v>#REF!</v>
      </c>
      <c r="BE177" s="160" t="e">
        <f>IF(#REF!="znížená",J177,0)</f>
        <v>#REF!</v>
      </c>
      <c r="BF177" s="160" t="e">
        <f>IF(#REF!="zákl. prenesená",J177,0)</f>
        <v>#REF!</v>
      </c>
      <c r="BG177" s="160" t="e">
        <f>IF(#REF!="zníž. prenesená",J177,0)</f>
        <v>#REF!</v>
      </c>
      <c r="BH177" s="160" t="e">
        <f>IF(#REF!="nulová",J177,0)</f>
        <v>#REF!</v>
      </c>
      <c r="BI177" s="14" t="s">
        <v>89</v>
      </c>
      <c r="BJ177" s="160">
        <f t="shared" si="14"/>
        <v>0</v>
      </c>
      <c r="BK177" s="14" t="s">
        <v>286</v>
      </c>
      <c r="BL177" s="159" t="s">
        <v>2668</v>
      </c>
    </row>
    <row r="178" spans="1:64" s="2" customFormat="1" ht="21.75" customHeight="1" x14ac:dyDescent="0.2">
      <c r="A178" s="182"/>
      <c r="B178" s="146"/>
      <c r="C178" s="161" t="s">
        <v>378</v>
      </c>
      <c r="D178" s="161" t="s">
        <v>310</v>
      </c>
      <c r="E178" s="162" t="s">
        <v>5362</v>
      </c>
      <c r="F178" s="163" t="s">
        <v>2669</v>
      </c>
      <c r="G178" s="164" t="s">
        <v>307</v>
      </c>
      <c r="H178" s="165">
        <v>2</v>
      </c>
      <c r="I178" s="166"/>
      <c r="J178" s="167">
        <f t="shared" si="10"/>
        <v>0</v>
      </c>
      <c r="K178" s="168"/>
      <c r="L178" s="169"/>
      <c r="M178" s="170" t="s">
        <v>1</v>
      </c>
      <c r="N178" s="54"/>
      <c r="O178" s="157">
        <f t="shared" si="11"/>
        <v>0</v>
      </c>
      <c r="P178" s="157">
        <v>1.2E-4</v>
      </c>
      <c r="Q178" s="157">
        <f t="shared" si="12"/>
        <v>2.4000000000000001E-4</v>
      </c>
      <c r="R178" s="157">
        <v>0</v>
      </c>
      <c r="S178" s="158">
        <f t="shared" si="13"/>
        <v>0</v>
      </c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Q178" s="159" t="s">
        <v>312</v>
      </c>
      <c r="AS178" s="159" t="s">
        <v>310</v>
      </c>
      <c r="AT178" s="159" t="s">
        <v>89</v>
      </c>
      <c r="AX178" s="14" t="s">
        <v>237</v>
      </c>
      <c r="BD178" s="160" t="e">
        <f>IF(#REF!="základná",J178,0)</f>
        <v>#REF!</v>
      </c>
      <c r="BE178" s="160" t="e">
        <f>IF(#REF!="znížená",J178,0)</f>
        <v>#REF!</v>
      </c>
      <c r="BF178" s="160" t="e">
        <f>IF(#REF!="zákl. prenesená",J178,0)</f>
        <v>#REF!</v>
      </c>
      <c r="BG178" s="160" t="e">
        <f>IF(#REF!="zníž. prenesená",J178,0)</f>
        <v>#REF!</v>
      </c>
      <c r="BH178" s="160" t="e">
        <f>IF(#REF!="nulová",J178,0)</f>
        <v>#REF!</v>
      </c>
      <c r="BI178" s="14" t="s">
        <v>89</v>
      </c>
      <c r="BJ178" s="160">
        <f t="shared" si="14"/>
        <v>0</v>
      </c>
      <c r="BK178" s="14" t="s">
        <v>286</v>
      </c>
      <c r="BL178" s="159" t="s">
        <v>2670</v>
      </c>
    </row>
    <row r="179" spans="1:64" s="2" customFormat="1" ht="16.5" customHeight="1" x14ac:dyDescent="0.2">
      <c r="A179" s="182"/>
      <c r="B179" s="146"/>
      <c r="C179" s="147" t="s">
        <v>381</v>
      </c>
      <c r="D179" s="189" t="s">
        <v>240</v>
      </c>
      <c r="E179" s="148" t="s">
        <v>5363</v>
      </c>
      <c r="F179" s="149" t="s">
        <v>2671</v>
      </c>
      <c r="G179" s="150" t="s">
        <v>307</v>
      </c>
      <c r="H179" s="151">
        <v>9</v>
      </c>
      <c r="I179" s="152"/>
      <c r="J179" s="153">
        <f t="shared" si="10"/>
        <v>0</v>
      </c>
      <c r="K179" s="154"/>
      <c r="L179" s="30"/>
      <c r="M179" s="155" t="s">
        <v>1</v>
      </c>
      <c r="N179" s="54"/>
      <c r="O179" s="157">
        <f t="shared" si="11"/>
        <v>0</v>
      </c>
      <c r="P179" s="157">
        <v>1.8000000000000001E-4</v>
      </c>
      <c r="Q179" s="157">
        <f t="shared" si="12"/>
        <v>1.6200000000000001E-3</v>
      </c>
      <c r="R179" s="157">
        <v>0</v>
      </c>
      <c r="S179" s="158">
        <f t="shared" si="13"/>
        <v>0</v>
      </c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Q179" s="159" t="s">
        <v>286</v>
      </c>
      <c r="AS179" s="159" t="s">
        <v>240</v>
      </c>
      <c r="AT179" s="159" t="s">
        <v>89</v>
      </c>
      <c r="AX179" s="14" t="s">
        <v>237</v>
      </c>
      <c r="BD179" s="160" t="e">
        <f>IF(#REF!="základná",J179,0)</f>
        <v>#REF!</v>
      </c>
      <c r="BE179" s="160" t="e">
        <f>IF(#REF!="znížená",J179,0)</f>
        <v>#REF!</v>
      </c>
      <c r="BF179" s="160" t="e">
        <f>IF(#REF!="zákl. prenesená",J179,0)</f>
        <v>#REF!</v>
      </c>
      <c r="BG179" s="160" t="e">
        <f>IF(#REF!="zníž. prenesená",J179,0)</f>
        <v>#REF!</v>
      </c>
      <c r="BH179" s="160" t="e">
        <f>IF(#REF!="nulová",J179,0)</f>
        <v>#REF!</v>
      </c>
      <c r="BI179" s="14" t="s">
        <v>89</v>
      </c>
      <c r="BJ179" s="160">
        <f t="shared" si="14"/>
        <v>0</v>
      </c>
      <c r="BK179" s="14" t="s">
        <v>286</v>
      </c>
      <c r="BL179" s="159" t="s">
        <v>2672</v>
      </c>
    </row>
    <row r="180" spans="1:64" s="2" customFormat="1" ht="21.75" customHeight="1" x14ac:dyDescent="0.2">
      <c r="A180" s="182"/>
      <c r="B180" s="146"/>
      <c r="C180" s="161" t="s">
        <v>384</v>
      </c>
      <c r="D180" s="190" t="s">
        <v>310</v>
      </c>
      <c r="E180" s="162" t="s">
        <v>5364</v>
      </c>
      <c r="F180" s="163" t="s">
        <v>2673</v>
      </c>
      <c r="G180" s="164" t="s">
        <v>307</v>
      </c>
      <c r="H180" s="165">
        <v>9</v>
      </c>
      <c r="I180" s="166"/>
      <c r="J180" s="167">
        <f t="shared" si="10"/>
        <v>0</v>
      </c>
      <c r="K180" s="168"/>
      <c r="L180" s="169"/>
      <c r="M180" s="170" t="s">
        <v>1</v>
      </c>
      <c r="N180" s="54"/>
      <c r="O180" s="157">
        <f t="shared" si="11"/>
        <v>0</v>
      </c>
      <c r="P180" s="157">
        <v>2.5999999999999998E-4</v>
      </c>
      <c r="Q180" s="157">
        <f t="shared" si="12"/>
        <v>2.3399999999999996E-3</v>
      </c>
      <c r="R180" s="157">
        <v>0</v>
      </c>
      <c r="S180" s="158">
        <f t="shared" si="13"/>
        <v>0</v>
      </c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Q180" s="159" t="s">
        <v>312</v>
      </c>
      <c r="AS180" s="159" t="s">
        <v>310</v>
      </c>
      <c r="AT180" s="159" t="s">
        <v>89</v>
      </c>
      <c r="AX180" s="14" t="s">
        <v>237</v>
      </c>
      <c r="BD180" s="160" t="e">
        <f>IF(#REF!="základná",J180,0)</f>
        <v>#REF!</v>
      </c>
      <c r="BE180" s="160" t="e">
        <f>IF(#REF!="znížená",J180,0)</f>
        <v>#REF!</v>
      </c>
      <c r="BF180" s="160" t="e">
        <f>IF(#REF!="zákl. prenesená",J180,0)</f>
        <v>#REF!</v>
      </c>
      <c r="BG180" s="160" t="e">
        <f>IF(#REF!="zníž. prenesená",J180,0)</f>
        <v>#REF!</v>
      </c>
      <c r="BH180" s="160" t="e">
        <f>IF(#REF!="nulová",J180,0)</f>
        <v>#REF!</v>
      </c>
      <c r="BI180" s="14" t="s">
        <v>89</v>
      </c>
      <c r="BJ180" s="160">
        <f t="shared" si="14"/>
        <v>0</v>
      </c>
      <c r="BK180" s="14" t="s">
        <v>286</v>
      </c>
      <c r="BL180" s="159" t="s">
        <v>2674</v>
      </c>
    </row>
    <row r="181" spans="1:64" s="2" customFormat="1" ht="21.75" customHeight="1" x14ac:dyDescent="0.2">
      <c r="A181" s="182"/>
      <c r="B181" s="146"/>
      <c r="C181" s="147" t="s">
        <v>387</v>
      </c>
      <c r="D181" s="147" t="s">
        <v>240</v>
      </c>
      <c r="E181" s="148" t="s">
        <v>5365</v>
      </c>
      <c r="F181" s="149" t="s">
        <v>2015</v>
      </c>
      <c r="G181" s="150" t="s">
        <v>266</v>
      </c>
      <c r="H181" s="151">
        <v>8.0000000000000002E-3</v>
      </c>
      <c r="I181" s="152"/>
      <c r="J181" s="153">
        <f t="shared" si="10"/>
        <v>0</v>
      </c>
      <c r="K181" s="154"/>
      <c r="L181" s="30"/>
      <c r="M181" s="155" t="s">
        <v>1</v>
      </c>
      <c r="N181" s="54"/>
      <c r="O181" s="157">
        <f t="shared" si="11"/>
        <v>0</v>
      </c>
      <c r="P181" s="157">
        <v>0</v>
      </c>
      <c r="Q181" s="157">
        <f t="shared" si="12"/>
        <v>0</v>
      </c>
      <c r="R181" s="157">
        <v>0</v>
      </c>
      <c r="S181" s="158">
        <f t="shared" si="13"/>
        <v>0</v>
      </c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Q181" s="159" t="s">
        <v>286</v>
      </c>
      <c r="AS181" s="159" t="s">
        <v>240</v>
      </c>
      <c r="AT181" s="159" t="s">
        <v>89</v>
      </c>
      <c r="AX181" s="14" t="s">
        <v>237</v>
      </c>
      <c r="BD181" s="160" t="e">
        <f>IF(#REF!="základná",J181,0)</f>
        <v>#REF!</v>
      </c>
      <c r="BE181" s="160" t="e">
        <f>IF(#REF!="znížená",J181,0)</f>
        <v>#REF!</v>
      </c>
      <c r="BF181" s="160" t="e">
        <f>IF(#REF!="zákl. prenesená",J181,0)</f>
        <v>#REF!</v>
      </c>
      <c r="BG181" s="160" t="e">
        <f>IF(#REF!="zníž. prenesená",J181,0)</f>
        <v>#REF!</v>
      </c>
      <c r="BH181" s="160" t="e">
        <f>IF(#REF!="nulová",J181,0)</f>
        <v>#REF!</v>
      </c>
      <c r="BI181" s="14" t="s">
        <v>89</v>
      </c>
      <c r="BJ181" s="160">
        <f t="shared" si="14"/>
        <v>0</v>
      </c>
      <c r="BK181" s="14" t="s">
        <v>286</v>
      </c>
      <c r="BL181" s="159" t="s">
        <v>2675</v>
      </c>
    </row>
    <row r="182" spans="1:64" s="12" customFormat="1" ht="22.95" customHeight="1" x14ac:dyDescent="0.25">
      <c r="B182" s="134"/>
      <c r="D182" s="135" t="s">
        <v>76</v>
      </c>
      <c r="E182" s="144" t="s">
        <v>5366</v>
      </c>
      <c r="F182" s="144" t="s">
        <v>2017</v>
      </c>
      <c r="I182" s="137"/>
      <c r="J182" s="145">
        <f>BJ182</f>
        <v>0</v>
      </c>
      <c r="L182" s="134"/>
      <c r="M182" s="138"/>
      <c r="N182" s="139"/>
      <c r="O182" s="140">
        <f>SUM(O183:O188)</f>
        <v>0</v>
      </c>
      <c r="P182" s="139"/>
      <c r="Q182" s="140">
        <f>SUM(Q183:Q188)</f>
        <v>3.5699999999999998E-3</v>
      </c>
      <c r="R182" s="139"/>
      <c r="S182" s="141">
        <f>SUM(S183:S188)</f>
        <v>0</v>
      </c>
      <c r="AQ182" s="135" t="s">
        <v>89</v>
      </c>
      <c r="AS182" s="142" t="s">
        <v>76</v>
      </c>
      <c r="AT182" s="142" t="s">
        <v>83</v>
      </c>
      <c r="AX182" s="135" t="s">
        <v>237</v>
      </c>
      <c r="BJ182" s="143">
        <f>SUM(BJ183:BJ188)</f>
        <v>0</v>
      </c>
    </row>
    <row r="183" spans="1:64" s="2" customFormat="1" ht="21.75" customHeight="1" x14ac:dyDescent="0.2">
      <c r="A183" s="182"/>
      <c r="B183" s="146"/>
      <c r="C183" s="147" t="s">
        <v>390</v>
      </c>
      <c r="D183" s="147" t="s">
        <v>240</v>
      </c>
      <c r="E183" s="148" t="s">
        <v>5367</v>
      </c>
      <c r="F183" s="149" t="s">
        <v>2676</v>
      </c>
      <c r="G183" s="150" t="s">
        <v>307</v>
      </c>
      <c r="H183" s="151">
        <v>1</v>
      </c>
      <c r="I183" s="152"/>
      <c r="J183" s="153">
        <f t="shared" ref="J183:J188" si="15">ROUND(I183*H183,2)</f>
        <v>0</v>
      </c>
      <c r="K183" s="154"/>
      <c r="L183" s="30"/>
      <c r="M183" s="155" t="s">
        <v>1</v>
      </c>
      <c r="N183" s="54"/>
      <c r="O183" s="157">
        <f t="shared" ref="O183:O188" si="16">N183*H183</f>
        <v>0</v>
      </c>
      <c r="P183" s="157">
        <v>1.49E-3</v>
      </c>
      <c r="Q183" s="157">
        <f t="shared" ref="Q183:Q188" si="17">P183*H183</f>
        <v>1.49E-3</v>
      </c>
      <c r="R183" s="157">
        <v>0</v>
      </c>
      <c r="S183" s="158">
        <f t="shared" ref="S183:S188" si="18">R183*H183</f>
        <v>0</v>
      </c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Q183" s="159" t="s">
        <v>286</v>
      </c>
      <c r="AS183" s="159" t="s">
        <v>240</v>
      </c>
      <c r="AT183" s="159" t="s">
        <v>89</v>
      </c>
      <c r="AX183" s="14" t="s">
        <v>237</v>
      </c>
      <c r="BD183" s="160" t="e">
        <f>IF(#REF!="základná",J183,0)</f>
        <v>#REF!</v>
      </c>
      <c r="BE183" s="160" t="e">
        <f>IF(#REF!="znížená",J183,0)</f>
        <v>#REF!</v>
      </c>
      <c r="BF183" s="160" t="e">
        <f>IF(#REF!="zákl. prenesená",J183,0)</f>
        <v>#REF!</v>
      </c>
      <c r="BG183" s="160" t="e">
        <f>IF(#REF!="zníž. prenesená",J183,0)</f>
        <v>#REF!</v>
      </c>
      <c r="BH183" s="160" t="e">
        <f>IF(#REF!="nulová",J183,0)</f>
        <v>#REF!</v>
      </c>
      <c r="BI183" s="14" t="s">
        <v>89</v>
      </c>
      <c r="BJ183" s="160">
        <f t="shared" ref="BJ183:BJ188" si="19">ROUND(I183*H183,2)</f>
        <v>0</v>
      </c>
      <c r="BK183" s="14" t="s">
        <v>286</v>
      </c>
      <c r="BL183" s="159" t="s">
        <v>2677</v>
      </c>
    </row>
    <row r="184" spans="1:64" s="2" customFormat="1" ht="16.5" customHeight="1" x14ac:dyDescent="0.2">
      <c r="A184" s="182"/>
      <c r="B184" s="146"/>
      <c r="C184" s="161" t="s">
        <v>244</v>
      </c>
      <c r="D184" s="161" t="s">
        <v>310</v>
      </c>
      <c r="E184" s="162" t="s">
        <v>5368</v>
      </c>
      <c r="F184" s="163" t="s">
        <v>2678</v>
      </c>
      <c r="G184" s="164" t="s">
        <v>307</v>
      </c>
      <c r="H184" s="165">
        <v>1</v>
      </c>
      <c r="I184" s="166"/>
      <c r="J184" s="167">
        <f t="shared" si="15"/>
        <v>0</v>
      </c>
      <c r="K184" s="168"/>
      <c r="L184" s="169"/>
      <c r="M184" s="170" t="s">
        <v>1</v>
      </c>
      <c r="N184" s="54"/>
      <c r="O184" s="157">
        <f t="shared" si="16"/>
        <v>0</v>
      </c>
      <c r="P184" s="157">
        <v>4.0000000000000002E-4</v>
      </c>
      <c r="Q184" s="157">
        <f t="shared" si="17"/>
        <v>4.0000000000000002E-4</v>
      </c>
      <c r="R184" s="157">
        <v>0</v>
      </c>
      <c r="S184" s="158">
        <f t="shared" si="18"/>
        <v>0</v>
      </c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Q184" s="159" t="s">
        <v>312</v>
      </c>
      <c r="AS184" s="159" t="s">
        <v>310</v>
      </c>
      <c r="AT184" s="159" t="s">
        <v>89</v>
      </c>
      <c r="AX184" s="14" t="s">
        <v>237</v>
      </c>
      <c r="BD184" s="160" t="e">
        <f>IF(#REF!="základná",J184,0)</f>
        <v>#REF!</v>
      </c>
      <c r="BE184" s="160" t="e">
        <f>IF(#REF!="znížená",J184,0)</f>
        <v>#REF!</v>
      </c>
      <c r="BF184" s="160" t="e">
        <f>IF(#REF!="zákl. prenesená",J184,0)</f>
        <v>#REF!</v>
      </c>
      <c r="BG184" s="160" t="e">
        <f>IF(#REF!="zníž. prenesená",J184,0)</f>
        <v>#REF!</v>
      </c>
      <c r="BH184" s="160" t="e">
        <f>IF(#REF!="nulová",J184,0)</f>
        <v>#REF!</v>
      </c>
      <c r="BI184" s="14" t="s">
        <v>89</v>
      </c>
      <c r="BJ184" s="160">
        <f t="shared" si="19"/>
        <v>0</v>
      </c>
      <c r="BK184" s="14" t="s">
        <v>286</v>
      </c>
      <c r="BL184" s="159" t="s">
        <v>2679</v>
      </c>
    </row>
    <row r="185" spans="1:64" s="2" customFormat="1" ht="16.5" customHeight="1" x14ac:dyDescent="0.2">
      <c r="A185" s="182"/>
      <c r="B185" s="146"/>
      <c r="C185" s="161" t="s">
        <v>394</v>
      </c>
      <c r="D185" s="161" t="s">
        <v>310</v>
      </c>
      <c r="E185" s="162" t="s">
        <v>5369</v>
      </c>
      <c r="F185" s="163" t="s">
        <v>2680</v>
      </c>
      <c r="G185" s="164" t="s">
        <v>307</v>
      </c>
      <c r="H185" s="165">
        <v>1</v>
      </c>
      <c r="I185" s="166"/>
      <c r="J185" s="167">
        <f t="shared" si="15"/>
        <v>0</v>
      </c>
      <c r="K185" s="168"/>
      <c r="L185" s="169"/>
      <c r="M185" s="170" t="s">
        <v>1</v>
      </c>
      <c r="N185" s="54"/>
      <c r="O185" s="157">
        <f t="shared" si="16"/>
        <v>0</v>
      </c>
      <c r="P185" s="157">
        <v>1E-4</v>
      </c>
      <c r="Q185" s="157">
        <f t="shared" si="17"/>
        <v>1E-4</v>
      </c>
      <c r="R185" s="157">
        <v>0</v>
      </c>
      <c r="S185" s="158">
        <f t="shared" si="18"/>
        <v>0</v>
      </c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Q185" s="159" t="s">
        <v>312</v>
      </c>
      <c r="AS185" s="159" t="s">
        <v>310</v>
      </c>
      <c r="AT185" s="159" t="s">
        <v>89</v>
      </c>
      <c r="AX185" s="14" t="s">
        <v>237</v>
      </c>
      <c r="BD185" s="160" t="e">
        <f>IF(#REF!="základná",J185,0)</f>
        <v>#REF!</v>
      </c>
      <c r="BE185" s="160" t="e">
        <f>IF(#REF!="znížená",J185,0)</f>
        <v>#REF!</v>
      </c>
      <c r="BF185" s="160" t="e">
        <f>IF(#REF!="zákl. prenesená",J185,0)</f>
        <v>#REF!</v>
      </c>
      <c r="BG185" s="160" t="e">
        <f>IF(#REF!="zníž. prenesená",J185,0)</f>
        <v>#REF!</v>
      </c>
      <c r="BH185" s="160" t="e">
        <f>IF(#REF!="nulová",J185,0)</f>
        <v>#REF!</v>
      </c>
      <c r="BI185" s="14" t="s">
        <v>89</v>
      </c>
      <c r="BJ185" s="160">
        <f t="shared" si="19"/>
        <v>0</v>
      </c>
      <c r="BK185" s="14" t="s">
        <v>286</v>
      </c>
      <c r="BL185" s="159" t="s">
        <v>2681</v>
      </c>
    </row>
    <row r="186" spans="1:64" s="2" customFormat="1" ht="16.5" customHeight="1" x14ac:dyDescent="0.2">
      <c r="A186" s="182"/>
      <c r="B186" s="146"/>
      <c r="C186" s="161" t="s">
        <v>246</v>
      </c>
      <c r="D186" s="161" t="s">
        <v>310</v>
      </c>
      <c r="E186" s="162" t="s">
        <v>5370</v>
      </c>
      <c r="F186" s="163" t="s">
        <v>2682</v>
      </c>
      <c r="G186" s="164" t="s">
        <v>307</v>
      </c>
      <c r="H186" s="165">
        <v>1</v>
      </c>
      <c r="I186" s="166"/>
      <c r="J186" s="167">
        <f t="shared" si="15"/>
        <v>0</v>
      </c>
      <c r="K186" s="168"/>
      <c r="L186" s="169"/>
      <c r="M186" s="170" t="s">
        <v>1</v>
      </c>
      <c r="N186" s="54"/>
      <c r="O186" s="157">
        <f t="shared" si="16"/>
        <v>0</v>
      </c>
      <c r="P186" s="157">
        <v>1.1000000000000001E-3</v>
      </c>
      <c r="Q186" s="157">
        <f t="shared" si="17"/>
        <v>1.1000000000000001E-3</v>
      </c>
      <c r="R186" s="157">
        <v>0</v>
      </c>
      <c r="S186" s="158">
        <f t="shared" si="18"/>
        <v>0</v>
      </c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Q186" s="159" t="s">
        <v>312</v>
      </c>
      <c r="AS186" s="159" t="s">
        <v>310</v>
      </c>
      <c r="AT186" s="159" t="s">
        <v>89</v>
      </c>
      <c r="AX186" s="14" t="s">
        <v>237</v>
      </c>
      <c r="BD186" s="160" t="e">
        <f>IF(#REF!="základná",J186,0)</f>
        <v>#REF!</v>
      </c>
      <c r="BE186" s="160" t="e">
        <f>IF(#REF!="znížená",J186,0)</f>
        <v>#REF!</v>
      </c>
      <c r="BF186" s="160" t="e">
        <f>IF(#REF!="zákl. prenesená",J186,0)</f>
        <v>#REF!</v>
      </c>
      <c r="BG186" s="160" t="e">
        <f>IF(#REF!="zníž. prenesená",J186,0)</f>
        <v>#REF!</v>
      </c>
      <c r="BH186" s="160" t="e">
        <f>IF(#REF!="nulová",J186,0)</f>
        <v>#REF!</v>
      </c>
      <c r="BI186" s="14" t="s">
        <v>89</v>
      </c>
      <c r="BJ186" s="160">
        <f t="shared" si="19"/>
        <v>0</v>
      </c>
      <c r="BK186" s="14" t="s">
        <v>286</v>
      </c>
      <c r="BL186" s="159" t="s">
        <v>2683</v>
      </c>
    </row>
    <row r="187" spans="1:64" s="2" customFormat="1" ht="21.75" customHeight="1" x14ac:dyDescent="0.2">
      <c r="A187" s="182"/>
      <c r="B187" s="146"/>
      <c r="C187" s="147" t="s">
        <v>399</v>
      </c>
      <c r="D187" s="147" t="s">
        <v>240</v>
      </c>
      <c r="E187" s="148" t="s">
        <v>5371</v>
      </c>
      <c r="F187" s="149" t="s">
        <v>2684</v>
      </c>
      <c r="G187" s="150" t="s">
        <v>307</v>
      </c>
      <c r="H187" s="151">
        <v>2</v>
      </c>
      <c r="I187" s="152"/>
      <c r="J187" s="153">
        <f t="shared" si="15"/>
        <v>0</v>
      </c>
      <c r="K187" s="154"/>
      <c r="L187" s="30"/>
      <c r="M187" s="155" t="s">
        <v>1</v>
      </c>
      <c r="N187" s="54"/>
      <c r="O187" s="157">
        <f t="shared" si="16"/>
        <v>0</v>
      </c>
      <c r="P187" s="157">
        <v>2.4000000000000001E-4</v>
      </c>
      <c r="Q187" s="157">
        <f t="shared" si="17"/>
        <v>4.8000000000000001E-4</v>
      </c>
      <c r="R187" s="157">
        <v>0</v>
      </c>
      <c r="S187" s="158">
        <f t="shared" si="18"/>
        <v>0</v>
      </c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Q187" s="159" t="s">
        <v>286</v>
      </c>
      <c r="AS187" s="159" t="s">
        <v>240</v>
      </c>
      <c r="AT187" s="159" t="s">
        <v>89</v>
      </c>
      <c r="AX187" s="14" t="s">
        <v>237</v>
      </c>
      <c r="BD187" s="160" t="e">
        <f>IF(#REF!="základná",J187,0)</f>
        <v>#REF!</v>
      </c>
      <c r="BE187" s="160" t="e">
        <f>IF(#REF!="znížená",J187,0)</f>
        <v>#REF!</v>
      </c>
      <c r="BF187" s="160" t="e">
        <f>IF(#REF!="zákl. prenesená",J187,0)</f>
        <v>#REF!</v>
      </c>
      <c r="BG187" s="160" t="e">
        <f>IF(#REF!="zníž. prenesená",J187,0)</f>
        <v>#REF!</v>
      </c>
      <c r="BH187" s="160" t="e">
        <f>IF(#REF!="nulová",J187,0)</f>
        <v>#REF!</v>
      </c>
      <c r="BI187" s="14" t="s">
        <v>89</v>
      </c>
      <c r="BJ187" s="160">
        <f t="shared" si="19"/>
        <v>0</v>
      </c>
      <c r="BK187" s="14" t="s">
        <v>286</v>
      </c>
      <c r="BL187" s="159" t="s">
        <v>2685</v>
      </c>
    </row>
    <row r="188" spans="1:64" s="2" customFormat="1" ht="21.75" customHeight="1" x14ac:dyDescent="0.2">
      <c r="A188" s="182"/>
      <c r="B188" s="146"/>
      <c r="C188" s="147" t="s">
        <v>249</v>
      </c>
      <c r="D188" s="147" t="s">
        <v>240</v>
      </c>
      <c r="E188" s="148" t="s">
        <v>5372</v>
      </c>
      <c r="F188" s="149" t="s">
        <v>2032</v>
      </c>
      <c r="G188" s="150" t="s">
        <v>266</v>
      </c>
      <c r="H188" s="151">
        <v>4.0000000000000001E-3</v>
      </c>
      <c r="I188" s="152"/>
      <c r="J188" s="153">
        <f t="shared" si="15"/>
        <v>0</v>
      </c>
      <c r="K188" s="154"/>
      <c r="L188" s="30"/>
      <c r="M188" s="155" t="s">
        <v>1</v>
      </c>
      <c r="N188" s="54"/>
      <c r="O188" s="157">
        <f t="shared" si="16"/>
        <v>0</v>
      </c>
      <c r="P188" s="157">
        <v>0</v>
      </c>
      <c r="Q188" s="157">
        <f t="shared" si="17"/>
        <v>0</v>
      </c>
      <c r="R188" s="157">
        <v>0</v>
      </c>
      <c r="S188" s="158">
        <f t="shared" si="18"/>
        <v>0</v>
      </c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Q188" s="159" t="s">
        <v>286</v>
      </c>
      <c r="AS188" s="159" t="s">
        <v>240</v>
      </c>
      <c r="AT188" s="159" t="s">
        <v>89</v>
      </c>
      <c r="AX188" s="14" t="s">
        <v>237</v>
      </c>
      <c r="BD188" s="160" t="e">
        <f>IF(#REF!="základná",J188,0)</f>
        <v>#REF!</v>
      </c>
      <c r="BE188" s="160" t="e">
        <f>IF(#REF!="znížená",J188,0)</f>
        <v>#REF!</v>
      </c>
      <c r="BF188" s="160" t="e">
        <f>IF(#REF!="zákl. prenesená",J188,0)</f>
        <v>#REF!</v>
      </c>
      <c r="BG188" s="160" t="e">
        <f>IF(#REF!="zníž. prenesená",J188,0)</f>
        <v>#REF!</v>
      </c>
      <c r="BH188" s="160" t="e">
        <f>IF(#REF!="nulová",J188,0)</f>
        <v>#REF!</v>
      </c>
      <c r="BI188" s="14" t="s">
        <v>89</v>
      </c>
      <c r="BJ188" s="160">
        <f t="shared" si="19"/>
        <v>0</v>
      </c>
      <c r="BK188" s="14" t="s">
        <v>286</v>
      </c>
      <c r="BL188" s="159" t="s">
        <v>2686</v>
      </c>
    </row>
    <row r="189" spans="1:64" s="12" customFormat="1" ht="22.95" customHeight="1" x14ac:dyDescent="0.25">
      <c r="B189" s="134"/>
      <c r="D189" s="135" t="s">
        <v>76</v>
      </c>
      <c r="E189" s="144" t="s">
        <v>5046</v>
      </c>
      <c r="F189" s="144" t="s">
        <v>1566</v>
      </c>
      <c r="I189" s="137"/>
      <c r="J189" s="145">
        <f>BJ189</f>
        <v>0</v>
      </c>
      <c r="L189" s="134"/>
      <c r="M189" s="138"/>
      <c r="N189" s="139"/>
      <c r="O189" s="140">
        <f>SUM(O190:O191)</f>
        <v>0</v>
      </c>
      <c r="P189" s="139"/>
      <c r="Q189" s="140">
        <f>SUM(Q190:Q191)</f>
        <v>4.8000000000000004E-3</v>
      </c>
      <c r="R189" s="139"/>
      <c r="S189" s="141">
        <f>SUM(S190:S191)</f>
        <v>0</v>
      </c>
      <c r="AQ189" s="135" t="s">
        <v>89</v>
      </c>
      <c r="AS189" s="142" t="s">
        <v>76</v>
      </c>
      <c r="AT189" s="142" t="s">
        <v>83</v>
      </c>
      <c r="AX189" s="135" t="s">
        <v>237</v>
      </c>
      <c r="BJ189" s="143">
        <f>SUM(BJ190:BJ191)</f>
        <v>0</v>
      </c>
    </row>
    <row r="190" spans="1:64" s="2" customFormat="1" ht="21.75" customHeight="1" x14ac:dyDescent="0.2">
      <c r="A190" s="182"/>
      <c r="B190" s="146"/>
      <c r="C190" s="147" t="s">
        <v>404</v>
      </c>
      <c r="D190" s="147" t="s">
        <v>240</v>
      </c>
      <c r="E190" s="148" t="s">
        <v>5373</v>
      </c>
      <c r="F190" s="149" t="s">
        <v>2044</v>
      </c>
      <c r="G190" s="150" t="s">
        <v>1382</v>
      </c>
      <c r="H190" s="151">
        <v>60</v>
      </c>
      <c r="I190" s="152"/>
      <c r="J190" s="153">
        <f>ROUND(I190*H190,2)</f>
        <v>0</v>
      </c>
      <c r="K190" s="154"/>
      <c r="L190" s="30"/>
      <c r="M190" s="155" t="s">
        <v>1</v>
      </c>
      <c r="N190" s="54"/>
      <c r="O190" s="157">
        <f>N190*H190</f>
        <v>0</v>
      </c>
      <c r="P190" s="157">
        <v>8.0000000000000007E-5</v>
      </c>
      <c r="Q190" s="157">
        <f>P190*H190</f>
        <v>4.8000000000000004E-3</v>
      </c>
      <c r="R190" s="157">
        <v>0</v>
      </c>
      <c r="S190" s="158">
        <f>R190*H190</f>
        <v>0</v>
      </c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Q190" s="159" t="s">
        <v>286</v>
      </c>
      <c r="AS190" s="159" t="s">
        <v>240</v>
      </c>
      <c r="AT190" s="159" t="s">
        <v>89</v>
      </c>
      <c r="AX190" s="14" t="s">
        <v>237</v>
      </c>
      <c r="BD190" s="160" t="e">
        <f>IF(#REF!="základná",J190,0)</f>
        <v>#REF!</v>
      </c>
      <c r="BE190" s="160" t="e">
        <f>IF(#REF!="znížená",J190,0)</f>
        <v>#REF!</v>
      </c>
      <c r="BF190" s="160" t="e">
        <f>IF(#REF!="zákl. prenesená",J190,0)</f>
        <v>#REF!</v>
      </c>
      <c r="BG190" s="160" t="e">
        <f>IF(#REF!="zníž. prenesená",J190,0)</f>
        <v>#REF!</v>
      </c>
      <c r="BH190" s="160" t="e">
        <f>IF(#REF!="nulová",J190,0)</f>
        <v>#REF!</v>
      </c>
      <c r="BI190" s="14" t="s">
        <v>89</v>
      </c>
      <c r="BJ190" s="160">
        <f>ROUND(I190*H190,2)</f>
        <v>0</v>
      </c>
      <c r="BK190" s="14" t="s">
        <v>286</v>
      </c>
      <c r="BL190" s="159" t="s">
        <v>2687</v>
      </c>
    </row>
    <row r="191" spans="1:64" s="2" customFormat="1" ht="21.75" customHeight="1" x14ac:dyDescent="0.2">
      <c r="A191" s="182"/>
      <c r="B191" s="146"/>
      <c r="C191" s="147" t="s">
        <v>407</v>
      </c>
      <c r="D191" s="147" t="s">
        <v>240</v>
      </c>
      <c r="E191" s="148" t="s">
        <v>5053</v>
      </c>
      <c r="F191" s="149" t="s">
        <v>1591</v>
      </c>
      <c r="G191" s="150" t="s">
        <v>266</v>
      </c>
      <c r="H191" s="151">
        <v>5.0000000000000001E-3</v>
      </c>
      <c r="I191" s="152"/>
      <c r="J191" s="153">
        <f>ROUND(I191*H191,2)</f>
        <v>0</v>
      </c>
      <c r="K191" s="154"/>
      <c r="L191" s="30"/>
      <c r="M191" s="155" t="s">
        <v>1</v>
      </c>
      <c r="N191" s="54"/>
      <c r="O191" s="157">
        <f>N191*H191</f>
        <v>0</v>
      </c>
      <c r="P191" s="157">
        <v>0</v>
      </c>
      <c r="Q191" s="157">
        <f>P191*H191</f>
        <v>0</v>
      </c>
      <c r="R191" s="157">
        <v>0</v>
      </c>
      <c r="S191" s="158">
        <f>R191*H191</f>
        <v>0</v>
      </c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Q191" s="159" t="s">
        <v>286</v>
      </c>
      <c r="AS191" s="159" t="s">
        <v>240</v>
      </c>
      <c r="AT191" s="159" t="s">
        <v>89</v>
      </c>
      <c r="AX191" s="14" t="s">
        <v>237</v>
      </c>
      <c r="BD191" s="160" t="e">
        <f>IF(#REF!="základná",J191,0)</f>
        <v>#REF!</v>
      </c>
      <c r="BE191" s="160" t="e">
        <f>IF(#REF!="znížená",J191,0)</f>
        <v>#REF!</v>
      </c>
      <c r="BF191" s="160" t="e">
        <f>IF(#REF!="zákl. prenesená",J191,0)</f>
        <v>#REF!</v>
      </c>
      <c r="BG191" s="160" t="e">
        <f>IF(#REF!="zníž. prenesená",J191,0)</f>
        <v>#REF!</v>
      </c>
      <c r="BH191" s="160" t="e">
        <f>IF(#REF!="nulová",J191,0)</f>
        <v>#REF!</v>
      </c>
      <c r="BI191" s="14" t="s">
        <v>89</v>
      </c>
      <c r="BJ191" s="160">
        <f>ROUND(I191*H191,2)</f>
        <v>0</v>
      </c>
      <c r="BK191" s="14" t="s">
        <v>286</v>
      </c>
      <c r="BL191" s="159" t="s">
        <v>2688</v>
      </c>
    </row>
    <row r="192" spans="1:64" s="12" customFormat="1" ht="22.95" customHeight="1" x14ac:dyDescent="0.25">
      <c r="B192" s="134"/>
      <c r="D192" s="135" t="s">
        <v>76</v>
      </c>
      <c r="E192" s="144" t="s">
        <v>5094</v>
      </c>
      <c r="F192" s="144" t="s">
        <v>1642</v>
      </c>
      <c r="I192" s="137"/>
      <c r="J192" s="145">
        <f>BJ192</f>
        <v>0</v>
      </c>
      <c r="L192" s="134"/>
      <c r="M192" s="138"/>
      <c r="N192" s="139"/>
      <c r="O192" s="140">
        <f>SUM(O193:O197)</f>
        <v>0</v>
      </c>
      <c r="P192" s="139"/>
      <c r="Q192" s="140">
        <f>SUM(Q193:Q197)</f>
        <v>6.5339999999999995E-2</v>
      </c>
      <c r="R192" s="139"/>
      <c r="S192" s="141">
        <f>SUM(S193:S197)</f>
        <v>0</v>
      </c>
      <c r="AQ192" s="135" t="s">
        <v>89</v>
      </c>
      <c r="AS192" s="142" t="s">
        <v>76</v>
      </c>
      <c r="AT192" s="142" t="s">
        <v>83</v>
      </c>
      <c r="AX192" s="135" t="s">
        <v>237</v>
      </c>
      <c r="BJ192" s="143">
        <f>SUM(BJ193:BJ197)</f>
        <v>0</v>
      </c>
    </row>
    <row r="193" spans="1:64" s="2" customFormat="1" ht="21.75" customHeight="1" x14ac:dyDescent="0.2">
      <c r="A193" s="182"/>
      <c r="B193" s="146"/>
      <c r="C193" s="147" t="s">
        <v>410</v>
      </c>
      <c r="D193" s="147" t="s">
        <v>240</v>
      </c>
      <c r="E193" s="148" t="s">
        <v>5374</v>
      </c>
      <c r="F193" s="149" t="s">
        <v>2689</v>
      </c>
      <c r="G193" s="150" t="s">
        <v>307</v>
      </c>
      <c r="H193" s="151">
        <v>6</v>
      </c>
      <c r="I193" s="152"/>
      <c r="J193" s="153">
        <f>ROUND(I193*H193,2)</f>
        <v>0</v>
      </c>
      <c r="K193" s="154"/>
      <c r="L193" s="30"/>
      <c r="M193" s="155" t="s">
        <v>1</v>
      </c>
      <c r="N193" s="54"/>
      <c r="O193" s="157">
        <f>N193*H193</f>
        <v>0</v>
      </c>
      <c r="P193" s="157">
        <v>4.0000000000000002E-4</v>
      </c>
      <c r="Q193" s="157">
        <f>P193*H193</f>
        <v>2.4000000000000002E-3</v>
      </c>
      <c r="R193" s="157">
        <v>0</v>
      </c>
      <c r="S193" s="158">
        <f>R193*H193</f>
        <v>0</v>
      </c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Q193" s="159" t="s">
        <v>286</v>
      </c>
      <c r="AS193" s="159" t="s">
        <v>240</v>
      </c>
      <c r="AT193" s="159" t="s">
        <v>89</v>
      </c>
      <c r="AX193" s="14" t="s">
        <v>237</v>
      </c>
      <c r="BD193" s="160" t="e">
        <f>IF(#REF!="základná",J193,0)</f>
        <v>#REF!</v>
      </c>
      <c r="BE193" s="160" t="e">
        <f>IF(#REF!="znížená",J193,0)</f>
        <v>#REF!</v>
      </c>
      <c r="BF193" s="160" t="e">
        <f>IF(#REF!="zákl. prenesená",J193,0)</f>
        <v>#REF!</v>
      </c>
      <c r="BG193" s="160" t="e">
        <f>IF(#REF!="zníž. prenesená",J193,0)</f>
        <v>#REF!</v>
      </c>
      <c r="BH193" s="160" t="e">
        <f>IF(#REF!="nulová",J193,0)</f>
        <v>#REF!</v>
      </c>
      <c r="BI193" s="14" t="s">
        <v>89</v>
      </c>
      <c r="BJ193" s="160">
        <f>ROUND(I193*H193,2)</f>
        <v>0</v>
      </c>
      <c r="BK193" s="14" t="s">
        <v>286</v>
      </c>
      <c r="BL193" s="159" t="s">
        <v>2690</v>
      </c>
    </row>
    <row r="194" spans="1:64" s="2" customFormat="1" ht="21.75" customHeight="1" x14ac:dyDescent="0.2">
      <c r="A194" s="182"/>
      <c r="B194" s="146"/>
      <c r="C194" s="147" t="s">
        <v>251</v>
      </c>
      <c r="D194" s="147" t="s">
        <v>240</v>
      </c>
      <c r="E194" s="148" t="s">
        <v>5375</v>
      </c>
      <c r="F194" s="149" t="s">
        <v>2691</v>
      </c>
      <c r="G194" s="150" t="s">
        <v>307</v>
      </c>
      <c r="H194" s="151">
        <v>6</v>
      </c>
      <c r="I194" s="152"/>
      <c r="J194" s="153">
        <f>ROUND(I194*H194,2)</f>
        <v>0</v>
      </c>
      <c r="K194" s="154"/>
      <c r="L194" s="30"/>
      <c r="M194" s="155" t="s">
        <v>1</v>
      </c>
      <c r="N194" s="54"/>
      <c r="O194" s="157">
        <f>N194*H194</f>
        <v>0</v>
      </c>
      <c r="P194" s="157">
        <v>1.2999999999999999E-4</v>
      </c>
      <c r="Q194" s="157">
        <f>P194*H194</f>
        <v>7.7999999999999988E-4</v>
      </c>
      <c r="R194" s="157">
        <v>0</v>
      </c>
      <c r="S194" s="158">
        <f>R194*H194</f>
        <v>0</v>
      </c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Q194" s="159" t="s">
        <v>286</v>
      </c>
      <c r="AS194" s="159" t="s">
        <v>240</v>
      </c>
      <c r="AT194" s="159" t="s">
        <v>89</v>
      </c>
      <c r="AX194" s="14" t="s">
        <v>237</v>
      </c>
      <c r="BD194" s="160" t="e">
        <f>IF(#REF!="základná",J194,0)</f>
        <v>#REF!</v>
      </c>
      <c r="BE194" s="160" t="e">
        <f>IF(#REF!="znížená",J194,0)</f>
        <v>#REF!</v>
      </c>
      <c r="BF194" s="160" t="e">
        <f>IF(#REF!="zákl. prenesená",J194,0)</f>
        <v>#REF!</v>
      </c>
      <c r="BG194" s="160" t="e">
        <f>IF(#REF!="zníž. prenesená",J194,0)</f>
        <v>#REF!</v>
      </c>
      <c r="BH194" s="160" t="e">
        <f>IF(#REF!="nulová",J194,0)</f>
        <v>#REF!</v>
      </c>
      <c r="BI194" s="14" t="s">
        <v>89</v>
      </c>
      <c r="BJ194" s="160">
        <f>ROUND(I194*H194,2)</f>
        <v>0</v>
      </c>
      <c r="BK194" s="14" t="s">
        <v>286</v>
      </c>
      <c r="BL194" s="159" t="s">
        <v>2692</v>
      </c>
    </row>
    <row r="195" spans="1:64" s="2" customFormat="1" ht="16.5" customHeight="1" x14ac:dyDescent="0.2">
      <c r="A195" s="182"/>
      <c r="B195" s="146"/>
      <c r="C195" s="161" t="s">
        <v>416</v>
      </c>
      <c r="D195" s="161" t="s">
        <v>310</v>
      </c>
      <c r="E195" s="162" t="s">
        <v>5376</v>
      </c>
      <c r="F195" s="163" t="s">
        <v>2693</v>
      </c>
      <c r="G195" s="164" t="s">
        <v>266</v>
      </c>
      <c r="H195" s="165">
        <v>0.06</v>
      </c>
      <c r="I195" s="166"/>
      <c r="J195" s="167">
        <f>ROUND(I195*H195,2)</f>
        <v>0</v>
      </c>
      <c r="K195" s="168"/>
      <c r="L195" s="169"/>
      <c r="M195" s="170" t="s">
        <v>1</v>
      </c>
      <c r="N195" s="54"/>
      <c r="O195" s="157">
        <f>N195*H195</f>
        <v>0</v>
      </c>
      <c r="P195" s="157">
        <v>1</v>
      </c>
      <c r="Q195" s="157">
        <f>P195*H195</f>
        <v>0.06</v>
      </c>
      <c r="R195" s="157">
        <v>0</v>
      </c>
      <c r="S195" s="158">
        <f>R195*H195</f>
        <v>0</v>
      </c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Q195" s="159" t="s">
        <v>312</v>
      </c>
      <c r="AS195" s="159" t="s">
        <v>310</v>
      </c>
      <c r="AT195" s="159" t="s">
        <v>89</v>
      </c>
      <c r="AX195" s="14" t="s">
        <v>237</v>
      </c>
      <c r="BD195" s="160" t="e">
        <f>IF(#REF!="základná",J195,0)</f>
        <v>#REF!</v>
      </c>
      <c r="BE195" s="160" t="e">
        <f>IF(#REF!="znížená",J195,0)</f>
        <v>#REF!</v>
      </c>
      <c r="BF195" s="160" t="e">
        <f>IF(#REF!="zákl. prenesená",J195,0)</f>
        <v>#REF!</v>
      </c>
      <c r="BG195" s="160" t="e">
        <f>IF(#REF!="zníž. prenesená",J195,0)</f>
        <v>#REF!</v>
      </c>
      <c r="BH195" s="160" t="e">
        <f>IF(#REF!="nulová",J195,0)</f>
        <v>#REF!</v>
      </c>
      <c r="BI195" s="14" t="s">
        <v>89</v>
      </c>
      <c r="BJ195" s="160">
        <f>ROUND(I195*H195,2)</f>
        <v>0</v>
      </c>
      <c r="BK195" s="14" t="s">
        <v>286</v>
      </c>
      <c r="BL195" s="159" t="s">
        <v>2694</v>
      </c>
    </row>
    <row r="196" spans="1:64" s="2" customFormat="1" ht="33" customHeight="1" x14ac:dyDescent="0.2">
      <c r="A196" s="182"/>
      <c r="B196" s="146"/>
      <c r="C196" s="147" t="s">
        <v>254</v>
      </c>
      <c r="D196" s="147" t="s">
        <v>240</v>
      </c>
      <c r="E196" s="148" t="s">
        <v>5377</v>
      </c>
      <c r="F196" s="149" t="s">
        <v>2695</v>
      </c>
      <c r="G196" s="150" t="s">
        <v>376</v>
      </c>
      <c r="H196" s="151">
        <v>16.8</v>
      </c>
      <c r="I196" s="152"/>
      <c r="J196" s="153">
        <f>ROUND(I196*H196,2)</f>
        <v>0</v>
      </c>
      <c r="K196" s="154"/>
      <c r="L196" s="30"/>
      <c r="M196" s="155" t="s">
        <v>1</v>
      </c>
      <c r="N196" s="54"/>
      <c r="O196" s="157">
        <f>N196*H196</f>
        <v>0</v>
      </c>
      <c r="P196" s="157">
        <v>1E-4</v>
      </c>
      <c r="Q196" s="157">
        <f>P196*H196</f>
        <v>1.6800000000000001E-3</v>
      </c>
      <c r="R196" s="157">
        <v>0</v>
      </c>
      <c r="S196" s="158">
        <f>R196*H196</f>
        <v>0</v>
      </c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Q196" s="159" t="s">
        <v>286</v>
      </c>
      <c r="AS196" s="159" t="s">
        <v>240</v>
      </c>
      <c r="AT196" s="159" t="s">
        <v>89</v>
      </c>
      <c r="AX196" s="14" t="s">
        <v>237</v>
      </c>
      <c r="BD196" s="160" t="e">
        <f>IF(#REF!="základná",J196,0)</f>
        <v>#REF!</v>
      </c>
      <c r="BE196" s="160" t="e">
        <f>IF(#REF!="znížená",J196,0)</f>
        <v>#REF!</v>
      </c>
      <c r="BF196" s="160" t="e">
        <f>IF(#REF!="zákl. prenesená",J196,0)</f>
        <v>#REF!</v>
      </c>
      <c r="BG196" s="160" t="e">
        <f>IF(#REF!="zníž. prenesená",J196,0)</f>
        <v>#REF!</v>
      </c>
      <c r="BH196" s="160" t="e">
        <f>IF(#REF!="nulová",J196,0)</f>
        <v>#REF!</v>
      </c>
      <c r="BI196" s="14" t="s">
        <v>89</v>
      </c>
      <c r="BJ196" s="160">
        <f>ROUND(I196*H196,2)</f>
        <v>0</v>
      </c>
      <c r="BK196" s="14" t="s">
        <v>286</v>
      </c>
      <c r="BL196" s="159" t="s">
        <v>2696</v>
      </c>
    </row>
    <row r="197" spans="1:64" s="2" customFormat="1" ht="33" customHeight="1" x14ac:dyDescent="0.2">
      <c r="A197" s="182"/>
      <c r="B197" s="146"/>
      <c r="C197" s="147" t="s">
        <v>422</v>
      </c>
      <c r="D197" s="147" t="s">
        <v>240</v>
      </c>
      <c r="E197" s="148" t="s">
        <v>5378</v>
      </c>
      <c r="F197" s="149" t="s">
        <v>2697</v>
      </c>
      <c r="G197" s="150" t="s">
        <v>376</v>
      </c>
      <c r="H197" s="151">
        <v>4</v>
      </c>
      <c r="I197" s="152"/>
      <c r="J197" s="153">
        <f>ROUND(I197*H197,2)</f>
        <v>0</v>
      </c>
      <c r="K197" s="154"/>
      <c r="L197" s="30"/>
      <c r="M197" s="155" t="s">
        <v>1</v>
      </c>
      <c r="N197" s="54"/>
      <c r="O197" s="157">
        <f>N197*H197</f>
        <v>0</v>
      </c>
      <c r="P197" s="157">
        <v>1.2E-4</v>
      </c>
      <c r="Q197" s="157">
        <f>P197*H197</f>
        <v>4.8000000000000001E-4</v>
      </c>
      <c r="R197" s="157">
        <v>0</v>
      </c>
      <c r="S197" s="158">
        <f>R197*H197</f>
        <v>0</v>
      </c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Q197" s="159" t="s">
        <v>286</v>
      </c>
      <c r="AS197" s="159" t="s">
        <v>240</v>
      </c>
      <c r="AT197" s="159" t="s">
        <v>89</v>
      </c>
      <c r="AX197" s="14" t="s">
        <v>237</v>
      </c>
      <c r="BD197" s="160" t="e">
        <f>IF(#REF!="základná",J197,0)</f>
        <v>#REF!</v>
      </c>
      <c r="BE197" s="160" t="e">
        <f>IF(#REF!="znížená",J197,0)</f>
        <v>#REF!</v>
      </c>
      <c r="BF197" s="160" t="e">
        <f>IF(#REF!="zákl. prenesená",J197,0)</f>
        <v>#REF!</v>
      </c>
      <c r="BG197" s="160" t="e">
        <f>IF(#REF!="zníž. prenesená",J197,0)</f>
        <v>#REF!</v>
      </c>
      <c r="BH197" s="160" t="e">
        <f>IF(#REF!="nulová",J197,0)</f>
        <v>#REF!</v>
      </c>
      <c r="BI197" s="14" t="s">
        <v>89</v>
      </c>
      <c r="BJ197" s="160">
        <f>ROUND(I197*H197,2)</f>
        <v>0</v>
      </c>
      <c r="BK197" s="14" t="s">
        <v>286</v>
      </c>
      <c r="BL197" s="159" t="s">
        <v>2698</v>
      </c>
    </row>
    <row r="198" spans="1:64" s="12" customFormat="1" ht="25.95" customHeight="1" x14ac:dyDescent="0.25">
      <c r="B198" s="134"/>
      <c r="D198" s="135" t="s">
        <v>76</v>
      </c>
      <c r="E198" s="136" t="s">
        <v>310</v>
      </c>
      <c r="F198" s="136" t="s">
        <v>1081</v>
      </c>
      <c r="I198" s="137"/>
      <c r="J198" s="122">
        <f>BJ198</f>
        <v>0</v>
      </c>
      <c r="L198" s="134"/>
      <c r="M198" s="138"/>
      <c r="N198" s="139"/>
      <c r="O198" s="140">
        <f>O199+O212</f>
        <v>0</v>
      </c>
      <c r="P198" s="139"/>
      <c r="Q198" s="140">
        <f>Q199+Q212</f>
        <v>3.7399999999999998E-3</v>
      </c>
      <c r="R198" s="139"/>
      <c r="S198" s="141">
        <f>S199+S212</f>
        <v>0</v>
      </c>
      <c r="AQ198" s="135" t="s">
        <v>247</v>
      </c>
      <c r="AS198" s="142" t="s">
        <v>76</v>
      </c>
      <c r="AT198" s="142" t="s">
        <v>77</v>
      </c>
      <c r="AX198" s="135" t="s">
        <v>237</v>
      </c>
      <c r="BJ198" s="143">
        <f>BJ199+BJ212</f>
        <v>0</v>
      </c>
    </row>
    <row r="199" spans="1:64" s="12" customFormat="1" ht="22.95" customHeight="1" x14ac:dyDescent="0.25">
      <c r="B199" s="134"/>
      <c r="D199" s="135" t="s">
        <v>76</v>
      </c>
      <c r="E199" s="144" t="s">
        <v>5379</v>
      </c>
      <c r="F199" s="144" t="s">
        <v>2699</v>
      </c>
      <c r="I199" s="137"/>
      <c r="J199" s="145">
        <f>BJ199</f>
        <v>0</v>
      </c>
      <c r="L199" s="134"/>
      <c r="M199" s="138"/>
      <c r="N199" s="139"/>
      <c r="O199" s="140">
        <f>SUM(O200:O211)</f>
        <v>0</v>
      </c>
      <c r="P199" s="139"/>
      <c r="Q199" s="140">
        <f>SUM(Q200:Q211)</f>
        <v>3.7399999999999998E-3</v>
      </c>
      <c r="R199" s="139"/>
      <c r="S199" s="141">
        <f>SUM(S200:S211)</f>
        <v>0</v>
      </c>
      <c r="AQ199" s="135" t="s">
        <v>247</v>
      </c>
      <c r="AS199" s="142" t="s">
        <v>76</v>
      </c>
      <c r="AT199" s="142" t="s">
        <v>83</v>
      </c>
      <c r="AX199" s="135" t="s">
        <v>237</v>
      </c>
      <c r="BJ199" s="143">
        <f>SUM(BJ200:BJ211)</f>
        <v>0</v>
      </c>
    </row>
    <row r="200" spans="1:64" s="2" customFormat="1" ht="16.5" customHeight="1" x14ac:dyDescent="0.2">
      <c r="A200" s="182"/>
      <c r="B200" s="146"/>
      <c r="C200" s="147" t="s">
        <v>256</v>
      </c>
      <c r="D200" s="189" t="s">
        <v>240</v>
      </c>
      <c r="E200" s="148" t="s">
        <v>5380</v>
      </c>
      <c r="F200" s="149" t="s">
        <v>5381</v>
      </c>
      <c r="G200" s="150" t="s">
        <v>5382</v>
      </c>
      <c r="H200" s="151">
        <v>2</v>
      </c>
      <c r="I200" s="152"/>
      <c r="J200" s="153">
        <f t="shared" ref="J200:J211" si="20">ROUND(I200*H200,2)</f>
        <v>0</v>
      </c>
      <c r="K200" s="154"/>
      <c r="L200" s="30"/>
      <c r="M200" s="155" t="s">
        <v>1</v>
      </c>
      <c r="N200" s="54"/>
      <c r="O200" s="157">
        <f t="shared" ref="O200:O211" si="21">N200*H200</f>
        <v>0</v>
      </c>
      <c r="P200" s="157">
        <v>0</v>
      </c>
      <c r="Q200" s="157">
        <f t="shared" ref="Q200:Q211" si="22">P200*H200</f>
        <v>0</v>
      </c>
      <c r="R200" s="157">
        <v>0</v>
      </c>
      <c r="S200" s="158">
        <f t="shared" ref="S200:S211" si="23">R200*H200</f>
        <v>0</v>
      </c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Q200" s="159" t="s">
        <v>436</v>
      </c>
      <c r="AS200" s="159" t="s">
        <v>240</v>
      </c>
      <c r="AT200" s="159" t="s">
        <v>89</v>
      </c>
      <c r="AX200" s="14" t="s">
        <v>237</v>
      </c>
      <c r="BD200" s="160" t="e">
        <f>IF(#REF!="základná",J200,0)</f>
        <v>#REF!</v>
      </c>
      <c r="BE200" s="160" t="e">
        <f>IF(#REF!="znížená",J200,0)</f>
        <v>#REF!</v>
      </c>
      <c r="BF200" s="160" t="e">
        <f>IF(#REF!="zákl. prenesená",J200,0)</f>
        <v>#REF!</v>
      </c>
      <c r="BG200" s="160" t="e">
        <f>IF(#REF!="zníž. prenesená",J200,0)</f>
        <v>#REF!</v>
      </c>
      <c r="BH200" s="160" t="e">
        <f>IF(#REF!="nulová",J200,0)</f>
        <v>#REF!</v>
      </c>
      <c r="BI200" s="14" t="s">
        <v>89</v>
      </c>
      <c r="BJ200" s="160">
        <f t="shared" ref="BJ200:BJ211" si="24">ROUND(I200*H200,2)</f>
        <v>0</v>
      </c>
      <c r="BK200" s="14" t="s">
        <v>436</v>
      </c>
      <c r="BL200" s="159" t="s">
        <v>5383</v>
      </c>
    </row>
    <row r="201" spans="1:64" s="2" customFormat="1" ht="21.75" customHeight="1" x14ac:dyDescent="0.2">
      <c r="A201" s="182"/>
      <c r="B201" s="146"/>
      <c r="C201" s="161" t="s">
        <v>427</v>
      </c>
      <c r="D201" s="190" t="s">
        <v>310</v>
      </c>
      <c r="E201" s="162" t="s">
        <v>5384</v>
      </c>
      <c r="F201" s="163" t="s">
        <v>5385</v>
      </c>
      <c r="G201" s="164" t="s">
        <v>307</v>
      </c>
      <c r="H201" s="165">
        <v>2</v>
      </c>
      <c r="I201" s="166"/>
      <c r="J201" s="167">
        <f t="shared" si="20"/>
        <v>0</v>
      </c>
      <c r="K201" s="168"/>
      <c r="L201" s="169"/>
      <c r="M201" s="170" t="s">
        <v>1</v>
      </c>
      <c r="N201" s="54"/>
      <c r="O201" s="157">
        <f t="shared" si="21"/>
        <v>0</v>
      </c>
      <c r="P201" s="157">
        <v>1.8699999999999999E-3</v>
      </c>
      <c r="Q201" s="157">
        <f t="shared" si="22"/>
        <v>3.7399999999999998E-3</v>
      </c>
      <c r="R201" s="157">
        <v>0</v>
      </c>
      <c r="S201" s="158">
        <f t="shared" si="23"/>
        <v>0</v>
      </c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Q201" s="159" t="s">
        <v>574</v>
      </c>
      <c r="AS201" s="159" t="s">
        <v>310</v>
      </c>
      <c r="AT201" s="159" t="s">
        <v>89</v>
      </c>
      <c r="AX201" s="14" t="s">
        <v>237</v>
      </c>
      <c r="BD201" s="160" t="e">
        <f>IF(#REF!="základná",J201,0)</f>
        <v>#REF!</v>
      </c>
      <c r="BE201" s="160" t="e">
        <f>IF(#REF!="znížená",J201,0)</f>
        <v>#REF!</v>
      </c>
      <c r="BF201" s="160" t="e">
        <f>IF(#REF!="zákl. prenesená",J201,0)</f>
        <v>#REF!</v>
      </c>
      <c r="BG201" s="160" t="e">
        <f>IF(#REF!="zníž. prenesená",J201,0)</f>
        <v>#REF!</v>
      </c>
      <c r="BH201" s="160" t="e">
        <f>IF(#REF!="nulová",J201,0)</f>
        <v>#REF!</v>
      </c>
      <c r="BI201" s="14" t="s">
        <v>89</v>
      </c>
      <c r="BJ201" s="160">
        <f t="shared" si="24"/>
        <v>0</v>
      </c>
      <c r="BK201" s="14" t="s">
        <v>574</v>
      </c>
      <c r="BL201" s="159" t="s">
        <v>5386</v>
      </c>
    </row>
    <row r="202" spans="1:64" s="2" customFormat="1" ht="21.75" customHeight="1" x14ac:dyDescent="0.2">
      <c r="A202" s="182"/>
      <c r="B202" s="146"/>
      <c r="C202" s="147" t="s">
        <v>430</v>
      </c>
      <c r="D202" s="147" t="s">
        <v>240</v>
      </c>
      <c r="E202" s="148" t="s">
        <v>5387</v>
      </c>
      <c r="F202" s="149" t="s">
        <v>2700</v>
      </c>
      <c r="G202" s="150" t="s">
        <v>376</v>
      </c>
      <c r="H202" s="151">
        <v>5.9</v>
      </c>
      <c r="I202" s="152"/>
      <c r="J202" s="153">
        <f t="shared" si="20"/>
        <v>0</v>
      </c>
      <c r="K202" s="154"/>
      <c r="L202" s="30"/>
      <c r="M202" s="155" t="s">
        <v>1</v>
      </c>
      <c r="N202" s="54"/>
      <c r="O202" s="157">
        <f t="shared" si="21"/>
        <v>0</v>
      </c>
      <c r="P202" s="157">
        <v>0</v>
      </c>
      <c r="Q202" s="157">
        <f t="shared" si="22"/>
        <v>0</v>
      </c>
      <c r="R202" s="157">
        <v>0</v>
      </c>
      <c r="S202" s="158">
        <f t="shared" si="23"/>
        <v>0</v>
      </c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Q202" s="159" t="s">
        <v>436</v>
      </c>
      <c r="AS202" s="159" t="s">
        <v>240</v>
      </c>
      <c r="AT202" s="159" t="s">
        <v>89</v>
      </c>
      <c r="AX202" s="14" t="s">
        <v>237</v>
      </c>
      <c r="BD202" s="160" t="e">
        <f>IF(#REF!="základná",J202,0)</f>
        <v>#REF!</v>
      </c>
      <c r="BE202" s="160" t="e">
        <f>IF(#REF!="znížená",J202,0)</f>
        <v>#REF!</v>
      </c>
      <c r="BF202" s="160" t="e">
        <f>IF(#REF!="zákl. prenesená",J202,0)</f>
        <v>#REF!</v>
      </c>
      <c r="BG202" s="160" t="e">
        <f>IF(#REF!="zníž. prenesená",J202,0)</f>
        <v>#REF!</v>
      </c>
      <c r="BH202" s="160" t="e">
        <f>IF(#REF!="nulová",J202,0)</f>
        <v>#REF!</v>
      </c>
      <c r="BI202" s="14" t="s">
        <v>89</v>
      </c>
      <c r="BJ202" s="160">
        <f t="shared" si="24"/>
        <v>0</v>
      </c>
      <c r="BK202" s="14" t="s">
        <v>436</v>
      </c>
      <c r="BL202" s="159" t="s">
        <v>2701</v>
      </c>
    </row>
    <row r="203" spans="1:64" s="2" customFormat="1" ht="21.75" customHeight="1" x14ac:dyDescent="0.2">
      <c r="A203" s="182"/>
      <c r="B203" s="146"/>
      <c r="C203" s="147" t="s">
        <v>433</v>
      </c>
      <c r="D203" s="147" t="s">
        <v>240</v>
      </c>
      <c r="E203" s="148" t="s">
        <v>5388</v>
      </c>
      <c r="F203" s="149" t="s">
        <v>2702</v>
      </c>
      <c r="G203" s="150" t="s">
        <v>376</v>
      </c>
      <c r="H203" s="151">
        <v>10.9</v>
      </c>
      <c r="I203" s="152"/>
      <c r="J203" s="153">
        <f t="shared" si="20"/>
        <v>0</v>
      </c>
      <c r="K203" s="154"/>
      <c r="L203" s="30"/>
      <c r="M203" s="155" t="s">
        <v>1</v>
      </c>
      <c r="N203" s="54"/>
      <c r="O203" s="157">
        <f t="shared" si="21"/>
        <v>0</v>
      </c>
      <c r="P203" s="157">
        <v>0</v>
      </c>
      <c r="Q203" s="157">
        <f t="shared" si="22"/>
        <v>0</v>
      </c>
      <c r="R203" s="157">
        <v>0</v>
      </c>
      <c r="S203" s="158">
        <f t="shared" si="23"/>
        <v>0</v>
      </c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Q203" s="159" t="s">
        <v>436</v>
      </c>
      <c r="AS203" s="159" t="s">
        <v>240</v>
      </c>
      <c r="AT203" s="159" t="s">
        <v>89</v>
      </c>
      <c r="AX203" s="14" t="s">
        <v>237</v>
      </c>
      <c r="BD203" s="160" t="e">
        <f>IF(#REF!="základná",J203,0)</f>
        <v>#REF!</v>
      </c>
      <c r="BE203" s="160" t="e">
        <f>IF(#REF!="znížená",J203,0)</f>
        <v>#REF!</v>
      </c>
      <c r="BF203" s="160" t="e">
        <f>IF(#REF!="zákl. prenesená",J203,0)</f>
        <v>#REF!</v>
      </c>
      <c r="BG203" s="160" t="e">
        <f>IF(#REF!="zníž. prenesená",J203,0)</f>
        <v>#REF!</v>
      </c>
      <c r="BH203" s="160" t="e">
        <f>IF(#REF!="nulová",J203,0)</f>
        <v>#REF!</v>
      </c>
      <c r="BI203" s="14" t="s">
        <v>89</v>
      </c>
      <c r="BJ203" s="160">
        <f t="shared" si="24"/>
        <v>0</v>
      </c>
      <c r="BK203" s="14" t="s">
        <v>436</v>
      </c>
      <c r="BL203" s="159" t="s">
        <v>2703</v>
      </c>
    </row>
    <row r="204" spans="1:64" s="2" customFormat="1" ht="21.75" customHeight="1" x14ac:dyDescent="0.2">
      <c r="A204" s="182"/>
      <c r="B204" s="146"/>
      <c r="C204" s="147" t="s">
        <v>436</v>
      </c>
      <c r="D204" s="147" t="s">
        <v>240</v>
      </c>
      <c r="E204" s="148" t="s">
        <v>5389</v>
      </c>
      <c r="F204" s="149" t="s">
        <v>2704</v>
      </c>
      <c r="G204" s="150" t="s">
        <v>376</v>
      </c>
      <c r="H204" s="151">
        <v>4</v>
      </c>
      <c r="I204" s="152"/>
      <c r="J204" s="153">
        <f t="shared" si="20"/>
        <v>0</v>
      </c>
      <c r="K204" s="154"/>
      <c r="L204" s="30"/>
      <c r="M204" s="155" t="s">
        <v>1</v>
      </c>
      <c r="N204" s="54"/>
      <c r="O204" s="157">
        <f t="shared" si="21"/>
        <v>0</v>
      </c>
      <c r="P204" s="157">
        <v>0</v>
      </c>
      <c r="Q204" s="157">
        <f t="shared" si="22"/>
        <v>0</v>
      </c>
      <c r="R204" s="157">
        <v>0</v>
      </c>
      <c r="S204" s="158">
        <f t="shared" si="23"/>
        <v>0</v>
      </c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Q204" s="159" t="s">
        <v>436</v>
      </c>
      <c r="AS204" s="159" t="s">
        <v>240</v>
      </c>
      <c r="AT204" s="159" t="s">
        <v>89</v>
      </c>
      <c r="AX204" s="14" t="s">
        <v>237</v>
      </c>
      <c r="BD204" s="160" t="e">
        <f>IF(#REF!="základná",J204,0)</f>
        <v>#REF!</v>
      </c>
      <c r="BE204" s="160" t="e">
        <f>IF(#REF!="znížená",J204,0)</f>
        <v>#REF!</v>
      </c>
      <c r="BF204" s="160" t="e">
        <f>IF(#REF!="zákl. prenesená",J204,0)</f>
        <v>#REF!</v>
      </c>
      <c r="BG204" s="160" t="e">
        <f>IF(#REF!="zníž. prenesená",J204,0)</f>
        <v>#REF!</v>
      </c>
      <c r="BH204" s="160" t="e">
        <f>IF(#REF!="nulová",J204,0)</f>
        <v>#REF!</v>
      </c>
      <c r="BI204" s="14" t="s">
        <v>89</v>
      </c>
      <c r="BJ204" s="160">
        <f t="shared" si="24"/>
        <v>0</v>
      </c>
      <c r="BK204" s="14" t="s">
        <v>436</v>
      </c>
      <c r="BL204" s="159" t="s">
        <v>2705</v>
      </c>
    </row>
    <row r="205" spans="1:64" s="2" customFormat="1" ht="16.5" customHeight="1" x14ac:dyDescent="0.2">
      <c r="A205" s="182"/>
      <c r="B205" s="146"/>
      <c r="C205" s="147" t="s">
        <v>439</v>
      </c>
      <c r="D205" s="147" t="s">
        <v>240</v>
      </c>
      <c r="E205" s="148" t="s">
        <v>5390</v>
      </c>
      <c r="F205" s="149" t="s">
        <v>2706</v>
      </c>
      <c r="G205" s="150" t="s">
        <v>2707</v>
      </c>
      <c r="H205" s="151">
        <v>1</v>
      </c>
      <c r="I205" s="152"/>
      <c r="J205" s="153">
        <f t="shared" si="20"/>
        <v>0</v>
      </c>
      <c r="K205" s="154"/>
      <c r="L205" s="30"/>
      <c r="M205" s="155" t="s">
        <v>1</v>
      </c>
      <c r="N205" s="54"/>
      <c r="O205" s="157">
        <f t="shared" si="21"/>
        <v>0</v>
      </c>
      <c r="P205" s="157">
        <v>0</v>
      </c>
      <c r="Q205" s="157">
        <f t="shared" si="22"/>
        <v>0</v>
      </c>
      <c r="R205" s="157">
        <v>0</v>
      </c>
      <c r="S205" s="158">
        <f t="shared" si="23"/>
        <v>0</v>
      </c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Q205" s="159" t="s">
        <v>436</v>
      </c>
      <c r="AS205" s="159" t="s">
        <v>240</v>
      </c>
      <c r="AT205" s="159" t="s">
        <v>89</v>
      </c>
      <c r="AX205" s="14" t="s">
        <v>237</v>
      </c>
      <c r="BD205" s="160" t="e">
        <f>IF(#REF!="základná",J205,0)</f>
        <v>#REF!</v>
      </c>
      <c r="BE205" s="160" t="e">
        <f>IF(#REF!="znížená",J205,0)</f>
        <v>#REF!</v>
      </c>
      <c r="BF205" s="160" t="e">
        <f>IF(#REF!="zákl. prenesená",J205,0)</f>
        <v>#REF!</v>
      </c>
      <c r="BG205" s="160" t="e">
        <f>IF(#REF!="zníž. prenesená",J205,0)</f>
        <v>#REF!</v>
      </c>
      <c r="BH205" s="160" t="e">
        <f>IF(#REF!="nulová",J205,0)</f>
        <v>#REF!</v>
      </c>
      <c r="BI205" s="14" t="s">
        <v>89</v>
      </c>
      <c r="BJ205" s="160">
        <f t="shared" si="24"/>
        <v>0</v>
      </c>
      <c r="BK205" s="14" t="s">
        <v>436</v>
      </c>
      <c r="BL205" s="159" t="s">
        <v>2708</v>
      </c>
    </row>
    <row r="206" spans="1:64" s="2" customFormat="1" ht="16.5" customHeight="1" x14ac:dyDescent="0.2">
      <c r="A206" s="182"/>
      <c r="B206" s="146"/>
      <c r="C206" s="147" t="s">
        <v>442</v>
      </c>
      <c r="D206" s="147" t="s">
        <v>240</v>
      </c>
      <c r="E206" s="148" t="s">
        <v>5391</v>
      </c>
      <c r="F206" s="149" t="s">
        <v>2709</v>
      </c>
      <c r="G206" s="150" t="s">
        <v>2707</v>
      </c>
      <c r="H206" s="151">
        <v>1</v>
      </c>
      <c r="I206" s="152"/>
      <c r="J206" s="153">
        <f t="shared" si="20"/>
        <v>0</v>
      </c>
      <c r="K206" s="154"/>
      <c r="L206" s="30"/>
      <c r="M206" s="155" t="s">
        <v>1</v>
      </c>
      <c r="N206" s="54"/>
      <c r="O206" s="157">
        <f t="shared" si="21"/>
        <v>0</v>
      </c>
      <c r="P206" s="157">
        <v>0</v>
      </c>
      <c r="Q206" s="157">
        <f t="shared" si="22"/>
        <v>0</v>
      </c>
      <c r="R206" s="157">
        <v>0</v>
      </c>
      <c r="S206" s="158">
        <f t="shared" si="23"/>
        <v>0</v>
      </c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Q206" s="159" t="s">
        <v>436</v>
      </c>
      <c r="AS206" s="159" t="s">
        <v>240</v>
      </c>
      <c r="AT206" s="159" t="s">
        <v>89</v>
      </c>
      <c r="AX206" s="14" t="s">
        <v>237</v>
      </c>
      <c r="BD206" s="160" t="e">
        <f>IF(#REF!="základná",J206,0)</f>
        <v>#REF!</v>
      </c>
      <c r="BE206" s="160" t="e">
        <f>IF(#REF!="znížená",J206,0)</f>
        <v>#REF!</v>
      </c>
      <c r="BF206" s="160" t="e">
        <f>IF(#REF!="zákl. prenesená",J206,0)</f>
        <v>#REF!</v>
      </c>
      <c r="BG206" s="160" t="e">
        <f>IF(#REF!="zníž. prenesená",J206,0)</f>
        <v>#REF!</v>
      </c>
      <c r="BH206" s="160" t="e">
        <f>IF(#REF!="nulová",J206,0)</f>
        <v>#REF!</v>
      </c>
      <c r="BI206" s="14" t="s">
        <v>89</v>
      </c>
      <c r="BJ206" s="160">
        <f t="shared" si="24"/>
        <v>0</v>
      </c>
      <c r="BK206" s="14" t="s">
        <v>436</v>
      </c>
      <c r="BL206" s="159" t="s">
        <v>2710</v>
      </c>
    </row>
    <row r="207" spans="1:64" s="2" customFormat="1" ht="21.75" customHeight="1" x14ac:dyDescent="0.2">
      <c r="A207" s="182"/>
      <c r="B207" s="146"/>
      <c r="C207" s="147" t="s">
        <v>445</v>
      </c>
      <c r="D207" s="147" t="s">
        <v>240</v>
      </c>
      <c r="E207" s="148" t="s">
        <v>5392</v>
      </c>
      <c r="F207" s="149" t="s">
        <v>2711</v>
      </c>
      <c r="G207" s="150" t="s">
        <v>376</v>
      </c>
      <c r="H207" s="151">
        <v>16.8</v>
      </c>
      <c r="I207" s="152"/>
      <c r="J207" s="153">
        <f t="shared" si="20"/>
        <v>0</v>
      </c>
      <c r="K207" s="154"/>
      <c r="L207" s="30"/>
      <c r="M207" s="155" t="s">
        <v>1</v>
      </c>
      <c r="N207" s="54"/>
      <c r="O207" s="157">
        <f t="shared" si="21"/>
        <v>0</v>
      </c>
      <c r="P207" s="157">
        <v>0</v>
      </c>
      <c r="Q207" s="157">
        <f t="shared" si="22"/>
        <v>0</v>
      </c>
      <c r="R207" s="157">
        <v>0</v>
      </c>
      <c r="S207" s="158">
        <f t="shared" si="23"/>
        <v>0</v>
      </c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Q207" s="159" t="s">
        <v>436</v>
      </c>
      <c r="AS207" s="159" t="s">
        <v>240</v>
      </c>
      <c r="AT207" s="159" t="s">
        <v>89</v>
      </c>
      <c r="AX207" s="14" t="s">
        <v>237</v>
      </c>
      <c r="BD207" s="160" t="e">
        <f>IF(#REF!="základná",J207,0)</f>
        <v>#REF!</v>
      </c>
      <c r="BE207" s="160" t="e">
        <f>IF(#REF!="znížená",J207,0)</f>
        <v>#REF!</v>
      </c>
      <c r="BF207" s="160" t="e">
        <f>IF(#REF!="zákl. prenesená",J207,0)</f>
        <v>#REF!</v>
      </c>
      <c r="BG207" s="160" t="e">
        <f>IF(#REF!="zníž. prenesená",J207,0)</f>
        <v>#REF!</v>
      </c>
      <c r="BH207" s="160" t="e">
        <f>IF(#REF!="nulová",J207,0)</f>
        <v>#REF!</v>
      </c>
      <c r="BI207" s="14" t="s">
        <v>89</v>
      </c>
      <c r="BJ207" s="160">
        <f t="shared" si="24"/>
        <v>0</v>
      </c>
      <c r="BK207" s="14" t="s">
        <v>436</v>
      </c>
      <c r="BL207" s="159" t="s">
        <v>2712</v>
      </c>
    </row>
    <row r="208" spans="1:64" s="2" customFormat="1" ht="21.75" customHeight="1" x14ac:dyDescent="0.2">
      <c r="A208" s="182"/>
      <c r="B208" s="146"/>
      <c r="C208" s="147" t="s">
        <v>448</v>
      </c>
      <c r="D208" s="147" t="s">
        <v>240</v>
      </c>
      <c r="E208" s="148" t="s">
        <v>5393</v>
      </c>
      <c r="F208" s="149" t="s">
        <v>2713</v>
      </c>
      <c r="G208" s="150" t="s">
        <v>376</v>
      </c>
      <c r="H208" s="151">
        <v>4</v>
      </c>
      <c r="I208" s="152"/>
      <c r="J208" s="153">
        <f t="shared" si="20"/>
        <v>0</v>
      </c>
      <c r="K208" s="154"/>
      <c r="L208" s="30"/>
      <c r="M208" s="155" t="s">
        <v>1</v>
      </c>
      <c r="N208" s="54"/>
      <c r="O208" s="157">
        <f t="shared" si="21"/>
        <v>0</v>
      </c>
      <c r="P208" s="157">
        <v>0</v>
      </c>
      <c r="Q208" s="157">
        <f t="shared" si="22"/>
        <v>0</v>
      </c>
      <c r="R208" s="157">
        <v>0</v>
      </c>
      <c r="S208" s="158">
        <f t="shared" si="23"/>
        <v>0</v>
      </c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Q208" s="159" t="s">
        <v>436</v>
      </c>
      <c r="AS208" s="159" t="s">
        <v>240</v>
      </c>
      <c r="AT208" s="159" t="s">
        <v>89</v>
      </c>
      <c r="AX208" s="14" t="s">
        <v>237</v>
      </c>
      <c r="BD208" s="160" t="e">
        <f>IF(#REF!="základná",J208,0)</f>
        <v>#REF!</v>
      </c>
      <c r="BE208" s="160" t="e">
        <f>IF(#REF!="znížená",J208,0)</f>
        <v>#REF!</v>
      </c>
      <c r="BF208" s="160" t="e">
        <f>IF(#REF!="zákl. prenesená",J208,0)</f>
        <v>#REF!</v>
      </c>
      <c r="BG208" s="160" t="e">
        <f>IF(#REF!="zníž. prenesená",J208,0)</f>
        <v>#REF!</v>
      </c>
      <c r="BH208" s="160" t="e">
        <f>IF(#REF!="nulová",J208,0)</f>
        <v>#REF!</v>
      </c>
      <c r="BI208" s="14" t="s">
        <v>89</v>
      </c>
      <c r="BJ208" s="160">
        <f t="shared" si="24"/>
        <v>0</v>
      </c>
      <c r="BK208" s="14" t="s">
        <v>436</v>
      </c>
      <c r="BL208" s="159" t="s">
        <v>2714</v>
      </c>
    </row>
    <row r="209" spans="1:64" s="2" customFormat="1" ht="21.75" customHeight="1" x14ac:dyDescent="0.2">
      <c r="A209" s="182"/>
      <c r="B209" s="146"/>
      <c r="C209" s="147" t="s">
        <v>452</v>
      </c>
      <c r="D209" s="147" t="s">
        <v>240</v>
      </c>
      <c r="E209" s="148" t="s">
        <v>5394</v>
      </c>
      <c r="F209" s="149" t="s">
        <v>2715</v>
      </c>
      <c r="G209" s="150" t="s">
        <v>376</v>
      </c>
      <c r="H209" s="151">
        <v>16.8</v>
      </c>
      <c r="I209" s="152"/>
      <c r="J209" s="153">
        <f t="shared" si="20"/>
        <v>0</v>
      </c>
      <c r="K209" s="154"/>
      <c r="L209" s="30"/>
      <c r="M209" s="155" t="s">
        <v>1</v>
      </c>
      <c r="N209" s="54"/>
      <c r="O209" s="157">
        <f t="shared" si="21"/>
        <v>0</v>
      </c>
      <c r="P209" s="157">
        <v>0</v>
      </c>
      <c r="Q209" s="157">
        <f t="shared" si="22"/>
        <v>0</v>
      </c>
      <c r="R209" s="157">
        <v>0</v>
      </c>
      <c r="S209" s="158">
        <f t="shared" si="23"/>
        <v>0</v>
      </c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Q209" s="159" t="s">
        <v>436</v>
      </c>
      <c r="AS209" s="159" t="s">
        <v>240</v>
      </c>
      <c r="AT209" s="159" t="s">
        <v>89</v>
      </c>
      <c r="AX209" s="14" t="s">
        <v>237</v>
      </c>
      <c r="BD209" s="160" t="e">
        <f>IF(#REF!="základná",J209,0)</f>
        <v>#REF!</v>
      </c>
      <c r="BE209" s="160" t="e">
        <f>IF(#REF!="znížená",J209,0)</f>
        <v>#REF!</v>
      </c>
      <c r="BF209" s="160" t="e">
        <f>IF(#REF!="zákl. prenesená",J209,0)</f>
        <v>#REF!</v>
      </c>
      <c r="BG209" s="160" t="e">
        <f>IF(#REF!="zníž. prenesená",J209,0)</f>
        <v>#REF!</v>
      </c>
      <c r="BH209" s="160" t="e">
        <f>IF(#REF!="nulová",J209,0)</f>
        <v>#REF!</v>
      </c>
      <c r="BI209" s="14" t="s">
        <v>89</v>
      </c>
      <c r="BJ209" s="160">
        <f t="shared" si="24"/>
        <v>0</v>
      </c>
      <c r="BK209" s="14" t="s">
        <v>436</v>
      </c>
      <c r="BL209" s="159" t="s">
        <v>2716</v>
      </c>
    </row>
    <row r="210" spans="1:64" s="2" customFormat="1" ht="21.75" customHeight="1" x14ac:dyDescent="0.2">
      <c r="A210" s="182"/>
      <c r="B210" s="146"/>
      <c r="C210" s="147" t="s">
        <v>457</v>
      </c>
      <c r="D210" s="147" t="s">
        <v>240</v>
      </c>
      <c r="E210" s="148" t="s">
        <v>5395</v>
      </c>
      <c r="F210" s="149" t="s">
        <v>2717</v>
      </c>
      <c r="G210" s="150" t="s">
        <v>376</v>
      </c>
      <c r="H210" s="151">
        <v>4</v>
      </c>
      <c r="I210" s="152"/>
      <c r="J210" s="153">
        <f t="shared" si="20"/>
        <v>0</v>
      </c>
      <c r="K210" s="154"/>
      <c r="L210" s="30"/>
      <c r="M210" s="155" t="s">
        <v>1</v>
      </c>
      <c r="N210" s="54"/>
      <c r="O210" s="157">
        <f t="shared" si="21"/>
        <v>0</v>
      </c>
      <c r="P210" s="157">
        <v>0</v>
      </c>
      <c r="Q210" s="157">
        <f t="shared" si="22"/>
        <v>0</v>
      </c>
      <c r="R210" s="157">
        <v>0</v>
      </c>
      <c r="S210" s="158">
        <f t="shared" si="23"/>
        <v>0</v>
      </c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Q210" s="159" t="s">
        <v>436</v>
      </c>
      <c r="AS210" s="159" t="s">
        <v>240</v>
      </c>
      <c r="AT210" s="159" t="s">
        <v>89</v>
      </c>
      <c r="AX210" s="14" t="s">
        <v>237</v>
      </c>
      <c r="BD210" s="160" t="e">
        <f>IF(#REF!="základná",J210,0)</f>
        <v>#REF!</v>
      </c>
      <c r="BE210" s="160" t="e">
        <f>IF(#REF!="znížená",J210,0)</f>
        <v>#REF!</v>
      </c>
      <c r="BF210" s="160" t="e">
        <f>IF(#REF!="zákl. prenesená",J210,0)</f>
        <v>#REF!</v>
      </c>
      <c r="BG210" s="160" t="e">
        <f>IF(#REF!="zníž. prenesená",J210,0)</f>
        <v>#REF!</v>
      </c>
      <c r="BH210" s="160" t="e">
        <f>IF(#REF!="nulová",J210,0)</f>
        <v>#REF!</v>
      </c>
      <c r="BI210" s="14" t="s">
        <v>89</v>
      </c>
      <c r="BJ210" s="160">
        <f t="shared" si="24"/>
        <v>0</v>
      </c>
      <c r="BK210" s="14" t="s">
        <v>436</v>
      </c>
      <c r="BL210" s="159" t="s">
        <v>2718</v>
      </c>
    </row>
    <row r="211" spans="1:64" s="2" customFormat="1" ht="16.5" customHeight="1" x14ac:dyDescent="0.2">
      <c r="A211" s="182"/>
      <c r="B211" s="146"/>
      <c r="C211" s="147" t="s">
        <v>460</v>
      </c>
      <c r="D211" s="147" t="s">
        <v>240</v>
      </c>
      <c r="E211" s="148" t="s">
        <v>5396</v>
      </c>
      <c r="F211" s="149" t="s">
        <v>2719</v>
      </c>
      <c r="G211" s="150" t="s">
        <v>376</v>
      </c>
      <c r="H211" s="151">
        <v>20.8</v>
      </c>
      <c r="I211" s="152"/>
      <c r="J211" s="153">
        <f t="shared" si="20"/>
        <v>0</v>
      </c>
      <c r="K211" s="154"/>
      <c r="L211" s="30"/>
      <c r="M211" s="155" t="s">
        <v>1</v>
      </c>
      <c r="N211" s="54"/>
      <c r="O211" s="157">
        <f t="shared" si="21"/>
        <v>0</v>
      </c>
      <c r="P211" s="157">
        <v>0</v>
      </c>
      <c r="Q211" s="157">
        <f t="shared" si="22"/>
        <v>0</v>
      </c>
      <c r="R211" s="157">
        <v>0</v>
      </c>
      <c r="S211" s="158">
        <f t="shared" si="23"/>
        <v>0</v>
      </c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Q211" s="159" t="s">
        <v>436</v>
      </c>
      <c r="AS211" s="159" t="s">
        <v>240</v>
      </c>
      <c r="AT211" s="159" t="s">
        <v>89</v>
      </c>
      <c r="AX211" s="14" t="s">
        <v>237</v>
      </c>
      <c r="BD211" s="160" t="e">
        <f>IF(#REF!="základná",J211,0)</f>
        <v>#REF!</v>
      </c>
      <c r="BE211" s="160" t="e">
        <f>IF(#REF!="znížená",J211,0)</f>
        <v>#REF!</v>
      </c>
      <c r="BF211" s="160" t="e">
        <f>IF(#REF!="zákl. prenesená",J211,0)</f>
        <v>#REF!</v>
      </c>
      <c r="BG211" s="160" t="e">
        <f>IF(#REF!="zníž. prenesená",J211,0)</f>
        <v>#REF!</v>
      </c>
      <c r="BH211" s="160" t="e">
        <f>IF(#REF!="nulová",J211,0)</f>
        <v>#REF!</v>
      </c>
      <c r="BI211" s="14" t="s">
        <v>89</v>
      </c>
      <c r="BJ211" s="160">
        <f t="shared" si="24"/>
        <v>0</v>
      </c>
      <c r="BK211" s="14" t="s">
        <v>436</v>
      </c>
      <c r="BL211" s="159" t="s">
        <v>2720</v>
      </c>
    </row>
    <row r="212" spans="1:64" s="12" customFormat="1" ht="22.95" customHeight="1" x14ac:dyDescent="0.25">
      <c r="B212" s="134"/>
      <c r="D212" s="135" t="s">
        <v>76</v>
      </c>
      <c r="E212" s="144" t="s">
        <v>5397</v>
      </c>
      <c r="F212" s="144" t="s">
        <v>2721</v>
      </c>
      <c r="I212" s="137"/>
      <c r="J212" s="145">
        <f>BJ212</f>
        <v>0</v>
      </c>
      <c r="L212" s="134"/>
      <c r="M212" s="138"/>
      <c r="N212" s="139"/>
      <c r="O212" s="140">
        <f>SUM(O213:O214)</f>
        <v>0</v>
      </c>
      <c r="P212" s="139"/>
      <c r="Q212" s="140">
        <f>SUM(Q213:Q214)</f>
        <v>0</v>
      </c>
      <c r="R212" s="139"/>
      <c r="S212" s="141">
        <f>SUM(S213:S214)</f>
        <v>0</v>
      </c>
      <c r="AQ212" s="135" t="s">
        <v>247</v>
      </c>
      <c r="AS212" s="142" t="s">
        <v>76</v>
      </c>
      <c r="AT212" s="142" t="s">
        <v>83</v>
      </c>
      <c r="AX212" s="135" t="s">
        <v>237</v>
      </c>
      <c r="BJ212" s="143">
        <f>SUM(BJ213:BJ214)</f>
        <v>0</v>
      </c>
    </row>
    <row r="213" spans="1:64" s="2" customFormat="1" ht="21.75" customHeight="1" x14ac:dyDescent="0.2">
      <c r="A213" s="182"/>
      <c r="B213" s="146"/>
      <c r="C213" s="147" t="s">
        <v>464</v>
      </c>
      <c r="D213" s="147" t="s">
        <v>240</v>
      </c>
      <c r="E213" s="148" t="s">
        <v>5398</v>
      </c>
      <c r="F213" s="149" t="s">
        <v>2722</v>
      </c>
      <c r="G213" s="150" t="s">
        <v>2707</v>
      </c>
      <c r="H213" s="151">
        <v>1</v>
      </c>
      <c r="I213" s="152"/>
      <c r="J213" s="153">
        <f>ROUND(I213*H213,2)</f>
        <v>0</v>
      </c>
      <c r="K213" s="154"/>
      <c r="L213" s="30"/>
      <c r="M213" s="155" t="s">
        <v>1</v>
      </c>
      <c r="N213" s="54"/>
      <c r="O213" s="157">
        <f>N213*H213</f>
        <v>0</v>
      </c>
      <c r="P213" s="157">
        <v>0</v>
      </c>
      <c r="Q213" s="157">
        <f>P213*H213</f>
        <v>0</v>
      </c>
      <c r="R213" s="157">
        <v>0</v>
      </c>
      <c r="S213" s="158">
        <f>R213*H213</f>
        <v>0</v>
      </c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Q213" s="159" t="s">
        <v>436</v>
      </c>
      <c r="AS213" s="159" t="s">
        <v>240</v>
      </c>
      <c r="AT213" s="159" t="s">
        <v>89</v>
      </c>
      <c r="AX213" s="14" t="s">
        <v>237</v>
      </c>
      <c r="BD213" s="160" t="e">
        <f>IF(#REF!="základná",J213,0)</f>
        <v>#REF!</v>
      </c>
      <c r="BE213" s="160" t="e">
        <f>IF(#REF!="znížená",J213,0)</f>
        <v>#REF!</v>
      </c>
      <c r="BF213" s="160" t="e">
        <f>IF(#REF!="zákl. prenesená",J213,0)</f>
        <v>#REF!</v>
      </c>
      <c r="BG213" s="160" t="e">
        <f>IF(#REF!="zníž. prenesená",J213,0)</f>
        <v>#REF!</v>
      </c>
      <c r="BH213" s="160" t="e">
        <f>IF(#REF!="nulová",J213,0)</f>
        <v>#REF!</v>
      </c>
      <c r="BI213" s="14" t="s">
        <v>89</v>
      </c>
      <c r="BJ213" s="160">
        <f>ROUND(I213*H213,2)</f>
        <v>0</v>
      </c>
      <c r="BK213" s="14" t="s">
        <v>436</v>
      </c>
      <c r="BL213" s="159" t="s">
        <v>2723</v>
      </c>
    </row>
    <row r="214" spans="1:64" s="2" customFormat="1" ht="21.75" customHeight="1" x14ac:dyDescent="0.2">
      <c r="A214" s="182"/>
      <c r="B214" s="146"/>
      <c r="C214" s="147" t="s">
        <v>468</v>
      </c>
      <c r="D214" s="147" t="s">
        <v>240</v>
      </c>
      <c r="E214" s="148" t="s">
        <v>5399</v>
      </c>
      <c r="F214" s="149" t="s">
        <v>2724</v>
      </c>
      <c r="G214" s="150" t="s">
        <v>2707</v>
      </c>
      <c r="H214" s="151">
        <v>1</v>
      </c>
      <c r="I214" s="152"/>
      <c r="J214" s="153">
        <f>ROUND(I214*H214,2)</f>
        <v>0</v>
      </c>
      <c r="K214" s="154"/>
      <c r="L214" s="30"/>
      <c r="M214" s="155" t="s">
        <v>1</v>
      </c>
      <c r="N214" s="54"/>
      <c r="O214" s="157">
        <f>N214*H214</f>
        <v>0</v>
      </c>
      <c r="P214" s="157">
        <v>0</v>
      </c>
      <c r="Q214" s="157">
        <f>P214*H214</f>
        <v>0</v>
      </c>
      <c r="R214" s="157">
        <v>0</v>
      </c>
      <c r="S214" s="158">
        <f>R214*H214</f>
        <v>0</v>
      </c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Q214" s="159" t="s">
        <v>436</v>
      </c>
      <c r="AS214" s="159" t="s">
        <v>240</v>
      </c>
      <c r="AT214" s="159" t="s">
        <v>89</v>
      </c>
      <c r="AX214" s="14" t="s">
        <v>237</v>
      </c>
      <c r="BD214" s="160" t="e">
        <f>IF(#REF!="základná",J214,0)</f>
        <v>#REF!</v>
      </c>
      <c r="BE214" s="160" t="e">
        <f>IF(#REF!="znížená",J214,0)</f>
        <v>#REF!</v>
      </c>
      <c r="BF214" s="160" t="e">
        <f>IF(#REF!="zákl. prenesená",J214,0)</f>
        <v>#REF!</v>
      </c>
      <c r="BG214" s="160" t="e">
        <f>IF(#REF!="zníž. prenesená",J214,0)</f>
        <v>#REF!</v>
      </c>
      <c r="BH214" s="160" t="e">
        <f>IF(#REF!="nulová",J214,0)</f>
        <v>#REF!</v>
      </c>
      <c r="BI214" s="14" t="s">
        <v>89</v>
      </c>
      <c r="BJ214" s="160">
        <f>ROUND(I214*H214,2)</f>
        <v>0</v>
      </c>
      <c r="BK214" s="14" t="s">
        <v>436</v>
      </c>
      <c r="BL214" s="159" t="s">
        <v>2725</v>
      </c>
    </row>
    <row r="215" spans="1:64" s="12" customFormat="1" ht="25.95" customHeight="1" x14ac:dyDescent="0.25">
      <c r="B215" s="134"/>
      <c r="D215" s="135" t="s">
        <v>76</v>
      </c>
      <c r="E215" s="136" t="s">
        <v>5287</v>
      </c>
      <c r="F215" s="136" t="s">
        <v>1828</v>
      </c>
      <c r="I215" s="137"/>
      <c r="J215" s="122">
        <f>BJ215</f>
        <v>0</v>
      </c>
      <c r="L215" s="134"/>
      <c r="M215" s="138"/>
      <c r="N215" s="139"/>
      <c r="O215" s="140">
        <f>O216</f>
        <v>0</v>
      </c>
      <c r="P215" s="139"/>
      <c r="Q215" s="140">
        <f>Q216</f>
        <v>0</v>
      </c>
      <c r="R215" s="139"/>
      <c r="S215" s="141">
        <f>S216</f>
        <v>0</v>
      </c>
      <c r="AQ215" s="135" t="s">
        <v>243</v>
      </c>
      <c r="AS215" s="142" t="s">
        <v>76</v>
      </c>
      <c r="AT215" s="142" t="s">
        <v>77</v>
      </c>
      <c r="AX215" s="135" t="s">
        <v>237</v>
      </c>
      <c r="BJ215" s="143">
        <f>BJ216</f>
        <v>0</v>
      </c>
    </row>
    <row r="216" spans="1:64" s="2" customFormat="1" ht="33" customHeight="1" x14ac:dyDescent="0.2">
      <c r="A216" s="182"/>
      <c r="B216" s="146"/>
      <c r="C216" s="147" t="s">
        <v>471</v>
      </c>
      <c r="D216" s="147" t="s">
        <v>240</v>
      </c>
      <c r="E216" s="148" t="s">
        <v>5289</v>
      </c>
      <c r="F216" s="149" t="s">
        <v>1831</v>
      </c>
      <c r="G216" s="150" t="s">
        <v>454</v>
      </c>
      <c r="H216" s="151">
        <v>16</v>
      </c>
      <c r="I216" s="152"/>
      <c r="J216" s="153">
        <f>ROUND(I216*H216,2)</f>
        <v>0</v>
      </c>
      <c r="K216" s="154"/>
      <c r="L216" s="30"/>
      <c r="M216" s="155" t="s">
        <v>1</v>
      </c>
      <c r="N216" s="54"/>
      <c r="O216" s="157">
        <f>N216*H216</f>
        <v>0</v>
      </c>
      <c r="P216" s="157">
        <v>0</v>
      </c>
      <c r="Q216" s="157">
        <f>P216*H216</f>
        <v>0</v>
      </c>
      <c r="R216" s="157">
        <v>0</v>
      </c>
      <c r="S216" s="158">
        <f>R216*H216</f>
        <v>0</v>
      </c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Q216" s="159" t="s">
        <v>972</v>
      </c>
      <c r="AS216" s="159" t="s">
        <v>240</v>
      </c>
      <c r="AT216" s="159" t="s">
        <v>83</v>
      </c>
      <c r="AX216" s="14" t="s">
        <v>237</v>
      </c>
      <c r="BD216" s="160" t="e">
        <f>IF(#REF!="základná",J216,0)</f>
        <v>#REF!</v>
      </c>
      <c r="BE216" s="160" t="e">
        <f>IF(#REF!="znížená",J216,0)</f>
        <v>#REF!</v>
      </c>
      <c r="BF216" s="160" t="e">
        <f>IF(#REF!="zákl. prenesená",J216,0)</f>
        <v>#REF!</v>
      </c>
      <c r="BG216" s="160" t="e">
        <f>IF(#REF!="zníž. prenesená",J216,0)</f>
        <v>#REF!</v>
      </c>
      <c r="BH216" s="160" t="e">
        <f>IF(#REF!="nulová",J216,0)</f>
        <v>#REF!</v>
      </c>
      <c r="BI216" s="14" t="s">
        <v>89</v>
      </c>
      <c r="BJ216" s="160">
        <f>ROUND(I216*H216,2)</f>
        <v>0</v>
      </c>
      <c r="BK216" s="14" t="s">
        <v>972</v>
      </c>
      <c r="BL216" s="159" t="s">
        <v>2726</v>
      </c>
    </row>
    <row r="217" spans="1:64" s="2" customFormat="1" x14ac:dyDescent="0.2">
      <c r="A217" s="182"/>
      <c r="B217" s="43"/>
      <c r="C217" s="44"/>
      <c r="D217" s="44"/>
      <c r="E217" s="44"/>
      <c r="F217" s="44"/>
      <c r="G217" s="44"/>
      <c r="H217" s="44"/>
      <c r="I217" s="44"/>
      <c r="J217" s="44"/>
      <c r="K217" s="44"/>
      <c r="L217" s="30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</row>
  </sheetData>
  <autoFilter ref="C130:K216" xr:uid="{00000000-0009-0000-0000-000009000000}"/>
  <mergeCells count="12">
    <mergeCell ref="E123:H123"/>
    <mergeCell ref="L2:U2"/>
    <mergeCell ref="E85:H85"/>
    <mergeCell ref="E87:H87"/>
    <mergeCell ref="E89:H89"/>
    <mergeCell ref="E119:H119"/>
    <mergeCell ref="E121:H121"/>
    <mergeCell ref="E7:H7"/>
    <mergeCell ref="E20:H20"/>
    <mergeCell ref="E29:H29"/>
    <mergeCell ref="E9:H9"/>
    <mergeCell ref="E11:H11"/>
  </mergeCells>
  <dataValidations disablePrompts="1" count="1">
    <dataValidation type="list" allowBlank="1" showInputMessage="1" showErrorMessage="1" error="Povolené sú hodnoty K, M." sqref="D217" xr:uid="{00000000-0002-0000-0900-000000000000}">
      <formula1>"K, M"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213"/>
  <sheetViews>
    <sheetView showGridLines="0" topLeftCell="A132" zoomScaleNormal="100" workbookViewId="0">
      <selection activeCell="J132" sqref="J13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122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2058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2727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ROUND((ROUND((SUM(BE131:BE212)),  2) + SUM(#REF!)), 2)</f>
        <v>#REF!</v>
      </c>
      <c r="G35" s="29"/>
      <c r="H35" s="29"/>
      <c r="I35" s="101">
        <v>0.2</v>
      </c>
      <c r="J35" s="100" t="e">
        <f>ROUND((ROUND(((SUM(BE131:BE212))*I35),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ROUND((ROUND((SUM(BF131:BF212)),  2) + SUM(#REF!)), 2)</f>
        <v>#REF!</v>
      </c>
      <c r="G36" s="29"/>
      <c r="H36" s="29"/>
      <c r="I36" s="101">
        <v>0.2</v>
      </c>
      <c r="J36" s="100" t="e">
        <f>ROUND((ROUND(((SUM(BF131:BF212))*I36),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ROUND((ROUND((SUM(BG131:BG212)),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ROUND((ROUND((SUM(BH131:BH212)),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ROUND((ROUND((SUM(BI131:BI212)),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2058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02_V - VYK - Vykurovanie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1276</v>
      </c>
      <c r="E99" s="115"/>
      <c r="F99" s="115"/>
      <c r="G99" s="115"/>
      <c r="H99" s="115"/>
      <c r="I99" s="115"/>
      <c r="J99" s="116">
        <f>J132</f>
        <v>0</v>
      </c>
      <c r="L99" s="113"/>
    </row>
    <row r="100" spans="1:47" s="10" customFormat="1" ht="19.95" customHeight="1" x14ac:dyDescent="0.2">
      <c r="B100" s="117"/>
      <c r="D100" s="118" t="s">
        <v>1278</v>
      </c>
      <c r="E100" s="119"/>
      <c r="F100" s="119"/>
      <c r="G100" s="119"/>
      <c r="H100" s="119"/>
      <c r="I100" s="119"/>
      <c r="J100" s="120">
        <f>J133</f>
        <v>0</v>
      </c>
      <c r="L100" s="117"/>
    </row>
    <row r="101" spans="1:47" s="10" customFormat="1" ht="19.95" customHeight="1" x14ac:dyDescent="0.2">
      <c r="B101" s="117"/>
      <c r="D101" s="118" t="s">
        <v>1833</v>
      </c>
      <c r="E101" s="119"/>
      <c r="F101" s="119"/>
      <c r="G101" s="119"/>
      <c r="H101" s="119"/>
      <c r="I101" s="119"/>
      <c r="J101" s="120">
        <f>J146</f>
        <v>0</v>
      </c>
      <c r="L101" s="117"/>
    </row>
    <row r="102" spans="1:47" s="10" customFormat="1" ht="19.95" customHeight="1" x14ac:dyDescent="0.2">
      <c r="B102" s="117"/>
      <c r="D102" s="118" t="s">
        <v>1835</v>
      </c>
      <c r="E102" s="119"/>
      <c r="F102" s="119"/>
      <c r="G102" s="119"/>
      <c r="H102" s="119"/>
      <c r="I102" s="119"/>
      <c r="J102" s="120">
        <f>J162</f>
        <v>0</v>
      </c>
      <c r="L102" s="117"/>
    </row>
    <row r="103" spans="1:47" s="10" customFormat="1" ht="19.95" customHeight="1" x14ac:dyDescent="0.2">
      <c r="B103" s="117"/>
      <c r="D103" s="118" t="s">
        <v>1836</v>
      </c>
      <c r="E103" s="119"/>
      <c r="F103" s="119"/>
      <c r="G103" s="119"/>
      <c r="H103" s="119"/>
      <c r="I103" s="119"/>
      <c r="J103" s="120">
        <f>J166</f>
        <v>0</v>
      </c>
      <c r="L103" s="117"/>
    </row>
    <row r="104" spans="1:47" s="10" customFormat="1" ht="19.95" customHeight="1" x14ac:dyDescent="0.2">
      <c r="B104" s="117"/>
      <c r="D104" s="118" t="s">
        <v>1837</v>
      </c>
      <c r="E104" s="119"/>
      <c r="F104" s="119"/>
      <c r="G104" s="119"/>
      <c r="H104" s="119"/>
      <c r="I104" s="119"/>
      <c r="J104" s="120">
        <f>J169</f>
        <v>0</v>
      </c>
      <c r="L104" s="117"/>
    </row>
    <row r="105" spans="1:47" s="10" customFormat="1" ht="19.95" customHeight="1" x14ac:dyDescent="0.2">
      <c r="B105" s="117"/>
      <c r="D105" s="118" t="s">
        <v>1838</v>
      </c>
      <c r="E105" s="119"/>
      <c r="F105" s="119"/>
      <c r="G105" s="119"/>
      <c r="H105" s="119"/>
      <c r="I105" s="119"/>
      <c r="J105" s="120">
        <f>J187</f>
        <v>0</v>
      </c>
      <c r="L105" s="117"/>
    </row>
    <row r="106" spans="1:47" s="10" customFormat="1" ht="19.95" customHeight="1" x14ac:dyDescent="0.2">
      <c r="B106" s="117"/>
      <c r="D106" s="118" t="s">
        <v>1282</v>
      </c>
      <c r="E106" s="119"/>
      <c r="F106" s="119"/>
      <c r="G106" s="119"/>
      <c r="H106" s="119"/>
      <c r="I106" s="119"/>
      <c r="J106" s="120">
        <f>J203</f>
        <v>0</v>
      </c>
      <c r="L106" s="117"/>
    </row>
    <row r="107" spans="1:47" s="9" customFormat="1" ht="24.9" customHeight="1" x14ac:dyDescent="0.2">
      <c r="B107" s="113"/>
      <c r="D107" s="114" t="s">
        <v>1673</v>
      </c>
      <c r="E107" s="115"/>
      <c r="F107" s="115"/>
      <c r="G107" s="115"/>
      <c r="H107" s="115"/>
      <c r="I107" s="115"/>
      <c r="J107" s="116">
        <f>J206</f>
        <v>0</v>
      </c>
      <c r="L107" s="113"/>
    </row>
    <row r="108" spans="1:47" s="9" customFormat="1" ht="24.9" customHeight="1" x14ac:dyDescent="0.2">
      <c r="B108" s="113"/>
      <c r="D108" s="114" t="s">
        <v>222</v>
      </c>
      <c r="E108" s="115"/>
      <c r="F108" s="115"/>
      <c r="G108" s="115"/>
      <c r="H108" s="115"/>
      <c r="I108" s="115"/>
      <c r="J108" s="116">
        <f>J209</f>
        <v>0</v>
      </c>
      <c r="L108" s="113"/>
    </row>
    <row r="109" spans="1:47" s="9" customFormat="1" ht="21.75" customHeight="1" x14ac:dyDescent="0.25">
      <c r="B109" s="113"/>
      <c r="D109" s="121" t="s">
        <v>223</v>
      </c>
      <c r="J109" s="122" t="e">
        <f>#REF!</f>
        <v>#REF!</v>
      </c>
      <c r="L109" s="113"/>
    </row>
    <row r="110" spans="1:47" s="2" customFormat="1" ht="21.75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 x14ac:dyDescent="0.2">
      <c r="A111" s="29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 x14ac:dyDescent="0.2">
      <c r="A115" s="29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 x14ac:dyDescent="0.2">
      <c r="A116" s="29"/>
      <c r="B116" s="30"/>
      <c r="C116" s="18" t="s">
        <v>224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 x14ac:dyDescent="0.2">
      <c r="A118" s="29"/>
      <c r="B118" s="30"/>
      <c r="C118" s="24" t="s">
        <v>15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 x14ac:dyDescent="0.2">
      <c r="A119" s="29"/>
      <c r="B119" s="30"/>
      <c r="C119" s="29"/>
      <c r="D119" s="29"/>
      <c r="E119" s="241" t="str">
        <f>E7</f>
        <v>SOŠ hotelových služieb a dopravy – modernizácia odborného vzdelávania</v>
      </c>
      <c r="F119" s="242"/>
      <c r="G119" s="242"/>
      <c r="H119" s="242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 x14ac:dyDescent="0.2">
      <c r="B120" s="17"/>
      <c r="C120" s="24" t="s">
        <v>201</v>
      </c>
      <c r="L120" s="17"/>
    </row>
    <row r="121" spans="1:31" s="2" customFormat="1" ht="23.25" customHeight="1" x14ac:dyDescent="0.2">
      <c r="A121" s="29"/>
      <c r="B121" s="30"/>
      <c r="C121" s="29"/>
      <c r="D121" s="29"/>
      <c r="E121" s="241" t="s">
        <v>2058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 x14ac:dyDescent="0.2">
      <c r="A122" s="29"/>
      <c r="B122" s="30"/>
      <c r="C122" s="24" t="s">
        <v>203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 x14ac:dyDescent="0.2">
      <c r="A123" s="29"/>
      <c r="B123" s="30"/>
      <c r="C123" s="29"/>
      <c r="D123" s="29"/>
      <c r="E123" s="214" t="str">
        <f>E11</f>
        <v>SO 02_V - VYK - Vykurovanie</v>
      </c>
      <c r="F123" s="240"/>
      <c r="G123" s="240"/>
      <c r="H123" s="240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19</v>
      </c>
      <c r="D125" s="29"/>
      <c r="E125" s="29"/>
      <c r="F125" s="22" t="str">
        <f>F14</f>
        <v>Lučenec</v>
      </c>
      <c r="G125" s="29"/>
      <c r="H125" s="29"/>
      <c r="I125" s="24" t="s">
        <v>21</v>
      </c>
      <c r="J125" s="51">
        <f>IF(J14="","",J14)</f>
        <v>44354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 x14ac:dyDescent="0.2">
      <c r="A127" s="29"/>
      <c r="B127" s="30"/>
      <c r="C127" s="24" t="s">
        <v>22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28</v>
      </c>
      <c r="J127" s="27" t="str">
        <f>E23</f>
        <v>DESIGN ENGINEERING, a.s.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 x14ac:dyDescent="0.2">
      <c r="A128" s="29"/>
      <c r="B128" s="30"/>
      <c r="C128" s="24" t="s">
        <v>26</v>
      </c>
      <c r="D128" s="29"/>
      <c r="E128" s="29"/>
      <c r="F128" s="22" t="str">
        <f>IF(E20="","",E20)</f>
        <v>Vyplň údaj</v>
      </c>
      <c r="G128" s="29"/>
      <c r="H128" s="29"/>
      <c r="I128" s="24" t="s">
        <v>33</v>
      </c>
      <c r="J128" s="27" t="str">
        <f>E26</f>
        <v xml:space="preserve"> 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 x14ac:dyDescent="0.2">
      <c r="A130" s="123"/>
      <c r="B130" s="124"/>
      <c r="C130" s="125" t="s">
        <v>225</v>
      </c>
      <c r="D130" s="126" t="s">
        <v>62</v>
      </c>
      <c r="E130" s="126" t="s">
        <v>58</v>
      </c>
      <c r="F130" s="126" t="s">
        <v>59</v>
      </c>
      <c r="G130" s="126" t="s">
        <v>226</v>
      </c>
      <c r="H130" s="126" t="s">
        <v>227</v>
      </c>
      <c r="I130" s="126" t="s">
        <v>228</v>
      </c>
      <c r="J130" s="127" t="s">
        <v>207</v>
      </c>
      <c r="K130" s="128" t="s">
        <v>229</v>
      </c>
      <c r="L130" s="129"/>
      <c r="M130" s="58" t="s">
        <v>1</v>
      </c>
      <c r="N130" s="59" t="s">
        <v>41</v>
      </c>
      <c r="O130" s="59" t="s">
        <v>230</v>
      </c>
      <c r="P130" s="59" t="s">
        <v>231</v>
      </c>
      <c r="Q130" s="59" t="s">
        <v>232</v>
      </c>
      <c r="R130" s="59" t="s">
        <v>233</v>
      </c>
      <c r="S130" s="59" t="s">
        <v>234</v>
      </c>
      <c r="T130" s="60" t="s">
        <v>235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</row>
    <row r="131" spans="1:65" s="2" customFormat="1" ht="22.95" customHeight="1" x14ac:dyDescent="0.3">
      <c r="A131" s="29"/>
      <c r="B131" s="30"/>
      <c r="C131" s="65" t="s">
        <v>208</v>
      </c>
      <c r="D131" s="29"/>
      <c r="E131" s="29"/>
      <c r="F131" s="29"/>
      <c r="G131" s="29"/>
      <c r="H131" s="29"/>
      <c r="I131" s="29"/>
      <c r="J131" s="130">
        <f>J132+J206+J209</f>
        <v>0</v>
      </c>
      <c r="K131" s="29"/>
      <c r="L131" s="30"/>
      <c r="M131" s="61"/>
      <c r="N131" s="52"/>
      <c r="O131" s="62"/>
      <c r="P131" s="131" t="e">
        <f>P132+P206+P209+#REF!</f>
        <v>#REF!</v>
      </c>
      <c r="Q131" s="62"/>
      <c r="R131" s="131" t="e">
        <f>R132+R206+R209+#REF!</f>
        <v>#REF!</v>
      </c>
      <c r="S131" s="62"/>
      <c r="T131" s="132" t="e">
        <f>T132+T206+T209+#REF!</f>
        <v>#REF!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76</v>
      </c>
      <c r="AU131" s="14" t="s">
        <v>209</v>
      </c>
      <c r="BK131" s="133" t="e">
        <f>BK132+BK206+BK209+#REF!</f>
        <v>#REF!</v>
      </c>
    </row>
    <row r="132" spans="1:65" s="12" customFormat="1" ht="25.95" customHeight="1" x14ac:dyDescent="0.25">
      <c r="B132" s="134"/>
      <c r="D132" s="135" t="s">
        <v>76</v>
      </c>
      <c r="E132" s="136"/>
      <c r="F132" s="136" t="s">
        <v>1462</v>
      </c>
      <c r="I132" s="137"/>
      <c r="J132" s="122">
        <f>BK132</f>
        <v>0</v>
      </c>
      <c r="L132" s="134"/>
      <c r="M132" s="138"/>
      <c r="N132" s="139"/>
      <c r="O132" s="139"/>
      <c r="P132" s="140">
        <f>P133+P146+P162+P166+P169+P187+P203</f>
        <v>0</v>
      </c>
      <c r="Q132" s="139"/>
      <c r="R132" s="140">
        <f>R133+R146+R162+R166+R169+R187+R203</f>
        <v>0.63144399999999989</v>
      </c>
      <c r="S132" s="139"/>
      <c r="T132" s="141">
        <f>T133+T146+T162+T166+T169+T187+T203</f>
        <v>0.70524999999999993</v>
      </c>
      <c r="AR132" s="135" t="s">
        <v>89</v>
      </c>
      <c r="AT132" s="142" t="s">
        <v>76</v>
      </c>
      <c r="AU132" s="142" t="s">
        <v>77</v>
      </c>
      <c r="AY132" s="135" t="s">
        <v>237</v>
      </c>
      <c r="BK132" s="143">
        <f>BK133+BK146+BK162+BK166+BK169+BK187+BK203</f>
        <v>0</v>
      </c>
    </row>
    <row r="133" spans="1:65" s="12" customFormat="1" ht="22.95" customHeight="1" x14ac:dyDescent="0.25">
      <c r="B133" s="134"/>
      <c r="D133" s="135" t="s">
        <v>76</v>
      </c>
      <c r="E133" s="144"/>
      <c r="F133" s="144" t="s">
        <v>1470</v>
      </c>
      <c r="I133" s="137"/>
      <c r="J133" s="145">
        <f>BK133</f>
        <v>0</v>
      </c>
      <c r="L133" s="134"/>
      <c r="M133" s="138"/>
      <c r="N133" s="139"/>
      <c r="O133" s="139"/>
      <c r="P133" s="140">
        <f>SUM(P134:P145)</f>
        <v>0</v>
      </c>
      <c r="Q133" s="139"/>
      <c r="R133" s="140">
        <f>SUM(R134:R145)</f>
        <v>3.6313999999999999E-2</v>
      </c>
      <c r="S133" s="139"/>
      <c r="T133" s="141">
        <f>SUM(T134:T145)</f>
        <v>0</v>
      </c>
      <c r="AR133" s="135" t="s">
        <v>89</v>
      </c>
      <c r="AT133" s="142" t="s">
        <v>76</v>
      </c>
      <c r="AU133" s="142" t="s">
        <v>83</v>
      </c>
      <c r="AY133" s="135" t="s">
        <v>237</v>
      </c>
      <c r="BK133" s="143">
        <f>SUM(BK134:BK145)</f>
        <v>0</v>
      </c>
    </row>
    <row r="134" spans="1:65" s="2" customFormat="1" ht="21.75" customHeight="1" x14ac:dyDescent="0.2">
      <c r="A134" s="29"/>
      <c r="B134" s="146"/>
      <c r="C134" s="147" t="s">
        <v>83</v>
      </c>
      <c r="D134" s="147" t="s">
        <v>240</v>
      </c>
      <c r="E134" s="148"/>
      <c r="F134" s="149" t="s">
        <v>1844</v>
      </c>
      <c r="G134" s="150" t="s">
        <v>376</v>
      </c>
      <c r="H134" s="151">
        <v>80</v>
      </c>
      <c r="I134" s="152"/>
      <c r="J134" s="153">
        <f t="shared" ref="J134:J145" si="0">ROUND(I134*H134,2)</f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ref="P134:P145" si="1">O134*H134</f>
        <v>0</v>
      </c>
      <c r="Q134" s="157">
        <v>0</v>
      </c>
      <c r="R134" s="157">
        <f t="shared" ref="R134:R145" si="2">Q134*H134</f>
        <v>0</v>
      </c>
      <c r="S134" s="157">
        <v>0</v>
      </c>
      <c r="T134" s="158">
        <f t="shared" ref="T134:T145" si="3"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286</v>
      </c>
      <c r="AT134" s="159" t="s">
        <v>240</v>
      </c>
      <c r="AU134" s="159" t="s">
        <v>89</v>
      </c>
      <c r="AY134" s="14" t="s">
        <v>237</v>
      </c>
      <c r="BE134" s="160">
        <f t="shared" ref="BE134:BE145" si="4">IF(N134="základná",J134,0)</f>
        <v>0</v>
      </c>
      <c r="BF134" s="160">
        <f t="shared" ref="BF134:BF145" si="5">IF(N134="znížená",J134,0)</f>
        <v>0</v>
      </c>
      <c r="BG134" s="160">
        <f t="shared" ref="BG134:BG145" si="6">IF(N134="zákl. prenesená",J134,0)</f>
        <v>0</v>
      </c>
      <c r="BH134" s="160">
        <f t="shared" ref="BH134:BH145" si="7">IF(N134="zníž. prenesená",J134,0)</f>
        <v>0</v>
      </c>
      <c r="BI134" s="160">
        <f t="shared" ref="BI134:BI145" si="8">IF(N134="nulová",J134,0)</f>
        <v>0</v>
      </c>
      <c r="BJ134" s="14" t="s">
        <v>89</v>
      </c>
      <c r="BK134" s="160">
        <f t="shared" ref="BK134:BK145" si="9">ROUND(I134*H134,2)</f>
        <v>0</v>
      </c>
      <c r="BL134" s="14" t="s">
        <v>286</v>
      </c>
      <c r="BM134" s="159" t="s">
        <v>2728</v>
      </c>
    </row>
    <row r="135" spans="1:65" s="2" customFormat="1" ht="21.75" customHeight="1" x14ac:dyDescent="0.2">
      <c r="A135" s="29"/>
      <c r="B135" s="146"/>
      <c r="C135" s="161" t="s">
        <v>89</v>
      </c>
      <c r="D135" s="161" t="s">
        <v>310</v>
      </c>
      <c r="E135" s="162"/>
      <c r="F135" s="163" t="s">
        <v>2729</v>
      </c>
      <c r="G135" s="164" t="s">
        <v>376</v>
      </c>
      <c r="H135" s="165">
        <v>81.599999999999994</v>
      </c>
      <c r="I135" s="166"/>
      <c r="J135" s="167">
        <f t="shared" si="0"/>
        <v>0</v>
      </c>
      <c r="K135" s="168"/>
      <c r="L135" s="169"/>
      <c r="M135" s="170" t="s">
        <v>1</v>
      </c>
      <c r="N135" s="171" t="s">
        <v>43</v>
      </c>
      <c r="O135" s="54"/>
      <c r="P135" s="157">
        <f t="shared" si="1"/>
        <v>0</v>
      </c>
      <c r="Q135" s="157">
        <v>4.0000000000000003E-5</v>
      </c>
      <c r="R135" s="157">
        <f t="shared" si="2"/>
        <v>3.264E-3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312</v>
      </c>
      <c r="AT135" s="159" t="s">
        <v>310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286</v>
      </c>
      <c r="BM135" s="159" t="s">
        <v>2730</v>
      </c>
    </row>
    <row r="136" spans="1:65" s="2" customFormat="1" ht="21.75" customHeight="1" x14ac:dyDescent="0.2">
      <c r="A136" s="29"/>
      <c r="B136" s="146"/>
      <c r="C136" s="147" t="s">
        <v>247</v>
      </c>
      <c r="D136" s="147" t="s">
        <v>240</v>
      </c>
      <c r="E136" s="148"/>
      <c r="F136" s="149" t="s">
        <v>2731</v>
      </c>
      <c r="G136" s="150" t="s">
        <v>376</v>
      </c>
      <c r="H136" s="151">
        <v>85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3.0000000000000001E-5</v>
      </c>
      <c r="R136" s="157">
        <f t="shared" si="2"/>
        <v>2.5500000000000002E-3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286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286</v>
      </c>
      <c r="BM136" s="159" t="s">
        <v>2732</v>
      </c>
    </row>
    <row r="137" spans="1:65" s="2" customFormat="1" ht="21.75" customHeight="1" x14ac:dyDescent="0.2">
      <c r="A137" s="29"/>
      <c r="B137" s="146"/>
      <c r="C137" s="161" t="s">
        <v>243</v>
      </c>
      <c r="D137" s="161" t="s">
        <v>310</v>
      </c>
      <c r="E137" s="162"/>
      <c r="F137" s="163" t="s">
        <v>2733</v>
      </c>
      <c r="G137" s="164" t="s">
        <v>376</v>
      </c>
      <c r="H137" s="165">
        <v>36</v>
      </c>
      <c r="I137" s="166"/>
      <c r="J137" s="167">
        <f t="shared" si="0"/>
        <v>0</v>
      </c>
      <c r="K137" s="168"/>
      <c r="L137" s="169"/>
      <c r="M137" s="170" t="s">
        <v>1</v>
      </c>
      <c r="N137" s="171" t="s">
        <v>43</v>
      </c>
      <c r="O137" s="54"/>
      <c r="P137" s="157">
        <f t="shared" si="1"/>
        <v>0</v>
      </c>
      <c r="Q137" s="157">
        <v>9.0000000000000006E-5</v>
      </c>
      <c r="R137" s="157">
        <f t="shared" si="2"/>
        <v>3.2400000000000003E-3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312</v>
      </c>
      <c r="AT137" s="159" t="s">
        <v>310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286</v>
      </c>
      <c r="BM137" s="159" t="s">
        <v>2734</v>
      </c>
    </row>
    <row r="138" spans="1:65" s="2" customFormat="1" ht="21.75" customHeight="1" x14ac:dyDescent="0.2">
      <c r="A138" s="29"/>
      <c r="B138" s="146"/>
      <c r="C138" s="161" t="s">
        <v>252</v>
      </c>
      <c r="D138" s="161" t="s">
        <v>310</v>
      </c>
      <c r="E138" s="162"/>
      <c r="F138" s="163" t="s">
        <v>2735</v>
      </c>
      <c r="G138" s="164" t="s">
        <v>376</v>
      </c>
      <c r="H138" s="165">
        <v>7</v>
      </c>
      <c r="I138" s="166"/>
      <c r="J138" s="167">
        <f t="shared" si="0"/>
        <v>0</v>
      </c>
      <c r="K138" s="168"/>
      <c r="L138" s="169"/>
      <c r="M138" s="170" t="s">
        <v>1</v>
      </c>
      <c r="N138" s="171" t="s">
        <v>43</v>
      </c>
      <c r="O138" s="54"/>
      <c r="P138" s="157">
        <f t="shared" si="1"/>
        <v>0</v>
      </c>
      <c r="Q138" s="157">
        <v>1.2E-4</v>
      </c>
      <c r="R138" s="157">
        <f t="shared" si="2"/>
        <v>8.4000000000000003E-4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312</v>
      </c>
      <c r="AT138" s="159" t="s">
        <v>310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286</v>
      </c>
      <c r="BM138" s="159" t="s">
        <v>2736</v>
      </c>
    </row>
    <row r="139" spans="1:65" s="2" customFormat="1" ht="21.75" customHeight="1" x14ac:dyDescent="0.2">
      <c r="A139" s="29"/>
      <c r="B139" s="146"/>
      <c r="C139" s="161" t="s">
        <v>238</v>
      </c>
      <c r="D139" s="161" t="s">
        <v>310</v>
      </c>
      <c r="E139" s="162"/>
      <c r="F139" s="163" t="s">
        <v>2737</v>
      </c>
      <c r="G139" s="164" t="s">
        <v>376</v>
      </c>
      <c r="H139" s="165">
        <v>7</v>
      </c>
      <c r="I139" s="166"/>
      <c r="J139" s="167">
        <f t="shared" si="0"/>
        <v>0</v>
      </c>
      <c r="K139" s="168"/>
      <c r="L139" s="169"/>
      <c r="M139" s="170" t="s">
        <v>1</v>
      </c>
      <c r="N139" s="171" t="s">
        <v>43</v>
      </c>
      <c r="O139" s="54"/>
      <c r="P139" s="157">
        <f t="shared" si="1"/>
        <v>0</v>
      </c>
      <c r="Q139" s="157">
        <v>9.5E-4</v>
      </c>
      <c r="R139" s="157">
        <f t="shared" si="2"/>
        <v>6.6499999999999997E-3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312</v>
      </c>
      <c r="AT139" s="159" t="s">
        <v>310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286</v>
      </c>
      <c r="BM139" s="159" t="s">
        <v>2738</v>
      </c>
    </row>
    <row r="140" spans="1:65" s="2" customFormat="1" ht="21.75" customHeight="1" x14ac:dyDescent="0.2">
      <c r="A140" s="29"/>
      <c r="B140" s="146"/>
      <c r="C140" s="161" t="s">
        <v>259</v>
      </c>
      <c r="D140" s="161" t="s">
        <v>310</v>
      </c>
      <c r="E140" s="162"/>
      <c r="F140" s="163" t="s">
        <v>2739</v>
      </c>
      <c r="G140" s="164" t="s">
        <v>376</v>
      </c>
      <c r="H140" s="165">
        <v>22</v>
      </c>
      <c r="I140" s="166"/>
      <c r="J140" s="167">
        <f t="shared" si="0"/>
        <v>0</v>
      </c>
      <c r="K140" s="168"/>
      <c r="L140" s="169"/>
      <c r="M140" s="170" t="s">
        <v>1</v>
      </c>
      <c r="N140" s="171" t="s">
        <v>43</v>
      </c>
      <c r="O140" s="54"/>
      <c r="P140" s="157">
        <f t="shared" si="1"/>
        <v>0</v>
      </c>
      <c r="Q140" s="157">
        <v>2.3000000000000001E-4</v>
      </c>
      <c r="R140" s="157">
        <f t="shared" si="2"/>
        <v>5.0600000000000003E-3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312</v>
      </c>
      <c r="AT140" s="159" t="s">
        <v>310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286</v>
      </c>
      <c r="BM140" s="159" t="s">
        <v>2740</v>
      </c>
    </row>
    <row r="141" spans="1:65" s="2" customFormat="1" ht="21.75" customHeight="1" x14ac:dyDescent="0.2">
      <c r="A141" s="29"/>
      <c r="B141" s="146"/>
      <c r="C141" s="161" t="s">
        <v>262</v>
      </c>
      <c r="D141" s="161" t="s">
        <v>310</v>
      </c>
      <c r="E141" s="162"/>
      <c r="F141" s="163" t="s">
        <v>2741</v>
      </c>
      <c r="G141" s="164" t="s">
        <v>376</v>
      </c>
      <c r="H141" s="165">
        <v>13</v>
      </c>
      <c r="I141" s="166"/>
      <c r="J141" s="167">
        <f t="shared" si="0"/>
        <v>0</v>
      </c>
      <c r="K141" s="168"/>
      <c r="L141" s="169"/>
      <c r="M141" s="170" t="s">
        <v>1</v>
      </c>
      <c r="N141" s="171" t="s">
        <v>43</v>
      </c>
      <c r="O141" s="54"/>
      <c r="P141" s="157">
        <f t="shared" si="1"/>
        <v>0</v>
      </c>
      <c r="Q141" s="157">
        <v>2.5000000000000001E-4</v>
      </c>
      <c r="R141" s="157">
        <f t="shared" si="2"/>
        <v>3.2500000000000003E-3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312</v>
      </c>
      <c r="AT141" s="159" t="s">
        <v>310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286</v>
      </c>
      <c r="BM141" s="159" t="s">
        <v>2742</v>
      </c>
    </row>
    <row r="142" spans="1:65" s="2" customFormat="1" ht="21.75" customHeight="1" x14ac:dyDescent="0.2">
      <c r="A142" s="29"/>
      <c r="B142" s="146"/>
      <c r="C142" s="147" t="s">
        <v>257</v>
      </c>
      <c r="D142" s="147" t="s">
        <v>240</v>
      </c>
      <c r="E142" s="148"/>
      <c r="F142" s="149" t="s">
        <v>2743</v>
      </c>
      <c r="G142" s="150" t="s">
        <v>376</v>
      </c>
      <c r="H142" s="151">
        <v>36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3.0000000000000001E-5</v>
      </c>
      <c r="R142" s="157">
        <f t="shared" si="2"/>
        <v>1.08E-3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286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286</v>
      </c>
      <c r="BM142" s="159" t="s">
        <v>2744</v>
      </c>
    </row>
    <row r="143" spans="1:65" s="2" customFormat="1" ht="21.75" customHeight="1" x14ac:dyDescent="0.2">
      <c r="A143" s="29"/>
      <c r="B143" s="146"/>
      <c r="C143" s="161" t="s">
        <v>268</v>
      </c>
      <c r="D143" s="161" t="s">
        <v>310</v>
      </c>
      <c r="E143" s="162"/>
      <c r="F143" s="163" t="s">
        <v>2745</v>
      </c>
      <c r="G143" s="164" t="s">
        <v>376</v>
      </c>
      <c r="H143" s="165">
        <v>6</v>
      </c>
      <c r="I143" s="166"/>
      <c r="J143" s="167">
        <f t="shared" si="0"/>
        <v>0</v>
      </c>
      <c r="K143" s="168"/>
      <c r="L143" s="169"/>
      <c r="M143" s="170" t="s">
        <v>1</v>
      </c>
      <c r="N143" s="171" t="s">
        <v>43</v>
      </c>
      <c r="O143" s="54"/>
      <c r="P143" s="157">
        <f t="shared" si="1"/>
        <v>0</v>
      </c>
      <c r="Q143" s="157">
        <v>3.3E-4</v>
      </c>
      <c r="R143" s="157">
        <f t="shared" si="2"/>
        <v>1.98E-3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312</v>
      </c>
      <c r="AT143" s="159" t="s">
        <v>310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286</v>
      </c>
      <c r="BM143" s="159" t="s">
        <v>2746</v>
      </c>
    </row>
    <row r="144" spans="1:65" s="2" customFormat="1" ht="21.75" customHeight="1" x14ac:dyDescent="0.2">
      <c r="A144" s="29"/>
      <c r="B144" s="146"/>
      <c r="C144" s="161" t="s">
        <v>271</v>
      </c>
      <c r="D144" s="161" t="s">
        <v>310</v>
      </c>
      <c r="E144" s="162"/>
      <c r="F144" s="163" t="s">
        <v>2747</v>
      </c>
      <c r="G144" s="164" t="s">
        <v>376</v>
      </c>
      <c r="H144" s="165">
        <v>30</v>
      </c>
      <c r="I144" s="166"/>
      <c r="J144" s="167">
        <f t="shared" si="0"/>
        <v>0</v>
      </c>
      <c r="K144" s="168"/>
      <c r="L144" s="169"/>
      <c r="M144" s="170" t="s">
        <v>1</v>
      </c>
      <c r="N144" s="171" t="s">
        <v>43</v>
      </c>
      <c r="O144" s="54"/>
      <c r="P144" s="157">
        <f t="shared" si="1"/>
        <v>0</v>
      </c>
      <c r="Q144" s="157">
        <v>2.7999999999999998E-4</v>
      </c>
      <c r="R144" s="157">
        <f t="shared" si="2"/>
        <v>8.3999999999999995E-3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312</v>
      </c>
      <c r="AT144" s="159" t="s">
        <v>310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286</v>
      </c>
      <c r="BM144" s="159" t="s">
        <v>2748</v>
      </c>
    </row>
    <row r="145" spans="1:65" s="2" customFormat="1" ht="21.75" customHeight="1" x14ac:dyDescent="0.2">
      <c r="A145" s="29"/>
      <c r="B145" s="146"/>
      <c r="C145" s="147" t="s">
        <v>274</v>
      </c>
      <c r="D145" s="147" t="s">
        <v>240</v>
      </c>
      <c r="E145" s="148"/>
      <c r="F145" s="149" t="s">
        <v>1479</v>
      </c>
      <c r="G145" s="150" t="s">
        <v>266</v>
      </c>
      <c r="H145" s="151">
        <v>3.5999999999999997E-2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286</v>
      </c>
      <c r="AT145" s="159" t="s">
        <v>240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286</v>
      </c>
      <c r="BM145" s="159" t="s">
        <v>2749</v>
      </c>
    </row>
    <row r="146" spans="1:65" s="12" customFormat="1" ht="22.95" customHeight="1" x14ac:dyDescent="0.25">
      <c r="B146" s="134"/>
      <c r="D146" s="135" t="s">
        <v>76</v>
      </c>
      <c r="E146" s="144"/>
      <c r="F146" s="144" t="s">
        <v>1895</v>
      </c>
      <c r="I146" s="137"/>
      <c r="J146" s="145">
        <f>BK146</f>
        <v>0</v>
      </c>
      <c r="L146" s="134"/>
      <c r="M146" s="138"/>
      <c r="N146" s="139"/>
      <c r="O146" s="139"/>
      <c r="P146" s="140">
        <f>SUM(P147:P161)</f>
        <v>0</v>
      </c>
      <c r="Q146" s="139"/>
      <c r="R146" s="140">
        <f>SUM(R147:R161)</f>
        <v>0.20813999999999999</v>
      </c>
      <c r="S146" s="139"/>
      <c r="T146" s="141">
        <f>SUM(T147:T161)</f>
        <v>0.50764999999999993</v>
      </c>
      <c r="AR146" s="135" t="s">
        <v>89</v>
      </c>
      <c r="AT146" s="142" t="s">
        <v>76</v>
      </c>
      <c r="AU146" s="142" t="s">
        <v>83</v>
      </c>
      <c r="AY146" s="135" t="s">
        <v>237</v>
      </c>
      <c r="BK146" s="143">
        <f>SUM(BK147:BK161)</f>
        <v>0</v>
      </c>
    </row>
    <row r="147" spans="1:65" s="2" customFormat="1" ht="21.75" customHeight="1" x14ac:dyDescent="0.2">
      <c r="A147" s="29"/>
      <c r="B147" s="146"/>
      <c r="C147" s="147" t="s">
        <v>277</v>
      </c>
      <c r="D147" s="147" t="s">
        <v>240</v>
      </c>
      <c r="E147" s="148"/>
      <c r="F147" s="149" t="s">
        <v>2750</v>
      </c>
      <c r="G147" s="150" t="s">
        <v>376</v>
      </c>
      <c r="H147" s="151">
        <v>131</v>
      </c>
      <c r="I147" s="152"/>
      <c r="J147" s="153">
        <f t="shared" ref="J147:J161" si="10"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ref="P147:P161" si="11">O147*H147</f>
        <v>0</v>
      </c>
      <c r="Q147" s="157">
        <v>0</v>
      </c>
      <c r="R147" s="157">
        <f t="shared" ref="R147:R161" si="12">Q147*H147</f>
        <v>0</v>
      </c>
      <c r="S147" s="157">
        <v>2.1299999999999999E-3</v>
      </c>
      <c r="T147" s="158">
        <f t="shared" ref="T147:T161" si="13">S147*H147</f>
        <v>0.27903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286</v>
      </c>
      <c r="AT147" s="159" t="s">
        <v>240</v>
      </c>
      <c r="AU147" s="159" t="s">
        <v>89</v>
      </c>
      <c r="AY147" s="14" t="s">
        <v>237</v>
      </c>
      <c r="BE147" s="160">
        <f t="shared" ref="BE147:BE161" si="14">IF(N147="základná",J147,0)</f>
        <v>0</v>
      </c>
      <c r="BF147" s="160">
        <f t="shared" ref="BF147:BF161" si="15">IF(N147="znížená",J147,0)</f>
        <v>0</v>
      </c>
      <c r="BG147" s="160">
        <f t="shared" ref="BG147:BG161" si="16">IF(N147="zákl. prenesená",J147,0)</f>
        <v>0</v>
      </c>
      <c r="BH147" s="160">
        <f t="shared" ref="BH147:BH161" si="17">IF(N147="zníž. prenesená",J147,0)</f>
        <v>0</v>
      </c>
      <c r="BI147" s="160">
        <f t="shared" ref="BI147:BI161" si="18">IF(N147="nulová",J147,0)</f>
        <v>0</v>
      </c>
      <c r="BJ147" s="14" t="s">
        <v>89</v>
      </c>
      <c r="BK147" s="160">
        <f t="shared" ref="BK147:BK161" si="19">ROUND(I147*H147,2)</f>
        <v>0</v>
      </c>
      <c r="BL147" s="14" t="s">
        <v>286</v>
      </c>
      <c r="BM147" s="159" t="s">
        <v>2751</v>
      </c>
    </row>
    <row r="148" spans="1:65" s="2" customFormat="1" ht="21.75" customHeight="1" x14ac:dyDescent="0.2">
      <c r="A148" s="29"/>
      <c r="B148" s="146"/>
      <c r="C148" s="147" t="s">
        <v>280</v>
      </c>
      <c r="D148" s="147" t="s">
        <v>240</v>
      </c>
      <c r="E148" s="148"/>
      <c r="F148" s="149" t="s">
        <v>1898</v>
      </c>
      <c r="G148" s="150" t="s">
        <v>376</v>
      </c>
      <c r="H148" s="151">
        <v>46</v>
      </c>
      <c r="I148" s="152"/>
      <c r="J148" s="153">
        <f t="shared" si="1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1"/>
        <v>0</v>
      </c>
      <c r="Q148" s="157">
        <v>0</v>
      </c>
      <c r="R148" s="157">
        <f t="shared" si="12"/>
        <v>0</v>
      </c>
      <c r="S148" s="157">
        <v>4.9699999999999996E-3</v>
      </c>
      <c r="T148" s="158">
        <f t="shared" si="13"/>
        <v>0.22861999999999999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286</v>
      </c>
      <c r="AT148" s="159" t="s">
        <v>240</v>
      </c>
      <c r="AU148" s="159" t="s">
        <v>89</v>
      </c>
      <c r="AY148" s="14" t="s">
        <v>237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4" t="s">
        <v>89</v>
      </c>
      <c r="BK148" s="160">
        <f t="shared" si="19"/>
        <v>0</v>
      </c>
      <c r="BL148" s="14" t="s">
        <v>286</v>
      </c>
      <c r="BM148" s="159" t="s">
        <v>2752</v>
      </c>
    </row>
    <row r="149" spans="1:65" s="2" customFormat="1" ht="21.75" customHeight="1" x14ac:dyDescent="0.2">
      <c r="A149" s="29"/>
      <c r="B149" s="146"/>
      <c r="C149" s="147" t="s">
        <v>283</v>
      </c>
      <c r="D149" s="147" t="s">
        <v>240</v>
      </c>
      <c r="E149" s="148"/>
      <c r="F149" s="149" t="s">
        <v>2753</v>
      </c>
      <c r="G149" s="150" t="s">
        <v>376</v>
      </c>
      <c r="H149" s="151">
        <v>116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5.9000000000000003E-4</v>
      </c>
      <c r="R149" s="157">
        <f t="shared" si="12"/>
        <v>6.8440000000000001E-2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286</v>
      </c>
      <c r="AT149" s="159" t="s">
        <v>240</v>
      </c>
      <c r="AU149" s="159" t="s">
        <v>89</v>
      </c>
      <c r="AY149" s="14" t="s">
        <v>237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286</v>
      </c>
      <c r="BM149" s="159" t="s">
        <v>2754</v>
      </c>
    </row>
    <row r="150" spans="1:65" s="2" customFormat="1" ht="21.75" customHeight="1" x14ac:dyDescent="0.2">
      <c r="A150" s="29"/>
      <c r="B150" s="146"/>
      <c r="C150" s="147" t="s">
        <v>286</v>
      </c>
      <c r="D150" s="147" t="s">
        <v>240</v>
      </c>
      <c r="E150" s="148"/>
      <c r="F150" s="149" t="s">
        <v>1900</v>
      </c>
      <c r="G150" s="150" t="s">
        <v>376</v>
      </c>
      <c r="H150" s="151">
        <v>7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6.4999999999999997E-4</v>
      </c>
      <c r="R150" s="157">
        <f t="shared" si="12"/>
        <v>4.5500000000000002E-3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286</v>
      </c>
      <c r="AT150" s="159" t="s">
        <v>240</v>
      </c>
      <c r="AU150" s="159" t="s">
        <v>89</v>
      </c>
      <c r="AY150" s="14" t="s">
        <v>237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286</v>
      </c>
      <c r="BM150" s="159" t="s">
        <v>2755</v>
      </c>
    </row>
    <row r="151" spans="1:65" s="2" customFormat="1" ht="21.75" customHeight="1" x14ac:dyDescent="0.2">
      <c r="A151" s="29"/>
      <c r="B151" s="146"/>
      <c r="C151" s="147" t="s">
        <v>291</v>
      </c>
      <c r="D151" s="147" t="s">
        <v>240</v>
      </c>
      <c r="E151" s="148"/>
      <c r="F151" s="149" t="s">
        <v>1902</v>
      </c>
      <c r="G151" s="150" t="s">
        <v>376</v>
      </c>
      <c r="H151" s="151">
        <v>7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9.3000000000000005E-4</v>
      </c>
      <c r="R151" s="157">
        <f t="shared" si="12"/>
        <v>6.5100000000000002E-3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286</v>
      </c>
      <c r="AT151" s="159" t="s">
        <v>240</v>
      </c>
      <c r="AU151" s="159" t="s">
        <v>89</v>
      </c>
      <c r="AY151" s="14" t="s">
        <v>237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286</v>
      </c>
      <c r="BM151" s="159" t="s">
        <v>2756</v>
      </c>
    </row>
    <row r="152" spans="1:65" s="2" customFormat="1" ht="21.75" customHeight="1" x14ac:dyDescent="0.2">
      <c r="A152" s="29"/>
      <c r="B152" s="146"/>
      <c r="C152" s="161" t="s">
        <v>294</v>
      </c>
      <c r="D152" s="161" t="s">
        <v>310</v>
      </c>
      <c r="E152" s="162"/>
      <c r="F152" s="163" t="s">
        <v>2757</v>
      </c>
      <c r="G152" s="164" t="s">
        <v>307</v>
      </c>
      <c r="H152" s="165">
        <v>1</v>
      </c>
      <c r="I152" s="166"/>
      <c r="J152" s="167">
        <f t="shared" si="10"/>
        <v>0</v>
      </c>
      <c r="K152" s="168"/>
      <c r="L152" s="169"/>
      <c r="M152" s="170" t="s">
        <v>1</v>
      </c>
      <c r="N152" s="171" t="s">
        <v>43</v>
      </c>
      <c r="O152" s="54"/>
      <c r="P152" s="157">
        <f t="shared" si="11"/>
        <v>0</v>
      </c>
      <c r="Q152" s="157">
        <v>1.8000000000000001E-4</v>
      </c>
      <c r="R152" s="157">
        <f t="shared" si="12"/>
        <v>1.8000000000000001E-4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312</v>
      </c>
      <c r="AT152" s="159" t="s">
        <v>310</v>
      </c>
      <c r="AU152" s="159" t="s">
        <v>89</v>
      </c>
      <c r="AY152" s="14" t="s">
        <v>237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286</v>
      </c>
      <c r="BM152" s="159" t="s">
        <v>2758</v>
      </c>
    </row>
    <row r="153" spans="1:65" s="2" customFormat="1" ht="21.75" customHeight="1" x14ac:dyDescent="0.2">
      <c r="A153" s="29"/>
      <c r="B153" s="146"/>
      <c r="C153" s="161" t="s">
        <v>297</v>
      </c>
      <c r="D153" s="161" t="s">
        <v>310</v>
      </c>
      <c r="E153" s="162"/>
      <c r="F153" s="163" t="s">
        <v>2759</v>
      </c>
      <c r="G153" s="164" t="s">
        <v>307</v>
      </c>
      <c r="H153" s="165">
        <v>1</v>
      </c>
      <c r="I153" s="166"/>
      <c r="J153" s="167">
        <f t="shared" si="1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1"/>
        <v>0</v>
      </c>
      <c r="Q153" s="157">
        <v>1.2E-4</v>
      </c>
      <c r="R153" s="157">
        <f t="shared" si="12"/>
        <v>1.2E-4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312</v>
      </c>
      <c r="AT153" s="159" t="s">
        <v>310</v>
      </c>
      <c r="AU153" s="159" t="s">
        <v>89</v>
      </c>
      <c r="AY153" s="14" t="s">
        <v>237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286</v>
      </c>
      <c r="BM153" s="159" t="s">
        <v>2760</v>
      </c>
    </row>
    <row r="154" spans="1:65" s="2" customFormat="1" ht="21.75" customHeight="1" x14ac:dyDescent="0.2">
      <c r="A154" s="29"/>
      <c r="B154" s="146"/>
      <c r="C154" s="161" t="s">
        <v>7</v>
      </c>
      <c r="D154" s="161" t="s">
        <v>310</v>
      </c>
      <c r="E154" s="162"/>
      <c r="F154" s="163" t="s">
        <v>2761</v>
      </c>
      <c r="G154" s="164" t="s">
        <v>307</v>
      </c>
      <c r="H154" s="165">
        <v>1</v>
      </c>
      <c r="I154" s="166"/>
      <c r="J154" s="167">
        <f t="shared" si="1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1"/>
        <v>0</v>
      </c>
      <c r="Q154" s="157">
        <v>1E-4</v>
      </c>
      <c r="R154" s="157">
        <f t="shared" si="12"/>
        <v>1E-4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312</v>
      </c>
      <c r="AT154" s="159" t="s">
        <v>310</v>
      </c>
      <c r="AU154" s="159" t="s">
        <v>89</v>
      </c>
      <c r="AY154" s="14" t="s">
        <v>237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286</v>
      </c>
      <c r="BM154" s="159" t="s">
        <v>2762</v>
      </c>
    </row>
    <row r="155" spans="1:65" s="2" customFormat="1" ht="21.75" customHeight="1" x14ac:dyDescent="0.2">
      <c r="A155" s="29"/>
      <c r="B155" s="146"/>
      <c r="C155" s="161" t="s">
        <v>305</v>
      </c>
      <c r="D155" s="161" t="s">
        <v>310</v>
      </c>
      <c r="E155" s="162"/>
      <c r="F155" s="163" t="s">
        <v>2763</v>
      </c>
      <c r="G155" s="164" t="s">
        <v>307</v>
      </c>
      <c r="H155" s="165">
        <v>1</v>
      </c>
      <c r="I155" s="166"/>
      <c r="J155" s="167">
        <f t="shared" si="1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1"/>
        <v>0</v>
      </c>
      <c r="Q155" s="157">
        <v>1.4999999999999999E-4</v>
      </c>
      <c r="R155" s="157">
        <f t="shared" si="12"/>
        <v>1.4999999999999999E-4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312</v>
      </c>
      <c r="AT155" s="159" t="s">
        <v>310</v>
      </c>
      <c r="AU155" s="159" t="s">
        <v>89</v>
      </c>
      <c r="AY155" s="14" t="s">
        <v>237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286</v>
      </c>
      <c r="BM155" s="159" t="s">
        <v>2764</v>
      </c>
    </row>
    <row r="156" spans="1:65" s="2" customFormat="1" ht="21.75" customHeight="1" x14ac:dyDescent="0.2">
      <c r="A156" s="29"/>
      <c r="B156" s="146"/>
      <c r="C156" s="147" t="s">
        <v>309</v>
      </c>
      <c r="D156" s="147" t="s">
        <v>240</v>
      </c>
      <c r="E156" s="148"/>
      <c r="F156" s="149" t="s">
        <v>1904</v>
      </c>
      <c r="G156" s="150" t="s">
        <v>376</v>
      </c>
      <c r="H156" s="151">
        <v>22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1.16E-3</v>
      </c>
      <c r="R156" s="157">
        <f t="shared" si="12"/>
        <v>2.5520000000000001E-2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286</v>
      </c>
      <c r="AT156" s="159" t="s">
        <v>240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286</v>
      </c>
      <c r="BM156" s="159" t="s">
        <v>2765</v>
      </c>
    </row>
    <row r="157" spans="1:65" s="2" customFormat="1" ht="21.75" customHeight="1" x14ac:dyDescent="0.2">
      <c r="A157" s="29"/>
      <c r="B157" s="146"/>
      <c r="C157" s="147" t="s">
        <v>314</v>
      </c>
      <c r="D157" s="147" t="s">
        <v>240</v>
      </c>
      <c r="E157" s="148"/>
      <c r="F157" s="149" t="s">
        <v>1906</v>
      </c>
      <c r="G157" s="150" t="s">
        <v>376</v>
      </c>
      <c r="H157" s="151">
        <v>13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1.47E-3</v>
      </c>
      <c r="R157" s="157">
        <f t="shared" si="12"/>
        <v>1.9109999999999999E-2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286</v>
      </c>
      <c r="AT157" s="159" t="s">
        <v>240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286</v>
      </c>
      <c r="BM157" s="159" t="s">
        <v>2766</v>
      </c>
    </row>
    <row r="158" spans="1:65" s="2" customFormat="1" ht="21.75" customHeight="1" x14ac:dyDescent="0.2">
      <c r="A158" s="29"/>
      <c r="B158" s="146"/>
      <c r="C158" s="147" t="s">
        <v>317</v>
      </c>
      <c r="D158" s="147" t="s">
        <v>240</v>
      </c>
      <c r="E158" s="148"/>
      <c r="F158" s="149" t="s">
        <v>1908</v>
      </c>
      <c r="G158" s="150" t="s">
        <v>376</v>
      </c>
      <c r="H158" s="151">
        <v>6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1.7799999999999999E-3</v>
      </c>
      <c r="R158" s="157">
        <f t="shared" si="12"/>
        <v>1.0679999999999999E-2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286</v>
      </c>
      <c r="AT158" s="159" t="s">
        <v>240</v>
      </c>
      <c r="AU158" s="159" t="s">
        <v>89</v>
      </c>
      <c r="AY158" s="14" t="s">
        <v>237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286</v>
      </c>
      <c r="BM158" s="159" t="s">
        <v>2767</v>
      </c>
    </row>
    <row r="159" spans="1:65" s="2" customFormat="1" ht="33" customHeight="1" x14ac:dyDescent="0.2">
      <c r="A159" s="29"/>
      <c r="B159" s="146"/>
      <c r="C159" s="161" t="s">
        <v>320</v>
      </c>
      <c r="D159" s="161" t="s">
        <v>310</v>
      </c>
      <c r="E159" s="162"/>
      <c r="F159" s="163" t="s">
        <v>2768</v>
      </c>
      <c r="G159" s="164" t="s">
        <v>307</v>
      </c>
      <c r="H159" s="165">
        <v>6</v>
      </c>
      <c r="I159" s="166"/>
      <c r="J159" s="167">
        <f t="shared" si="1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1"/>
        <v>0</v>
      </c>
      <c r="Q159" s="157">
        <v>4.8000000000000001E-4</v>
      </c>
      <c r="R159" s="157">
        <f t="shared" si="12"/>
        <v>2.8800000000000002E-3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312</v>
      </c>
      <c r="AT159" s="159" t="s">
        <v>310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286</v>
      </c>
      <c r="BM159" s="159" t="s">
        <v>2769</v>
      </c>
    </row>
    <row r="160" spans="1:65" s="2" customFormat="1" ht="21.75" customHeight="1" x14ac:dyDescent="0.2">
      <c r="A160" s="29"/>
      <c r="B160" s="146"/>
      <c r="C160" s="147" t="s">
        <v>323</v>
      </c>
      <c r="D160" s="147" t="s">
        <v>240</v>
      </c>
      <c r="E160" s="148"/>
      <c r="F160" s="149" t="s">
        <v>2770</v>
      </c>
      <c r="G160" s="150" t="s">
        <v>376</v>
      </c>
      <c r="H160" s="151">
        <v>30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2.33E-3</v>
      </c>
      <c r="R160" s="157">
        <f t="shared" si="12"/>
        <v>6.9900000000000004E-2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286</v>
      </c>
      <c r="AT160" s="159" t="s">
        <v>240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286</v>
      </c>
      <c r="BM160" s="159" t="s">
        <v>2771</v>
      </c>
    </row>
    <row r="161" spans="1:65" s="2" customFormat="1" ht="21.75" customHeight="1" x14ac:dyDescent="0.2">
      <c r="A161" s="29"/>
      <c r="B161" s="146"/>
      <c r="C161" s="147" t="s">
        <v>326</v>
      </c>
      <c r="D161" s="147" t="s">
        <v>240</v>
      </c>
      <c r="E161" s="148"/>
      <c r="F161" s="149" t="s">
        <v>1966</v>
      </c>
      <c r="G161" s="150" t="s">
        <v>266</v>
      </c>
      <c r="H161" s="151">
        <v>0.20799999999999999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286</v>
      </c>
      <c r="AT161" s="159" t="s">
        <v>240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286</v>
      </c>
      <c r="BM161" s="159" t="s">
        <v>2772</v>
      </c>
    </row>
    <row r="162" spans="1:65" s="12" customFormat="1" ht="22.95" customHeight="1" x14ac:dyDescent="0.25">
      <c r="B162" s="134"/>
      <c r="D162" s="135" t="s">
        <v>76</v>
      </c>
      <c r="E162" s="144"/>
      <c r="F162" s="144" t="s">
        <v>1997</v>
      </c>
      <c r="I162" s="137"/>
      <c r="J162" s="145">
        <f>BK162</f>
        <v>0</v>
      </c>
      <c r="L162" s="134"/>
      <c r="M162" s="138"/>
      <c r="N162" s="139"/>
      <c r="O162" s="139"/>
      <c r="P162" s="140">
        <f>SUM(P163:P165)</f>
        <v>0</v>
      </c>
      <c r="Q162" s="139"/>
      <c r="R162" s="140">
        <f>SUM(R163:R165)</f>
        <v>4.02E-2</v>
      </c>
      <c r="S162" s="139"/>
      <c r="T162" s="141">
        <f>SUM(T163:T165)</f>
        <v>0</v>
      </c>
      <c r="AR162" s="135" t="s">
        <v>89</v>
      </c>
      <c r="AT162" s="142" t="s">
        <v>76</v>
      </c>
      <c r="AU162" s="142" t="s">
        <v>83</v>
      </c>
      <c r="AY162" s="135" t="s">
        <v>237</v>
      </c>
      <c r="BK162" s="143">
        <f>SUM(BK163:BK165)</f>
        <v>0</v>
      </c>
    </row>
    <row r="163" spans="1:65" s="2" customFormat="1" ht="16.5" customHeight="1" x14ac:dyDescent="0.2">
      <c r="A163" s="29"/>
      <c r="B163" s="146"/>
      <c r="C163" s="147" t="s">
        <v>329</v>
      </c>
      <c r="D163" s="147" t="s">
        <v>240</v>
      </c>
      <c r="E163" s="148"/>
      <c r="F163" s="149" t="s">
        <v>1998</v>
      </c>
      <c r="G163" s="150" t="s">
        <v>303</v>
      </c>
      <c r="H163" s="151">
        <v>30</v>
      </c>
      <c r="I163" s="152"/>
      <c r="J163" s="153">
        <f>ROUND(I163*H163,2)</f>
        <v>0</v>
      </c>
      <c r="K163" s="154"/>
      <c r="L163" s="30"/>
      <c r="M163" s="155" t="s">
        <v>1</v>
      </c>
      <c r="N163" s="156" t="s">
        <v>43</v>
      </c>
      <c r="O163" s="54"/>
      <c r="P163" s="157">
        <f>O163*H163</f>
        <v>0</v>
      </c>
      <c r="Q163" s="157">
        <v>1.14E-3</v>
      </c>
      <c r="R163" s="157">
        <f>Q163*H163</f>
        <v>3.4200000000000001E-2</v>
      </c>
      <c r="S163" s="157">
        <v>0</v>
      </c>
      <c r="T163" s="158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286</v>
      </c>
      <c r="AT163" s="159" t="s">
        <v>240</v>
      </c>
      <c r="AU163" s="159" t="s">
        <v>89</v>
      </c>
      <c r="AY163" s="14" t="s">
        <v>237</v>
      </c>
      <c r="BE163" s="160">
        <f>IF(N163="základná",J163,0)</f>
        <v>0</v>
      </c>
      <c r="BF163" s="160">
        <f>IF(N163="znížená",J163,0)</f>
        <v>0</v>
      </c>
      <c r="BG163" s="160">
        <f>IF(N163="zákl. prenesená",J163,0)</f>
        <v>0</v>
      </c>
      <c r="BH163" s="160">
        <f>IF(N163="zníž. prenesená",J163,0)</f>
        <v>0</v>
      </c>
      <c r="BI163" s="160">
        <f>IF(N163="nulová",J163,0)</f>
        <v>0</v>
      </c>
      <c r="BJ163" s="14" t="s">
        <v>89</v>
      </c>
      <c r="BK163" s="160">
        <f>ROUND(I163*H163,2)</f>
        <v>0</v>
      </c>
      <c r="BL163" s="14" t="s">
        <v>286</v>
      </c>
      <c r="BM163" s="159" t="s">
        <v>2773</v>
      </c>
    </row>
    <row r="164" spans="1:65" s="2" customFormat="1" ht="16.5" customHeight="1" x14ac:dyDescent="0.2">
      <c r="A164" s="29"/>
      <c r="B164" s="146"/>
      <c r="C164" s="161" t="s">
        <v>332</v>
      </c>
      <c r="D164" s="161" t="s">
        <v>310</v>
      </c>
      <c r="E164" s="162"/>
      <c r="F164" s="163" t="s">
        <v>2000</v>
      </c>
      <c r="G164" s="164" t="s">
        <v>307</v>
      </c>
      <c r="H164" s="165">
        <v>30</v>
      </c>
      <c r="I164" s="166"/>
      <c r="J164" s="167">
        <f>ROUND(I164*H164,2)</f>
        <v>0</v>
      </c>
      <c r="K164" s="168"/>
      <c r="L164" s="169"/>
      <c r="M164" s="170" t="s">
        <v>1</v>
      </c>
      <c r="N164" s="171" t="s">
        <v>43</v>
      </c>
      <c r="O164" s="54"/>
      <c r="P164" s="157">
        <f>O164*H164</f>
        <v>0</v>
      </c>
      <c r="Q164" s="157">
        <v>1.4999999999999999E-4</v>
      </c>
      <c r="R164" s="157">
        <f>Q164*H164</f>
        <v>4.4999999999999997E-3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312</v>
      </c>
      <c r="AT164" s="159" t="s">
        <v>310</v>
      </c>
      <c r="AU164" s="159" t="s">
        <v>89</v>
      </c>
      <c r="AY164" s="14" t="s">
        <v>237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286</v>
      </c>
      <c r="BM164" s="159" t="s">
        <v>2774</v>
      </c>
    </row>
    <row r="165" spans="1:65" s="2" customFormat="1" ht="16.5" customHeight="1" x14ac:dyDescent="0.2">
      <c r="A165" s="29"/>
      <c r="B165" s="146"/>
      <c r="C165" s="161" t="s">
        <v>335</v>
      </c>
      <c r="D165" s="161" t="s">
        <v>310</v>
      </c>
      <c r="E165" s="162"/>
      <c r="F165" s="163" t="s">
        <v>2002</v>
      </c>
      <c r="G165" s="164" t="s">
        <v>307</v>
      </c>
      <c r="H165" s="165">
        <v>10</v>
      </c>
      <c r="I165" s="166"/>
      <c r="J165" s="167">
        <f>ROUND(I165*H165,2)</f>
        <v>0</v>
      </c>
      <c r="K165" s="168"/>
      <c r="L165" s="169"/>
      <c r="M165" s="170" t="s">
        <v>1</v>
      </c>
      <c r="N165" s="171" t="s">
        <v>43</v>
      </c>
      <c r="O165" s="54"/>
      <c r="P165" s="157">
        <f>O165*H165</f>
        <v>0</v>
      </c>
      <c r="Q165" s="157">
        <v>1.4999999999999999E-4</v>
      </c>
      <c r="R165" s="157">
        <f>Q165*H165</f>
        <v>1.4999999999999998E-3</v>
      </c>
      <c r="S165" s="157">
        <v>0</v>
      </c>
      <c r="T165" s="158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312</v>
      </c>
      <c r="AT165" s="159" t="s">
        <v>310</v>
      </c>
      <c r="AU165" s="159" t="s">
        <v>89</v>
      </c>
      <c r="AY165" s="14" t="s">
        <v>237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4" t="s">
        <v>89</v>
      </c>
      <c r="BK165" s="160">
        <f>ROUND(I165*H165,2)</f>
        <v>0</v>
      </c>
      <c r="BL165" s="14" t="s">
        <v>286</v>
      </c>
      <c r="BM165" s="159" t="s">
        <v>2775</v>
      </c>
    </row>
    <row r="166" spans="1:65" s="12" customFormat="1" ht="22.95" customHeight="1" x14ac:dyDescent="0.25">
      <c r="B166" s="134"/>
      <c r="D166" s="135" t="s">
        <v>76</v>
      </c>
      <c r="E166" s="144"/>
      <c r="F166" s="144" t="s">
        <v>2006</v>
      </c>
      <c r="I166" s="137"/>
      <c r="J166" s="145">
        <f>BK166</f>
        <v>0</v>
      </c>
      <c r="L166" s="134"/>
      <c r="M166" s="138"/>
      <c r="N166" s="139"/>
      <c r="O166" s="139"/>
      <c r="P166" s="140">
        <f>SUM(P167:P168)</f>
        <v>0</v>
      </c>
      <c r="Q166" s="139"/>
      <c r="R166" s="140">
        <f>SUM(R167:R168)</f>
        <v>1.5499999999999999E-3</v>
      </c>
      <c r="S166" s="139"/>
      <c r="T166" s="141">
        <f>SUM(T167:T168)</f>
        <v>0</v>
      </c>
      <c r="AR166" s="135" t="s">
        <v>89</v>
      </c>
      <c r="AT166" s="142" t="s">
        <v>76</v>
      </c>
      <c r="AU166" s="142" t="s">
        <v>83</v>
      </c>
      <c r="AY166" s="135" t="s">
        <v>237</v>
      </c>
      <c r="BK166" s="143">
        <f>SUM(BK167:BK168)</f>
        <v>0</v>
      </c>
    </row>
    <row r="167" spans="1:65" s="2" customFormat="1" ht="21.75" customHeight="1" x14ac:dyDescent="0.2">
      <c r="A167" s="29"/>
      <c r="B167" s="146"/>
      <c r="C167" s="147" t="s">
        <v>338</v>
      </c>
      <c r="D167" s="147" t="s">
        <v>240</v>
      </c>
      <c r="E167" s="148"/>
      <c r="F167" s="149" t="s">
        <v>2776</v>
      </c>
      <c r="G167" s="150" t="s">
        <v>307</v>
      </c>
      <c r="H167" s="151">
        <v>1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4.6999999999999999E-4</v>
      </c>
      <c r="R167" s="157">
        <f>Q167*H167</f>
        <v>4.6999999999999999E-4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286</v>
      </c>
      <c r="AT167" s="159" t="s">
        <v>240</v>
      </c>
      <c r="AU167" s="159" t="s">
        <v>89</v>
      </c>
      <c r="AY167" s="14" t="s">
        <v>237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286</v>
      </c>
      <c r="BM167" s="159" t="s">
        <v>2777</v>
      </c>
    </row>
    <row r="168" spans="1:65" s="2" customFormat="1" ht="21.75" customHeight="1" x14ac:dyDescent="0.2">
      <c r="A168" s="29"/>
      <c r="B168" s="146"/>
      <c r="C168" s="147" t="s">
        <v>312</v>
      </c>
      <c r="D168" s="147" t="s">
        <v>240</v>
      </c>
      <c r="E168" s="148"/>
      <c r="F168" s="149" t="s">
        <v>2778</v>
      </c>
      <c r="G168" s="150" t="s">
        <v>307</v>
      </c>
      <c r="H168" s="151">
        <v>1</v>
      </c>
      <c r="I168" s="152"/>
      <c r="J168" s="153">
        <f>ROUND(I168*H168,2)</f>
        <v>0</v>
      </c>
      <c r="K168" s="154"/>
      <c r="L168" s="30"/>
      <c r="M168" s="155" t="s">
        <v>1</v>
      </c>
      <c r="N168" s="156" t="s">
        <v>43</v>
      </c>
      <c r="O168" s="54"/>
      <c r="P168" s="157">
        <f>O168*H168</f>
        <v>0</v>
      </c>
      <c r="Q168" s="157">
        <v>1.08E-3</v>
      </c>
      <c r="R168" s="157">
        <f>Q168*H168</f>
        <v>1.08E-3</v>
      </c>
      <c r="S168" s="157">
        <v>0</v>
      </c>
      <c r="T168" s="158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286</v>
      </c>
      <c r="AT168" s="159" t="s">
        <v>240</v>
      </c>
      <c r="AU168" s="159" t="s">
        <v>89</v>
      </c>
      <c r="AY168" s="14" t="s">
        <v>237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4" t="s">
        <v>89</v>
      </c>
      <c r="BK168" s="160">
        <f>ROUND(I168*H168,2)</f>
        <v>0</v>
      </c>
      <c r="BL168" s="14" t="s">
        <v>286</v>
      </c>
      <c r="BM168" s="159" t="s">
        <v>2779</v>
      </c>
    </row>
    <row r="169" spans="1:65" s="12" customFormat="1" ht="22.95" customHeight="1" x14ac:dyDescent="0.25">
      <c r="B169" s="134"/>
      <c r="D169" s="135" t="s">
        <v>76</v>
      </c>
      <c r="E169" s="144"/>
      <c r="F169" s="144" t="s">
        <v>2017</v>
      </c>
      <c r="I169" s="137"/>
      <c r="J169" s="145">
        <f>BK169</f>
        <v>0</v>
      </c>
      <c r="L169" s="134"/>
      <c r="M169" s="138"/>
      <c r="N169" s="139"/>
      <c r="O169" s="139"/>
      <c r="P169" s="140">
        <f>SUM(P170:P186)</f>
        <v>0</v>
      </c>
      <c r="Q169" s="139"/>
      <c r="R169" s="140">
        <f>SUM(R170:R186)</f>
        <v>8.453999999999999E-2</v>
      </c>
      <c r="S169" s="139"/>
      <c r="T169" s="141">
        <f>SUM(T170:T186)</f>
        <v>0</v>
      </c>
      <c r="AR169" s="135" t="s">
        <v>89</v>
      </c>
      <c r="AT169" s="142" t="s">
        <v>76</v>
      </c>
      <c r="AU169" s="142" t="s">
        <v>83</v>
      </c>
      <c r="AY169" s="135" t="s">
        <v>237</v>
      </c>
      <c r="BK169" s="143">
        <f>SUM(BK170:BK186)</f>
        <v>0</v>
      </c>
    </row>
    <row r="170" spans="1:65" s="2" customFormat="1" ht="16.5" customHeight="1" x14ac:dyDescent="0.2">
      <c r="A170" s="29"/>
      <c r="B170" s="146"/>
      <c r="C170" s="147" t="s">
        <v>344</v>
      </c>
      <c r="D170" s="147" t="s">
        <v>240</v>
      </c>
      <c r="E170" s="148"/>
      <c r="F170" s="149" t="s">
        <v>2780</v>
      </c>
      <c r="G170" s="150" t="s">
        <v>307</v>
      </c>
      <c r="H170" s="151">
        <v>33</v>
      </c>
      <c r="I170" s="152"/>
      <c r="J170" s="153">
        <f t="shared" ref="J170:J186" si="20"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ref="P170:P186" si="21">O170*H170</f>
        <v>0</v>
      </c>
      <c r="Q170" s="157">
        <v>2.0000000000000002E-5</v>
      </c>
      <c r="R170" s="157">
        <f t="shared" ref="R170:R186" si="22">Q170*H170</f>
        <v>6.600000000000001E-4</v>
      </c>
      <c r="S170" s="157">
        <v>0</v>
      </c>
      <c r="T170" s="158">
        <f t="shared" ref="T170:T186" si="23"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286</v>
      </c>
      <c r="AT170" s="159" t="s">
        <v>240</v>
      </c>
      <c r="AU170" s="159" t="s">
        <v>89</v>
      </c>
      <c r="AY170" s="14" t="s">
        <v>237</v>
      </c>
      <c r="BE170" s="160">
        <f t="shared" ref="BE170:BE186" si="24">IF(N170="základná",J170,0)</f>
        <v>0</v>
      </c>
      <c r="BF170" s="160">
        <f t="shared" ref="BF170:BF186" si="25">IF(N170="znížená",J170,0)</f>
        <v>0</v>
      </c>
      <c r="BG170" s="160">
        <f t="shared" ref="BG170:BG186" si="26">IF(N170="zákl. prenesená",J170,0)</f>
        <v>0</v>
      </c>
      <c r="BH170" s="160">
        <f t="shared" ref="BH170:BH186" si="27">IF(N170="zníž. prenesená",J170,0)</f>
        <v>0</v>
      </c>
      <c r="BI170" s="160">
        <f t="shared" ref="BI170:BI186" si="28">IF(N170="nulová",J170,0)</f>
        <v>0</v>
      </c>
      <c r="BJ170" s="14" t="s">
        <v>89</v>
      </c>
      <c r="BK170" s="160">
        <f t="shared" ref="BK170:BK186" si="29">ROUND(I170*H170,2)</f>
        <v>0</v>
      </c>
      <c r="BL170" s="14" t="s">
        <v>286</v>
      </c>
      <c r="BM170" s="159" t="s">
        <v>2781</v>
      </c>
    </row>
    <row r="171" spans="1:65" s="2" customFormat="1" ht="21.75" customHeight="1" x14ac:dyDescent="0.2">
      <c r="A171" s="29"/>
      <c r="B171" s="146"/>
      <c r="C171" s="161" t="s">
        <v>347</v>
      </c>
      <c r="D171" s="161" t="s">
        <v>310</v>
      </c>
      <c r="E171" s="162"/>
      <c r="F171" s="163" t="s">
        <v>2782</v>
      </c>
      <c r="G171" s="164" t="s">
        <v>307</v>
      </c>
      <c r="H171" s="165">
        <v>9</v>
      </c>
      <c r="I171" s="166"/>
      <c r="J171" s="167">
        <f t="shared" si="2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21"/>
        <v>0</v>
      </c>
      <c r="Q171" s="157">
        <v>3.8000000000000002E-4</v>
      </c>
      <c r="R171" s="157">
        <f t="shared" si="22"/>
        <v>3.4200000000000003E-3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312</v>
      </c>
      <c r="AT171" s="159" t="s">
        <v>310</v>
      </c>
      <c r="AU171" s="159" t="s">
        <v>89</v>
      </c>
      <c r="AY171" s="14" t="s">
        <v>237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286</v>
      </c>
      <c r="BM171" s="159" t="s">
        <v>2783</v>
      </c>
    </row>
    <row r="172" spans="1:65" s="2" customFormat="1" ht="21.75" customHeight="1" x14ac:dyDescent="0.2">
      <c r="A172" s="29"/>
      <c r="B172" s="146"/>
      <c r="C172" s="161" t="s">
        <v>351</v>
      </c>
      <c r="D172" s="161" t="s">
        <v>310</v>
      </c>
      <c r="E172" s="162"/>
      <c r="F172" s="163" t="s">
        <v>2784</v>
      </c>
      <c r="G172" s="164" t="s">
        <v>307</v>
      </c>
      <c r="H172" s="165">
        <v>24</v>
      </c>
      <c r="I172" s="166"/>
      <c r="J172" s="167">
        <f t="shared" si="2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21"/>
        <v>0</v>
      </c>
      <c r="Q172" s="157">
        <v>3.4000000000000002E-4</v>
      </c>
      <c r="R172" s="157">
        <f t="shared" si="22"/>
        <v>8.1600000000000006E-3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312</v>
      </c>
      <c r="AT172" s="159" t="s">
        <v>310</v>
      </c>
      <c r="AU172" s="159" t="s">
        <v>89</v>
      </c>
      <c r="AY172" s="14" t="s">
        <v>237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286</v>
      </c>
      <c r="BM172" s="159" t="s">
        <v>2785</v>
      </c>
    </row>
    <row r="173" spans="1:65" s="2" customFormat="1" ht="21.75" customHeight="1" x14ac:dyDescent="0.2">
      <c r="A173" s="29"/>
      <c r="B173" s="146"/>
      <c r="C173" s="147" t="s">
        <v>354</v>
      </c>
      <c r="D173" s="147" t="s">
        <v>240</v>
      </c>
      <c r="E173" s="148"/>
      <c r="F173" s="149" t="s">
        <v>2786</v>
      </c>
      <c r="G173" s="150" t="s">
        <v>307</v>
      </c>
      <c r="H173" s="151">
        <v>33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1.0000000000000001E-5</v>
      </c>
      <c r="R173" s="157">
        <f t="shared" si="22"/>
        <v>3.3000000000000005E-4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286</v>
      </c>
      <c r="AT173" s="159" t="s">
        <v>240</v>
      </c>
      <c r="AU173" s="159" t="s">
        <v>89</v>
      </c>
      <c r="AY173" s="14" t="s">
        <v>237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286</v>
      </c>
      <c r="BM173" s="159" t="s">
        <v>2787</v>
      </c>
    </row>
    <row r="174" spans="1:65" s="2" customFormat="1" ht="21.75" customHeight="1" x14ac:dyDescent="0.2">
      <c r="A174" s="29"/>
      <c r="B174" s="146"/>
      <c r="C174" s="161" t="s">
        <v>358</v>
      </c>
      <c r="D174" s="161" t="s">
        <v>310</v>
      </c>
      <c r="E174" s="162"/>
      <c r="F174" s="163" t="s">
        <v>2788</v>
      </c>
      <c r="G174" s="164" t="s">
        <v>307</v>
      </c>
      <c r="H174" s="165">
        <v>33</v>
      </c>
      <c r="I174" s="166"/>
      <c r="J174" s="167">
        <f t="shared" si="2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21"/>
        <v>0</v>
      </c>
      <c r="Q174" s="157">
        <v>5.0000000000000002E-5</v>
      </c>
      <c r="R174" s="157">
        <f t="shared" si="22"/>
        <v>1.65E-3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312</v>
      </c>
      <c r="AT174" s="159" t="s">
        <v>310</v>
      </c>
      <c r="AU174" s="159" t="s">
        <v>89</v>
      </c>
      <c r="AY174" s="14" t="s">
        <v>237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286</v>
      </c>
      <c r="BM174" s="159" t="s">
        <v>2789</v>
      </c>
    </row>
    <row r="175" spans="1:65" s="2" customFormat="1" ht="21.75" customHeight="1" x14ac:dyDescent="0.2">
      <c r="A175" s="29"/>
      <c r="B175" s="146"/>
      <c r="C175" s="147" t="s">
        <v>361</v>
      </c>
      <c r="D175" s="147" t="s">
        <v>240</v>
      </c>
      <c r="E175" s="148"/>
      <c r="F175" s="149" t="s">
        <v>2790</v>
      </c>
      <c r="G175" s="150" t="s">
        <v>307</v>
      </c>
      <c r="H175" s="151">
        <v>1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6.0000000000000002E-5</v>
      </c>
      <c r="R175" s="157">
        <f t="shared" si="22"/>
        <v>6.0000000000000002E-5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286</v>
      </c>
      <c r="AT175" s="159" t="s">
        <v>240</v>
      </c>
      <c r="AU175" s="159" t="s">
        <v>89</v>
      </c>
      <c r="AY175" s="14" t="s">
        <v>237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286</v>
      </c>
      <c r="BM175" s="159" t="s">
        <v>2791</v>
      </c>
    </row>
    <row r="176" spans="1:65" s="2" customFormat="1" ht="21.75" customHeight="1" x14ac:dyDescent="0.2">
      <c r="A176" s="29"/>
      <c r="B176" s="146"/>
      <c r="C176" s="161" t="s">
        <v>364</v>
      </c>
      <c r="D176" s="161" t="s">
        <v>310</v>
      </c>
      <c r="E176" s="162"/>
      <c r="F176" s="163" t="s">
        <v>4859</v>
      </c>
      <c r="G176" s="164" t="s">
        <v>307</v>
      </c>
      <c r="H176" s="165">
        <v>1</v>
      </c>
      <c r="I176" s="166"/>
      <c r="J176" s="167">
        <f t="shared" si="20"/>
        <v>0</v>
      </c>
      <c r="K176" s="168"/>
      <c r="L176" s="169"/>
      <c r="M176" s="170" t="s">
        <v>1</v>
      </c>
      <c r="N176" s="171" t="s">
        <v>43</v>
      </c>
      <c r="O176" s="54"/>
      <c r="P176" s="157">
        <f t="shared" si="21"/>
        <v>0</v>
      </c>
      <c r="Q176" s="157">
        <v>1.57E-3</v>
      </c>
      <c r="R176" s="157">
        <f t="shared" si="22"/>
        <v>1.57E-3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312</v>
      </c>
      <c r="AT176" s="159" t="s">
        <v>310</v>
      </c>
      <c r="AU176" s="159" t="s">
        <v>89</v>
      </c>
      <c r="AY176" s="14" t="s">
        <v>237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286</v>
      </c>
      <c r="BM176" s="159" t="s">
        <v>2792</v>
      </c>
    </row>
    <row r="177" spans="1:65" s="2" customFormat="1" ht="21.75" customHeight="1" x14ac:dyDescent="0.2">
      <c r="A177" s="29"/>
      <c r="B177" s="146"/>
      <c r="C177" s="147" t="s">
        <v>367</v>
      </c>
      <c r="D177" s="147" t="s">
        <v>240</v>
      </c>
      <c r="E177" s="148"/>
      <c r="F177" s="149" t="s">
        <v>2793</v>
      </c>
      <c r="G177" s="150" t="s">
        <v>307</v>
      </c>
      <c r="H177" s="151">
        <v>33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2.0000000000000002E-5</v>
      </c>
      <c r="R177" s="157">
        <f t="shared" si="22"/>
        <v>6.600000000000001E-4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286</v>
      </c>
      <c r="AT177" s="159" t="s">
        <v>240</v>
      </c>
      <c r="AU177" s="159" t="s">
        <v>89</v>
      </c>
      <c r="AY177" s="14" t="s">
        <v>237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286</v>
      </c>
      <c r="BM177" s="159" t="s">
        <v>2794</v>
      </c>
    </row>
    <row r="178" spans="1:65" s="2" customFormat="1" ht="16.5" customHeight="1" x14ac:dyDescent="0.2">
      <c r="A178" s="29"/>
      <c r="B178" s="146"/>
      <c r="C178" s="161" t="s">
        <v>370</v>
      </c>
      <c r="D178" s="161" t="s">
        <v>310</v>
      </c>
      <c r="E178" s="162"/>
      <c r="F178" s="163" t="s">
        <v>2795</v>
      </c>
      <c r="G178" s="164" t="s">
        <v>2796</v>
      </c>
      <c r="H178" s="165">
        <v>24</v>
      </c>
      <c r="I178" s="166"/>
      <c r="J178" s="167">
        <f t="shared" si="2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21"/>
        <v>0</v>
      </c>
      <c r="Q178" s="157">
        <v>3.5E-4</v>
      </c>
      <c r="R178" s="157">
        <f t="shared" si="22"/>
        <v>8.3999999999999995E-3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312</v>
      </c>
      <c r="AT178" s="159" t="s">
        <v>310</v>
      </c>
      <c r="AU178" s="159" t="s">
        <v>89</v>
      </c>
      <c r="AY178" s="14" t="s">
        <v>237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286</v>
      </c>
      <c r="BM178" s="159" t="s">
        <v>2797</v>
      </c>
    </row>
    <row r="179" spans="1:65" s="2" customFormat="1" ht="16.5" customHeight="1" x14ac:dyDescent="0.2">
      <c r="A179" s="29"/>
      <c r="B179" s="146"/>
      <c r="C179" s="161" t="s">
        <v>374</v>
      </c>
      <c r="D179" s="161" t="s">
        <v>310</v>
      </c>
      <c r="E179" s="162"/>
      <c r="F179" s="163" t="s">
        <v>2798</v>
      </c>
      <c r="G179" s="164" t="s">
        <v>2796</v>
      </c>
      <c r="H179" s="165">
        <v>9</v>
      </c>
      <c r="I179" s="166"/>
      <c r="J179" s="167">
        <f t="shared" si="20"/>
        <v>0</v>
      </c>
      <c r="K179" s="168"/>
      <c r="L179" s="169"/>
      <c r="M179" s="170" t="s">
        <v>1</v>
      </c>
      <c r="N179" s="171" t="s">
        <v>43</v>
      </c>
      <c r="O179" s="54"/>
      <c r="P179" s="157">
        <f t="shared" si="21"/>
        <v>0</v>
      </c>
      <c r="Q179" s="157">
        <v>4.4999999999999999E-4</v>
      </c>
      <c r="R179" s="157">
        <f t="shared" si="22"/>
        <v>4.0499999999999998E-3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312</v>
      </c>
      <c r="AT179" s="159" t="s">
        <v>310</v>
      </c>
      <c r="AU179" s="159" t="s">
        <v>89</v>
      </c>
      <c r="AY179" s="14" t="s">
        <v>237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286</v>
      </c>
      <c r="BM179" s="159" t="s">
        <v>2799</v>
      </c>
    </row>
    <row r="180" spans="1:65" s="2" customFormat="1" ht="21.75" customHeight="1" x14ac:dyDescent="0.2">
      <c r="A180" s="29"/>
      <c r="B180" s="146"/>
      <c r="C180" s="147" t="s">
        <v>378</v>
      </c>
      <c r="D180" s="147" t="s">
        <v>240</v>
      </c>
      <c r="E180" s="148"/>
      <c r="F180" s="149" t="s">
        <v>2800</v>
      </c>
      <c r="G180" s="150" t="s">
        <v>303</v>
      </c>
      <c r="H180" s="151">
        <v>33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0</v>
      </c>
      <c r="R180" s="157">
        <f t="shared" si="22"/>
        <v>0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286</v>
      </c>
      <c r="AT180" s="159" t="s">
        <v>240</v>
      </c>
      <c r="AU180" s="159" t="s">
        <v>89</v>
      </c>
      <c r="AY180" s="14" t="s">
        <v>237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286</v>
      </c>
      <c r="BM180" s="159" t="s">
        <v>2801</v>
      </c>
    </row>
    <row r="181" spans="1:65" s="2" customFormat="1" ht="21.75" customHeight="1" x14ac:dyDescent="0.2">
      <c r="A181" s="29"/>
      <c r="B181" s="146"/>
      <c r="C181" s="161" t="s">
        <v>381</v>
      </c>
      <c r="D181" s="161" t="s">
        <v>310</v>
      </c>
      <c r="E181" s="162"/>
      <c r="F181" s="163" t="s">
        <v>2802</v>
      </c>
      <c r="G181" s="164" t="s">
        <v>307</v>
      </c>
      <c r="H181" s="165">
        <v>33</v>
      </c>
      <c r="I181" s="166"/>
      <c r="J181" s="167">
        <f t="shared" si="2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21"/>
        <v>0</v>
      </c>
      <c r="Q181" s="157">
        <v>1.4E-3</v>
      </c>
      <c r="R181" s="157">
        <f t="shared" si="22"/>
        <v>4.6199999999999998E-2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312</v>
      </c>
      <c r="AT181" s="159" t="s">
        <v>310</v>
      </c>
      <c r="AU181" s="159" t="s">
        <v>89</v>
      </c>
      <c r="AY181" s="14" t="s">
        <v>237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286</v>
      </c>
      <c r="BM181" s="159" t="s">
        <v>2803</v>
      </c>
    </row>
    <row r="182" spans="1:65" s="2" customFormat="1" ht="16.5" customHeight="1" x14ac:dyDescent="0.2">
      <c r="A182" s="29"/>
      <c r="B182" s="146"/>
      <c r="C182" s="147" t="s">
        <v>384</v>
      </c>
      <c r="D182" s="147" t="s">
        <v>240</v>
      </c>
      <c r="E182" s="148"/>
      <c r="F182" s="149" t="s">
        <v>2804</v>
      </c>
      <c r="G182" s="150" t="s">
        <v>307</v>
      </c>
      <c r="H182" s="151">
        <v>1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6.9999999999999994E-5</v>
      </c>
      <c r="R182" s="157">
        <f t="shared" si="22"/>
        <v>6.9999999999999994E-5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286</v>
      </c>
      <c r="AT182" s="159" t="s">
        <v>240</v>
      </c>
      <c r="AU182" s="159" t="s">
        <v>89</v>
      </c>
      <c r="AY182" s="14" t="s">
        <v>237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286</v>
      </c>
      <c r="BM182" s="159" t="s">
        <v>2805</v>
      </c>
    </row>
    <row r="183" spans="1:65" s="2" customFormat="1" ht="21.75" customHeight="1" x14ac:dyDescent="0.2">
      <c r="A183" s="29"/>
      <c r="B183" s="146"/>
      <c r="C183" s="161" t="s">
        <v>387</v>
      </c>
      <c r="D183" s="161" t="s">
        <v>310</v>
      </c>
      <c r="E183" s="162"/>
      <c r="F183" s="163" t="s">
        <v>2806</v>
      </c>
      <c r="G183" s="164" t="s">
        <v>307</v>
      </c>
      <c r="H183" s="165">
        <v>1</v>
      </c>
      <c r="I183" s="166"/>
      <c r="J183" s="167">
        <f t="shared" si="2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21"/>
        <v>0</v>
      </c>
      <c r="Q183" s="157">
        <v>2.0500000000000002E-3</v>
      </c>
      <c r="R183" s="157">
        <f t="shared" si="22"/>
        <v>2.0500000000000002E-3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312</v>
      </c>
      <c r="AT183" s="159" t="s">
        <v>310</v>
      </c>
      <c r="AU183" s="159" t="s">
        <v>89</v>
      </c>
      <c r="AY183" s="14" t="s">
        <v>237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286</v>
      </c>
      <c r="BM183" s="159" t="s">
        <v>2807</v>
      </c>
    </row>
    <row r="184" spans="1:65" s="2" customFormat="1" ht="21.75" customHeight="1" x14ac:dyDescent="0.2">
      <c r="A184" s="29"/>
      <c r="B184" s="146"/>
      <c r="C184" s="147" t="s">
        <v>390</v>
      </c>
      <c r="D184" s="147" t="s">
        <v>240</v>
      </c>
      <c r="E184" s="148"/>
      <c r="F184" s="149" t="s">
        <v>2808</v>
      </c>
      <c r="G184" s="150" t="s">
        <v>307</v>
      </c>
      <c r="H184" s="151">
        <v>2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6.9999999999999994E-5</v>
      </c>
      <c r="R184" s="157">
        <f t="shared" si="22"/>
        <v>1.3999999999999999E-4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286</v>
      </c>
      <c r="AT184" s="159" t="s">
        <v>240</v>
      </c>
      <c r="AU184" s="159" t="s">
        <v>89</v>
      </c>
      <c r="AY184" s="14" t="s">
        <v>237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286</v>
      </c>
      <c r="BM184" s="159" t="s">
        <v>2809</v>
      </c>
    </row>
    <row r="185" spans="1:65" s="2" customFormat="1" ht="21.75" customHeight="1" x14ac:dyDescent="0.2">
      <c r="A185" s="29"/>
      <c r="B185" s="146"/>
      <c r="C185" s="161" t="s">
        <v>244</v>
      </c>
      <c r="D185" s="161" t="s">
        <v>310</v>
      </c>
      <c r="E185" s="162"/>
      <c r="F185" s="163" t="s">
        <v>2810</v>
      </c>
      <c r="G185" s="164" t="s">
        <v>307</v>
      </c>
      <c r="H185" s="165">
        <v>2</v>
      </c>
      <c r="I185" s="166"/>
      <c r="J185" s="167">
        <f t="shared" si="2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21"/>
        <v>0</v>
      </c>
      <c r="Q185" s="157">
        <v>2.8E-3</v>
      </c>
      <c r="R185" s="157">
        <f t="shared" si="22"/>
        <v>5.5999999999999999E-3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312</v>
      </c>
      <c r="AT185" s="159" t="s">
        <v>310</v>
      </c>
      <c r="AU185" s="159" t="s">
        <v>89</v>
      </c>
      <c r="AY185" s="14" t="s">
        <v>237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286</v>
      </c>
      <c r="BM185" s="159" t="s">
        <v>2811</v>
      </c>
    </row>
    <row r="186" spans="1:65" s="2" customFormat="1" ht="16.5" customHeight="1" x14ac:dyDescent="0.2">
      <c r="A186" s="29"/>
      <c r="B186" s="146"/>
      <c r="C186" s="147" t="s">
        <v>394</v>
      </c>
      <c r="D186" s="147" t="s">
        <v>240</v>
      </c>
      <c r="E186" s="148"/>
      <c r="F186" s="149" t="s">
        <v>2812</v>
      </c>
      <c r="G186" s="150" t="s">
        <v>307</v>
      </c>
      <c r="H186" s="151">
        <v>1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1.5200000000000001E-3</v>
      </c>
      <c r="R186" s="157">
        <f t="shared" si="22"/>
        <v>1.5200000000000001E-3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286</v>
      </c>
      <c r="AT186" s="159" t="s">
        <v>240</v>
      </c>
      <c r="AU186" s="159" t="s">
        <v>89</v>
      </c>
      <c r="AY186" s="14" t="s">
        <v>237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286</v>
      </c>
      <c r="BM186" s="159" t="s">
        <v>2813</v>
      </c>
    </row>
    <row r="187" spans="1:65" s="12" customFormat="1" ht="22.95" customHeight="1" x14ac:dyDescent="0.25">
      <c r="B187" s="134"/>
      <c r="D187" s="135" t="s">
        <v>76</v>
      </c>
      <c r="E187" s="144"/>
      <c r="F187" s="144" t="s">
        <v>2034</v>
      </c>
      <c r="I187" s="137"/>
      <c r="J187" s="145">
        <f>BK187</f>
        <v>0</v>
      </c>
      <c r="L187" s="134"/>
      <c r="M187" s="138"/>
      <c r="N187" s="139"/>
      <c r="O187" s="139"/>
      <c r="P187" s="140">
        <f>SUM(P188:P202)</f>
        <v>0</v>
      </c>
      <c r="Q187" s="139"/>
      <c r="R187" s="140">
        <f>SUM(R188:R202)</f>
        <v>0.25829999999999997</v>
      </c>
      <c r="S187" s="139"/>
      <c r="T187" s="141">
        <f>SUM(T188:T202)</f>
        <v>0.1976</v>
      </c>
      <c r="AR187" s="135" t="s">
        <v>89</v>
      </c>
      <c r="AT187" s="142" t="s">
        <v>76</v>
      </c>
      <c r="AU187" s="142" t="s">
        <v>83</v>
      </c>
      <c r="AY187" s="135" t="s">
        <v>237</v>
      </c>
      <c r="BK187" s="143">
        <f>SUM(BK188:BK202)</f>
        <v>0</v>
      </c>
    </row>
    <row r="188" spans="1:65" s="2" customFormat="1" ht="21.75" customHeight="1" x14ac:dyDescent="0.2">
      <c r="A188" s="29"/>
      <c r="B188" s="146"/>
      <c r="C188" s="147" t="s">
        <v>246</v>
      </c>
      <c r="D188" s="147" t="s">
        <v>240</v>
      </c>
      <c r="E188" s="148"/>
      <c r="F188" s="149" t="s">
        <v>2814</v>
      </c>
      <c r="G188" s="150" t="s">
        <v>307</v>
      </c>
      <c r="H188" s="151">
        <v>66</v>
      </c>
      <c r="I188" s="152"/>
      <c r="J188" s="153">
        <f t="shared" ref="J188:J202" si="30">ROUND(I188*H188,2)</f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ref="P188:P202" si="31">O188*H188</f>
        <v>0</v>
      </c>
      <c r="Q188" s="157">
        <v>0</v>
      </c>
      <c r="R188" s="157">
        <f t="shared" ref="R188:R202" si="32">Q188*H188</f>
        <v>0</v>
      </c>
      <c r="S188" s="157">
        <v>0</v>
      </c>
      <c r="T188" s="158">
        <f t="shared" ref="T188:T202" si="33"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286</v>
      </c>
      <c r="AT188" s="159" t="s">
        <v>240</v>
      </c>
      <c r="AU188" s="159" t="s">
        <v>89</v>
      </c>
      <c r="AY188" s="14" t="s">
        <v>237</v>
      </c>
      <c r="BE188" s="160">
        <f t="shared" ref="BE188:BE202" si="34">IF(N188="základná",J188,0)</f>
        <v>0</v>
      </c>
      <c r="BF188" s="160">
        <f t="shared" ref="BF188:BF202" si="35">IF(N188="znížená",J188,0)</f>
        <v>0</v>
      </c>
      <c r="BG188" s="160">
        <f t="shared" ref="BG188:BG202" si="36">IF(N188="zákl. prenesená",J188,0)</f>
        <v>0</v>
      </c>
      <c r="BH188" s="160">
        <f t="shared" ref="BH188:BH202" si="37">IF(N188="zníž. prenesená",J188,0)</f>
        <v>0</v>
      </c>
      <c r="BI188" s="160">
        <f t="shared" ref="BI188:BI202" si="38">IF(N188="nulová",J188,0)</f>
        <v>0</v>
      </c>
      <c r="BJ188" s="14" t="s">
        <v>89</v>
      </c>
      <c r="BK188" s="160">
        <f t="shared" ref="BK188:BK202" si="39">ROUND(I188*H188,2)</f>
        <v>0</v>
      </c>
      <c r="BL188" s="14" t="s">
        <v>286</v>
      </c>
      <c r="BM188" s="159" t="s">
        <v>2815</v>
      </c>
    </row>
    <row r="189" spans="1:65" s="2" customFormat="1" ht="21.75" customHeight="1" x14ac:dyDescent="0.2">
      <c r="A189" s="29"/>
      <c r="B189" s="146"/>
      <c r="C189" s="147" t="s">
        <v>399</v>
      </c>
      <c r="D189" s="147" t="s">
        <v>240</v>
      </c>
      <c r="E189" s="148"/>
      <c r="F189" s="149" t="s">
        <v>2816</v>
      </c>
      <c r="G189" s="150" t="s">
        <v>307</v>
      </c>
      <c r="H189" s="151">
        <v>16</v>
      </c>
      <c r="I189" s="152"/>
      <c r="J189" s="153">
        <f t="shared" si="3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31"/>
        <v>0</v>
      </c>
      <c r="Q189" s="157">
        <v>5.0000000000000002E-5</v>
      </c>
      <c r="R189" s="157">
        <f t="shared" si="32"/>
        <v>8.0000000000000004E-4</v>
      </c>
      <c r="S189" s="157">
        <v>1.235E-2</v>
      </c>
      <c r="T189" s="158">
        <f t="shared" si="33"/>
        <v>0.1976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286</v>
      </c>
      <c r="AT189" s="159" t="s">
        <v>240</v>
      </c>
      <c r="AU189" s="159" t="s">
        <v>89</v>
      </c>
      <c r="AY189" s="14" t="s">
        <v>237</v>
      </c>
      <c r="BE189" s="160">
        <f t="shared" si="34"/>
        <v>0</v>
      </c>
      <c r="BF189" s="160">
        <f t="shared" si="35"/>
        <v>0</v>
      </c>
      <c r="BG189" s="160">
        <f t="shared" si="36"/>
        <v>0</v>
      </c>
      <c r="BH189" s="160">
        <f t="shared" si="37"/>
        <v>0</v>
      </c>
      <c r="BI189" s="160">
        <f t="shared" si="38"/>
        <v>0</v>
      </c>
      <c r="BJ189" s="14" t="s">
        <v>89</v>
      </c>
      <c r="BK189" s="160">
        <f t="shared" si="39"/>
        <v>0</v>
      </c>
      <c r="BL189" s="14" t="s">
        <v>286</v>
      </c>
      <c r="BM189" s="159" t="s">
        <v>2817</v>
      </c>
    </row>
    <row r="190" spans="1:65" s="2" customFormat="1" ht="21.75" customHeight="1" x14ac:dyDescent="0.2">
      <c r="A190" s="29"/>
      <c r="B190" s="146"/>
      <c r="C190" s="147" t="s">
        <v>249</v>
      </c>
      <c r="D190" s="147" t="s">
        <v>240</v>
      </c>
      <c r="E190" s="148"/>
      <c r="F190" s="149" t="s">
        <v>2818</v>
      </c>
      <c r="G190" s="150" t="s">
        <v>307</v>
      </c>
      <c r="H190" s="151">
        <v>3</v>
      </c>
      <c r="I190" s="152"/>
      <c r="J190" s="153">
        <f t="shared" si="3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31"/>
        <v>0</v>
      </c>
      <c r="Q190" s="157">
        <v>2.0000000000000002E-5</v>
      </c>
      <c r="R190" s="157">
        <f t="shared" si="32"/>
        <v>6.0000000000000008E-5</v>
      </c>
      <c r="S190" s="157">
        <v>0</v>
      </c>
      <c r="T190" s="158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286</v>
      </c>
      <c r="AT190" s="159" t="s">
        <v>240</v>
      </c>
      <c r="AU190" s="159" t="s">
        <v>89</v>
      </c>
      <c r="AY190" s="14" t="s">
        <v>237</v>
      </c>
      <c r="BE190" s="160">
        <f t="shared" si="34"/>
        <v>0</v>
      </c>
      <c r="BF190" s="160">
        <f t="shared" si="35"/>
        <v>0</v>
      </c>
      <c r="BG190" s="160">
        <f t="shared" si="36"/>
        <v>0</v>
      </c>
      <c r="BH190" s="160">
        <f t="shared" si="37"/>
        <v>0</v>
      </c>
      <c r="BI190" s="160">
        <f t="shared" si="38"/>
        <v>0</v>
      </c>
      <c r="BJ190" s="14" t="s">
        <v>89</v>
      </c>
      <c r="BK190" s="160">
        <f t="shared" si="39"/>
        <v>0</v>
      </c>
      <c r="BL190" s="14" t="s">
        <v>286</v>
      </c>
      <c r="BM190" s="159" t="s">
        <v>2819</v>
      </c>
    </row>
    <row r="191" spans="1:65" s="2" customFormat="1" ht="33" customHeight="1" x14ac:dyDescent="0.2">
      <c r="A191" s="29"/>
      <c r="B191" s="146"/>
      <c r="C191" s="161" t="s">
        <v>404</v>
      </c>
      <c r="D191" s="161" t="s">
        <v>310</v>
      </c>
      <c r="E191" s="162"/>
      <c r="F191" s="163" t="s">
        <v>4860</v>
      </c>
      <c r="G191" s="164" t="s">
        <v>307</v>
      </c>
      <c r="H191" s="165">
        <v>3</v>
      </c>
      <c r="I191" s="166"/>
      <c r="J191" s="167">
        <f t="shared" si="3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31"/>
        <v>0</v>
      </c>
      <c r="Q191" s="157">
        <v>9.6200000000000001E-3</v>
      </c>
      <c r="R191" s="157">
        <f t="shared" si="32"/>
        <v>2.886E-2</v>
      </c>
      <c r="S191" s="157">
        <v>0</v>
      </c>
      <c r="T191" s="158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312</v>
      </c>
      <c r="AT191" s="159" t="s">
        <v>310</v>
      </c>
      <c r="AU191" s="159" t="s">
        <v>89</v>
      </c>
      <c r="AY191" s="14" t="s">
        <v>237</v>
      </c>
      <c r="BE191" s="160">
        <f t="shared" si="34"/>
        <v>0</v>
      </c>
      <c r="BF191" s="160">
        <f t="shared" si="35"/>
        <v>0</v>
      </c>
      <c r="BG191" s="160">
        <f t="shared" si="36"/>
        <v>0</v>
      </c>
      <c r="BH191" s="160">
        <f t="shared" si="37"/>
        <v>0</v>
      </c>
      <c r="BI191" s="160">
        <f t="shared" si="38"/>
        <v>0</v>
      </c>
      <c r="BJ191" s="14" t="s">
        <v>89</v>
      </c>
      <c r="BK191" s="160">
        <f t="shared" si="39"/>
        <v>0</v>
      </c>
      <c r="BL191" s="14" t="s">
        <v>286</v>
      </c>
      <c r="BM191" s="159" t="s">
        <v>2820</v>
      </c>
    </row>
    <row r="192" spans="1:65" s="2" customFormat="1" ht="21.75" customHeight="1" x14ac:dyDescent="0.2">
      <c r="A192" s="29"/>
      <c r="B192" s="146"/>
      <c r="C192" s="147" t="s">
        <v>407</v>
      </c>
      <c r="D192" s="147" t="s">
        <v>240</v>
      </c>
      <c r="E192" s="148"/>
      <c r="F192" s="149" t="s">
        <v>2821</v>
      </c>
      <c r="G192" s="150" t="s">
        <v>307</v>
      </c>
      <c r="H192" s="151">
        <v>2</v>
      </c>
      <c r="I192" s="152"/>
      <c r="J192" s="153">
        <f t="shared" si="3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31"/>
        <v>0</v>
      </c>
      <c r="Q192" s="157">
        <v>2.0000000000000002E-5</v>
      </c>
      <c r="R192" s="157">
        <f t="shared" si="32"/>
        <v>4.0000000000000003E-5</v>
      </c>
      <c r="S192" s="157">
        <v>0</v>
      </c>
      <c r="T192" s="158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286</v>
      </c>
      <c r="AT192" s="159" t="s">
        <v>240</v>
      </c>
      <c r="AU192" s="159" t="s">
        <v>89</v>
      </c>
      <c r="AY192" s="14" t="s">
        <v>237</v>
      </c>
      <c r="BE192" s="160">
        <f t="shared" si="34"/>
        <v>0</v>
      </c>
      <c r="BF192" s="160">
        <f t="shared" si="35"/>
        <v>0</v>
      </c>
      <c r="BG192" s="160">
        <f t="shared" si="36"/>
        <v>0</v>
      </c>
      <c r="BH192" s="160">
        <f t="shared" si="37"/>
        <v>0</v>
      </c>
      <c r="BI192" s="160">
        <f t="shared" si="38"/>
        <v>0</v>
      </c>
      <c r="BJ192" s="14" t="s">
        <v>89</v>
      </c>
      <c r="BK192" s="160">
        <f t="shared" si="39"/>
        <v>0</v>
      </c>
      <c r="BL192" s="14" t="s">
        <v>286</v>
      </c>
      <c r="BM192" s="159" t="s">
        <v>2822</v>
      </c>
    </row>
    <row r="193" spans="1:65" s="2" customFormat="1" ht="33" customHeight="1" x14ac:dyDescent="0.2">
      <c r="A193" s="29"/>
      <c r="B193" s="146"/>
      <c r="C193" s="161" t="s">
        <v>410</v>
      </c>
      <c r="D193" s="161" t="s">
        <v>310</v>
      </c>
      <c r="E193" s="162"/>
      <c r="F193" s="163" t="s">
        <v>4861</v>
      </c>
      <c r="G193" s="164" t="s">
        <v>307</v>
      </c>
      <c r="H193" s="165">
        <v>2</v>
      </c>
      <c r="I193" s="166"/>
      <c r="J193" s="167">
        <f t="shared" si="3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31"/>
        <v>0</v>
      </c>
      <c r="Q193" s="157">
        <v>1.0659999999999999E-2</v>
      </c>
      <c r="R193" s="157">
        <f t="shared" si="32"/>
        <v>2.1319999999999999E-2</v>
      </c>
      <c r="S193" s="157">
        <v>0</v>
      </c>
      <c r="T193" s="158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312</v>
      </c>
      <c r="AT193" s="159" t="s">
        <v>310</v>
      </c>
      <c r="AU193" s="159" t="s">
        <v>89</v>
      </c>
      <c r="AY193" s="14" t="s">
        <v>237</v>
      </c>
      <c r="BE193" s="160">
        <f t="shared" si="34"/>
        <v>0</v>
      </c>
      <c r="BF193" s="160">
        <f t="shared" si="35"/>
        <v>0</v>
      </c>
      <c r="BG193" s="160">
        <f t="shared" si="36"/>
        <v>0</v>
      </c>
      <c r="BH193" s="160">
        <f t="shared" si="37"/>
        <v>0</v>
      </c>
      <c r="BI193" s="160">
        <f t="shared" si="38"/>
        <v>0</v>
      </c>
      <c r="BJ193" s="14" t="s">
        <v>89</v>
      </c>
      <c r="BK193" s="160">
        <f t="shared" si="39"/>
        <v>0</v>
      </c>
      <c r="BL193" s="14" t="s">
        <v>286</v>
      </c>
      <c r="BM193" s="159" t="s">
        <v>2823</v>
      </c>
    </row>
    <row r="194" spans="1:65" s="2" customFormat="1" ht="21.75" customHeight="1" x14ac:dyDescent="0.2">
      <c r="A194" s="29"/>
      <c r="B194" s="146"/>
      <c r="C194" s="147" t="s">
        <v>251</v>
      </c>
      <c r="D194" s="147" t="s">
        <v>240</v>
      </c>
      <c r="E194" s="148"/>
      <c r="F194" s="149" t="s">
        <v>2824</v>
      </c>
      <c r="G194" s="150" t="s">
        <v>307</v>
      </c>
      <c r="H194" s="151">
        <v>5</v>
      </c>
      <c r="I194" s="152"/>
      <c r="J194" s="153">
        <f t="shared" si="3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31"/>
        <v>0</v>
      </c>
      <c r="Q194" s="157">
        <v>2.0000000000000002E-5</v>
      </c>
      <c r="R194" s="157">
        <f t="shared" si="32"/>
        <v>1E-4</v>
      </c>
      <c r="S194" s="157">
        <v>0</v>
      </c>
      <c r="T194" s="158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286</v>
      </c>
      <c r="AT194" s="159" t="s">
        <v>240</v>
      </c>
      <c r="AU194" s="159" t="s">
        <v>89</v>
      </c>
      <c r="AY194" s="14" t="s">
        <v>237</v>
      </c>
      <c r="BE194" s="160">
        <f t="shared" si="34"/>
        <v>0</v>
      </c>
      <c r="BF194" s="160">
        <f t="shared" si="35"/>
        <v>0</v>
      </c>
      <c r="BG194" s="160">
        <f t="shared" si="36"/>
        <v>0</v>
      </c>
      <c r="BH194" s="160">
        <f t="shared" si="37"/>
        <v>0</v>
      </c>
      <c r="BI194" s="160">
        <f t="shared" si="38"/>
        <v>0</v>
      </c>
      <c r="BJ194" s="14" t="s">
        <v>89</v>
      </c>
      <c r="BK194" s="160">
        <f t="shared" si="39"/>
        <v>0</v>
      </c>
      <c r="BL194" s="14" t="s">
        <v>286</v>
      </c>
      <c r="BM194" s="159" t="s">
        <v>2825</v>
      </c>
    </row>
    <row r="195" spans="1:65" s="2" customFormat="1" ht="33" customHeight="1" x14ac:dyDescent="0.2">
      <c r="A195" s="29"/>
      <c r="B195" s="146"/>
      <c r="C195" s="161" t="s">
        <v>416</v>
      </c>
      <c r="D195" s="161" t="s">
        <v>310</v>
      </c>
      <c r="E195" s="162"/>
      <c r="F195" s="163" t="s">
        <v>4862</v>
      </c>
      <c r="G195" s="164" t="s">
        <v>307</v>
      </c>
      <c r="H195" s="165">
        <v>1</v>
      </c>
      <c r="I195" s="166"/>
      <c r="J195" s="167">
        <f t="shared" si="3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31"/>
        <v>0</v>
      </c>
      <c r="Q195" s="157">
        <v>2.4219999999999998E-2</v>
      </c>
      <c r="R195" s="157">
        <f t="shared" si="32"/>
        <v>2.4219999999999998E-2</v>
      </c>
      <c r="S195" s="157">
        <v>0</v>
      </c>
      <c r="T195" s="158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312</v>
      </c>
      <c r="AT195" s="159" t="s">
        <v>310</v>
      </c>
      <c r="AU195" s="159" t="s">
        <v>89</v>
      </c>
      <c r="AY195" s="14" t="s">
        <v>237</v>
      </c>
      <c r="BE195" s="160">
        <f t="shared" si="34"/>
        <v>0</v>
      </c>
      <c r="BF195" s="160">
        <f t="shared" si="35"/>
        <v>0</v>
      </c>
      <c r="BG195" s="160">
        <f t="shared" si="36"/>
        <v>0</v>
      </c>
      <c r="BH195" s="160">
        <f t="shared" si="37"/>
        <v>0</v>
      </c>
      <c r="BI195" s="160">
        <f t="shared" si="38"/>
        <v>0</v>
      </c>
      <c r="BJ195" s="14" t="s">
        <v>89</v>
      </c>
      <c r="BK195" s="160">
        <f t="shared" si="39"/>
        <v>0</v>
      </c>
      <c r="BL195" s="14" t="s">
        <v>286</v>
      </c>
      <c r="BM195" s="159" t="s">
        <v>2826</v>
      </c>
    </row>
    <row r="196" spans="1:65" s="2" customFormat="1" ht="33" customHeight="1" x14ac:dyDescent="0.2">
      <c r="A196" s="29"/>
      <c r="B196" s="146"/>
      <c r="C196" s="161" t="s">
        <v>254</v>
      </c>
      <c r="D196" s="161" t="s">
        <v>310</v>
      </c>
      <c r="E196" s="162"/>
      <c r="F196" s="163" t="s">
        <v>4863</v>
      </c>
      <c r="G196" s="164" t="s">
        <v>307</v>
      </c>
      <c r="H196" s="165">
        <v>2</v>
      </c>
      <c r="I196" s="166"/>
      <c r="J196" s="167">
        <f t="shared" si="30"/>
        <v>0</v>
      </c>
      <c r="K196" s="168"/>
      <c r="L196" s="169"/>
      <c r="M196" s="170" t="s">
        <v>1</v>
      </c>
      <c r="N196" s="171" t="s">
        <v>43</v>
      </c>
      <c r="O196" s="54"/>
      <c r="P196" s="157">
        <f t="shared" si="31"/>
        <v>0</v>
      </c>
      <c r="Q196" s="157">
        <v>1.7729999999999999E-2</v>
      </c>
      <c r="R196" s="157">
        <f t="shared" si="32"/>
        <v>3.5459999999999998E-2</v>
      </c>
      <c r="S196" s="157">
        <v>0</v>
      </c>
      <c r="T196" s="158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312</v>
      </c>
      <c r="AT196" s="159" t="s">
        <v>310</v>
      </c>
      <c r="AU196" s="159" t="s">
        <v>89</v>
      </c>
      <c r="AY196" s="14" t="s">
        <v>237</v>
      </c>
      <c r="BE196" s="160">
        <f t="shared" si="34"/>
        <v>0</v>
      </c>
      <c r="BF196" s="160">
        <f t="shared" si="35"/>
        <v>0</v>
      </c>
      <c r="BG196" s="160">
        <f t="shared" si="36"/>
        <v>0</v>
      </c>
      <c r="BH196" s="160">
        <f t="shared" si="37"/>
        <v>0</v>
      </c>
      <c r="BI196" s="160">
        <f t="shared" si="38"/>
        <v>0</v>
      </c>
      <c r="BJ196" s="14" t="s">
        <v>89</v>
      </c>
      <c r="BK196" s="160">
        <f t="shared" si="39"/>
        <v>0</v>
      </c>
      <c r="BL196" s="14" t="s">
        <v>286</v>
      </c>
      <c r="BM196" s="159" t="s">
        <v>2827</v>
      </c>
    </row>
    <row r="197" spans="1:65" s="2" customFormat="1" ht="33" customHeight="1" x14ac:dyDescent="0.2">
      <c r="A197" s="29"/>
      <c r="B197" s="146"/>
      <c r="C197" s="161" t="s">
        <v>422</v>
      </c>
      <c r="D197" s="161" t="s">
        <v>310</v>
      </c>
      <c r="E197" s="162"/>
      <c r="F197" s="163" t="s">
        <v>4864</v>
      </c>
      <c r="G197" s="164" t="s">
        <v>307</v>
      </c>
      <c r="H197" s="165">
        <v>2</v>
      </c>
      <c r="I197" s="166"/>
      <c r="J197" s="167">
        <f t="shared" si="3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31"/>
        <v>0</v>
      </c>
      <c r="Q197" s="157">
        <v>1.295E-2</v>
      </c>
      <c r="R197" s="157">
        <f t="shared" si="32"/>
        <v>2.5899999999999999E-2</v>
      </c>
      <c r="S197" s="157">
        <v>0</v>
      </c>
      <c r="T197" s="158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312</v>
      </c>
      <c r="AT197" s="159" t="s">
        <v>310</v>
      </c>
      <c r="AU197" s="159" t="s">
        <v>89</v>
      </c>
      <c r="AY197" s="14" t="s">
        <v>237</v>
      </c>
      <c r="BE197" s="160">
        <f t="shared" si="34"/>
        <v>0</v>
      </c>
      <c r="BF197" s="160">
        <f t="shared" si="35"/>
        <v>0</v>
      </c>
      <c r="BG197" s="160">
        <f t="shared" si="36"/>
        <v>0</v>
      </c>
      <c r="BH197" s="160">
        <f t="shared" si="37"/>
        <v>0</v>
      </c>
      <c r="BI197" s="160">
        <f t="shared" si="38"/>
        <v>0</v>
      </c>
      <c r="BJ197" s="14" t="s">
        <v>89</v>
      </c>
      <c r="BK197" s="160">
        <f t="shared" si="39"/>
        <v>0</v>
      </c>
      <c r="BL197" s="14" t="s">
        <v>286</v>
      </c>
      <c r="BM197" s="159" t="s">
        <v>2828</v>
      </c>
    </row>
    <row r="198" spans="1:65" s="2" customFormat="1" ht="33" customHeight="1" x14ac:dyDescent="0.2">
      <c r="A198" s="29"/>
      <c r="B198" s="146"/>
      <c r="C198" s="147" t="s">
        <v>256</v>
      </c>
      <c r="D198" s="147" t="s">
        <v>240</v>
      </c>
      <c r="E198" s="148"/>
      <c r="F198" s="149" t="s">
        <v>2829</v>
      </c>
      <c r="G198" s="150" t="s">
        <v>307</v>
      </c>
      <c r="H198" s="151">
        <v>1</v>
      </c>
      <c r="I198" s="152"/>
      <c r="J198" s="153">
        <f t="shared" si="3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31"/>
        <v>0</v>
      </c>
      <c r="Q198" s="157">
        <v>2.0000000000000002E-5</v>
      </c>
      <c r="R198" s="157">
        <f t="shared" si="32"/>
        <v>2.0000000000000002E-5</v>
      </c>
      <c r="S198" s="157">
        <v>0</v>
      </c>
      <c r="T198" s="158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286</v>
      </c>
      <c r="AT198" s="159" t="s">
        <v>240</v>
      </c>
      <c r="AU198" s="159" t="s">
        <v>89</v>
      </c>
      <c r="AY198" s="14" t="s">
        <v>237</v>
      </c>
      <c r="BE198" s="160">
        <f t="shared" si="34"/>
        <v>0</v>
      </c>
      <c r="BF198" s="160">
        <f t="shared" si="35"/>
        <v>0</v>
      </c>
      <c r="BG198" s="160">
        <f t="shared" si="36"/>
        <v>0</v>
      </c>
      <c r="BH198" s="160">
        <f t="shared" si="37"/>
        <v>0</v>
      </c>
      <c r="BI198" s="160">
        <f t="shared" si="38"/>
        <v>0</v>
      </c>
      <c r="BJ198" s="14" t="s">
        <v>89</v>
      </c>
      <c r="BK198" s="160">
        <f t="shared" si="39"/>
        <v>0</v>
      </c>
      <c r="BL198" s="14" t="s">
        <v>286</v>
      </c>
      <c r="BM198" s="159" t="s">
        <v>2830</v>
      </c>
    </row>
    <row r="199" spans="1:65" s="2" customFormat="1" ht="33" customHeight="1" x14ac:dyDescent="0.2">
      <c r="A199" s="29"/>
      <c r="B199" s="146"/>
      <c r="C199" s="161" t="s">
        <v>427</v>
      </c>
      <c r="D199" s="161" t="s">
        <v>310</v>
      </c>
      <c r="E199" s="162"/>
      <c r="F199" s="163" t="s">
        <v>4865</v>
      </c>
      <c r="G199" s="164" t="s">
        <v>307</v>
      </c>
      <c r="H199" s="165">
        <v>1</v>
      </c>
      <c r="I199" s="166"/>
      <c r="J199" s="167">
        <f t="shared" si="30"/>
        <v>0</v>
      </c>
      <c r="K199" s="168"/>
      <c r="L199" s="169"/>
      <c r="M199" s="170" t="s">
        <v>1</v>
      </c>
      <c r="N199" s="171" t="s">
        <v>43</v>
      </c>
      <c r="O199" s="54"/>
      <c r="P199" s="157">
        <f t="shared" si="31"/>
        <v>0</v>
      </c>
      <c r="Q199" s="157">
        <v>3.2759999999999997E-2</v>
      </c>
      <c r="R199" s="157">
        <f t="shared" si="32"/>
        <v>3.2759999999999997E-2</v>
      </c>
      <c r="S199" s="157">
        <v>0</v>
      </c>
      <c r="T199" s="158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312</v>
      </c>
      <c r="AT199" s="159" t="s">
        <v>310</v>
      </c>
      <c r="AU199" s="159" t="s">
        <v>89</v>
      </c>
      <c r="AY199" s="14" t="s">
        <v>237</v>
      </c>
      <c r="BE199" s="160">
        <f t="shared" si="34"/>
        <v>0</v>
      </c>
      <c r="BF199" s="160">
        <f t="shared" si="35"/>
        <v>0</v>
      </c>
      <c r="BG199" s="160">
        <f t="shared" si="36"/>
        <v>0</v>
      </c>
      <c r="BH199" s="160">
        <f t="shared" si="37"/>
        <v>0</v>
      </c>
      <c r="BI199" s="160">
        <f t="shared" si="38"/>
        <v>0</v>
      </c>
      <c r="BJ199" s="14" t="s">
        <v>89</v>
      </c>
      <c r="BK199" s="160">
        <f t="shared" si="39"/>
        <v>0</v>
      </c>
      <c r="BL199" s="14" t="s">
        <v>286</v>
      </c>
      <c r="BM199" s="159" t="s">
        <v>2831</v>
      </c>
    </row>
    <row r="200" spans="1:65" s="2" customFormat="1" ht="33" customHeight="1" x14ac:dyDescent="0.2">
      <c r="A200" s="29"/>
      <c r="B200" s="146"/>
      <c r="C200" s="147" t="s">
        <v>430</v>
      </c>
      <c r="D200" s="147" t="s">
        <v>240</v>
      </c>
      <c r="E200" s="148"/>
      <c r="F200" s="149" t="s">
        <v>814</v>
      </c>
      <c r="G200" s="150" t="s">
        <v>307</v>
      </c>
      <c r="H200" s="151">
        <v>2</v>
      </c>
      <c r="I200" s="152"/>
      <c r="J200" s="153">
        <f t="shared" si="3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31"/>
        <v>0</v>
      </c>
      <c r="Q200" s="157">
        <v>2.0000000000000002E-5</v>
      </c>
      <c r="R200" s="157">
        <f t="shared" si="32"/>
        <v>4.0000000000000003E-5</v>
      </c>
      <c r="S200" s="157">
        <v>0</v>
      </c>
      <c r="T200" s="158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286</v>
      </c>
      <c r="AT200" s="159" t="s">
        <v>240</v>
      </c>
      <c r="AU200" s="159" t="s">
        <v>89</v>
      </c>
      <c r="AY200" s="14" t="s">
        <v>237</v>
      </c>
      <c r="BE200" s="160">
        <f t="shared" si="34"/>
        <v>0</v>
      </c>
      <c r="BF200" s="160">
        <f t="shared" si="35"/>
        <v>0</v>
      </c>
      <c r="BG200" s="160">
        <f t="shared" si="36"/>
        <v>0</v>
      </c>
      <c r="BH200" s="160">
        <f t="shared" si="37"/>
        <v>0</v>
      </c>
      <c r="BI200" s="160">
        <f t="shared" si="38"/>
        <v>0</v>
      </c>
      <c r="BJ200" s="14" t="s">
        <v>89</v>
      </c>
      <c r="BK200" s="160">
        <f t="shared" si="39"/>
        <v>0</v>
      </c>
      <c r="BL200" s="14" t="s">
        <v>286</v>
      </c>
      <c r="BM200" s="159" t="s">
        <v>2832</v>
      </c>
    </row>
    <row r="201" spans="1:65" s="2" customFormat="1" ht="33" customHeight="1" x14ac:dyDescent="0.2">
      <c r="A201" s="29"/>
      <c r="B201" s="146"/>
      <c r="C201" s="161" t="s">
        <v>433</v>
      </c>
      <c r="D201" s="161" t="s">
        <v>310</v>
      </c>
      <c r="E201" s="162"/>
      <c r="F201" s="163" t="s">
        <v>4866</v>
      </c>
      <c r="G201" s="164" t="s">
        <v>307</v>
      </c>
      <c r="H201" s="165">
        <v>2</v>
      </c>
      <c r="I201" s="166"/>
      <c r="J201" s="167">
        <f t="shared" si="30"/>
        <v>0</v>
      </c>
      <c r="K201" s="168"/>
      <c r="L201" s="169"/>
      <c r="M201" s="170" t="s">
        <v>1</v>
      </c>
      <c r="N201" s="171" t="s">
        <v>43</v>
      </c>
      <c r="O201" s="54"/>
      <c r="P201" s="157">
        <f t="shared" si="31"/>
        <v>0</v>
      </c>
      <c r="Q201" s="157">
        <v>4.4359999999999997E-2</v>
      </c>
      <c r="R201" s="157">
        <f t="shared" si="32"/>
        <v>8.8719999999999993E-2</v>
      </c>
      <c r="S201" s="157">
        <v>0</v>
      </c>
      <c r="T201" s="158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312</v>
      </c>
      <c r="AT201" s="159" t="s">
        <v>310</v>
      </c>
      <c r="AU201" s="159" t="s">
        <v>89</v>
      </c>
      <c r="AY201" s="14" t="s">
        <v>237</v>
      </c>
      <c r="BE201" s="160">
        <f t="shared" si="34"/>
        <v>0</v>
      </c>
      <c r="BF201" s="160">
        <f t="shared" si="35"/>
        <v>0</v>
      </c>
      <c r="BG201" s="160">
        <f t="shared" si="36"/>
        <v>0</v>
      </c>
      <c r="BH201" s="160">
        <f t="shared" si="37"/>
        <v>0</v>
      </c>
      <c r="BI201" s="160">
        <f t="shared" si="38"/>
        <v>0</v>
      </c>
      <c r="BJ201" s="14" t="s">
        <v>89</v>
      </c>
      <c r="BK201" s="160">
        <f t="shared" si="39"/>
        <v>0</v>
      </c>
      <c r="BL201" s="14" t="s">
        <v>286</v>
      </c>
      <c r="BM201" s="159" t="s">
        <v>2833</v>
      </c>
    </row>
    <row r="202" spans="1:65" s="2" customFormat="1" ht="21.75" customHeight="1" x14ac:dyDescent="0.2">
      <c r="A202" s="29"/>
      <c r="B202" s="146"/>
      <c r="C202" s="147" t="s">
        <v>436</v>
      </c>
      <c r="D202" s="147" t="s">
        <v>240</v>
      </c>
      <c r="E202" s="148"/>
      <c r="F202" s="149" t="s">
        <v>2035</v>
      </c>
      <c r="G202" s="150" t="s">
        <v>2036</v>
      </c>
      <c r="H202" s="151">
        <v>150</v>
      </c>
      <c r="I202" s="152"/>
      <c r="J202" s="153">
        <f t="shared" si="3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31"/>
        <v>0</v>
      </c>
      <c r="Q202" s="157">
        <v>0</v>
      </c>
      <c r="R202" s="157">
        <f t="shared" si="32"/>
        <v>0</v>
      </c>
      <c r="S202" s="157">
        <v>0</v>
      </c>
      <c r="T202" s="158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286</v>
      </c>
      <c r="AT202" s="159" t="s">
        <v>240</v>
      </c>
      <c r="AU202" s="159" t="s">
        <v>89</v>
      </c>
      <c r="AY202" s="14" t="s">
        <v>237</v>
      </c>
      <c r="BE202" s="160">
        <f t="shared" si="34"/>
        <v>0</v>
      </c>
      <c r="BF202" s="160">
        <f t="shared" si="35"/>
        <v>0</v>
      </c>
      <c r="BG202" s="160">
        <f t="shared" si="36"/>
        <v>0</v>
      </c>
      <c r="BH202" s="160">
        <f t="shared" si="37"/>
        <v>0</v>
      </c>
      <c r="BI202" s="160">
        <f t="shared" si="38"/>
        <v>0</v>
      </c>
      <c r="BJ202" s="14" t="s">
        <v>89</v>
      </c>
      <c r="BK202" s="160">
        <f t="shared" si="39"/>
        <v>0</v>
      </c>
      <c r="BL202" s="14" t="s">
        <v>286</v>
      </c>
      <c r="BM202" s="159" t="s">
        <v>2834</v>
      </c>
    </row>
    <row r="203" spans="1:65" s="12" customFormat="1" ht="22.95" customHeight="1" x14ac:dyDescent="0.25">
      <c r="B203" s="134"/>
      <c r="D203" s="135" t="s">
        <v>76</v>
      </c>
      <c r="E203" s="144"/>
      <c r="F203" s="144" t="s">
        <v>1566</v>
      </c>
      <c r="I203" s="137"/>
      <c r="J203" s="145">
        <f>BK203</f>
        <v>0</v>
      </c>
      <c r="L203" s="134"/>
      <c r="M203" s="138"/>
      <c r="N203" s="139"/>
      <c r="O203" s="139"/>
      <c r="P203" s="140">
        <f>SUM(P204:P205)</f>
        <v>0</v>
      </c>
      <c r="Q203" s="139"/>
      <c r="R203" s="140">
        <f>SUM(R204:R205)</f>
        <v>2.4000000000000002E-3</v>
      </c>
      <c r="S203" s="139"/>
      <c r="T203" s="141">
        <f>SUM(T204:T205)</f>
        <v>0</v>
      </c>
      <c r="AR203" s="135" t="s">
        <v>89</v>
      </c>
      <c r="AT203" s="142" t="s">
        <v>76</v>
      </c>
      <c r="AU203" s="142" t="s">
        <v>83</v>
      </c>
      <c r="AY203" s="135" t="s">
        <v>237</v>
      </c>
      <c r="BK203" s="143">
        <f>SUM(BK204:BK205)</f>
        <v>0</v>
      </c>
    </row>
    <row r="204" spans="1:65" s="2" customFormat="1" ht="21.75" customHeight="1" x14ac:dyDescent="0.2">
      <c r="A204" s="29"/>
      <c r="B204" s="146"/>
      <c r="C204" s="147" t="s">
        <v>439</v>
      </c>
      <c r="D204" s="147" t="s">
        <v>240</v>
      </c>
      <c r="E204" s="148"/>
      <c r="F204" s="149" t="s">
        <v>2044</v>
      </c>
      <c r="G204" s="150" t="s">
        <v>1382</v>
      </c>
      <c r="H204" s="151">
        <v>30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8.0000000000000007E-5</v>
      </c>
      <c r="R204" s="157">
        <f>Q204*H204</f>
        <v>2.4000000000000002E-3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286</v>
      </c>
      <c r="AT204" s="159" t="s">
        <v>240</v>
      </c>
      <c r="AU204" s="159" t="s">
        <v>89</v>
      </c>
      <c r="AY204" s="14" t="s">
        <v>237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286</v>
      </c>
      <c r="BM204" s="159" t="s">
        <v>2835</v>
      </c>
    </row>
    <row r="205" spans="1:65" s="2" customFormat="1" ht="21.75" customHeight="1" x14ac:dyDescent="0.2">
      <c r="A205" s="29"/>
      <c r="B205" s="146"/>
      <c r="C205" s="147" t="s">
        <v>442</v>
      </c>
      <c r="D205" s="147" t="s">
        <v>240</v>
      </c>
      <c r="E205" s="148"/>
      <c r="F205" s="149" t="s">
        <v>1591</v>
      </c>
      <c r="G205" s="150" t="s">
        <v>266</v>
      </c>
      <c r="H205" s="151">
        <v>0.03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286</v>
      </c>
      <c r="AT205" s="159" t="s">
        <v>240</v>
      </c>
      <c r="AU205" s="159" t="s">
        <v>89</v>
      </c>
      <c r="AY205" s="14" t="s">
        <v>237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286</v>
      </c>
      <c r="BM205" s="159" t="s">
        <v>2836</v>
      </c>
    </row>
    <row r="206" spans="1:65" s="12" customFormat="1" ht="25.95" customHeight="1" x14ac:dyDescent="0.25">
      <c r="B206" s="134"/>
      <c r="D206" s="135" t="s">
        <v>76</v>
      </c>
      <c r="E206" s="136"/>
      <c r="F206" s="136" t="s">
        <v>1828</v>
      </c>
      <c r="I206" s="137"/>
      <c r="J206" s="122">
        <f>BK206</f>
        <v>0</v>
      </c>
      <c r="L206" s="134"/>
      <c r="M206" s="138"/>
      <c r="N206" s="139"/>
      <c r="O206" s="139"/>
      <c r="P206" s="140">
        <f>SUM(P207:P208)</f>
        <v>0</v>
      </c>
      <c r="Q206" s="139"/>
      <c r="R206" s="140">
        <f>SUM(R207:R208)</f>
        <v>0</v>
      </c>
      <c r="S206" s="139"/>
      <c r="T206" s="141">
        <f>SUM(T207:T208)</f>
        <v>0</v>
      </c>
      <c r="AR206" s="135" t="s">
        <v>243</v>
      </c>
      <c r="AT206" s="142" t="s">
        <v>76</v>
      </c>
      <c r="AU206" s="142" t="s">
        <v>77</v>
      </c>
      <c r="AY206" s="135" t="s">
        <v>237</v>
      </c>
      <c r="BK206" s="143">
        <f>SUM(BK207:BK208)</f>
        <v>0</v>
      </c>
    </row>
    <row r="207" spans="1:65" s="2" customFormat="1" ht="33" customHeight="1" x14ac:dyDescent="0.2">
      <c r="A207" s="29"/>
      <c r="B207" s="146"/>
      <c r="C207" s="147" t="s">
        <v>445</v>
      </c>
      <c r="D207" s="147" t="s">
        <v>240</v>
      </c>
      <c r="E207" s="148"/>
      <c r="F207" s="149" t="s">
        <v>2049</v>
      </c>
      <c r="G207" s="150" t="s">
        <v>454</v>
      </c>
      <c r="H207" s="151">
        <v>160</v>
      </c>
      <c r="I207" s="152"/>
      <c r="J207" s="153">
        <f>ROUND(I207*H207,2)</f>
        <v>0</v>
      </c>
      <c r="K207" s="154"/>
      <c r="L207" s="30"/>
      <c r="M207" s="155" t="s">
        <v>1</v>
      </c>
      <c r="N207" s="156" t="s">
        <v>43</v>
      </c>
      <c r="O207" s="54"/>
      <c r="P207" s="157">
        <f>O207*H207</f>
        <v>0</v>
      </c>
      <c r="Q207" s="157">
        <v>0</v>
      </c>
      <c r="R207" s="157">
        <f>Q207*H207</f>
        <v>0</v>
      </c>
      <c r="S207" s="157">
        <v>0</v>
      </c>
      <c r="T207" s="158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972</v>
      </c>
      <c r="AT207" s="159" t="s">
        <v>240</v>
      </c>
      <c r="AU207" s="159" t="s">
        <v>83</v>
      </c>
      <c r="AY207" s="14" t="s">
        <v>237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4" t="s">
        <v>89</v>
      </c>
      <c r="BK207" s="160">
        <f>ROUND(I207*H207,2)</f>
        <v>0</v>
      </c>
      <c r="BL207" s="14" t="s">
        <v>972</v>
      </c>
      <c r="BM207" s="159" t="s">
        <v>2837</v>
      </c>
    </row>
    <row r="208" spans="1:65" s="2" customFormat="1" ht="33" customHeight="1" x14ac:dyDescent="0.2">
      <c r="A208" s="29"/>
      <c r="B208" s="146"/>
      <c r="C208" s="147" t="s">
        <v>448</v>
      </c>
      <c r="D208" s="147" t="s">
        <v>240</v>
      </c>
      <c r="E208" s="148"/>
      <c r="F208" s="149" t="s">
        <v>1831</v>
      </c>
      <c r="G208" s="150" t="s">
        <v>454</v>
      </c>
      <c r="H208" s="151">
        <v>50</v>
      </c>
      <c r="I208" s="152"/>
      <c r="J208" s="153">
        <f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>O208*H208</f>
        <v>0</v>
      </c>
      <c r="Q208" s="157">
        <v>0</v>
      </c>
      <c r="R208" s="157">
        <f>Q208*H208</f>
        <v>0</v>
      </c>
      <c r="S208" s="157">
        <v>0</v>
      </c>
      <c r="T208" s="158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972</v>
      </c>
      <c r="AT208" s="159" t="s">
        <v>240</v>
      </c>
      <c r="AU208" s="159" t="s">
        <v>83</v>
      </c>
      <c r="AY208" s="14" t="s">
        <v>237</v>
      </c>
      <c r="BE208" s="160">
        <f>IF(N208="základná",J208,0)</f>
        <v>0</v>
      </c>
      <c r="BF208" s="160">
        <f>IF(N208="znížená",J208,0)</f>
        <v>0</v>
      </c>
      <c r="BG208" s="160">
        <f>IF(N208="zákl. prenesená",J208,0)</f>
        <v>0</v>
      </c>
      <c r="BH208" s="160">
        <f>IF(N208="zníž. prenesená",J208,0)</f>
        <v>0</v>
      </c>
      <c r="BI208" s="160">
        <f>IF(N208="nulová",J208,0)</f>
        <v>0</v>
      </c>
      <c r="BJ208" s="14" t="s">
        <v>89</v>
      </c>
      <c r="BK208" s="160">
        <f>ROUND(I208*H208,2)</f>
        <v>0</v>
      </c>
      <c r="BL208" s="14" t="s">
        <v>972</v>
      </c>
      <c r="BM208" s="159" t="s">
        <v>2838</v>
      </c>
    </row>
    <row r="209" spans="1:65" s="12" customFormat="1" ht="25.95" customHeight="1" x14ac:dyDescent="0.25">
      <c r="B209" s="134"/>
      <c r="D209" s="135" t="s">
        <v>76</v>
      </c>
      <c r="E209" s="136"/>
      <c r="F209" s="136" t="s">
        <v>467</v>
      </c>
      <c r="I209" s="137"/>
      <c r="J209" s="122">
        <f>BK209</f>
        <v>0</v>
      </c>
      <c r="L209" s="134"/>
      <c r="M209" s="138"/>
      <c r="N209" s="139"/>
      <c r="O209" s="139"/>
      <c r="P209" s="140">
        <f>SUM(P210:P212)</f>
        <v>0</v>
      </c>
      <c r="Q209" s="139"/>
      <c r="R209" s="140">
        <f>SUM(R210:R212)</f>
        <v>0</v>
      </c>
      <c r="S209" s="139"/>
      <c r="T209" s="141">
        <f>SUM(T210:T212)</f>
        <v>0</v>
      </c>
      <c r="AR209" s="135" t="s">
        <v>252</v>
      </c>
      <c r="AT209" s="142" t="s">
        <v>76</v>
      </c>
      <c r="AU209" s="142" t="s">
        <v>77</v>
      </c>
      <c r="AY209" s="135" t="s">
        <v>237</v>
      </c>
      <c r="BK209" s="143">
        <f>SUM(BK210:BK212)</f>
        <v>0</v>
      </c>
    </row>
    <row r="210" spans="1:65" s="2" customFormat="1" ht="21.75" customHeight="1" x14ac:dyDescent="0.2">
      <c r="A210" s="29"/>
      <c r="B210" s="146"/>
      <c r="C210" s="147" t="s">
        <v>460</v>
      </c>
      <c r="D210" s="147" t="s">
        <v>240</v>
      </c>
      <c r="E210" s="148"/>
      <c r="F210" s="149" t="s">
        <v>2052</v>
      </c>
      <c r="G210" s="150" t="s">
        <v>469</v>
      </c>
      <c r="H210" s="151">
        <v>1</v>
      </c>
      <c r="I210" s="152"/>
      <c r="J210" s="153">
        <f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470</v>
      </c>
      <c r="AT210" s="159" t="s">
        <v>240</v>
      </c>
      <c r="AU210" s="159" t="s">
        <v>83</v>
      </c>
      <c r="AY210" s="14" t="s">
        <v>237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4" t="s">
        <v>89</v>
      </c>
      <c r="BK210" s="160">
        <f>ROUND(I210*H210,2)</f>
        <v>0</v>
      </c>
      <c r="BL210" s="14" t="s">
        <v>470</v>
      </c>
      <c r="BM210" s="159" t="s">
        <v>2839</v>
      </c>
    </row>
    <row r="211" spans="1:65" s="2" customFormat="1" ht="21.75" customHeight="1" x14ac:dyDescent="0.2">
      <c r="A211" s="29"/>
      <c r="B211" s="146"/>
      <c r="C211" s="147" t="s">
        <v>464</v>
      </c>
      <c r="D211" s="147" t="s">
        <v>240</v>
      </c>
      <c r="E211" s="148"/>
      <c r="F211" s="149" t="s">
        <v>2054</v>
      </c>
      <c r="G211" s="150" t="s">
        <v>469</v>
      </c>
      <c r="H211" s="151">
        <v>1</v>
      </c>
      <c r="I211" s="152"/>
      <c r="J211" s="153">
        <f>ROUND(I211*H211,2)</f>
        <v>0</v>
      </c>
      <c r="K211" s="154"/>
      <c r="L211" s="30"/>
      <c r="M211" s="155" t="s">
        <v>1</v>
      </c>
      <c r="N211" s="156" t="s">
        <v>43</v>
      </c>
      <c r="O211" s="54"/>
      <c r="P211" s="157">
        <f>O211*H211</f>
        <v>0</v>
      </c>
      <c r="Q211" s="157">
        <v>0</v>
      </c>
      <c r="R211" s="157">
        <f>Q211*H211</f>
        <v>0</v>
      </c>
      <c r="S211" s="157">
        <v>0</v>
      </c>
      <c r="T211" s="158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470</v>
      </c>
      <c r="AT211" s="159" t="s">
        <v>240</v>
      </c>
      <c r="AU211" s="159" t="s">
        <v>83</v>
      </c>
      <c r="AY211" s="14" t="s">
        <v>237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4" t="s">
        <v>89</v>
      </c>
      <c r="BK211" s="160">
        <f>ROUND(I211*H211,2)</f>
        <v>0</v>
      </c>
      <c r="BL211" s="14" t="s">
        <v>470</v>
      </c>
      <c r="BM211" s="159" t="s">
        <v>2840</v>
      </c>
    </row>
    <row r="212" spans="1:65" s="2" customFormat="1" ht="16.5" customHeight="1" x14ac:dyDescent="0.2">
      <c r="A212" s="29"/>
      <c r="B212" s="146"/>
      <c r="C212" s="147" t="s">
        <v>468</v>
      </c>
      <c r="D212" s="147" t="s">
        <v>240</v>
      </c>
      <c r="E212" s="148"/>
      <c r="F212" s="149" t="s">
        <v>2056</v>
      </c>
      <c r="G212" s="150" t="s">
        <v>469</v>
      </c>
      <c r="H212" s="151">
        <v>1</v>
      </c>
      <c r="I212" s="152"/>
      <c r="J212" s="153">
        <f>ROUND(I212*H212,2)</f>
        <v>0</v>
      </c>
      <c r="K212" s="154"/>
      <c r="L212" s="30"/>
      <c r="M212" s="155" t="s">
        <v>1</v>
      </c>
      <c r="N212" s="156" t="s">
        <v>43</v>
      </c>
      <c r="O212" s="54"/>
      <c r="P212" s="157">
        <f>O212*H212</f>
        <v>0</v>
      </c>
      <c r="Q212" s="157">
        <v>0</v>
      </c>
      <c r="R212" s="157">
        <f>Q212*H212</f>
        <v>0</v>
      </c>
      <c r="S212" s="157">
        <v>0</v>
      </c>
      <c r="T212" s="158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470</v>
      </c>
      <c r="AT212" s="159" t="s">
        <v>240</v>
      </c>
      <c r="AU212" s="159" t="s">
        <v>83</v>
      </c>
      <c r="AY212" s="14" t="s">
        <v>237</v>
      </c>
      <c r="BE212" s="160">
        <f>IF(N212="základná",J212,0)</f>
        <v>0</v>
      </c>
      <c r="BF212" s="160">
        <f>IF(N212="znížená",J212,0)</f>
        <v>0</v>
      </c>
      <c r="BG212" s="160">
        <f>IF(N212="zákl. prenesená",J212,0)</f>
        <v>0</v>
      </c>
      <c r="BH212" s="160">
        <f>IF(N212="zníž. prenesená",J212,0)</f>
        <v>0</v>
      </c>
      <c r="BI212" s="160">
        <f>IF(N212="nulová",J212,0)</f>
        <v>0</v>
      </c>
      <c r="BJ212" s="14" t="s">
        <v>89</v>
      </c>
      <c r="BK212" s="160">
        <f>ROUND(I212*H212,2)</f>
        <v>0</v>
      </c>
      <c r="BL212" s="14" t="s">
        <v>470</v>
      </c>
      <c r="BM212" s="159" t="s">
        <v>2841</v>
      </c>
    </row>
    <row r="213" spans="1:65" s="2" customFormat="1" ht="6.9" customHeight="1" x14ac:dyDescent="0.2">
      <c r="A213" s="29"/>
      <c r="B213" s="43"/>
      <c r="C213" s="44"/>
      <c r="D213" s="44"/>
      <c r="E213" s="44"/>
      <c r="F213" s="44"/>
      <c r="G213" s="44"/>
      <c r="H213" s="44"/>
      <c r="I213" s="44"/>
      <c r="J213" s="44"/>
      <c r="K213" s="44"/>
      <c r="L213" s="30"/>
      <c r="M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</row>
  </sheetData>
  <autoFilter ref="C130:K212" xr:uid="{00000000-0009-0000-0000-00000A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213" xr:uid="{00000000-0002-0000-0A00-000000000000}">
      <formula1>"K, M"</formula1>
    </dataValidation>
    <dataValidation type="list" allowBlank="1" showInputMessage="1" showErrorMessage="1" error="Povolené sú hodnoty základná, znížená, nulová." sqref="N213" xr:uid="{00000000-0002-0000-0A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14"/>
  <sheetViews>
    <sheetView showGridLines="0" topLeftCell="A131" zoomScaleNormal="100" workbookViewId="0">
      <selection activeCell="J131" sqref="J13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125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2058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2842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ROUND(J130,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ROUND((ROUND((SUM(BE130:BE213)),  2) + SUM(#REF!)), 2)</f>
        <v>#REF!</v>
      </c>
      <c r="G35" s="29"/>
      <c r="H35" s="29"/>
      <c r="I35" s="101">
        <v>0.2</v>
      </c>
      <c r="J35" s="100" t="e">
        <f>ROUND((ROUND(((SUM(BE130:BE213))*I35),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ROUND((ROUND((SUM(BF130:BF213)),  2) + SUM(#REF!)), 2)</f>
        <v>#REF!</v>
      </c>
      <c r="G36" s="29"/>
      <c r="H36" s="29"/>
      <c r="I36" s="101">
        <v>0.2</v>
      </c>
      <c r="J36" s="100" t="e">
        <f>ROUND((ROUND(((SUM(BF130:BF213))*I36),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ROUND((ROUND((SUM(BG130:BG213)),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ROUND((ROUND((SUM(BH130:BH213)),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ROUND((ROUND((SUM(BI130:BI213)),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2058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02_Vz - VZT - Vzduchotechnika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J130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J131</f>
        <v>0</v>
      </c>
      <c r="L99" s="113"/>
    </row>
    <row r="100" spans="1:47" s="10" customFormat="1" ht="19.95" customHeight="1" x14ac:dyDescent="0.2">
      <c r="B100" s="117"/>
      <c r="D100" s="118" t="s">
        <v>1670</v>
      </c>
      <c r="E100" s="119"/>
      <c r="F100" s="119"/>
      <c r="G100" s="119"/>
      <c r="H100" s="119"/>
      <c r="I100" s="119"/>
      <c r="J100" s="120">
        <f>J132</f>
        <v>0</v>
      </c>
      <c r="L100" s="117"/>
    </row>
    <row r="101" spans="1:47" s="10" customFormat="1" ht="19.95" customHeight="1" x14ac:dyDescent="0.2">
      <c r="B101" s="117"/>
      <c r="D101" s="118" t="s">
        <v>1275</v>
      </c>
      <c r="E101" s="119"/>
      <c r="F101" s="119"/>
      <c r="G101" s="119"/>
      <c r="H101" s="119"/>
      <c r="I101" s="119"/>
      <c r="J101" s="120">
        <f>J134</f>
        <v>0</v>
      </c>
      <c r="L101" s="117"/>
    </row>
    <row r="102" spans="1:47" s="9" customFormat="1" ht="24.9" customHeight="1" x14ac:dyDescent="0.2">
      <c r="B102" s="113"/>
      <c r="D102" s="114" t="s">
        <v>1276</v>
      </c>
      <c r="E102" s="115"/>
      <c r="F102" s="115"/>
      <c r="G102" s="115"/>
      <c r="H102" s="115"/>
      <c r="I102" s="115"/>
      <c r="J102" s="116">
        <f>J136</f>
        <v>0</v>
      </c>
      <c r="L102" s="113"/>
    </row>
    <row r="103" spans="1:47" s="10" customFormat="1" ht="19.95" customHeight="1" x14ac:dyDescent="0.2">
      <c r="B103" s="117"/>
      <c r="D103" s="118" t="s">
        <v>1278</v>
      </c>
      <c r="E103" s="119"/>
      <c r="F103" s="119"/>
      <c r="G103" s="119"/>
      <c r="H103" s="119"/>
      <c r="I103" s="119"/>
      <c r="J103" s="120">
        <f>J137</f>
        <v>0</v>
      </c>
      <c r="L103" s="117"/>
    </row>
    <row r="104" spans="1:47" s="10" customFormat="1" ht="19.95" customHeight="1" x14ac:dyDescent="0.2">
      <c r="B104" s="117"/>
      <c r="D104" s="118" t="s">
        <v>2843</v>
      </c>
      <c r="E104" s="119"/>
      <c r="F104" s="119"/>
      <c r="G104" s="119"/>
      <c r="H104" s="119"/>
      <c r="I104" s="119"/>
      <c r="J104" s="120">
        <f>J140</f>
        <v>0</v>
      </c>
      <c r="L104" s="117"/>
    </row>
    <row r="105" spans="1:47" s="10" customFormat="1" ht="19.95" customHeight="1" x14ac:dyDescent="0.2">
      <c r="B105" s="117"/>
      <c r="D105" s="118" t="s">
        <v>2844</v>
      </c>
      <c r="E105" s="119"/>
      <c r="F105" s="119"/>
      <c r="G105" s="119"/>
      <c r="H105" s="119"/>
      <c r="I105" s="119"/>
      <c r="J105" s="120">
        <f>J143</f>
        <v>0</v>
      </c>
      <c r="L105" s="117"/>
    </row>
    <row r="106" spans="1:47" s="9" customFormat="1" ht="24.9" customHeight="1" x14ac:dyDescent="0.2">
      <c r="B106" s="113"/>
      <c r="D106" s="114" t="s">
        <v>1061</v>
      </c>
      <c r="E106" s="115"/>
      <c r="F106" s="115"/>
      <c r="G106" s="115"/>
      <c r="H106" s="115"/>
      <c r="I106" s="115"/>
      <c r="J106" s="116">
        <f>J207</f>
        <v>0</v>
      </c>
      <c r="L106" s="113"/>
    </row>
    <row r="107" spans="1:47" s="10" customFormat="1" ht="19.95" customHeight="1" x14ac:dyDescent="0.2">
      <c r="B107" s="117"/>
      <c r="D107" s="118" t="s">
        <v>2845</v>
      </c>
      <c r="E107" s="119"/>
      <c r="F107" s="119"/>
      <c r="G107" s="119"/>
      <c r="H107" s="119"/>
      <c r="I107" s="119"/>
      <c r="J107" s="120">
        <f>J209</f>
        <v>0</v>
      </c>
      <c r="L107" s="117"/>
    </row>
    <row r="108" spans="1:47" s="9" customFormat="1" ht="24.9" customHeight="1" x14ac:dyDescent="0.2">
      <c r="B108" s="113"/>
      <c r="D108" s="114" t="s">
        <v>1673</v>
      </c>
      <c r="E108" s="115"/>
      <c r="F108" s="115"/>
      <c r="G108" s="115"/>
      <c r="H108" s="115"/>
      <c r="I108" s="115"/>
      <c r="J108" s="116">
        <f>J212</f>
        <v>0</v>
      </c>
      <c r="L108" s="113"/>
    </row>
    <row r="109" spans="1:47" s="2" customFormat="1" ht="21.75" customHeight="1" x14ac:dyDescent="0.2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 x14ac:dyDescent="0.2">
      <c r="A110" s="29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 x14ac:dyDescent="0.2">
      <c r="A114" s="29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 x14ac:dyDescent="0.2">
      <c r="A115" s="29"/>
      <c r="B115" s="30"/>
      <c r="C115" s="18" t="s">
        <v>224</v>
      </c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 x14ac:dyDescent="0.2">
      <c r="A117" s="29"/>
      <c r="B117" s="30"/>
      <c r="C117" s="24" t="s">
        <v>15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 x14ac:dyDescent="0.2">
      <c r="A118" s="29"/>
      <c r="B118" s="30"/>
      <c r="C118" s="29"/>
      <c r="D118" s="29"/>
      <c r="E118" s="241" t="str">
        <f>E7</f>
        <v>SOŠ hotelových služieb a dopravy – modernizácia odborného vzdelávania</v>
      </c>
      <c r="F118" s="242"/>
      <c r="G118" s="242"/>
      <c r="H118" s="242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 x14ac:dyDescent="0.2">
      <c r="B119" s="17"/>
      <c r="C119" s="24" t="s">
        <v>201</v>
      </c>
      <c r="L119" s="17"/>
    </row>
    <row r="120" spans="1:31" s="2" customFormat="1" ht="23.25" customHeight="1" x14ac:dyDescent="0.2">
      <c r="A120" s="29"/>
      <c r="B120" s="30"/>
      <c r="C120" s="29"/>
      <c r="D120" s="29"/>
      <c r="E120" s="241" t="s">
        <v>2058</v>
      </c>
      <c r="F120" s="240"/>
      <c r="G120" s="240"/>
      <c r="H120" s="240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203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 x14ac:dyDescent="0.2">
      <c r="A122" s="29"/>
      <c r="B122" s="30"/>
      <c r="C122" s="29"/>
      <c r="D122" s="29"/>
      <c r="E122" s="214" t="str">
        <f>E11</f>
        <v>SO 02_Vz - VZT - Vzduchotechnika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19</v>
      </c>
      <c r="D124" s="29"/>
      <c r="E124" s="29"/>
      <c r="F124" s="22" t="str">
        <f>F14</f>
        <v>Lučenec</v>
      </c>
      <c r="G124" s="29"/>
      <c r="H124" s="29"/>
      <c r="I124" s="24" t="s">
        <v>21</v>
      </c>
      <c r="J124" s="51">
        <f>IF(J14="","",J14)</f>
        <v>44354</v>
      </c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 x14ac:dyDescent="0.2">
      <c r="A126" s="29"/>
      <c r="B126" s="30"/>
      <c r="C126" s="24" t="s">
        <v>22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28</v>
      </c>
      <c r="J126" s="27" t="str">
        <f>E23</f>
        <v>DESIGN ENGINEERING, a.s.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 x14ac:dyDescent="0.2">
      <c r="A127" s="29"/>
      <c r="B127" s="30"/>
      <c r="C127" s="24" t="s">
        <v>26</v>
      </c>
      <c r="D127" s="29"/>
      <c r="E127" s="29"/>
      <c r="F127" s="22" t="str">
        <f>IF(E20="","",E20)</f>
        <v>Vyplň údaj</v>
      </c>
      <c r="G127" s="29"/>
      <c r="H127" s="29"/>
      <c r="I127" s="24" t="s">
        <v>33</v>
      </c>
      <c r="J127" s="27" t="str">
        <f>E26</f>
        <v xml:space="preserve"> 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 x14ac:dyDescent="0.2">
      <c r="A129" s="123"/>
      <c r="B129" s="124"/>
      <c r="C129" s="125" t="s">
        <v>225</v>
      </c>
      <c r="D129" s="126" t="s">
        <v>62</v>
      </c>
      <c r="E129" s="126" t="s">
        <v>58</v>
      </c>
      <c r="F129" s="126" t="s">
        <v>59</v>
      </c>
      <c r="G129" s="126" t="s">
        <v>226</v>
      </c>
      <c r="H129" s="126" t="s">
        <v>227</v>
      </c>
      <c r="I129" s="126" t="s">
        <v>228</v>
      </c>
      <c r="J129" s="127" t="s">
        <v>207</v>
      </c>
      <c r="K129" s="128" t="s">
        <v>229</v>
      </c>
      <c r="L129" s="129"/>
      <c r="M129" s="58" t="s">
        <v>1</v>
      </c>
      <c r="N129" s="59" t="s">
        <v>41</v>
      </c>
      <c r="O129" s="59" t="s">
        <v>230</v>
      </c>
      <c r="P129" s="59" t="s">
        <v>231</v>
      </c>
      <c r="Q129" s="59" t="s">
        <v>232</v>
      </c>
      <c r="R129" s="59" t="s">
        <v>233</v>
      </c>
      <c r="S129" s="59" t="s">
        <v>234</v>
      </c>
      <c r="T129" s="60" t="s">
        <v>235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</row>
    <row r="130" spans="1:65" s="2" customFormat="1" ht="22.95" customHeight="1" x14ac:dyDescent="0.3">
      <c r="A130" s="29"/>
      <c r="B130" s="30"/>
      <c r="C130" s="65" t="s">
        <v>208</v>
      </c>
      <c r="D130" s="29"/>
      <c r="E130" s="29"/>
      <c r="F130" s="29"/>
      <c r="G130" s="29"/>
      <c r="H130" s="29"/>
      <c r="I130" s="29"/>
      <c r="J130" s="130">
        <f>J131+J136+J207+J212</f>
        <v>0</v>
      </c>
      <c r="K130" s="29"/>
      <c r="L130" s="30"/>
      <c r="M130" s="61"/>
      <c r="N130" s="52"/>
      <c r="O130" s="62"/>
      <c r="P130" s="131" t="e">
        <f>P131+P136+P207+P212+#REF!</f>
        <v>#REF!</v>
      </c>
      <c r="Q130" s="62"/>
      <c r="R130" s="131" t="e">
        <f>R131+R136+R207+R212+#REF!</f>
        <v>#REF!</v>
      </c>
      <c r="S130" s="62"/>
      <c r="T130" s="132" t="e">
        <f>T131+T136+T207+T212+#REF!</f>
        <v>#REF!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76</v>
      </c>
      <c r="AU130" s="14" t="s">
        <v>209</v>
      </c>
      <c r="BK130" s="133" t="e">
        <f>BK131+BK136+BK207+BK212+#REF!</f>
        <v>#REF!</v>
      </c>
    </row>
    <row r="131" spans="1:65" s="12" customFormat="1" ht="25.95" customHeight="1" x14ac:dyDescent="0.25">
      <c r="B131" s="134"/>
      <c r="D131" s="135" t="s">
        <v>76</v>
      </c>
      <c r="E131" s="136"/>
      <c r="F131" s="136" t="s">
        <v>1291</v>
      </c>
      <c r="I131" s="137"/>
      <c r="J131" s="122">
        <f>BK131</f>
        <v>0</v>
      </c>
      <c r="L131" s="134"/>
      <c r="M131" s="138"/>
      <c r="N131" s="139"/>
      <c r="O131" s="139"/>
      <c r="P131" s="140">
        <f>P132+P134</f>
        <v>0</v>
      </c>
      <c r="Q131" s="139"/>
      <c r="R131" s="140">
        <f>R132+R134</f>
        <v>1.236</v>
      </c>
      <c r="S131" s="139"/>
      <c r="T131" s="141">
        <f>T132+T134</f>
        <v>0</v>
      </c>
      <c r="AR131" s="135" t="s">
        <v>83</v>
      </c>
      <c r="AT131" s="142" t="s">
        <v>76</v>
      </c>
      <c r="AU131" s="142" t="s">
        <v>77</v>
      </c>
      <c r="AY131" s="135" t="s">
        <v>237</v>
      </c>
      <c r="BK131" s="143">
        <f>BK132+BK134</f>
        <v>0</v>
      </c>
    </row>
    <row r="132" spans="1:65" s="12" customFormat="1" ht="22.95" customHeight="1" x14ac:dyDescent="0.25">
      <c r="B132" s="134"/>
      <c r="D132" s="135" t="s">
        <v>76</v>
      </c>
      <c r="E132" s="144"/>
      <c r="F132" s="144" t="s">
        <v>1674</v>
      </c>
      <c r="I132" s="137"/>
      <c r="J132" s="145">
        <f>BK132</f>
        <v>0</v>
      </c>
      <c r="L132" s="134"/>
      <c r="M132" s="138"/>
      <c r="N132" s="139"/>
      <c r="O132" s="139"/>
      <c r="P132" s="140">
        <f>P133</f>
        <v>0</v>
      </c>
      <c r="Q132" s="139"/>
      <c r="R132" s="140">
        <f>R133</f>
        <v>1.236</v>
      </c>
      <c r="S132" s="139"/>
      <c r="T132" s="141">
        <f>T133</f>
        <v>0</v>
      </c>
      <c r="AR132" s="135" t="s">
        <v>83</v>
      </c>
      <c r="AT132" s="142" t="s">
        <v>76</v>
      </c>
      <c r="AU132" s="142" t="s">
        <v>83</v>
      </c>
      <c r="AY132" s="135" t="s">
        <v>237</v>
      </c>
      <c r="BK132" s="143">
        <f>BK133</f>
        <v>0</v>
      </c>
    </row>
    <row r="133" spans="1:65" s="2" customFormat="1" ht="21.75" customHeight="1" x14ac:dyDescent="0.2">
      <c r="A133" s="29"/>
      <c r="B133" s="146"/>
      <c r="C133" s="147" t="s">
        <v>83</v>
      </c>
      <c r="D133" s="147" t="s">
        <v>240</v>
      </c>
      <c r="E133" s="148"/>
      <c r="F133" s="149" t="s">
        <v>1421</v>
      </c>
      <c r="G133" s="150" t="s">
        <v>242</v>
      </c>
      <c r="H133" s="151">
        <v>200</v>
      </c>
      <c r="I133" s="152"/>
      <c r="J133" s="153">
        <f>ROUND(I133*H133,2)</f>
        <v>0</v>
      </c>
      <c r="K133" s="154"/>
      <c r="L133" s="30"/>
      <c r="M133" s="155" t="s">
        <v>1</v>
      </c>
      <c r="N133" s="156" t="s">
        <v>43</v>
      </c>
      <c r="O133" s="54"/>
      <c r="P133" s="157">
        <f>O133*H133</f>
        <v>0</v>
      </c>
      <c r="Q133" s="157">
        <v>6.1799999999999997E-3</v>
      </c>
      <c r="R133" s="157">
        <f>Q133*H133</f>
        <v>1.236</v>
      </c>
      <c r="S133" s="157">
        <v>0</v>
      </c>
      <c r="T133" s="158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243</v>
      </c>
      <c r="AT133" s="159" t="s">
        <v>240</v>
      </c>
      <c r="AU133" s="159" t="s">
        <v>89</v>
      </c>
      <c r="AY133" s="14" t="s">
        <v>237</v>
      </c>
      <c r="BE133" s="160">
        <f>IF(N133="základná",J133,0)</f>
        <v>0</v>
      </c>
      <c r="BF133" s="160">
        <f>IF(N133="znížená",J133,0)</f>
        <v>0</v>
      </c>
      <c r="BG133" s="160">
        <f>IF(N133="zákl. prenesená",J133,0)</f>
        <v>0</v>
      </c>
      <c r="BH133" s="160">
        <f>IF(N133="zníž. prenesená",J133,0)</f>
        <v>0</v>
      </c>
      <c r="BI133" s="160">
        <f>IF(N133="nulová",J133,0)</f>
        <v>0</v>
      </c>
      <c r="BJ133" s="14" t="s">
        <v>89</v>
      </c>
      <c r="BK133" s="160">
        <f>ROUND(I133*H133,2)</f>
        <v>0</v>
      </c>
      <c r="BL133" s="14" t="s">
        <v>243</v>
      </c>
      <c r="BM133" s="159" t="s">
        <v>2846</v>
      </c>
    </row>
    <row r="134" spans="1:65" s="12" customFormat="1" ht="22.95" customHeight="1" x14ac:dyDescent="0.25">
      <c r="B134" s="134"/>
      <c r="D134" s="135" t="s">
        <v>76</v>
      </c>
      <c r="E134" s="144"/>
      <c r="F134" s="144" t="s">
        <v>1460</v>
      </c>
      <c r="I134" s="137"/>
      <c r="J134" s="145">
        <f>BK134</f>
        <v>0</v>
      </c>
      <c r="L134" s="134"/>
      <c r="M134" s="138"/>
      <c r="N134" s="139"/>
      <c r="O134" s="139"/>
      <c r="P134" s="140">
        <f>P135</f>
        <v>0</v>
      </c>
      <c r="Q134" s="139"/>
      <c r="R134" s="140">
        <f>R135</f>
        <v>0</v>
      </c>
      <c r="S134" s="139"/>
      <c r="T134" s="141">
        <f>T135</f>
        <v>0</v>
      </c>
      <c r="AR134" s="135" t="s">
        <v>83</v>
      </c>
      <c r="AT134" s="142" t="s">
        <v>76</v>
      </c>
      <c r="AU134" s="142" t="s">
        <v>83</v>
      </c>
      <c r="AY134" s="135" t="s">
        <v>237</v>
      </c>
      <c r="BK134" s="143">
        <f>BK135</f>
        <v>0</v>
      </c>
    </row>
    <row r="135" spans="1:65" s="2" customFormat="1" ht="21.75" customHeight="1" x14ac:dyDescent="0.2">
      <c r="A135" s="29"/>
      <c r="B135" s="146"/>
      <c r="C135" s="147" t="s">
        <v>89</v>
      </c>
      <c r="D135" s="147" t="s">
        <v>240</v>
      </c>
      <c r="E135" s="148"/>
      <c r="F135" s="149" t="s">
        <v>292</v>
      </c>
      <c r="G135" s="150" t="s">
        <v>266</v>
      </c>
      <c r="H135" s="151">
        <v>1.242</v>
      </c>
      <c r="I135" s="152"/>
      <c r="J135" s="153">
        <f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>O135*H135</f>
        <v>0</v>
      </c>
      <c r="Q135" s="157">
        <v>0</v>
      </c>
      <c r="R135" s="157">
        <f>Q135*H135</f>
        <v>0</v>
      </c>
      <c r="S135" s="157">
        <v>0</v>
      </c>
      <c r="T135" s="158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>IF(N135="základná",J135,0)</f>
        <v>0</v>
      </c>
      <c r="BF135" s="160">
        <f>IF(N135="znížená",J135,0)</f>
        <v>0</v>
      </c>
      <c r="BG135" s="160">
        <f>IF(N135="zákl. prenesená",J135,0)</f>
        <v>0</v>
      </c>
      <c r="BH135" s="160">
        <f>IF(N135="zníž. prenesená",J135,0)</f>
        <v>0</v>
      </c>
      <c r="BI135" s="160">
        <f>IF(N135="nulová",J135,0)</f>
        <v>0</v>
      </c>
      <c r="BJ135" s="14" t="s">
        <v>89</v>
      </c>
      <c r="BK135" s="160">
        <f>ROUND(I135*H135,2)</f>
        <v>0</v>
      </c>
      <c r="BL135" s="14" t="s">
        <v>243</v>
      </c>
      <c r="BM135" s="159" t="s">
        <v>2847</v>
      </c>
    </row>
    <row r="136" spans="1:65" s="12" customFormat="1" ht="25.95" customHeight="1" x14ac:dyDescent="0.25">
      <c r="B136" s="134"/>
      <c r="D136" s="135" t="s">
        <v>76</v>
      </c>
      <c r="E136" s="136"/>
      <c r="F136" s="136" t="s">
        <v>1462</v>
      </c>
      <c r="I136" s="137"/>
      <c r="J136" s="122">
        <f>BK136</f>
        <v>0</v>
      </c>
      <c r="L136" s="134"/>
      <c r="M136" s="138"/>
      <c r="N136" s="139"/>
      <c r="O136" s="139"/>
      <c r="P136" s="140">
        <f>P137+P140+P143</f>
        <v>0</v>
      </c>
      <c r="Q136" s="139"/>
      <c r="R136" s="140">
        <f>R137+R140+R143</f>
        <v>2.8504943999999997</v>
      </c>
      <c r="S136" s="139"/>
      <c r="T136" s="141">
        <f>T137+T140+T143</f>
        <v>0</v>
      </c>
      <c r="AR136" s="135" t="s">
        <v>89</v>
      </c>
      <c r="AT136" s="142" t="s">
        <v>76</v>
      </c>
      <c r="AU136" s="142" t="s">
        <v>77</v>
      </c>
      <c r="AY136" s="135" t="s">
        <v>237</v>
      </c>
      <c r="BK136" s="143">
        <f>BK137+BK140+BK143</f>
        <v>0</v>
      </c>
    </row>
    <row r="137" spans="1:65" s="12" customFormat="1" ht="22.95" customHeight="1" x14ac:dyDescent="0.25">
      <c r="B137" s="134"/>
      <c r="D137" s="135" t="s">
        <v>76</v>
      </c>
      <c r="E137" s="144"/>
      <c r="F137" s="144" t="s">
        <v>1470</v>
      </c>
      <c r="I137" s="137"/>
      <c r="J137" s="145">
        <f>BK137</f>
        <v>0</v>
      </c>
      <c r="L137" s="134"/>
      <c r="M137" s="138"/>
      <c r="N137" s="139"/>
      <c r="O137" s="139"/>
      <c r="P137" s="140">
        <f>SUM(P138:P139)</f>
        <v>0</v>
      </c>
      <c r="Q137" s="139"/>
      <c r="R137" s="140">
        <f>SUM(R138:R139)</f>
        <v>0.12719999999999998</v>
      </c>
      <c r="S137" s="139"/>
      <c r="T137" s="141">
        <f>SUM(T138:T139)</f>
        <v>0</v>
      </c>
      <c r="AR137" s="135" t="s">
        <v>89</v>
      </c>
      <c r="AT137" s="142" t="s">
        <v>76</v>
      </c>
      <c r="AU137" s="142" t="s">
        <v>83</v>
      </c>
      <c r="AY137" s="135" t="s">
        <v>237</v>
      </c>
      <c r="BK137" s="143">
        <f>SUM(BK138:BK139)</f>
        <v>0</v>
      </c>
    </row>
    <row r="138" spans="1:65" s="2" customFormat="1" ht="33" customHeight="1" x14ac:dyDescent="0.2">
      <c r="A138" s="29"/>
      <c r="B138" s="146"/>
      <c r="C138" s="147" t="s">
        <v>247</v>
      </c>
      <c r="D138" s="147" t="s">
        <v>240</v>
      </c>
      <c r="E138" s="148"/>
      <c r="F138" s="149" t="s">
        <v>2848</v>
      </c>
      <c r="G138" s="150" t="s">
        <v>242</v>
      </c>
      <c r="H138" s="151">
        <v>40</v>
      </c>
      <c r="I138" s="152"/>
      <c r="J138" s="153">
        <f>ROUND(I138*H138,2)</f>
        <v>0</v>
      </c>
      <c r="K138" s="154"/>
      <c r="L138" s="30"/>
      <c r="M138" s="155" t="s">
        <v>1</v>
      </c>
      <c r="N138" s="156" t="s">
        <v>43</v>
      </c>
      <c r="O138" s="54"/>
      <c r="P138" s="157">
        <f>O138*H138</f>
        <v>0</v>
      </c>
      <c r="Q138" s="157">
        <v>6.3000000000000003E-4</v>
      </c>
      <c r="R138" s="157">
        <f>Q138*H138</f>
        <v>2.52E-2</v>
      </c>
      <c r="S138" s="157">
        <v>0</v>
      </c>
      <c r="T138" s="158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286</v>
      </c>
      <c r="AT138" s="159" t="s">
        <v>240</v>
      </c>
      <c r="AU138" s="159" t="s">
        <v>89</v>
      </c>
      <c r="AY138" s="14" t="s">
        <v>237</v>
      </c>
      <c r="BE138" s="160">
        <f>IF(N138="základná",J138,0)</f>
        <v>0</v>
      </c>
      <c r="BF138" s="160">
        <f>IF(N138="znížená",J138,0)</f>
        <v>0</v>
      </c>
      <c r="BG138" s="160">
        <f>IF(N138="zákl. prenesená",J138,0)</f>
        <v>0</v>
      </c>
      <c r="BH138" s="160">
        <f>IF(N138="zníž. prenesená",J138,0)</f>
        <v>0</v>
      </c>
      <c r="BI138" s="160">
        <f>IF(N138="nulová",J138,0)</f>
        <v>0</v>
      </c>
      <c r="BJ138" s="14" t="s">
        <v>89</v>
      </c>
      <c r="BK138" s="160">
        <f>ROUND(I138*H138,2)</f>
        <v>0</v>
      </c>
      <c r="BL138" s="14" t="s">
        <v>286</v>
      </c>
      <c r="BM138" s="159" t="s">
        <v>2849</v>
      </c>
    </row>
    <row r="139" spans="1:65" s="2" customFormat="1" ht="33" customHeight="1" x14ac:dyDescent="0.2">
      <c r="A139" s="29"/>
      <c r="B139" s="146"/>
      <c r="C139" s="161" t="s">
        <v>243</v>
      </c>
      <c r="D139" s="161" t="s">
        <v>310</v>
      </c>
      <c r="E139" s="162"/>
      <c r="F139" s="163" t="s">
        <v>2850</v>
      </c>
      <c r="G139" s="164" t="s">
        <v>242</v>
      </c>
      <c r="H139" s="165">
        <v>40.799999999999997</v>
      </c>
      <c r="I139" s="166"/>
      <c r="J139" s="167">
        <f>ROUND(I139*H139,2)</f>
        <v>0</v>
      </c>
      <c r="K139" s="168"/>
      <c r="L139" s="169"/>
      <c r="M139" s="170" t="s">
        <v>1</v>
      </c>
      <c r="N139" s="171" t="s">
        <v>43</v>
      </c>
      <c r="O139" s="54"/>
      <c r="P139" s="157">
        <f>O139*H139</f>
        <v>0</v>
      </c>
      <c r="Q139" s="157">
        <v>2.5000000000000001E-3</v>
      </c>
      <c r="R139" s="157">
        <f>Q139*H139</f>
        <v>0.10199999999999999</v>
      </c>
      <c r="S139" s="157">
        <v>0</v>
      </c>
      <c r="T139" s="158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312</v>
      </c>
      <c r="AT139" s="159" t="s">
        <v>310</v>
      </c>
      <c r="AU139" s="159" t="s">
        <v>89</v>
      </c>
      <c r="AY139" s="14" t="s">
        <v>237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4" t="s">
        <v>89</v>
      </c>
      <c r="BK139" s="160">
        <f>ROUND(I139*H139,2)</f>
        <v>0</v>
      </c>
      <c r="BL139" s="14" t="s">
        <v>286</v>
      </c>
      <c r="BM139" s="159" t="s">
        <v>2851</v>
      </c>
    </row>
    <row r="140" spans="1:65" s="12" customFormat="1" ht="22.95" customHeight="1" x14ac:dyDescent="0.25">
      <c r="B140" s="134"/>
      <c r="D140" s="135" t="s">
        <v>76</v>
      </c>
      <c r="E140" s="144"/>
      <c r="F140" s="144" t="s">
        <v>2852</v>
      </c>
      <c r="I140" s="137"/>
      <c r="J140" s="145">
        <f>BK140</f>
        <v>0</v>
      </c>
      <c r="L140" s="134"/>
      <c r="M140" s="138"/>
      <c r="N140" s="139"/>
      <c r="O140" s="139"/>
      <c r="P140" s="140">
        <f>SUM(P141:P142)</f>
        <v>0</v>
      </c>
      <c r="Q140" s="139"/>
      <c r="R140" s="140">
        <f>SUM(R141:R142)</f>
        <v>1.2000000000000001E-3</v>
      </c>
      <c r="S140" s="139"/>
      <c r="T140" s="141">
        <f>SUM(T141:T142)</f>
        <v>0</v>
      </c>
      <c r="AR140" s="135" t="s">
        <v>89</v>
      </c>
      <c r="AT140" s="142" t="s">
        <v>76</v>
      </c>
      <c r="AU140" s="142" t="s">
        <v>83</v>
      </c>
      <c r="AY140" s="135" t="s">
        <v>237</v>
      </c>
      <c r="BK140" s="143">
        <f>SUM(BK141:BK142)</f>
        <v>0</v>
      </c>
    </row>
    <row r="141" spans="1:65" s="2" customFormat="1" ht="21.75" customHeight="1" x14ac:dyDescent="0.2">
      <c r="A141" s="29"/>
      <c r="B141" s="146"/>
      <c r="C141" s="147" t="s">
        <v>252</v>
      </c>
      <c r="D141" s="147" t="s">
        <v>240</v>
      </c>
      <c r="E141" s="148"/>
      <c r="F141" s="149" t="s">
        <v>2853</v>
      </c>
      <c r="G141" s="150" t="s">
        <v>307</v>
      </c>
      <c r="H141" s="151">
        <v>1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8.3000000000000001E-4</v>
      </c>
      <c r="R141" s="157">
        <f>Q141*H141</f>
        <v>8.3000000000000001E-4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286</v>
      </c>
      <c r="AT141" s="159" t="s">
        <v>240</v>
      </c>
      <c r="AU141" s="159" t="s">
        <v>89</v>
      </c>
      <c r="AY141" s="14" t="s">
        <v>237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286</v>
      </c>
      <c r="BM141" s="159" t="s">
        <v>2854</v>
      </c>
    </row>
    <row r="142" spans="1:65" s="2" customFormat="1" ht="21.75" customHeight="1" x14ac:dyDescent="0.2">
      <c r="A142" s="29"/>
      <c r="B142" s="146"/>
      <c r="C142" s="147" t="s">
        <v>238</v>
      </c>
      <c r="D142" s="147" t="s">
        <v>240</v>
      </c>
      <c r="E142" s="148"/>
      <c r="F142" s="149" t="s">
        <v>2855</v>
      </c>
      <c r="G142" s="150" t="s">
        <v>376</v>
      </c>
      <c r="H142" s="151">
        <v>1</v>
      </c>
      <c r="I142" s="152"/>
      <c r="J142" s="153">
        <f>ROUND(I142*H142,2)</f>
        <v>0</v>
      </c>
      <c r="K142" s="154"/>
      <c r="L142" s="30"/>
      <c r="M142" s="155" t="s">
        <v>1</v>
      </c>
      <c r="N142" s="156" t="s">
        <v>43</v>
      </c>
      <c r="O142" s="54"/>
      <c r="P142" s="157">
        <f>O142*H142</f>
        <v>0</v>
      </c>
      <c r="Q142" s="157">
        <v>3.6999999999999999E-4</v>
      </c>
      <c r="R142" s="157">
        <f>Q142*H142</f>
        <v>3.6999999999999999E-4</v>
      </c>
      <c r="S142" s="157">
        <v>0</v>
      </c>
      <c r="T142" s="158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286</v>
      </c>
      <c r="AT142" s="159" t="s">
        <v>240</v>
      </c>
      <c r="AU142" s="159" t="s">
        <v>89</v>
      </c>
      <c r="AY142" s="14" t="s">
        <v>237</v>
      </c>
      <c r="BE142" s="160">
        <f>IF(N142="základná",J142,0)</f>
        <v>0</v>
      </c>
      <c r="BF142" s="160">
        <f>IF(N142="znížená",J142,0)</f>
        <v>0</v>
      </c>
      <c r="BG142" s="160">
        <f>IF(N142="zákl. prenesená",J142,0)</f>
        <v>0</v>
      </c>
      <c r="BH142" s="160">
        <f>IF(N142="zníž. prenesená",J142,0)</f>
        <v>0</v>
      </c>
      <c r="BI142" s="160">
        <f>IF(N142="nulová",J142,0)</f>
        <v>0</v>
      </c>
      <c r="BJ142" s="14" t="s">
        <v>89</v>
      </c>
      <c r="BK142" s="160">
        <f>ROUND(I142*H142,2)</f>
        <v>0</v>
      </c>
      <c r="BL142" s="14" t="s">
        <v>286</v>
      </c>
      <c r="BM142" s="159" t="s">
        <v>2856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2857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SUM(P144:P206)</f>
        <v>0</v>
      </c>
      <c r="Q143" s="139"/>
      <c r="R143" s="140">
        <f>SUM(R144:R206)</f>
        <v>2.7220943999999996</v>
      </c>
      <c r="S143" s="139"/>
      <c r="T143" s="141">
        <f>SUM(T144:T206)</f>
        <v>0</v>
      </c>
      <c r="AR143" s="135" t="s">
        <v>89</v>
      </c>
      <c r="AT143" s="142" t="s">
        <v>76</v>
      </c>
      <c r="AU143" s="142" t="s">
        <v>83</v>
      </c>
      <c r="AY143" s="135" t="s">
        <v>237</v>
      </c>
      <c r="BK143" s="143">
        <f>SUM(BK144:BK206)</f>
        <v>0</v>
      </c>
    </row>
    <row r="144" spans="1:65" s="2" customFormat="1" ht="21.75" customHeight="1" x14ac:dyDescent="0.2">
      <c r="A144" s="29"/>
      <c r="B144" s="146"/>
      <c r="C144" s="147" t="s">
        <v>259</v>
      </c>
      <c r="D144" s="147" t="s">
        <v>240</v>
      </c>
      <c r="E144" s="148"/>
      <c r="F144" s="149" t="s">
        <v>2858</v>
      </c>
      <c r="G144" s="150" t="s">
        <v>307</v>
      </c>
      <c r="H144" s="151">
        <v>5</v>
      </c>
      <c r="I144" s="152"/>
      <c r="J144" s="153">
        <f t="shared" ref="J144:J175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75" si="1">O144*H144</f>
        <v>0</v>
      </c>
      <c r="Q144" s="157">
        <v>0</v>
      </c>
      <c r="R144" s="157">
        <f t="shared" ref="R144:R175" si="2">Q144*H144</f>
        <v>0</v>
      </c>
      <c r="S144" s="157">
        <v>0</v>
      </c>
      <c r="T144" s="158">
        <f t="shared" ref="T144:T175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ref="BE144:BE175" si="4">IF(N144="základná",J144,0)</f>
        <v>0</v>
      </c>
      <c r="BF144" s="160">
        <f t="shared" ref="BF144:BF175" si="5">IF(N144="znížená",J144,0)</f>
        <v>0</v>
      </c>
      <c r="BG144" s="160">
        <f t="shared" ref="BG144:BG175" si="6">IF(N144="zákl. prenesená",J144,0)</f>
        <v>0</v>
      </c>
      <c r="BH144" s="160">
        <f t="shared" ref="BH144:BH175" si="7">IF(N144="zníž. prenesená",J144,0)</f>
        <v>0</v>
      </c>
      <c r="BI144" s="160">
        <f t="shared" ref="BI144:BI175" si="8">IF(N144="nulová",J144,0)</f>
        <v>0</v>
      </c>
      <c r="BJ144" s="14" t="s">
        <v>89</v>
      </c>
      <c r="BK144" s="160">
        <f t="shared" ref="BK144:BK175" si="9">ROUND(I144*H144,2)</f>
        <v>0</v>
      </c>
      <c r="BL144" s="14" t="s">
        <v>243</v>
      </c>
      <c r="BM144" s="159" t="s">
        <v>2859</v>
      </c>
    </row>
    <row r="145" spans="1:65" s="2" customFormat="1" ht="16.5" customHeight="1" x14ac:dyDescent="0.2">
      <c r="A145" s="29"/>
      <c r="B145" s="146"/>
      <c r="C145" s="161" t="s">
        <v>262</v>
      </c>
      <c r="D145" s="161" t="s">
        <v>310</v>
      </c>
      <c r="E145" s="162"/>
      <c r="F145" s="163" t="s">
        <v>2860</v>
      </c>
      <c r="G145" s="164" t="s">
        <v>307</v>
      </c>
      <c r="H145" s="165">
        <v>5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1.1000000000000001E-3</v>
      </c>
      <c r="R145" s="157">
        <f t="shared" si="2"/>
        <v>5.5000000000000005E-3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262</v>
      </c>
      <c r="AT145" s="159" t="s">
        <v>310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2861</v>
      </c>
    </row>
    <row r="146" spans="1:65" s="2" customFormat="1" ht="16.5" customHeight="1" x14ac:dyDescent="0.2">
      <c r="A146" s="29"/>
      <c r="B146" s="146"/>
      <c r="C146" s="147" t="s">
        <v>257</v>
      </c>
      <c r="D146" s="147" t="s">
        <v>240</v>
      </c>
      <c r="E146" s="148"/>
      <c r="F146" s="149" t="s">
        <v>2862</v>
      </c>
      <c r="G146" s="150" t="s">
        <v>376</v>
      </c>
      <c r="H146" s="151">
        <v>9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286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286</v>
      </c>
      <c r="BM146" s="159" t="s">
        <v>2863</v>
      </c>
    </row>
    <row r="147" spans="1:65" s="2" customFormat="1" ht="16.5" customHeight="1" x14ac:dyDescent="0.2">
      <c r="A147" s="29"/>
      <c r="B147" s="146"/>
      <c r="C147" s="161" t="s">
        <v>268</v>
      </c>
      <c r="D147" s="161" t="s">
        <v>310</v>
      </c>
      <c r="E147" s="162"/>
      <c r="F147" s="163" t="s">
        <v>2864</v>
      </c>
      <c r="G147" s="164" t="s">
        <v>376</v>
      </c>
      <c r="H147" s="165">
        <v>9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3.6999999999999999E-4</v>
      </c>
      <c r="R147" s="157">
        <f t="shared" si="2"/>
        <v>3.3300000000000001E-3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312</v>
      </c>
      <c r="AT147" s="159" t="s">
        <v>310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286</v>
      </c>
      <c r="BM147" s="159" t="s">
        <v>2865</v>
      </c>
    </row>
    <row r="148" spans="1:65" s="2" customFormat="1" ht="33" customHeight="1" x14ac:dyDescent="0.2">
      <c r="A148" s="29"/>
      <c r="B148" s="146"/>
      <c r="C148" s="147" t="s">
        <v>271</v>
      </c>
      <c r="D148" s="147" t="s">
        <v>240</v>
      </c>
      <c r="E148" s="148"/>
      <c r="F148" s="149" t="s">
        <v>2866</v>
      </c>
      <c r="G148" s="150" t="s">
        <v>242</v>
      </c>
      <c r="H148" s="151">
        <v>0.96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286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286</v>
      </c>
      <c r="BM148" s="159" t="s">
        <v>2867</v>
      </c>
    </row>
    <row r="149" spans="1:65" s="2" customFormat="1" ht="21.75" customHeight="1" x14ac:dyDescent="0.2">
      <c r="A149" s="29"/>
      <c r="B149" s="146"/>
      <c r="C149" s="161" t="s">
        <v>274</v>
      </c>
      <c r="D149" s="161" t="s">
        <v>310</v>
      </c>
      <c r="E149" s="162"/>
      <c r="F149" s="163" t="s">
        <v>2868</v>
      </c>
      <c r="G149" s="164" t="s">
        <v>242</v>
      </c>
      <c r="H149" s="165">
        <v>0.96</v>
      </c>
      <c r="I149" s="166"/>
      <c r="J149" s="167">
        <f t="shared" si="0"/>
        <v>0</v>
      </c>
      <c r="K149" s="168"/>
      <c r="L149" s="169"/>
      <c r="M149" s="170" t="s">
        <v>1</v>
      </c>
      <c r="N149" s="171" t="s">
        <v>43</v>
      </c>
      <c r="O149" s="54"/>
      <c r="P149" s="157">
        <f t="shared" si="1"/>
        <v>0</v>
      </c>
      <c r="Q149" s="157">
        <v>8.6999999999999994E-3</v>
      </c>
      <c r="R149" s="157">
        <f t="shared" si="2"/>
        <v>8.3519999999999983E-3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312</v>
      </c>
      <c r="AT149" s="159" t="s">
        <v>310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286</v>
      </c>
      <c r="BM149" s="159" t="s">
        <v>2869</v>
      </c>
    </row>
    <row r="150" spans="1:65" s="2" customFormat="1" ht="33" customHeight="1" x14ac:dyDescent="0.2">
      <c r="A150" s="29"/>
      <c r="B150" s="146"/>
      <c r="C150" s="147" t="s">
        <v>277</v>
      </c>
      <c r="D150" s="147" t="s">
        <v>240</v>
      </c>
      <c r="E150" s="148"/>
      <c r="F150" s="149" t="s">
        <v>2870</v>
      </c>
      <c r="G150" s="150" t="s">
        <v>242</v>
      </c>
      <c r="H150" s="151">
        <v>22.117999999999999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286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286</v>
      </c>
      <c r="BM150" s="159" t="s">
        <v>2871</v>
      </c>
    </row>
    <row r="151" spans="1:65" s="2" customFormat="1" ht="21.75" customHeight="1" x14ac:dyDescent="0.2">
      <c r="A151" s="29"/>
      <c r="B151" s="146"/>
      <c r="C151" s="161" t="s">
        <v>280</v>
      </c>
      <c r="D151" s="161" t="s">
        <v>310</v>
      </c>
      <c r="E151" s="162"/>
      <c r="F151" s="163" t="s">
        <v>2872</v>
      </c>
      <c r="G151" s="164" t="s">
        <v>242</v>
      </c>
      <c r="H151" s="165">
        <v>22.117999999999999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8.6999999999999994E-3</v>
      </c>
      <c r="R151" s="157">
        <f t="shared" si="2"/>
        <v>0.19242659999999998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312</v>
      </c>
      <c r="AT151" s="159" t="s">
        <v>310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286</v>
      </c>
      <c r="BM151" s="159" t="s">
        <v>2873</v>
      </c>
    </row>
    <row r="152" spans="1:65" s="2" customFormat="1" ht="33" customHeight="1" x14ac:dyDescent="0.2">
      <c r="A152" s="29"/>
      <c r="B152" s="146"/>
      <c r="C152" s="147" t="s">
        <v>283</v>
      </c>
      <c r="D152" s="147" t="s">
        <v>240</v>
      </c>
      <c r="E152" s="148"/>
      <c r="F152" s="149" t="s">
        <v>2874</v>
      </c>
      <c r="G152" s="150" t="s">
        <v>242</v>
      </c>
      <c r="H152" s="151">
        <v>42.14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286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286</v>
      </c>
      <c r="BM152" s="159" t="s">
        <v>2875</v>
      </c>
    </row>
    <row r="153" spans="1:65" s="2" customFormat="1" ht="21.75" customHeight="1" x14ac:dyDescent="0.2">
      <c r="A153" s="29"/>
      <c r="B153" s="146"/>
      <c r="C153" s="161" t="s">
        <v>286</v>
      </c>
      <c r="D153" s="161" t="s">
        <v>310</v>
      </c>
      <c r="E153" s="162"/>
      <c r="F153" s="163" t="s">
        <v>2876</v>
      </c>
      <c r="G153" s="164" t="s">
        <v>242</v>
      </c>
      <c r="H153" s="165">
        <v>42.14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8.6999999999999994E-3</v>
      </c>
      <c r="R153" s="157">
        <f t="shared" si="2"/>
        <v>0.366618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312</v>
      </c>
      <c r="AT153" s="159" t="s">
        <v>310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286</v>
      </c>
      <c r="BM153" s="159" t="s">
        <v>2877</v>
      </c>
    </row>
    <row r="154" spans="1:65" s="2" customFormat="1" ht="33" customHeight="1" x14ac:dyDescent="0.2">
      <c r="A154" s="29"/>
      <c r="B154" s="146"/>
      <c r="C154" s="147" t="s">
        <v>291</v>
      </c>
      <c r="D154" s="147" t="s">
        <v>240</v>
      </c>
      <c r="E154" s="148"/>
      <c r="F154" s="149" t="s">
        <v>2878</v>
      </c>
      <c r="G154" s="150" t="s">
        <v>242</v>
      </c>
      <c r="H154" s="151">
        <v>4.0999999999999996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0</v>
      </c>
      <c r="R154" s="157">
        <f t="shared" si="2"/>
        <v>0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286</v>
      </c>
      <c r="AT154" s="159" t="s">
        <v>240</v>
      </c>
      <c r="AU154" s="159" t="s">
        <v>89</v>
      </c>
      <c r="AY154" s="14" t="s">
        <v>237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286</v>
      </c>
      <c r="BM154" s="159" t="s">
        <v>2879</v>
      </c>
    </row>
    <row r="155" spans="1:65" s="2" customFormat="1" ht="21.75" customHeight="1" x14ac:dyDescent="0.2">
      <c r="A155" s="29"/>
      <c r="B155" s="146"/>
      <c r="C155" s="161" t="s">
        <v>294</v>
      </c>
      <c r="D155" s="161" t="s">
        <v>310</v>
      </c>
      <c r="E155" s="162"/>
      <c r="F155" s="163" t="s">
        <v>2880</v>
      </c>
      <c r="G155" s="164" t="s">
        <v>242</v>
      </c>
      <c r="H155" s="165">
        <v>4.0999999999999996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8.6999999999999994E-3</v>
      </c>
      <c r="R155" s="157">
        <f t="shared" si="2"/>
        <v>3.5669999999999993E-2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312</v>
      </c>
      <c r="AT155" s="159" t="s">
        <v>310</v>
      </c>
      <c r="AU155" s="159" t="s">
        <v>89</v>
      </c>
      <c r="AY155" s="14" t="s">
        <v>237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286</v>
      </c>
      <c r="BM155" s="159" t="s">
        <v>2881</v>
      </c>
    </row>
    <row r="156" spans="1:65" s="2" customFormat="1" ht="33" customHeight="1" x14ac:dyDescent="0.2">
      <c r="A156" s="29"/>
      <c r="B156" s="146"/>
      <c r="C156" s="147" t="s">
        <v>297</v>
      </c>
      <c r="D156" s="147" t="s">
        <v>240</v>
      </c>
      <c r="E156" s="148"/>
      <c r="F156" s="149" t="s">
        <v>2882</v>
      </c>
      <c r="G156" s="150" t="s">
        <v>242</v>
      </c>
      <c r="H156" s="151">
        <v>68.846000000000004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0</v>
      </c>
      <c r="R156" s="157">
        <f t="shared" si="2"/>
        <v>0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286</v>
      </c>
      <c r="AT156" s="159" t="s">
        <v>240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286</v>
      </c>
      <c r="BM156" s="159" t="s">
        <v>2883</v>
      </c>
    </row>
    <row r="157" spans="1:65" s="2" customFormat="1" ht="21.75" customHeight="1" x14ac:dyDescent="0.2">
      <c r="A157" s="29"/>
      <c r="B157" s="146"/>
      <c r="C157" s="161" t="s">
        <v>7</v>
      </c>
      <c r="D157" s="161" t="s">
        <v>310</v>
      </c>
      <c r="E157" s="162"/>
      <c r="F157" s="163" t="s">
        <v>2884</v>
      </c>
      <c r="G157" s="164" t="s">
        <v>242</v>
      </c>
      <c r="H157" s="165">
        <v>68.846000000000004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8.6999999999999994E-3</v>
      </c>
      <c r="R157" s="157">
        <f t="shared" si="2"/>
        <v>0.59896019999999994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312</v>
      </c>
      <c r="AT157" s="159" t="s">
        <v>310</v>
      </c>
      <c r="AU157" s="159" t="s">
        <v>89</v>
      </c>
      <c r="AY157" s="14" t="s">
        <v>237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286</v>
      </c>
      <c r="BM157" s="159" t="s">
        <v>2885</v>
      </c>
    </row>
    <row r="158" spans="1:65" s="2" customFormat="1" ht="33" customHeight="1" x14ac:dyDescent="0.2">
      <c r="A158" s="29"/>
      <c r="B158" s="146"/>
      <c r="C158" s="147" t="s">
        <v>305</v>
      </c>
      <c r="D158" s="147" t="s">
        <v>240</v>
      </c>
      <c r="E158" s="148"/>
      <c r="F158" s="149" t="s">
        <v>2886</v>
      </c>
      <c r="G158" s="150" t="s">
        <v>242</v>
      </c>
      <c r="H158" s="151">
        <v>7.4279999999999999</v>
      </c>
      <c r="I158" s="152"/>
      <c r="J158" s="153">
        <f t="shared" si="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"/>
        <v>0</v>
      </c>
      <c r="Q158" s="157">
        <v>0</v>
      </c>
      <c r="R158" s="157">
        <f t="shared" si="2"/>
        <v>0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286</v>
      </c>
      <c r="AT158" s="159" t="s">
        <v>240</v>
      </c>
      <c r="AU158" s="159" t="s">
        <v>89</v>
      </c>
      <c r="AY158" s="14" t="s">
        <v>237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286</v>
      </c>
      <c r="BM158" s="159" t="s">
        <v>2887</v>
      </c>
    </row>
    <row r="159" spans="1:65" s="2" customFormat="1" ht="21.75" customHeight="1" x14ac:dyDescent="0.2">
      <c r="A159" s="29"/>
      <c r="B159" s="146"/>
      <c r="C159" s="161" t="s">
        <v>309</v>
      </c>
      <c r="D159" s="161" t="s">
        <v>310</v>
      </c>
      <c r="E159" s="162"/>
      <c r="F159" s="163" t="s">
        <v>2888</v>
      </c>
      <c r="G159" s="164" t="s">
        <v>242</v>
      </c>
      <c r="H159" s="165">
        <v>7.4279999999999999</v>
      </c>
      <c r="I159" s="166"/>
      <c r="J159" s="167">
        <f t="shared" si="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"/>
        <v>0</v>
      </c>
      <c r="Q159" s="157">
        <v>8.6999999999999994E-3</v>
      </c>
      <c r="R159" s="157">
        <f t="shared" si="2"/>
        <v>6.4623599999999989E-2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312</v>
      </c>
      <c r="AT159" s="159" t="s">
        <v>310</v>
      </c>
      <c r="AU159" s="159" t="s">
        <v>89</v>
      </c>
      <c r="AY159" s="14" t="s">
        <v>237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286</v>
      </c>
      <c r="BM159" s="159" t="s">
        <v>2889</v>
      </c>
    </row>
    <row r="160" spans="1:65" s="2" customFormat="1" ht="21.75" customHeight="1" x14ac:dyDescent="0.2">
      <c r="A160" s="29"/>
      <c r="B160" s="146"/>
      <c r="C160" s="147" t="s">
        <v>314</v>
      </c>
      <c r="D160" s="147" t="s">
        <v>240</v>
      </c>
      <c r="E160" s="148"/>
      <c r="F160" s="149" t="s">
        <v>2890</v>
      </c>
      <c r="G160" s="150" t="s">
        <v>376</v>
      </c>
      <c r="H160" s="151">
        <v>4</v>
      </c>
      <c r="I160" s="152"/>
      <c r="J160" s="153">
        <f t="shared" si="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"/>
        <v>0</v>
      </c>
      <c r="Q160" s="157">
        <v>0</v>
      </c>
      <c r="R160" s="157">
        <f t="shared" si="2"/>
        <v>0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286</v>
      </c>
      <c r="AT160" s="159" t="s">
        <v>240</v>
      </c>
      <c r="AU160" s="159" t="s">
        <v>89</v>
      </c>
      <c r="AY160" s="14" t="s">
        <v>237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286</v>
      </c>
      <c r="BM160" s="159" t="s">
        <v>2891</v>
      </c>
    </row>
    <row r="161" spans="1:65" s="2" customFormat="1" ht="21.75" customHeight="1" x14ac:dyDescent="0.2">
      <c r="A161" s="29"/>
      <c r="B161" s="146"/>
      <c r="C161" s="161" t="s">
        <v>317</v>
      </c>
      <c r="D161" s="161" t="s">
        <v>310</v>
      </c>
      <c r="E161" s="162"/>
      <c r="F161" s="163" t="s">
        <v>2892</v>
      </c>
      <c r="G161" s="164" t="s">
        <v>376</v>
      </c>
      <c r="H161" s="165">
        <v>4</v>
      </c>
      <c r="I161" s="166"/>
      <c r="J161" s="167">
        <f t="shared" si="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"/>
        <v>0</v>
      </c>
      <c r="Q161" s="157">
        <v>8.0000000000000007E-5</v>
      </c>
      <c r="R161" s="157">
        <f t="shared" si="2"/>
        <v>3.2000000000000003E-4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312</v>
      </c>
      <c r="AT161" s="159" t="s">
        <v>310</v>
      </c>
      <c r="AU161" s="159" t="s">
        <v>89</v>
      </c>
      <c r="AY161" s="14" t="s">
        <v>237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286</v>
      </c>
      <c r="BM161" s="159" t="s">
        <v>2893</v>
      </c>
    </row>
    <row r="162" spans="1:65" s="2" customFormat="1" ht="21.75" customHeight="1" x14ac:dyDescent="0.2">
      <c r="A162" s="29"/>
      <c r="B162" s="146"/>
      <c r="C162" s="147" t="s">
        <v>320</v>
      </c>
      <c r="D162" s="147" t="s">
        <v>240</v>
      </c>
      <c r="E162" s="148"/>
      <c r="F162" s="149" t="s">
        <v>2894</v>
      </c>
      <c r="G162" s="150" t="s">
        <v>242</v>
      </c>
      <c r="H162" s="151">
        <v>4.9400000000000004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0</v>
      </c>
      <c r="R162" s="157">
        <f t="shared" si="2"/>
        <v>0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286</v>
      </c>
      <c r="AT162" s="159" t="s">
        <v>240</v>
      </c>
      <c r="AU162" s="159" t="s">
        <v>89</v>
      </c>
      <c r="AY162" s="14" t="s">
        <v>237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286</v>
      </c>
      <c r="BM162" s="159" t="s">
        <v>2895</v>
      </c>
    </row>
    <row r="163" spans="1:65" s="2" customFormat="1" ht="16.5" customHeight="1" x14ac:dyDescent="0.2">
      <c r="A163" s="29"/>
      <c r="B163" s="146"/>
      <c r="C163" s="161" t="s">
        <v>323</v>
      </c>
      <c r="D163" s="161" t="s">
        <v>310</v>
      </c>
      <c r="E163" s="162"/>
      <c r="F163" s="163" t="s">
        <v>2896</v>
      </c>
      <c r="G163" s="164" t="s">
        <v>242</v>
      </c>
      <c r="H163" s="165">
        <v>4.9400000000000004</v>
      </c>
      <c r="I163" s="166"/>
      <c r="J163" s="167">
        <f t="shared" si="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"/>
        <v>0</v>
      </c>
      <c r="Q163" s="157">
        <v>8.6999999999999994E-3</v>
      </c>
      <c r="R163" s="157">
        <f t="shared" si="2"/>
        <v>4.2978000000000002E-2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312</v>
      </c>
      <c r="AT163" s="159" t="s">
        <v>310</v>
      </c>
      <c r="AU163" s="159" t="s">
        <v>89</v>
      </c>
      <c r="AY163" s="14" t="s">
        <v>237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286</v>
      </c>
      <c r="BM163" s="159" t="s">
        <v>2897</v>
      </c>
    </row>
    <row r="164" spans="1:65" s="2" customFormat="1" ht="21.75" customHeight="1" x14ac:dyDescent="0.2">
      <c r="A164" s="29"/>
      <c r="B164" s="146"/>
      <c r="C164" s="147" t="s">
        <v>326</v>
      </c>
      <c r="D164" s="147" t="s">
        <v>240</v>
      </c>
      <c r="E164" s="148"/>
      <c r="F164" s="149" t="s">
        <v>2898</v>
      </c>
      <c r="G164" s="150" t="s">
        <v>242</v>
      </c>
      <c r="H164" s="151">
        <v>19.427</v>
      </c>
      <c r="I164" s="152"/>
      <c r="J164" s="153">
        <f t="shared" si="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"/>
        <v>0</v>
      </c>
      <c r="Q164" s="157">
        <v>0</v>
      </c>
      <c r="R164" s="157">
        <f t="shared" si="2"/>
        <v>0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286</v>
      </c>
      <c r="AT164" s="159" t="s">
        <v>240</v>
      </c>
      <c r="AU164" s="159" t="s">
        <v>89</v>
      </c>
      <c r="AY164" s="14" t="s">
        <v>237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286</v>
      </c>
      <c r="BM164" s="159" t="s">
        <v>2899</v>
      </c>
    </row>
    <row r="165" spans="1:65" s="2" customFormat="1" ht="16.5" customHeight="1" x14ac:dyDescent="0.2">
      <c r="A165" s="29"/>
      <c r="B165" s="146"/>
      <c r="C165" s="161" t="s">
        <v>329</v>
      </c>
      <c r="D165" s="161" t="s">
        <v>310</v>
      </c>
      <c r="E165" s="162"/>
      <c r="F165" s="163" t="s">
        <v>2900</v>
      </c>
      <c r="G165" s="164" t="s">
        <v>242</v>
      </c>
      <c r="H165" s="165">
        <v>19.427</v>
      </c>
      <c r="I165" s="166"/>
      <c r="J165" s="167">
        <f t="shared" si="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"/>
        <v>0</v>
      </c>
      <c r="Q165" s="157">
        <v>8.6999999999999994E-3</v>
      </c>
      <c r="R165" s="157">
        <f t="shared" si="2"/>
        <v>0.1690149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312</v>
      </c>
      <c r="AT165" s="159" t="s">
        <v>310</v>
      </c>
      <c r="AU165" s="159" t="s">
        <v>89</v>
      </c>
      <c r="AY165" s="14" t="s">
        <v>237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286</v>
      </c>
      <c r="BM165" s="159" t="s">
        <v>2901</v>
      </c>
    </row>
    <row r="166" spans="1:65" s="2" customFormat="1" ht="21.75" customHeight="1" x14ac:dyDescent="0.2">
      <c r="A166" s="29"/>
      <c r="B166" s="146"/>
      <c r="C166" s="147" t="s">
        <v>332</v>
      </c>
      <c r="D166" s="147" t="s">
        <v>240</v>
      </c>
      <c r="E166" s="148"/>
      <c r="F166" s="149" t="s">
        <v>2902</v>
      </c>
      <c r="G166" s="150" t="s">
        <v>242</v>
      </c>
      <c r="H166" s="151">
        <v>10.371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0</v>
      </c>
      <c r="R166" s="157">
        <f t="shared" si="2"/>
        <v>0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286</v>
      </c>
      <c r="AT166" s="159" t="s">
        <v>240</v>
      </c>
      <c r="AU166" s="159" t="s">
        <v>89</v>
      </c>
      <c r="AY166" s="14" t="s">
        <v>237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286</v>
      </c>
      <c r="BM166" s="159" t="s">
        <v>2903</v>
      </c>
    </row>
    <row r="167" spans="1:65" s="2" customFormat="1" ht="16.5" customHeight="1" x14ac:dyDescent="0.2">
      <c r="A167" s="29"/>
      <c r="B167" s="146"/>
      <c r="C167" s="161" t="s">
        <v>335</v>
      </c>
      <c r="D167" s="161" t="s">
        <v>310</v>
      </c>
      <c r="E167" s="162"/>
      <c r="F167" s="163" t="s">
        <v>2904</v>
      </c>
      <c r="G167" s="164" t="s">
        <v>242</v>
      </c>
      <c r="H167" s="165">
        <v>10.371</v>
      </c>
      <c r="I167" s="166"/>
      <c r="J167" s="167">
        <f t="shared" si="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"/>
        <v>0</v>
      </c>
      <c r="Q167" s="157">
        <v>8.6999999999999994E-3</v>
      </c>
      <c r="R167" s="157">
        <f t="shared" si="2"/>
        <v>9.0227699999999994E-2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312</v>
      </c>
      <c r="AT167" s="159" t="s">
        <v>310</v>
      </c>
      <c r="AU167" s="159" t="s">
        <v>89</v>
      </c>
      <c r="AY167" s="14" t="s">
        <v>237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286</v>
      </c>
      <c r="BM167" s="159" t="s">
        <v>2905</v>
      </c>
    </row>
    <row r="168" spans="1:65" s="2" customFormat="1" ht="21.75" customHeight="1" x14ac:dyDescent="0.2">
      <c r="A168" s="29"/>
      <c r="B168" s="146"/>
      <c r="C168" s="147" t="s">
        <v>338</v>
      </c>
      <c r="D168" s="147" t="s">
        <v>240</v>
      </c>
      <c r="E168" s="148"/>
      <c r="F168" s="149" t="s">
        <v>2906</v>
      </c>
      <c r="G168" s="150" t="s">
        <v>242</v>
      </c>
      <c r="H168" s="151">
        <v>20.122</v>
      </c>
      <c r="I168" s="152"/>
      <c r="J168" s="153">
        <f t="shared" si="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"/>
        <v>0</v>
      </c>
      <c r="Q168" s="157">
        <v>0</v>
      </c>
      <c r="R168" s="157">
        <f t="shared" si="2"/>
        <v>0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286</v>
      </c>
      <c r="AT168" s="159" t="s">
        <v>240</v>
      </c>
      <c r="AU168" s="159" t="s">
        <v>89</v>
      </c>
      <c r="AY168" s="14" t="s">
        <v>237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286</v>
      </c>
      <c r="BM168" s="159" t="s">
        <v>2907</v>
      </c>
    </row>
    <row r="169" spans="1:65" s="2" customFormat="1" ht="16.5" customHeight="1" x14ac:dyDescent="0.2">
      <c r="A169" s="29"/>
      <c r="B169" s="146"/>
      <c r="C169" s="161" t="s">
        <v>312</v>
      </c>
      <c r="D169" s="161" t="s">
        <v>310</v>
      </c>
      <c r="E169" s="162"/>
      <c r="F169" s="163" t="s">
        <v>2908</v>
      </c>
      <c r="G169" s="164" t="s">
        <v>242</v>
      </c>
      <c r="H169" s="165">
        <v>20.122</v>
      </c>
      <c r="I169" s="166"/>
      <c r="J169" s="167">
        <f t="shared" si="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1"/>
        <v>0</v>
      </c>
      <c r="Q169" s="157">
        <v>8.6999999999999994E-3</v>
      </c>
      <c r="R169" s="157">
        <f t="shared" si="2"/>
        <v>0.17506139999999998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312</v>
      </c>
      <c r="AT169" s="159" t="s">
        <v>310</v>
      </c>
      <c r="AU169" s="159" t="s">
        <v>89</v>
      </c>
      <c r="AY169" s="14" t="s">
        <v>237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286</v>
      </c>
      <c r="BM169" s="159" t="s">
        <v>2909</v>
      </c>
    </row>
    <row r="170" spans="1:65" s="2" customFormat="1" ht="21.75" customHeight="1" x14ac:dyDescent="0.2">
      <c r="A170" s="29"/>
      <c r="B170" s="146"/>
      <c r="C170" s="147" t="s">
        <v>344</v>
      </c>
      <c r="D170" s="147" t="s">
        <v>240</v>
      </c>
      <c r="E170" s="148"/>
      <c r="F170" s="149" t="s">
        <v>2910</v>
      </c>
      <c r="G170" s="150" t="s">
        <v>242</v>
      </c>
      <c r="H170" s="151">
        <v>4.29</v>
      </c>
      <c r="I170" s="152"/>
      <c r="J170" s="153">
        <f t="shared" si="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"/>
        <v>0</v>
      </c>
      <c r="Q170" s="157">
        <v>0</v>
      </c>
      <c r="R170" s="157">
        <f t="shared" si="2"/>
        <v>0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286</v>
      </c>
      <c r="AT170" s="159" t="s">
        <v>240</v>
      </c>
      <c r="AU170" s="159" t="s">
        <v>89</v>
      </c>
      <c r="AY170" s="14" t="s">
        <v>237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286</v>
      </c>
      <c r="BM170" s="159" t="s">
        <v>2911</v>
      </c>
    </row>
    <row r="171" spans="1:65" s="2" customFormat="1" ht="16.5" customHeight="1" x14ac:dyDescent="0.2">
      <c r="A171" s="29"/>
      <c r="B171" s="146"/>
      <c r="C171" s="161" t="s">
        <v>347</v>
      </c>
      <c r="D171" s="161" t="s">
        <v>310</v>
      </c>
      <c r="E171" s="162"/>
      <c r="F171" s="163" t="s">
        <v>2912</v>
      </c>
      <c r="G171" s="164" t="s">
        <v>242</v>
      </c>
      <c r="H171" s="165">
        <v>4.29</v>
      </c>
      <c r="I171" s="166"/>
      <c r="J171" s="167">
        <f t="shared" si="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1"/>
        <v>0</v>
      </c>
      <c r="Q171" s="157">
        <v>8.6999999999999994E-3</v>
      </c>
      <c r="R171" s="157">
        <f t="shared" si="2"/>
        <v>3.7322999999999995E-2</v>
      </c>
      <c r="S171" s="157">
        <v>0</v>
      </c>
      <c r="T171" s="158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312</v>
      </c>
      <c r="AT171" s="159" t="s">
        <v>310</v>
      </c>
      <c r="AU171" s="159" t="s">
        <v>89</v>
      </c>
      <c r="AY171" s="14" t="s">
        <v>237</v>
      </c>
      <c r="BE171" s="160">
        <f t="shared" si="4"/>
        <v>0</v>
      </c>
      <c r="BF171" s="160">
        <f t="shared" si="5"/>
        <v>0</v>
      </c>
      <c r="BG171" s="160">
        <f t="shared" si="6"/>
        <v>0</v>
      </c>
      <c r="BH171" s="160">
        <f t="shared" si="7"/>
        <v>0</v>
      </c>
      <c r="BI171" s="160">
        <f t="shared" si="8"/>
        <v>0</v>
      </c>
      <c r="BJ171" s="14" t="s">
        <v>89</v>
      </c>
      <c r="BK171" s="160">
        <f t="shared" si="9"/>
        <v>0</v>
      </c>
      <c r="BL171" s="14" t="s">
        <v>286</v>
      </c>
      <c r="BM171" s="159" t="s">
        <v>2913</v>
      </c>
    </row>
    <row r="172" spans="1:65" s="2" customFormat="1" ht="21.75" customHeight="1" x14ac:dyDescent="0.2">
      <c r="A172" s="29"/>
      <c r="B172" s="146"/>
      <c r="C172" s="147" t="s">
        <v>351</v>
      </c>
      <c r="D172" s="147" t="s">
        <v>240</v>
      </c>
      <c r="E172" s="148"/>
      <c r="F172" s="149" t="s">
        <v>2914</v>
      </c>
      <c r="G172" s="150" t="s">
        <v>242</v>
      </c>
      <c r="H172" s="151">
        <v>9.77</v>
      </c>
      <c r="I172" s="152"/>
      <c r="J172" s="153">
        <f t="shared" si="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"/>
        <v>0</v>
      </c>
      <c r="Q172" s="157">
        <v>0</v>
      </c>
      <c r="R172" s="157">
        <f t="shared" si="2"/>
        <v>0</v>
      </c>
      <c r="S172" s="157">
        <v>0</v>
      </c>
      <c r="T172" s="158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286</v>
      </c>
      <c r="AT172" s="159" t="s">
        <v>240</v>
      </c>
      <c r="AU172" s="159" t="s">
        <v>89</v>
      </c>
      <c r="AY172" s="14" t="s">
        <v>237</v>
      </c>
      <c r="BE172" s="160">
        <f t="shared" si="4"/>
        <v>0</v>
      </c>
      <c r="BF172" s="160">
        <f t="shared" si="5"/>
        <v>0</v>
      </c>
      <c r="BG172" s="160">
        <f t="shared" si="6"/>
        <v>0</v>
      </c>
      <c r="BH172" s="160">
        <f t="shared" si="7"/>
        <v>0</v>
      </c>
      <c r="BI172" s="160">
        <f t="shared" si="8"/>
        <v>0</v>
      </c>
      <c r="BJ172" s="14" t="s">
        <v>89</v>
      </c>
      <c r="BK172" s="160">
        <f t="shared" si="9"/>
        <v>0</v>
      </c>
      <c r="BL172" s="14" t="s">
        <v>286</v>
      </c>
      <c r="BM172" s="159" t="s">
        <v>2915</v>
      </c>
    </row>
    <row r="173" spans="1:65" s="2" customFormat="1" ht="16.5" customHeight="1" x14ac:dyDescent="0.2">
      <c r="A173" s="29"/>
      <c r="B173" s="146"/>
      <c r="C173" s="161" t="s">
        <v>354</v>
      </c>
      <c r="D173" s="161" t="s">
        <v>310</v>
      </c>
      <c r="E173" s="162"/>
      <c r="F173" s="163" t="s">
        <v>2916</v>
      </c>
      <c r="G173" s="164" t="s">
        <v>242</v>
      </c>
      <c r="H173" s="165">
        <v>9.77</v>
      </c>
      <c r="I173" s="166"/>
      <c r="J173" s="167">
        <f t="shared" si="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1"/>
        <v>0</v>
      </c>
      <c r="Q173" s="157">
        <v>8.6999999999999994E-3</v>
      </c>
      <c r="R173" s="157">
        <f t="shared" si="2"/>
        <v>8.4998999999999991E-2</v>
      </c>
      <c r="S173" s="157">
        <v>0</v>
      </c>
      <c r="T173" s="158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312</v>
      </c>
      <c r="AT173" s="159" t="s">
        <v>310</v>
      </c>
      <c r="AU173" s="159" t="s">
        <v>89</v>
      </c>
      <c r="AY173" s="14" t="s">
        <v>237</v>
      </c>
      <c r="BE173" s="160">
        <f t="shared" si="4"/>
        <v>0</v>
      </c>
      <c r="BF173" s="160">
        <f t="shared" si="5"/>
        <v>0</v>
      </c>
      <c r="BG173" s="160">
        <f t="shared" si="6"/>
        <v>0</v>
      </c>
      <c r="BH173" s="160">
        <f t="shared" si="7"/>
        <v>0</v>
      </c>
      <c r="BI173" s="160">
        <f t="shared" si="8"/>
        <v>0</v>
      </c>
      <c r="BJ173" s="14" t="s">
        <v>89</v>
      </c>
      <c r="BK173" s="160">
        <f t="shared" si="9"/>
        <v>0</v>
      </c>
      <c r="BL173" s="14" t="s">
        <v>286</v>
      </c>
      <c r="BM173" s="159" t="s">
        <v>2917</v>
      </c>
    </row>
    <row r="174" spans="1:65" s="2" customFormat="1" ht="21.75" customHeight="1" x14ac:dyDescent="0.2">
      <c r="A174" s="29"/>
      <c r="B174" s="146"/>
      <c r="C174" s="147" t="s">
        <v>358</v>
      </c>
      <c r="D174" s="147" t="s">
        <v>240</v>
      </c>
      <c r="E174" s="148"/>
      <c r="F174" s="149" t="s">
        <v>2918</v>
      </c>
      <c r="G174" s="150" t="s">
        <v>242</v>
      </c>
      <c r="H174" s="151">
        <v>3.8</v>
      </c>
      <c r="I174" s="152"/>
      <c r="J174" s="153">
        <f t="shared" si="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"/>
        <v>0</v>
      </c>
      <c r="Q174" s="157">
        <v>0</v>
      </c>
      <c r="R174" s="157">
        <f t="shared" si="2"/>
        <v>0</v>
      </c>
      <c r="S174" s="157">
        <v>0</v>
      </c>
      <c r="T174" s="158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286</v>
      </c>
      <c r="AT174" s="159" t="s">
        <v>240</v>
      </c>
      <c r="AU174" s="159" t="s">
        <v>89</v>
      </c>
      <c r="AY174" s="14" t="s">
        <v>237</v>
      </c>
      <c r="BE174" s="160">
        <f t="shared" si="4"/>
        <v>0</v>
      </c>
      <c r="BF174" s="160">
        <f t="shared" si="5"/>
        <v>0</v>
      </c>
      <c r="BG174" s="160">
        <f t="shared" si="6"/>
        <v>0</v>
      </c>
      <c r="BH174" s="160">
        <f t="shared" si="7"/>
        <v>0</v>
      </c>
      <c r="BI174" s="160">
        <f t="shared" si="8"/>
        <v>0</v>
      </c>
      <c r="BJ174" s="14" t="s">
        <v>89</v>
      </c>
      <c r="BK174" s="160">
        <f t="shared" si="9"/>
        <v>0</v>
      </c>
      <c r="BL174" s="14" t="s">
        <v>286</v>
      </c>
      <c r="BM174" s="159" t="s">
        <v>2919</v>
      </c>
    </row>
    <row r="175" spans="1:65" s="2" customFormat="1" ht="16.5" customHeight="1" x14ac:dyDescent="0.2">
      <c r="A175" s="29"/>
      <c r="B175" s="146"/>
      <c r="C175" s="161" t="s">
        <v>361</v>
      </c>
      <c r="D175" s="161" t="s">
        <v>310</v>
      </c>
      <c r="E175" s="162"/>
      <c r="F175" s="163" t="s">
        <v>2920</v>
      </c>
      <c r="G175" s="164" t="s">
        <v>242</v>
      </c>
      <c r="H175" s="165">
        <v>3.8</v>
      </c>
      <c r="I175" s="166"/>
      <c r="J175" s="167">
        <f t="shared" si="0"/>
        <v>0</v>
      </c>
      <c r="K175" s="168"/>
      <c r="L175" s="169"/>
      <c r="M175" s="170" t="s">
        <v>1</v>
      </c>
      <c r="N175" s="171" t="s">
        <v>43</v>
      </c>
      <c r="O175" s="54"/>
      <c r="P175" s="157">
        <f t="shared" si="1"/>
        <v>0</v>
      </c>
      <c r="Q175" s="157">
        <v>8.6999999999999994E-3</v>
      </c>
      <c r="R175" s="157">
        <f t="shared" si="2"/>
        <v>3.3059999999999999E-2</v>
      </c>
      <c r="S175" s="157">
        <v>0</v>
      </c>
      <c r="T175" s="158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312</v>
      </c>
      <c r="AT175" s="159" t="s">
        <v>310</v>
      </c>
      <c r="AU175" s="159" t="s">
        <v>89</v>
      </c>
      <c r="AY175" s="14" t="s">
        <v>237</v>
      </c>
      <c r="BE175" s="160">
        <f t="shared" si="4"/>
        <v>0</v>
      </c>
      <c r="BF175" s="160">
        <f t="shared" si="5"/>
        <v>0</v>
      </c>
      <c r="BG175" s="160">
        <f t="shared" si="6"/>
        <v>0</v>
      </c>
      <c r="BH175" s="160">
        <f t="shared" si="7"/>
        <v>0</v>
      </c>
      <c r="BI175" s="160">
        <f t="shared" si="8"/>
        <v>0</v>
      </c>
      <c r="BJ175" s="14" t="s">
        <v>89</v>
      </c>
      <c r="BK175" s="160">
        <f t="shared" si="9"/>
        <v>0</v>
      </c>
      <c r="BL175" s="14" t="s">
        <v>286</v>
      </c>
      <c r="BM175" s="159" t="s">
        <v>2921</v>
      </c>
    </row>
    <row r="176" spans="1:65" s="2" customFormat="1" ht="21.75" customHeight="1" x14ac:dyDescent="0.2">
      <c r="A176" s="29"/>
      <c r="B176" s="146"/>
      <c r="C176" s="147" t="s">
        <v>364</v>
      </c>
      <c r="D176" s="147" t="s">
        <v>240</v>
      </c>
      <c r="E176" s="148"/>
      <c r="F176" s="149" t="s">
        <v>2922</v>
      </c>
      <c r="G176" s="150" t="s">
        <v>307</v>
      </c>
      <c r="H176" s="151">
        <v>5</v>
      </c>
      <c r="I176" s="152"/>
      <c r="J176" s="153">
        <f t="shared" ref="J176:J206" si="10">ROUND(I176*H176,2)</f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ref="P176:P206" si="11">O176*H176</f>
        <v>0</v>
      </c>
      <c r="Q176" s="157">
        <v>0</v>
      </c>
      <c r="R176" s="157">
        <f t="shared" ref="R176:R206" si="12">Q176*H176</f>
        <v>0</v>
      </c>
      <c r="S176" s="157">
        <v>0</v>
      </c>
      <c r="T176" s="158">
        <f t="shared" ref="T176:T206" si="1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286</v>
      </c>
      <c r="AT176" s="159" t="s">
        <v>240</v>
      </c>
      <c r="AU176" s="159" t="s">
        <v>89</v>
      </c>
      <c r="AY176" s="14" t="s">
        <v>237</v>
      </c>
      <c r="BE176" s="160">
        <f t="shared" ref="BE176:BE206" si="14">IF(N176="základná",J176,0)</f>
        <v>0</v>
      </c>
      <c r="BF176" s="160">
        <f t="shared" ref="BF176:BF206" si="15">IF(N176="znížená",J176,0)</f>
        <v>0</v>
      </c>
      <c r="BG176" s="160">
        <f t="shared" ref="BG176:BG206" si="16">IF(N176="zákl. prenesená",J176,0)</f>
        <v>0</v>
      </c>
      <c r="BH176" s="160">
        <f t="shared" ref="BH176:BH206" si="17">IF(N176="zníž. prenesená",J176,0)</f>
        <v>0</v>
      </c>
      <c r="BI176" s="160">
        <f t="shared" ref="BI176:BI206" si="18">IF(N176="nulová",J176,0)</f>
        <v>0</v>
      </c>
      <c r="BJ176" s="14" t="s">
        <v>89</v>
      </c>
      <c r="BK176" s="160">
        <f t="shared" ref="BK176:BK206" si="19">ROUND(I176*H176,2)</f>
        <v>0</v>
      </c>
      <c r="BL176" s="14" t="s">
        <v>286</v>
      </c>
      <c r="BM176" s="159" t="s">
        <v>2923</v>
      </c>
    </row>
    <row r="177" spans="1:65" s="2" customFormat="1" ht="16.5" customHeight="1" x14ac:dyDescent="0.2">
      <c r="A177" s="29"/>
      <c r="B177" s="146"/>
      <c r="C177" s="161" t="s">
        <v>367</v>
      </c>
      <c r="D177" s="161" t="s">
        <v>310</v>
      </c>
      <c r="E177" s="162"/>
      <c r="F177" s="163" t="s">
        <v>2924</v>
      </c>
      <c r="G177" s="164" t="s">
        <v>307</v>
      </c>
      <c r="H177" s="165">
        <v>5</v>
      </c>
      <c r="I177" s="166"/>
      <c r="J177" s="167">
        <f t="shared" si="10"/>
        <v>0</v>
      </c>
      <c r="K177" s="168"/>
      <c r="L177" s="169"/>
      <c r="M177" s="170" t="s">
        <v>1</v>
      </c>
      <c r="N177" s="171" t="s">
        <v>43</v>
      </c>
      <c r="O177" s="54"/>
      <c r="P177" s="157">
        <f t="shared" si="11"/>
        <v>0</v>
      </c>
      <c r="Q177" s="157">
        <v>6.9999999999999999E-4</v>
      </c>
      <c r="R177" s="157">
        <f t="shared" si="12"/>
        <v>3.5000000000000001E-3</v>
      </c>
      <c r="S177" s="157">
        <v>0</v>
      </c>
      <c r="T177" s="158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312</v>
      </c>
      <c r="AT177" s="159" t="s">
        <v>310</v>
      </c>
      <c r="AU177" s="159" t="s">
        <v>89</v>
      </c>
      <c r="AY177" s="14" t="s">
        <v>237</v>
      </c>
      <c r="BE177" s="160">
        <f t="shared" si="14"/>
        <v>0</v>
      </c>
      <c r="BF177" s="160">
        <f t="shared" si="15"/>
        <v>0</v>
      </c>
      <c r="BG177" s="160">
        <f t="shared" si="16"/>
        <v>0</v>
      </c>
      <c r="BH177" s="160">
        <f t="shared" si="17"/>
        <v>0</v>
      </c>
      <c r="BI177" s="160">
        <f t="shared" si="18"/>
        <v>0</v>
      </c>
      <c r="BJ177" s="14" t="s">
        <v>89</v>
      </c>
      <c r="BK177" s="160">
        <f t="shared" si="19"/>
        <v>0</v>
      </c>
      <c r="BL177" s="14" t="s">
        <v>286</v>
      </c>
      <c r="BM177" s="159" t="s">
        <v>2925</v>
      </c>
    </row>
    <row r="178" spans="1:65" s="2" customFormat="1" ht="16.5" customHeight="1" x14ac:dyDescent="0.2">
      <c r="A178" s="29"/>
      <c r="B178" s="146"/>
      <c r="C178" s="147" t="s">
        <v>370</v>
      </c>
      <c r="D178" s="147" t="s">
        <v>240</v>
      </c>
      <c r="E178" s="148"/>
      <c r="F178" s="149" t="s">
        <v>2926</v>
      </c>
      <c r="G178" s="150" t="s">
        <v>307</v>
      </c>
      <c r="H178" s="151">
        <v>2</v>
      </c>
      <c r="I178" s="152"/>
      <c r="J178" s="153">
        <f t="shared" si="1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11"/>
        <v>0</v>
      </c>
      <c r="Q178" s="157">
        <v>0</v>
      </c>
      <c r="R178" s="157">
        <f t="shared" si="12"/>
        <v>0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286</v>
      </c>
      <c r="AT178" s="159" t="s">
        <v>240</v>
      </c>
      <c r="AU178" s="159" t="s">
        <v>89</v>
      </c>
      <c r="AY178" s="14" t="s">
        <v>237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286</v>
      </c>
      <c r="BM178" s="159" t="s">
        <v>2927</v>
      </c>
    </row>
    <row r="179" spans="1:65" s="2" customFormat="1" ht="16.5" customHeight="1" x14ac:dyDescent="0.2">
      <c r="A179" s="29"/>
      <c r="B179" s="146"/>
      <c r="C179" s="161" t="s">
        <v>374</v>
      </c>
      <c r="D179" s="161" t="s">
        <v>310</v>
      </c>
      <c r="E179" s="162"/>
      <c r="F179" s="163" t="s">
        <v>2928</v>
      </c>
      <c r="G179" s="164" t="s">
        <v>307</v>
      </c>
      <c r="H179" s="165">
        <v>2</v>
      </c>
      <c r="I179" s="166"/>
      <c r="J179" s="167">
        <f t="shared" si="10"/>
        <v>0</v>
      </c>
      <c r="K179" s="168"/>
      <c r="L179" s="169"/>
      <c r="M179" s="170" t="s">
        <v>1</v>
      </c>
      <c r="N179" s="171" t="s">
        <v>43</v>
      </c>
      <c r="O179" s="54"/>
      <c r="P179" s="157">
        <f t="shared" si="11"/>
        <v>0</v>
      </c>
      <c r="Q179" s="157">
        <v>5.9999999999999995E-4</v>
      </c>
      <c r="R179" s="157">
        <f t="shared" si="12"/>
        <v>1.1999999999999999E-3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312</v>
      </c>
      <c r="AT179" s="159" t="s">
        <v>310</v>
      </c>
      <c r="AU179" s="159" t="s">
        <v>89</v>
      </c>
      <c r="AY179" s="14" t="s">
        <v>237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286</v>
      </c>
      <c r="BM179" s="159" t="s">
        <v>2929</v>
      </c>
    </row>
    <row r="180" spans="1:65" s="2" customFormat="1" ht="21.75" customHeight="1" x14ac:dyDescent="0.2">
      <c r="A180" s="29"/>
      <c r="B180" s="146"/>
      <c r="C180" s="147" t="s">
        <v>378</v>
      </c>
      <c r="D180" s="147" t="s">
        <v>240</v>
      </c>
      <c r="E180" s="148"/>
      <c r="F180" s="149" t="s">
        <v>2930</v>
      </c>
      <c r="G180" s="150" t="s">
        <v>307</v>
      </c>
      <c r="H180" s="151">
        <v>1</v>
      </c>
      <c r="I180" s="152"/>
      <c r="J180" s="153">
        <f t="shared" si="1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11"/>
        <v>0</v>
      </c>
      <c r="Q180" s="157">
        <v>0</v>
      </c>
      <c r="R180" s="157">
        <f t="shared" si="12"/>
        <v>0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286</v>
      </c>
      <c r="AT180" s="159" t="s">
        <v>240</v>
      </c>
      <c r="AU180" s="159" t="s">
        <v>89</v>
      </c>
      <c r="AY180" s="14" t="s">
        <v>237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286</v>
      </c>
      <c r="BM180" s="159" t="s">
        <v>2931</v>
      </c>
    </row>
    <row r="181" spans="1:65" s="2" customFormat="1" ht="16.5" customHeight="1" x14ac:dyDescent="0.2">
      <c r="A181" s="29"/>
      <c r="B181" s="146"/>
      <c r="C181" s="161" t="s">
        <v>381</v>
      </c>
      <c r="D181" s="161" t="s">
        <v>310</v>
      </c>
      <c r="E181" s="162"/>
      <c r="F181" s="163" t="s">
        <v>2932</v>
      </c>
      <c r="G181" s="164" t="s">
        <v>307</v>
      </c>
      <c r="H181" s="165">
        <v>1</v>
      </c>
      <c r="I181" s="166"/>
      <c r="J181" s="167">
        <f t="shared" si="1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11"/>
        <v>0</v>
      </c>
      <c r="Q181" s="157">
        <v>7.2999999999999996E-4</v>
      </c>
      <c r="R181" s="157">
        <f t="shared" si="12"/>
        <v>7.2999999999999996E-4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312</v>
      </c>
      <c r="AT181" s="159" t="s">
        <v>310</v>
      </c>
      <c r="AU181" s="159" t="s">
        <v>89</v>
      </c>
      <c r="AY181" s="14" t="s">
        <v>237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286</v>
      </c>
      <c r="BM181" s="159" t="s">
        <v>2933</v>
      </c>
    </row>
    <row r="182" spans="1:65" s="2" customFormat="1" ht="16.5" customHeight="1" x14ac:dyDescent="0.2">
      <c r="A182" s="29"/>
      <c r="B182" s="146"/>
      <c r="C182" s="147" t="s">
        <v>384</v>
      </c>
      <c r="D182" s="147" t="s">
        <v>240</v>
      </c>
      <c r="E182" s="148"/>
      <c r="F182" s="149" t="s">
        <v>2934</v>
      </c>
      <c r="G182" s="150" t="s">
        <v>307</v>
      </c>
      <c r="H182" s="151">
        <v>2</v>
      </c>
      <c r="I182" s="152"/>
      <c r="J182" s="153">
        <f t="shared" si="1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11"/>
        <v>0</v>
      </c>
      <c r="Q182" s="157">
        <v>0</v>
      </c>
      <c r="R182" s="157">
        <f t="shared" si="12"/>
        <v>0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286</v>
      </c>
      <c r="AT182" s="159" t="s">
        <v>240</v>
      </c>
      <c r="AU182" s="159" t="s">
        <v>89</v>
      </c>
      <c r="AY182" s="14" t="s">
        <v>237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286</v>
      </c>
      <c r="BM182" s="159" t="s">
        <v>2935</v>
      </c>
    </row>
    <row r="183" spans="1:65" s="2" customFormat="1" ht="16.5" customHeight="1" x14ac:dyDescent="0.2">
      <c r="A183" s="29"/>
      <c r="B183" s="146"/>
      <c r="C183" s="161" t="s">
        <v>387</v>
      </c>
      <c r="D183" s="161" t="s">
        <v>310</v>
      </c>
      <c r="E183" s="162"/>
      <c r="F183" s="163" t="s">
        <v>2936</v>
      </c>
      <c r="G183" s="164" t="s">
        <v>307</v>
      </c>
      <c r="H183" s="165">
        <v>2</v>
      </c>
      <c r="I183" s="166"/>
      <c r="J183" s="167">
        <f t="shared" si="1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11"/>
        <v>0</v>
      </c>
      <c r="Q183" s="157">
        <v>8.0000000000000004E-4</v>
      </c>
      <c r="R183" s="157">
        <f t="shared" si="12"/>
        <v>1.6000000000000001E-3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312</v>
      </c>
      <c r="AT183" s="159" t="s">
        <v>310</v>
      </c>
      <c r="AU183" s="159" t="s">
        <v>89</v>
      </c>
      <c r="AY183" s="14" t="s">
        <v>237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286</v>
      </c>
      <c r="BM183" s="159" t="s">
        <v>2937</v>
      </c>
    </row>
    <row r="184" spans="1:65" s="2" customFormat="1" ht="21.75" customHeight="1" x14ac:dyDescent="0.2">
      <c r="A184" s="29"/>
      <c r="B184" s="146"/>
      <c r="C184" s="147" t="s">
        <v>390</v>
      </c>
      <c r="D184" s="147" t="s">
        <v>240</v>
      </c>
      <c r="E184" s="148"/>
      <c r="F184" s="149" t="s">
        <v>2938</v>
      </c>
      <c r="G184" s="150" t="s">
        <v>307</v>
      </c>
      <c r="H184" s="151">
        <v>9</v>
      </c>
      <c r="I184" s="152"/>
      <c r="J184" s="153">
        <f t="shared" si="1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11"/>
        <v>0</v>
      </c>
      <c r="Q184" s="157">
        <v>0</v>
      </c>
      <c r="R184" s="157">
        <f t="shared" si="12"/>
        <v>0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286</v>
      </c>
      <c r="AT184" s="159" t="s">
        <v>240</v>
      </c>
      <c r="AU184" s="159" t="s">
        <v>89</v>
      </c>
      <c r="AY184" s="14" t="s">
        <v>237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286</v>
      </c>
      <c r="BM184" s="159" t="s">
        <v>2939</v>
      </c>
    </row>
    <row r="185" spans="1:65" s="2" customFormat="1" ht="21.75" customHeight="1" x14ac:dyDescent="0.2">
      <c r="A185" s="29"/>
      <c r="B185" s="146"/>
      <c r="C185" s="161" t="s">
        <v>244</v>
      </c>
      <c r="D185" s="161" t="s">
        <v>310</v>
      </c>
      <c r="E185" s="162"/>
      <c r="F185" s="163" t="s">
        <v>2940</v>
      </c>
      <c r="G185" s="164" t="s">
        <v>307</v>
      </c>
      <c r="H185" s="165">
        <v>7</v>
      </c>
      <c r="I185" s="166"/>
      <c r="J185" s="167">
        <f t="shared" si="1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1"/>
        <v>0</v>
      </c>
      <c r="Q185" s="157">
        <v>1.9E-3</v>
      </c>
      <c r="R185" s="157">
        <f t="shared" si="12"/>
        <v>1.3299999999999999E-2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312</v>
      </c>
      <c r="AT185" s="159" t="s">
        <v>310</v>
      </c>
      <c r="AU185" s="159" t="s">
        <v>89</v>
      </c>
      <c r="AY185" s="14" t="s">
        <v>237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286</v>
      </c>
      <c r="BM185" s="159" t="s">
        <v>2941</v>
      </c>
    </row>
    <row r="186" spans="1:65" s="2" customFormat="1" ht="21.75" customHeight="1" x14ac:dyDescent="0.2">
      <c r="A186" s="29"/>
      <c r="B186" s="146"/>
      <c r="C186" s="161" t="s">
        <v>394</v>
      </c>
      <c r="D186" s="161" t="s">
        <v>310</v>
      </c>
      <c r="E186" s="162"/>
      <c r="F186" s="163" t="s">
        <v>2942</v>
      </c>
      <c r="G186" s="164" t="s">
        <v>307</v>
      </c>
      <c r="H186" s="165">
        <v>2</v>
      </c>
      <c r="I186" s="166"/>
      <c r="J186" s="167">
        <f t="shared" si="1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11"/>
        <v>0</v>
      </c>
      <c r="Q186" s="157">
        <v>2.5000000000000001E-3</v>
      </c>
      <c r="R186" s="157">
        <f t="shared" si="12"/>
        <v>5.0000000000000001E-3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312</v>
      </c>
      <c r="AT186" s="159" t="s">
        <v>310</v>
      </c>
      <c r="AU186" s="159" t="s">
        <v>89</v>
      </c>
      <c r="AY186" s="14" t="s">
        <v>237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286</v>
      </c>
      <c r="BM186" s="159" t="s">
        <v>2943</v>
      </c>
    </row>
    <row r="187" spans="1:65" s="2" customFormat="1" ht="21.75" customHeight="1" x14ac:dyDescent="0.2">
      <c r="A187" s="29"/>
      <c r="B187" s="146"/>
      <c r="C187" s="147" t="s">
        <v>246</v>
      </c>
      <c r="D187" s="147" t="s">
        <v>240</v>
      </c>
      <c r="E187" s="148"/>
      <c r="F187" s="149" t="s">
        <v>2944</v>
      </c>
      <c r="G187" s="150" t="s">
        <v>307</v>
      </c>
      <c r="H187" s="151">
        <v>6</v>
      </c>
      <c r="I187" s="152"/>
      <c r="J187" s="153">
        <f t="shared" si="1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11"/>
        <v>0</v>
      </c>
      <c r="Q187" s="157">
        <v>0</v>
      </c>
      <c r="R187" s="157">
        <f t="shared" si="12"/>
        <v>0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286</v>
      </c>
      <c r="AT187" s="159" t="s">
        <v>240</v>
      </c>
      <c r="AU187" s="159" t="s">
        <v>89</v>
      </c>
      <c r="AY187" s="14" t="s">
        <v>237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286</v>
      </c>
      <c r="BM187" s="159" t="s">
        <v>2945</v>
      </c>
    </row>
    <row r="188" spans="1:65" s="2" customFormat="1" ht="21.75" customHeight="1" x14ac:dyDescent="0.2">
      <c r="A188" s="29"/>
      <c r="B188" s="146"/>
      <c r="C188" s="161" t="s">
        <v>399</v>
      </c>
      <c r="D188" s="161" t="s">
        <v>310</v>
      </c>
      <c r="E188" s="162"/>
      <c r="F188" s="163" t="s">
        <v>2946</v>
      </c>
      <c r="G188" s="164" t="s">
        <v>307</v>
      </c>
      <c r="H188" s="165">
        <v>6</v>
      </c>
      <c r="I188" s="166"/>
      <c r="J188" s="167">
        <f t="shared" si="10"/>
        <v>0</v>
      </c>
      <c r="K188" s="168"/>
      <c r="L188" s="169"/>
      <c r="M188" s="170" t="s">
        <v>1</v>
      </c>
      <c r="N188" s="171" t="s">
        <v>43</v>
      </c>
      <c r="O188" s="54"/>
      <c r="P188" s="157">
        <f t="shared" si="11"/>
        <v>0</v>
      </c>
      <c r="Q188" s="157">
        <v>2.7000000000000001E-3</v>
      </c>
      <c r="R188" s="157">
        <f t="shared" si="12"/>
        <v>1.6199999999999999E-2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312</v>
      </c>
      <c r="AT188" s="159" t="s">
        <v>310</v>
      </c>
      <c r="AU188" s="159" t="s">
        <v>89</v>
      </c>
      <c r="AY188" s="14" t="s">
        <v>237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286</v>
      </c>
      <c r="BM188" s="159" t="s">
        <v>2947</v>
      </c>
    </row>
    <row r="189" spans="1:65" s="2" customFormat="1" ht="21.75" customHeight="1" x14ac:dyDescent="0.2">
      <c r="A189" s="29"/>
      <c r="B189" s="146"/>
      <c r="C189" s="147" t="s">
        <v>249</v>
      </c>
      <c r="D189" s="147" t="s">
        <v>240</v>
      </c>
      <c r="E189" s="148"/>
      <c r="F189" s="149" t="s">
        <v>2948</v>
      </c>
      <c r="G189" s="150" t="s">
        <v>307</v>
      </c>
      <c r="H189" s="151">
        <v>8</v>
      </c>
      <c r="I189" s="152"/>
      <c r="J189" s="153">
        <f t="shared" si="1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11"/>
        <v>0</v>
      </c>
      <c r="Q189" s="157">
        <v>0</v>
      </c>
      <c r="R189" s="157">
        <f t="shared" si="12"/>
        <v>0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286</v>
      </c>
      <c r="AT189" s="159" t="s">
        <v>240</v>
      </c>
      <c r="AU189" s="159" t="s">
        <v>89</v>
      </c>
      <c r="AY189" s="14" t="s">
        <v>237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286</v>
      </c>
      <c r="BM189" s="159" t="s">
        <v>2949</v>
      </c>
    </row>
    <row r="190" spans="1:65" s="2" customFormat="1" ht="21.75" customHeight="1" x14ac:dyDescent="0.2">
      <c r="A190" s="29"/>
      <c r="B190" s="146"/>
      <c r="C190" s="161" t="s">
        <v>404</v>
      </c>
      <c r="D190" s="161" t="s">
        <v>310</v>
      </c>
      <c r="E190" s="162"/>
      <c r="F190" s="163" t="s">
        <v>2950</v>
      </c>
      <c r="G190" s="164" t="s">
        <v>307</v>
      </c>
      <c r="H190" s="165">
        <v>2</v>
      </c>
      <c r="I190" s="166"/>
      <c r="J190" s="167">
        <f t="shared" si="10"/>
        <v>0</v>
      </c>
      <c r="K190" s="168"/>
      <c r="L190" s="169"/>
      <c r="M190" s="170" t="s">
        <v>1</v>
      </c>
      <c r="N190" s="171" t="s">
        <v>43</v>
      </c>
      <c r="O190" s="54"/>
      <c r="P190" s="157">
        <f t="shared" si="11"/>
        <v>0</v>
      </c>
      <c r="Q190" s="157">
        <v>3.0999999999999999E-3</v>
      </c>
      <c r="R190" s="157">
        <f t="shared" si="12"/>
        <v>6.1999999999999998E-3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312</v>
      </c>
      <c r="AT190" s="159" t="s">
        <v>310</v>
      </c>
      <c r="AU190" s="159" t="s">
        <v>89</v>
      </c>
      <c r="AY190" s="14" t="s">
        <v>237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286</v>
      </c>
      <c r="BM190" s="159" t="s">
        <v>2951</v>
      </c>
    </row>
    <row r="191" spans="1:65" s="2" customFormat="1" ht="21.75" customHeight="1" x14ac:dyDescent="0.2">
      <c r="A191" s="29"/>
      <c r="B191" s="146"/>
      <c r="C191" s="161" t="s">
        <v>407</v>
      </c>
      <c r="D191" s="161" t="s">
        <v>310</v>
      </c>
      <c r="E191" s="162"/>
      <c r="F191" s="163" t="s">
        <v>2952</v>
      </c>
      <c r="G191" s="164" t="s">
        <v>307</v>
      </c>
      <c r="H191" s="165">
        <v>6</v>
      </c>
      <c r="I191" s="166"/>
      <c r="J191" s="167">
        <f t="shared" si="1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11"/>
        <v>0</v>
      </c>
      <c r="Q191" s="157">
        <v>3.0999999999999999E-3</v>
      </c>
      <c r="R191" s="157">
        <f t="shared" si="12"/>
        <v>1.8599999999999998E-2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312</v>
      </c>
      <c r="AT191" s="159" t="s">
        <v>310</v>
      </c>
      <c r="AU191" s="159" t="s">
        <v>89</v>
      </c>
      <c r="AY191" s="14" t="s">
        <v>237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286</v>
      </c>
      <c r="BM191" s="159" t="s">
        <v>2953</v>
      </c>
    </row>
    <row r="192" spans="1:65" s="2" customFormat="1" ht="21.75" customHeight="1" x14ac:dyDescent="0.2">
      <c r="A192" s="29"/>
      <c r="B192" s="146"/>
      <c r="C192" s="147" t="s">
        <v>410</v>
      </c>
      <c r="D192" s="147" t="s">
        <v>240</v>
      </c>
      <c r="E192" s="148"/>
      <c r="F192" s="149" t="s">
        <v>2954</v>
      </c>
      <c r="G192" s="150" t="s">
        <v>307</v>
      </c>
      <c r="H192" s="151">
        <v>2</v>
      </c>
      <c r="I192" s="152"/>
      <c r="J192" s="153">
        <f t="shared" si="1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11"/>
        <v>0</v>
      </c>
      <c r="Q192" s="157">
        <v>0</v>
      </c>
      <c r="R192" s="157">
        <f t="shared" si="12"/>
        <v>0</v>
      </c>
      <c r="S192" s="157">
        <v>0</v>
      </c>
      <c r="T192" s="158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286</v>
      </c>
      <c r="AT192" s="159" t="s">
        <v>240</v>
      </c>
      <c r="AU192" s="159" t="s">
        <v>89</v>
      </c>
      <c r="AY192" s="14" t="s">
        <v>237</v>
      </c>
      <c r="BE192" s="160">
        <f t="shared" si="14"/>
        <v>0</v>
      </c>
      <c r="BF192" s="160">
        <f t="shared" si="15"/>
        <v>0</v>
      </c>
      <c r="BG192" s="160">
        <f t="shared" si="16"/>
        <v>0</v>
      </c>
      <c r="BH192" s="160">
        <f t="shared" si="17"/>
        <v>0</v>
      </c>
      <c r="BI192" s="160">
        <f t="shared" si="18"/>
        <v>0</v>
      </c>
      <c r="BJ192" s="14" t="s">
        <v>89</v>
      </c>
      <c r="BK192" s="160">
        <f t="shared" si="19"/>
        <v>0</v>
      </c>
      <c r="BL192" s="14" t="s">
        <v>286</v>
      </c>
      <c r="BM192" s="159" t="s">
        <v>2955</v>
      </c>
    </row>
    <row r="193" spans="1:65" s="2" customFormat="1" ht="21.75" customHeight="1" x14ac:dyDescent="0.2">
      <c r="A193" s="29"/>
      <c r="B193" s="146"/>
      <c r="C193" s="161" t="s">
        <v>251</v>
      </c>
      <c r="D193" s="161" t="s">
        <v>310</v>
      </c>
      <c r="E193" s="162"/>
      <c r="F193" s="163" t="s">
        <v>2956</v>
      </c>
      <c r="G193" s="164" t="s">
        <v>307</v>
      </c>
      <c r="H193" s="165">
        <v>2</v>
      </c>
      <c r="I193" s="166"/>
      <c r="J193" s="167">
        <f t="shared" si="1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11"/>
        <v>0</v>
      </c>
      <c r="Q193" s="157">
        <v>6.3E-3</v>
      </c>
      <c r="R193" s="157">
        <f t="shared" si="12"/>
        <v>1.26E-2</v>
      </c>
      <c r="S193" s="157">
        <v>0</v>
      </c>
      <c r="T193" s="158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312</v>
      </c>
      <c r="AT193" s="159" t="s">
        <v>310</v>
      </c>
      <c r="AU193" s="159" t="s">
        <v>89</v>
      </c>
      <c r="AY193" s="14" t="s">
        <v>237</v>
      </c>
      <c r="BE193" s="160">
        <f t="shared" si="14"/>
        <v>0</v>
      </c>
      <c r="BF193" s="160">
        <f t="shared" si="15"/>
        <v>0</v>
      </c>
      <c r="BG193" s="160">
        <f t="shared" si="16"/>
        <v>0</v>
      </c>
      <c r="BH193" s="160">
        <f t="shared" si="17"/>
        <v>0</v>
      </c>
      <c r="BI193" s="160">
        <f t="shared" si="18"/>
        <v>0</v>
      </c>
      <c r="BJ193" s="14" t="s">
        <v>89</v>
      </c>
      <c r="BK193" s="160">
        <f t="shared" si="19"/>
        <v>0</v>
      </c>
      <c r="BL193" s="14" t="s">
        <v>286</v>
      </c>
      <c r="BM193" s="159" t="s">
        <v>2957</v>
      </c>
    </row>
    <row r="194" spans="1:65" s="2" customFormat="1" ht="21.75" customHeight="1" x14ac:dyDescent="0.2">
      <c r="A194" s="29"/>
      <c r="B194" s="146"/>
      <c r="C194" s="147" t="s">
        <v>416</v>
      </c>
      <c r="D194" s="147" t="s">
        <v>240</v>
      </c>
      <c r="E194" s="148"/>
      <c r="F194" s="149" t="s">
        <v>2958</v>
      </c>
      <c r="G194" s="150" t="s">
        <v>307</v>
      </c>
      <c r="H194" s="151">
        <v>1</v>
      </c>
      <c r="I194" s="152"/>
      <c r="J194" s="153">
        <f t="shared" si="1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11"/>
        <v>0</v>
      </c>
      <c r="Q194" s="157">
        <v>0</v>
      </c>
      <c r="R194" s="157">
        <f t="shared" si="12"/>
        <v>0</v>
      </c>
      <c r="S194" s="157">
        <v>0</v>
      </c>
      <c r="T194" s="158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286</v>
      </c>
      <c r="AT194" s="159" t="s">
        <v>240</v>
      </c>
      <c r="AU194" s="159" t="s">
        <v>89</v>
      </c>
      <c r="AY194" s="14" t="s">
        <v>237</v>
      </c>
      <c r="BE194" s="160">
        <f t="shared" si="14"/>
        <v>0</v>
      </c>
      <c r="BF194" s="160">
        <f t="shared" si="15"/>
        <v>0</v>
      </c>
      <c r="BG194" s="160">
        <f t="shared" si="16"/>
        <v>0</v>
      </c>
      <c r="BH194" s="160">
        <f t="shared" si="17"/>
        <v>0</v>
      </c>
      <c r="BI194" s="160">
        <f t="shared" si="18"/>
        <v>0</v>
      </c>
      <c r="BJ194" s="14" t="s">
        <v>89</v>
      </c>
      <c r="BK194" s="160">
        <f t="shared" si="19"/>
        <v>0</v>
      </c>
      <c r="BL194" s="14" t="s">
        <v>286</v>
      </c>
      <c r="BM194" s="159" t="s">
        <v>2959</v>
      </c>
    </row>
    <row r="195" spans="1:65" s="2" customFormat="1" ht="21.75" customHeight="1" x14ac:dyDescent="0.2">
      <c r="A195" s="29"/>
      <c r="B195" s="146"/>
      <c r="C195" s="147" t="s">
        <v>254</v>
      </c>
      <c r="D195" s="147" t="s">
        <v>240</v>
      </c>
      <c r="E195" s="148"/>
      <c r="F195" s="149" t="s">
        <v>2960</v>
      </c>
      <c r="G195" s="150" t="s">
        <v>307</v>
      </c>
      <c r="H195" s="151">
        <v>1</v>
      </c>
      <c r="I195" s="152"/>
      <c r="J195" s="153">
        <f t="shared" si="1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11"/>
        <v>0</v>
      </c>
      <c r="Q195" s="157">
        <v>0</v>
      </c>
      <c r="R195" s="157">
        <f t="shared" si="12"/>
        <v>0</v>
      </c>
      <c r="S195" s="157">
        <v>0</v>
      </c>
      <c r="T195" s="158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286</v>
      </c>
      <c r="AT195" s="159" t="s">
        <v>240</v>
      </c>
      <c r="AU195" s="159" t="s">
        <v>89</v>
      </c>
      <c r="AY195" s="14" t="s">
        <v>237</v>
      </c>
      <c r="BE195" s="160">
        <f t="shared" si="14"/>
        <v>0</v>
      </c>
      <c r="BF195" s="160">
        <f t="shared" si="15"/>
        <v>0</v>
      </c>
      <c r="BG195" s="160">
        <f t="shared" si="16"/>
        <v>0</v>
      </c>
      <c r="BH195" s="160">
        <f t="shared" si="17"/>
        <v>0</v>
      </c>
      <c r="BI195" s="160">
        <f t="shared" si="18"/>
        <v>0</v>
      </c>
      <c r="BJ195" s="14" t="s">
        <v>89</v>
      </c>
      <c r="BK195" s="160">
        <f t="shared" si="19"/>
        <v>0</v>
      </c>
      <c r="BL195" s="14" t="s">
        <v>286</v>
      </c>
      <c r="BM195" s="159" t="s">
        <v>2961</v>
      </c>
    </row>
    <row r="196" spans="1:65" s="2" customFormat="1" ht="21.75" customHeight="1" x14ac:dyDescent="0.2">
      <c r="A196" s="29"/>
      <c r="B196" s="146"/>
      <c r="C196" s="161" t="s">
        <v>422</v>
      </c>
      <c r="D196" s="161" t="s">
        <v>310</v>
      </c>
      <c r="E196" s="162"/>
      <c r="F196" s="163" t="s">
        <v>4822</v>
      </c>
      <c r="G196" s="164" t="s">
        <v>307</v>
      </c>
      <c r="H196" s="165">
        <v>1</v>
      </c>
      <c r="I196" s="166"/>
      <c r="J196" s="167">
        <f t="shared" si="10"/>
        <v>0</v>
      </c>
      <c r="K196" s="168"/>
      <c r="L196" s="169"/>
      <c r="M196" s="170" t="s">
        <v>1</v>
      </c>
      <c r="N196" s="171" t="s">
        <v>43</v>
      </c>
      <c r="O196" s="54"/>
      <c r="P196" s="157">
        <f t="shared" si="11"/>
        <v>0</v>
      </c>
      <c r="Q196" s="157">
        <v>0.47199999999999998</v>
      </c>
      <c r="R196" s="157">
        <f t="shared" si="12"/>
        <v>0.47199999999999998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312</v>
      </c>
      <c r="AT196" s="159" t="s">
        <v>310</v>
      </c>
      <c r="AU196" s="159" t="s">
        <v>89</v>
      </c>
      <c r="AY196" s="14" t="s">
        <v>237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286</v>
      </c>
      <c r="BM196" s="159" t="s">
        <v>2962</v>
      </c>
    </row>
    <row r="197" spans="1:65" s="2" customFormat="1" ht="16.5" customHeight="1" x14ac:dyDescent="0.2">
      <c r="A197" s="29"/>
      <c r="B197" s="146"/>
      <c r="C197" s="147" t="s">
        <v>256</v>
      </c>
      <c r="D197" s="147" t="s">
        <v>240</v>
      </c>
      <c r="E197" s="148"/>
      <c r="F197" s="149" t="s">
        <v>2963</v>
      </c>
      <c r="G197" s="150" t="s">
        <v>242</v>
      </c>
      <c r="H197" s="151">
        <v>117</v>
      </c>
      <c r="I197" s="152"/>
      <c r="J197" s="153">
        <f t="shared" si="1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11"/>
        <v>0</v>
      </c>
      <c r="Q197" s="157">
        <v>0</v>
      </c>
      <c r="R197" s="157">
        <f t="shared" si="12"/>
        <v>0</v>
      </c>
      <c r="S197" s="157">
        <v>0</v>
      </c>
      <c r="T197" s="158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286</v>
      </c>
      <c r="AT197" s="159" t="s">
        <v>240</v>
      </c>
      <c r="AU197" s="159" t="s">
        <v>89</v>
      </c>
      <c r="AY197" s="14" t="s">
        <v>237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4" t="s">
        <v>89</v>
      </c>
      <c r="BK197" s="160">
        <f t="shared" si="19"/>
        <v>0</v>
      </c>
      <c r="BL197" s="14" t="s">
        <v>286</v>
      </c>
      <c r="BM197" s="159" t="s">
        <v>2964</v>
      </c>
    </row>
    <row r="198" spans="1:65" s="2" customFormat="1" ht="16.5" customHeight="1" x14ac:dyDescent="0.2">
      <c r="A198" s="29"/>
      <c r="B198" s="146"/>
      <c r="C198" s="161" t="s">
        <v>427</v>
      </c>
      <c r="D198" s="161" t="s">
        <v>310</v>
      </c>
      <c r="E198" s="162"/>
      <c r="F198" s="163" t="s">
        <v>2965</v>
      </c>
      <c r="G198" s="164" t="s">
        <v>307</v>
      </c>
      <c r="H198" s="165">
        <v>1</v>
      </c>
      <c r="I198" s="166"/>
      <c r="J198" s="167">
        <f t="shared" si="10"/>
        <v>0</v>
      </c>
      <c r="K198" s="168"/>
      <c r="L198" s="169"/>
      <c r="M198" s="170" t="s">
        <v>1</v>
      </c>
      <c r="N198" s="171" t="s">
        <v>43</v>
      </c>
      <c r="O198" s="54"/>
      <c r="P198" s="157">
        <f t="shared" si="11"/>
        <v>0</v>
      </c>
      <c r="Q198" s="157">
        <v>0.19500000000000001</v>
      </c>
      <c r="R198" s="157">
        <f t="shared" si="12"/>
        <v>0.19500000000000001</v>
      </c>
      <c r="S198" s="157">
        <v>0</v>
      </c>
      <c r="T198" s="158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312</v>
      </c>
      <c r="AT198" s="159" t="s">
        <v>310</v>
      </c>
      <c r="AU198" s="159" t="s">
        <v>89</v>
      </c>
      <c r="AY198" s="14" t="s">
        <v>237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4" t="s">
        <v>89</v>
      </c>
      <c r="BK198" s="160">
        <f t="shared" si="19"/>
        <v>0</v>
      </c>
      <c r="BL198" s="14" t="s">
        <v>286</v>
      </c>
      <c r="BM198" s="159" t="s">
        <v>2966</v>
      </c>
    </row>
    <row r="199" spans="1:65" s="2" customFormat="1" ht="16.5" customHeight="1" x14ac:dyDescent="0.2">
      <c r="A199" s="29"/>
      <c r="B199" s="146"/>
      <c r="C199" s="147" t="s">
        <v>430</v>
      </c>
      <c r="D199" s="147" t="s">
        <v>240</v>
      </c>
      <c r="E199" s="148"/>
      <c r="F199" s="149" t="s">
        <v>2967</v>
      </c>
      <c r="G199" s="150" t="s">
        <v>307</v>
      </c>
      <c r="H199" s="151">
        <v>1</v>
      </c>
      <c r="I199" s="152"/>
      <c r="J199" s="153">
        <f t="shared" si="1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11"/>
        <v>0</v>
      </c>
      <c r="Q199" s="157">
        <v>0</v>
      </c>
      <c r="R199" s="157">
        <f t="shared" si="12"/>
        <v>0</v>
      </c>
      <c r="S199" s="157">
        <v>0</v>
      </c>
      <c r="T199" s="158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286</v>
      </c>
      <c r="AT199" s="159" t="s">
        <v>240</v>
      </c>
      <c r="AU199" s="159" t="s">
        <v>89</v>
      </c>
      <c r="AY199" s="14" t="s">
        <v>237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4" t="s">
        <v>89</v>
      </c>
      <c r="BK199" s="160">
        <f t="shared" si="19"/>
        <v>0</v>
      </c>
      <c r="BL199" s="14" t="s">
        <v>286</v>
      </c>
      <c r="BM199" s="159" t="s">
        <v>2968</v>
      </c>
    </row>
    <row r="200" spans="1:65" s="2" customFormat="1" ht="16.5" customHeight="1" x14ac:dyDescent="0.2">
      <c r="A200" s="29"/>
      <c r="B200" s="146"/>
      <c r="C200" s="161" t="s">
        <v>433</v>
      </c>
      <c r="D200" s="161" t="s">
        <v>310</v>
      </c>
      <c r="E200" s="162"/>
      <c r="F200" s="163" t="s">
        <v>2969</v>
      </c>
      <c r="G200" s="164" t="s">
        <v>307</v>
      </c>
      <c r="H200" s="165">
        <v>1</v>
      </c>
      <c r="I200" s="166"/>
      <c r="J200" s="167">
        <f t="shared" si="10"/>
        <v>0</v>
      </c>
      <c r="K200" s="168"/>
      <c r="L200" s="169"/>
      <c r="M200" s="170" t="s">
        <v>1</v>
      </c>
      <c r="N200" s="171" t="s">
        <v>43</v>
      </c>
      <c r="O200" s="54"/>
      <c r="P200" s="157">
        <f t="shared" si="11"/>
        <v>0</v>
      </c>
      <c r="Q200" s="157">
        <v>0</v>
      </c>
      <c r="R200" s="157">
        <f t="shared" si="12"/>
        <v>0</v>
      </c>
      <c r="S200" s="157">
        <v>0</v>
      </c>
      <c r="T200" s="158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312</v>
      </c>
      <c r="AT200" s="159" t="s">
        <v>310</v>
      </c>
      <c r="AU200" s="159" t="s">
        <v>89</v>
      </c>
      <c r="AY200" s="14" t="s">
        <v>237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4" t="s">
        <v>89</v>
      </c>
      <c r="BK200" s="160">
        <f t="shared" si="19"/>
        <v>0</v>
      </c>
      <c r="BL200" s="14" t="s">
        <v>286</v>
      </c>
      <c r="BM200" s="159" t="s">
        <v>2970</v>
      </c>
    </row>
    <row r="201" spans="1:65" s="2" customFormat="1" ht="21.75" customHeight="1" x14ac:dyDescent="0.2">
      <c r="A201" s="29"/>
      <c r="B201" s="146"/>
      <c r="C201" s="147" t="s">
        <v>436</v>
      </c>
      <c r="D201" s="147" t="s">
        <v>240</v>
      </c>
      <c r="E201" s="148"/>
      <c r="F201" s="149" t="s">
        <v>2971</v>
      </c>
      <c r="G201" s="150" t="s">
        <v>307</v>
      </c>
      <c r="H201" s="151">
        <v>1</v>
      </c>
      <c r="I201" s="152"/>
      <c r="J201" s="153">
        <f t="shared" si="1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11"/>
        <v>0</v>
      </c>
      <c r="Q201" s="157">
        <v>0</v>
      </c>
      <c r="R201" s="157">
        <f t="shared" si="12"/>
        <v>0</v>
      </c>
      <c r="S201" s="157">
        <v>0</v>
      </c>
      <c r="T201" s="158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286</v>
      </c>
      <c r="AT201" s="159" t="s">
        <v>240</v>
      </c>
      <c r="AU201" s="159" t="s">
        <v>89</v>
      </c>
      <c r="AY201" s="14" t="s">
        <v>237</v>
      </c>
      <c r="BE201" s="160">
        <f t="shared" si="14"/>
        <v>0</v>
      </c>
      <c r="BF201" s="160">
        <f t="shared" si="15"/>
        <v>0</v>
      </c>
      <c r="BG201" s="160">
        <f t="shared" si="16"/>
        <v>0</v>
      </c>
      <c r="BH201" s="160">
        <f t="shared" si="17"/>
        <v>0</v>
      </c>
      <c r="BI201" s="160">
        <f t="shared" si="18"/>
        <v>0</v>
      </c>
      <c r="BJ201" s="14" t="s">
        <v>89</v>
      </c>
      <c r="BK201" s="160">
        <f t="shared" si="19"/>
        <v>0</v>
      </c>
      <c r="BL201" s="14" t="s">
        <v>286</v>
      </c>
      <c r="BM201" s="159" t="s">
        <v>2972</v>
      </c>
    </row>
    <row r="202" spans="1:65" s="2" customFormat="1" ht="16.5" customHeight="1" x14ac:dyDescent="0.2">
      <c r="A202" s="29"/>
      <c r="B202" s="146"/>
      <c r="C202" s="161" t="s">
        <v>439</v>
      </c>
      <c r="D202" s="161" t="s">
        <v>310</v>
      </c>
      <c r="E202" s="162"/>
      <c r="F202" s="163" t="s">
        <v>2973</v>
      </c>
      <c r="G202" s="164" t="s">
        <v>307</v>
      </c>
      <c r="H202" s="165">
        <v>1</v>
      </c>
      <c r="I202" s="166"/>
      <c r="J202" s="167">
        <f t="shared" si="10"/>
        <v>0</v>
      </c>
      <c r="K202" s="168"/>
      <c r="L202" s="169"/>
      <c r="M202" s="170" t="s">
        <v>1</v>
      </c>
      <c r="N202" s="171" t="s">
        <v>43</v>
      </c>
      <c r="O202" s="54"/>
      <c r="P202" s="157">
        <f t="shared" si="11"/>
        <v>0</v>
      </c>
      <c r="Q202" s="157">
        <v>6.7699999999999996E-2</v>
      </c>
      <c r="R202" s="157">
        <f t="shared" si="12"/>
        <v>6.7699999999999996E-2</v>
      </c>
      <c r="S202" s="157">
        <v>0</v>
      </c>
      <c r="T202" s="158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312</v>
      </c>
      <c r="AT202" s="159" t="s">
        <v>310</v>
      </c>
      <c r="AU202" s="159" t="s">
        <v>89</v>
      </c>
      <c r="AY202" s="14" t="s">
        <v>237</v>
      </c>
      <c r="BE202" s="160">
        <f t="shared" si="14"/>
        <v>0</v>
      </c>
      <c r="BF202" s="160">
        <f t="shared" si="15"/>
        <v>0</v>
      </c>
      <c r="BG202" s="160">
        <f t="shared" si="16"/>
        <v>0</v>
      </c>
      <c r="BH202" s="160">
        <f t="shared" si="17"/>
        <v>0</v>
      </c>
      <c r="BI202" s="160">
        <f t="shared" si="18"/>
        <v>0</v>
      </c>
      <c r="BJ202" s="14" t="s">
        <v>89</v>
      </c>
      <c r="BK202" s="160">
        <f t="shared" si="19"/>
        <v>0</v>
      </c>
      <c r="BL202" s="14" t="s">
        <v>286</v>
      </c>
      <c r="BM202" s="159" t="s">
        <v>2974</v>
      </c>
    </row>
    <row r="203" spans="1:65" s="2" customFormat="1" ht="33" customHeight="1" x14ac:dyDescent="0.2">
      <c r="A203" s="29"/>
      <c r="B203" s="146"/>
      <c r="C203" s="147" t="s">
        <v>442</v>
      </c>
      <c r="D203" s="147" t="s">
        <v>240</v>
      </c>
      <c r="E203" s="148"/>
      <c r="F203" s="149" t="s">
        <v>2975</v>
      </c>
      <c r="G203" s="150" t="s">
        <v>1382</v>
      </c>
      <c r="H203" s="151">
        <v>300</v>
      </c>
      <c r="I203" s="152"/>
      <c r="J203" s="153">
        <f t="shared" si="1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11"/>
        <v>0</v>
      </c>
      <c r="Q203" s="157">
        <v>0</v>
      </c>
      <c r="R203" s="157">
        <f t="shared" si="12"/>
        <v>0</v>
      </c>
      <c r="S203" s="157">
        <v>0</v>
      </c>
      <c r="T203" s="158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286</v>
      </c>
      <c r="AT203" s="159" t="s">
        <v>240</v>
      </c>
      <c r="AU203" s="159" t="s">
        <v>89</v>
      </c>
      <c r="AY203" s="14" t="s">
        <v>237</v>
      </c>
      <c r="BE203" s="160">
        <f t="shared" si="14"/>
        <v>0</v>
      </c>
      <c r="BF203" s="160">
        <f t="shared" si="15"/>
        <v>0</v>
      </c>
      <c r="BG203" s="160">
        <f t="shared" si="16"/>
        <v>0</v>
      </c>
      <c r="BH203" s="160">
        <f t="shared" si="17"/>
        <v>0</v>
      </c>
      <c r="BI203" s="160">
        <f t="shared" si="18"/>
        <v>0</v>
      </c>
      <c r="BJ203" s="14" t="s">
        <v>89</v>
      </c>
      <c r="BK203" s="160">
        <f t="shared" si="19"/>
        <v>0</v>
      </c>
      <c r="BL203" s="14" t="s">
        <v>286</v>
      </c>
      <c r="BM203" s="159" t="s">
        <v>2976</v>
      </c>
    </row>
    <row r="204" spans="1:65" s="2" customFormat="1" ht="44.25" customHeight="1" x14ac:dyDescent="0.2">
      <c r="A204" s="29"/>
      <c r="B204" s="146"/>
      <c r="C204" s="147" t="s">
        <v>445</v>
      </c>
      <c r="D204" s="147" t="s">
        <v>240</v>
      </c>
      <c r="E204" s="148"/>
      <c r="F204" s="149" t="s">
        <v>2977</v>
      </c>
      <c r="G204" s="150" t="s">
        <v>349</v>
      </c>
      <c r="H204" s="172"/>
      <c r="I204" s="152"/>
      <c r="J204" s="153">
        <f t="shared" si="1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11"/>
        <v>0</v>
      </c>
      <c r="Q204" s="157">
        <v>0</v>
      </c>
      <c r="R204" s="157">
        <f t="shared" si="12"/>
        <v>0</v>
      </c>
      <c r="S204" s="157">
        <v>0</v>
      </c>
      <c r="T204" s="158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286</v>
      </c>
      <c r="AT204" s="159" t="s">
        <v>240</v>
      </c>
      <c r="AU204" s="159" t="s">
        <v>89</v>
      </c>
      <c r="AY204" s="14" t="s">
        <v>237</v>
      </c>
      <c r="BE204" s="160">
        <f t="shared" si="14"/>
        <v>0</v>
      </c>
      <c r="BF204" s="160">
        <f t="shared" si="15"/>
        <v>0</v>
      </c>
      <c r="BG204" s="160">
        <f t="shared" si="16"/>
        <v>0</v>
      </c>
      <c r="BH204" s="160">
        <f t="shared" si="17"/>
        <v>0</v>
      </c>
      <c r="BI204" s="160">
        <f t="shared" si="18"/>
        <v>0</v>
      </c>
      <c r="BJ204" s="14" t="s">
        <v>89</v>
      </c>
      <c r="BK204" s="160">
        <f t="shared" si="19"/>
        <v>0</v>
      </c>
      <c r="BL204" s="14" t="s">
        <v>286</v>
      </c>
      <c r="BM204" s="159" t="s">
        <v>2978</v>
      </c>
    </row>
    <row r="205" spans="1:65" s="2" customFormat="1" ht="33" customHeight="1" x14ac:dyDescent="0.2">
      <c r="A205" s="29"/>
      <c r="B205" s="146"/>
      <c r="C205" s="147" t="s">
        <v>448</v>
      </c>
      <c r="D205" s="147" t="s">
        <v>240</v>
      </c>
      <c r="E205" s="148"/>
      <c r="F205" s="149" t="s">
        <v>371</v>
      </c>
      <c r="G205" s="150" t="s">
        <v>349</v>
      </c>
      <c r="H205" s="172"/>
      <c r="I205" s="152"/>
      <c r="J205" s="153">
        <f t="shared" si="1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11"/>
        <v>0</v>
      </c>
      <c r="Q205" s="157">
        <v>0</v>
      </c>
      <c r="R205" s="157">
        <f t="shared" si="12"/>
        <v>0</v>
      </c>
      <c r="S205" s="157">
        <v>0</v>
      </c>
      <c r="T205" s="158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286</v>
      </c>
      <c r="AT205" s="159" t="s">
        <v>240</v>
      </c>
      <c r="AU205" s="159" t="s">
        <v>89</v>
      </c>
      <c r="AY205" s="14" t="s">
        <v>237</v>
      </c>
      <c r="BE205" s="160">
        <f t="shared" si="14"/>
        <v>0</v>
      </c>
      <c r="BF205" s="160">
        <f t="shared" si="15"/>
        <v>0</v>
      </c>
      <c r="BG205" s="160">
        <f t="shared" si="16"/>
        <v>0</v>
      </c>
      <c r="BH205" s="160">
        <f t="shared" si="17"/>
        <v>0</v>
      </c>
      <c r="BI205" s="160">
        <f t="shared" si="18"/>
        <v>0</v>
      </c>
      <c r="BJ205" s="14" t="s">
        <v>89</v>
      </c>
      <c r="BK205" s="160">
        <f t="shared" si="19"/>
        <v>0</v>
      </c>
      <c r="BL205" s="14" t="s">
        <v>286</v>
      </c>
      <c r="BM205" s="159" t="s">
        <v>2979</v>
      </c>
    </row>
    <row r="206" spans="1:65" s="2" customFormat="1" ht="33" customHeight="1" x14ac:dyDescent="0.2">
      <c r="A206" s="29"/>
      <c r="B206" s="146"/>
      <c r="C206" s="147" t="s">
        <v>452</v>
      </c>
      <c r="D206" s="147" t="s">
        <v>240</v>
      </c>
      <c r="E206" s="148"/>
      <c r="F206" s="149" t="s">
        <v>2980</v>
      </c>
      <c r="G206" s="150" t="s">
        <v>349</v>
      </c>
      <c r="H206" s="172"/>
      <c r="I206" s="152"/>
      <c r="J206" s="153">
        <f t="shared" si="1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11"/>
        <v>0</v>
      </c>
      <c r="Q206" s="157">
        <v>0</v>
      </c>
      <c r="R206" s="157">
        <f t="shared" si="12"/>
        <v>0</v>
      </c>
      <c r="S206" s="157">
        <v>0</v>
      </c>
      <c r="T206" s="158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286</v>
      </c>
      <c r="AT206" s="159" t="s">
        <v>240</v>
      </c>
      <c r="AU206" s="159" t="s">
        <v>89</v>
      </c>
      <c r="AY206" s="14" t="s">
        <v>237</v>
      </c>
      <c r="BE206" s="160">
        <f t="shared" si="14"/>
        <v>0</v>
      </c>
      <c r="BF206" s="160">
        <f t="shared" si="15"/>
        <v>0</v>
      </c>
      <c r="BG206" s="160">
        <f t="shared" si="16"/>
        <v>0</v>
      </c>
      <c r="BH206" s="160">
        <f t="shared" si="17"/>
        <v>0</v>
      </c>
      <c r="BI206" s="160">
        <f t="shared" si="18"/>
        <v>0</v>
      </c>
      <c r="BJ206" s="14" t="s">
        <v>89</v>
      </c>
      <c r="BK206" s="160">
        <f t="shared" si="19"/>
        <v>0</v>
      </c>
      <c r="BL206" s="14" t="s">
        <v>286</v>
      </c>
      <c r="BM206" s="159" t="s">
        <v>2981</v>
      </c>
    </row>
    <row r="207" spans="1:65" s="12" customFormat="1" ht="25.95" customHeight="1" x14ac:dyDescent="0.25">
      <c r="B207" s="134"/>
      <c r="D207" s="135" t="s">
        <v>76</v>
      </c>
      <c r="E207" s="136"/>
      <c r="F207" s="136" t="s">
        <v>1081</v>
      </c>
      <c r="I207" s="137"/>
      <c r="J207" s="122">
        <f>BK207</f>
        <v>0</v>
      </c>
      <c r="L207" s="134"/>
      <c r="M207" s="138"/>
      <c r="N207" s="139"/>
      <c r="O207" s="139"/>
      <c r="P207" s="140">
        <f>P208+P209</f>
        <v>0</v>
      </c>
      <c r="Q207" s="139"/>
      <c r="R207" s="140">
        <f>R208+R209</f>
        <v>1.92E-3</v>
      </c>
      <c r="S207" s="139"/>
      <c r="T207" s="141">
        <f>T208+T209</f>
        <v>0</v>
      </c>
      <c r="AR207" s="135" t="s">
        <v>247</v>
      </c>
      <c r="AT207" s="142" t="s">
        <v>76</v>
      </c>
      <c r="AU207" s="142" t="s">
        <v>77</v>
      </c>
      <c r="AY207" s="135" t="s">
        <v>237</v>
      </c>
      <c r="BK207" s="143">
        <f>BK208+BK209</f>
        <v>0</v>
      </c>
    </row>
    <row r="208" spans="1:65" s="2" customFormat="1" ht="21.75" customHeight="1" x14ac:dyDescent="0.2">
      <c r="A208" s="29"/>
      <c r="B208" s="146"/>
      <c r="C208" s="147" t="s">
        <v>457</v>
      </c>
      <c r="D208" s="147" t="s">
        <v>240</v>
      </c>
      <c r="E208" s="148"/>
      <c r="F208" s="149" t="s">
        <v>2982</v>
      </c>
      <c r="G208" s="150" t="s">
        <v>376</v>
      </c>
      <c r="H208" s="151">
        <v>5</v>
      </c>
      <c r="I208" s="152"/>
      <c r="J208" s="153">
        <f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>O208*H208</f>
        <v>0</v>
      </c>
      <c r="Q208" s="157">
        <v>0</v>
      </c>
      <c r="R208" s="157">
        <f>Q208*H208</f>
        <v>0</v>
      </c>
      <c r="S208" s="157">
        <v>0</v>
      </c>
      <c r="T208" s="158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436</v>
      </c>
      <c r="AT208" s="159" t="s">
        <v>240</v>
      </c>
      <c r="AU208" s="159" t="s">
        <v>83</v>
      </c>
      <c r="AY208" s="14" t="s">
        <v>237</v>
      </c>
      <c r="BE208" s="160">
        <f>IF(N208="základná",J208,0)</f>
        <v>0</v>
      </c>
      <c r="BF208" s="160">
        <f>IF(N208="znížená",J208,0)</f>
        <v>0</v>
      </c>
      <c r="BG208" s="160">
        <f>IF(N208="zákl. prenesená",J208,0)</f>
        <v>0</v>
      </c>
      <c r="BH208" s="160">
        <f>IF(N208="zníž. prenesená",J208,0)</f>
        <v>0</v>
      </c>
      <c r="BI208" s="160">
        <f>IF(N208="nulová",J208,0)</f>
        <v>0</v>
      </c>
      <c r="BJ208" s="14" t="s">
        <v>89</v>
      </c>
      <c r="BK208" s="160">
        <f>ROUND(I208*H208,2)</f>
        <v>0</v>
      </c>
      <c r="BL208" s="14" t="s">
        <v>436</v>
      </c>
      <c r="BM208" s="159" t="s">
        <v>2983</v>
      </c>
    </row>
    <row r="209" spans="1:65" s="12" customFormat="1" ht="22.95" customHeight="1" x14ac:dyDescent="0.25">
      <c r="B209" s="134"/>
      <c r="D209" s="135" t="s">
        <v>76</v>
      </c>
      <c r="E209" s="144"/>
      <c r="F209" s="144" t="s">
        <v>2984</v>
      </c>
      <c r="I209" s="137"/>
      <c r="J209" s="145">
        <f>BK209</f>
        <v>0</v>
      </c>
      <c r="L209" s="134"/>
      <c r="M209" s="138"/>
      <c r="N209" s="139"/>
      <c r="O209" s="139"/>
      <c r="P209" s="140">
        <f>SUM(P210:P211)</f>
        <v>0</v>
      </c>
      <c r="Q209" s="139"/>
      <c r="R209" s="140">
        <f>SUM(R210:R211)</f>
        <v>1.92E-3</v>
      </c>
      <c r="S209" s="139"/>
      <c r="T209" s="141">
        <f>SUM(T210:T211)</f>
        <v>0</v>
      </c>
      <c r="AR209" s="135" t="s">
        <v>247</v>
      </c>
      <c r="AT209" s="142" t="s">
        <v>76</v>
      </c>
      <c r="AU209" s="142" t="s">
        <v>83</v>
      </c>
      <c r="AY209" s="135" t="s">
        <v>237</v>
      </c>
      <c r="BK209" s="143">
        <f>SUM(BK210:BK211)</f>
        <v>0</v>
      </c>
    </row>
    <row r="210" spans="1:65" s="2" customFormat="1" ht="21.75" customHeight="1" x14ac:dyDescent="0.2">
      <c r="A210" s="29"/>
      <c r="B210" s="146"/>
      <c r="C210" s="147" t="s">
        <v>460</v>
      </c>
      <c r="D210" s="147" t="s">
        <v>240</v>
      </c>
      <c r="E210" s="148"/>
      <c r="F210" s="149" t="s">
        <v>2985</v>
      </c>
      <c r="G210" s="150" t="s">
        <v>307</v>
      </c>
      <c r="H210" s="151">
        <v>4</v>
      </c>
      <c r="I210" s="152"/>
      <c r="J210" s="153">
        <f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436</v>
      </c>
      <c r="AT210" s="159" t="s">
        <v>240</v>
      </c>
      <c r="AU210" s="159" t="s">
        <v>89</v>
      </c>
      <c r="AY210" s="14" t="s">
        <v>237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4" t="s">
        <v>89</v>
      </c>
      <c r="BK210" s="160">
        <f>ROUND(I210*H210,2)</f>
        <v>0</v>
      </c>
      <c r="BL210" s="14" t="s">
        <v>436</v>
      </c>
      <c r="BM210" s="159" t="s">
        <v>2986</v>
      </c>
    </row>
    <row r="211" spans="1:65" s="2" customFormat="1" ht="16.5" customHeight="1" x14ac:dyDescent="0.2">
      <c r="A211" s="29"/>
      <c r="B211" s="146"/>
      <c r="C211" s="161" t="s">
        <v>464</v>
      </c>
      <c r="D211" s="161" t="s">
        <v>310</v>
      </c>
      <c r="E211" s="162"/>
      <c r="F211" s="163" t="s">
        <v>4823</v>
      </c>
      <c r="G211" s="164" t="s">
        <v>307</v>
      </c>
      <c r="H211" s="165">
        <v>4</v>
      </c>
      <c r="I211" s="166"/>
      <c r="J211" s="167">
        <f>ROUND(I211*H211,2)</f>
        <v>0</v>
      </c>
      <c r="K211" s="168"/>
      <c r="L211" s="169"/>
      <c r="M211" s="170" t="s">
        <v>1</v>
      </c>
      <c r="N211" s="171" t="s">
        <v>43</v>
      </c>
      <c r="O211" s="54"/>
      <c r="P211" s="157">
        <f>O211*H211</f>
        <v>0</v>
      </c>
      <c r="Q211" s="157">
        <v>4.8000000000000001E-4</v>
      </c>
      <c r="R211" s="157">
        <f>Q211*H211</f>
        <v>1.92E-3</v>
      </c>
      <c r="S211" s="157">
        <v>0</v>
      </c>
      <c r="T211" s="158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574</v>
      </c>
      <c r="AT211" s="159" t="s">
        <v>310</v>
      </c>
      <c r="AU211" s="159" t="s">
        <v>89</v>
      </c>
      <c r="AY211" s="14" t="s">
        <v>237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4" t="s">
        <v>89</v>
      </c>
      <c r="BK211" s="160">
        <f>ROUND(I211*H211,2)</f>
        <v>0</v>
      </c>
      <c r="BL211" s="14" t="s">
        <v>574</v>
      </c>
      <c r="BM211" s="159" t="s">
        <v>2987</v>
      </c>
    </row>
    <row r="212" spans="1:65" s="12" customFormat="1" ht="25.95" customHeight="1" x14ac:dyDescent="0.25">
      <c r="B212" s="134"/>
      <c r="D212" s="135" t="s">
        <v>76</v>
      </c>
      <c r="E212" s="136"/>
      <c r="F212" s="136" t="s">
        <v>1828</v>
      </c>
      <c r="I212" s="137"/>
      <c r="J212" s="122">
        <f>BK212</f>
        <v>0</v>
      </c>
      <c r="L212" s="134"/>
      <c r="M212" s="138"/>
      <c r="N212" s="139"/>
      <c r="O212" s="139"/>
      <c r="P212" s="140">
        <f>P213</f>
        <v>0</v>
      </c>
      <c r="Q212" s="139"/>
      <c r="R212" s="140">
        <f>R213</f>
        <v>0</v>
      </c>
      <c r="S212" s="139"/>
      <c r="T212" s="141">
        <f>T213</f>
        <v>0</v>
      </c>
      <c r="AR212" s="135" t="s">
        <v>243</v>
      </c>
      <c r="AT212" s="142" t="s">
        <v>76</v>
      </c>
      <c r="AU212" s="142" t="s">
        <v>77</v>
      </c>
      <c r="AY212" s="135" t="s">
        <v>237</v>
      </c>
      <c r="BK212" s="143">
        <f>BK213</f>
        <v>0</v>
      </c>
    </row>
    <row r="213" spans="1:65" s="2" customFormat="1" ht="33" customHeight="1" x14ac:dyDescent="0.2">
      <c r="A213" s="29"/>
      <c r="B213" s="146"/>
      <c r="C213" s="147" t="s">
        <v>468</v>
      </c>
      <c r="D213" s="147" t="s">
        <v>240</v>
      </c>
      <c r="E213" s="148"/>
      <c r="F213" s="149" t="s">
        <v>2988</v>
      </c>
      <c r="G213" s="150" t="s">
        <v>454</v>
      </c>
      <c r="H213" s="151">
        <v>8</v>
      </c>
      <c r="I213" s="152"/>
      <c r="J213" s="153">
        <f>ROUND(I213*H213,2)</f>
        <v>0</v>
      </c>
      <c r="K213" s="154"/>
      <c r="L213" s="30"/>
      <c r="M213" s="155" t="s">
        <v>1</v>
      </c>
      <c r="N213" s="156" t="s">
        <v>43</v>
      </c>
      <c r="O213" s="54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455</v>
      </c>
      <c r="AT213" s="159" t="s">
        <v>240</v>
      </c>
      <c r="AU213" s="159" t="s">
        <v>83</v>
      </c>
      <c r="AY213" s="14" t="s">
        <v>237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4" t="s">
        <v>89</v>
      </c>
      <c r="BK213" s="160">
        <f>ROUND(I213*H213,2)</f>
        <v>0</v>
      </c>
      <c r="BL213" s="14" t="s">
        <v>455</v>
      </c>
      <c r="BM213" s="159" t="s">
        <v>2989</v>
      </c>
    </row>
    <row r="214" spans="1:65" s="2" customFormat="1" ht="6.9" customHeight="1" x14ac:dyDescent="0.2">
      <c r="A214" s="29"/>
      <c r="B214" s="43"/>
      <c r="C214" s="44"/>
      <c r="D214" s="44"/>
      <c r="E214" s="44"/>
      <c r="F214" s="44"/>
      <c r="G214" s="44"/>
      <c r="H214" s="44"/>
      <c r="I214" s="44"/>
      <c r="J214" s="44"/>
      <c r="K214" s="44"/>
      <c r="L214" s="30"/>
      <c r="M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</row>
  </sheetData>
  <autoFilter ref="C129:K213" xr:uid="{00000000-0009-0000-0000-00000B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14" xr:uid="{00000000-0002-0000-0B00-000000000000}">
      <formula1>"K, M"</formula1>
    </dataValidation>
    <dataValidation type="list" allowBlank="1" showInputMessage="1" showErrorMessage="1" error="Povolené sú hodnoty základná, znížená, nulová." sqref="N214" xr:uid="{00000000-0002-0000-0B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319"/>
  <sheetViews>
    <sheetView showGridLines="0" topLeftCell="A138" zoomScaleNormal="100" workbookViewId="0">
      <selection activeCell="J138" sqref="J138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128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2058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2990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ROUND(J137,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ROUND((ROUND((SUM(BE137:BE318)),  2) + SUM(#REF!)), 2)</f>
        <v>#REF!</v>
      </c>
      <c r="G35" s="29"/>
      <c r="H35" s="29"/>
      <c r="I35" s="101">
        <v>0.2</v>
      </c>
      <c r="J35" s="100" t="e">
        <f>ROUND((ROUND(((SUM(BE137:BE318))*I35),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ROUND((ROUND((SUM(BF137:BF318)),  2) + SUM(#REF!)), 2)</f>
        <v>#REF!</v>
      </c>
      <c r="G36" s="29"/>
      <c r="H36" s="29"/>
      <c r="I36" s="101">
        <v>0.2</v>
      </c>
      <c r="J36" s="100" t="e">
        <f>ROUND((ROUND(((SUM(BF137:BF318))*I36),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ROUND((ROUND((SUM(BG137:BG318)),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ROUND((ROUND((SUM(BH137:BH318)),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ROUND((ROUND((SUM(BI137:BI318)),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2058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02_Z - ZTI- Zdravotechnika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J137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J138</f>
        <v>0</v>
      </c>
      <c r="L99" s="113"/>
    </row>
    <row r="100" spans="1:47" s="10" customFormat="1" ht="19.95" customHeight="1" x14ac:dyDescent="0.2">
      <c r="B100" s="117"/>
      <c r="D100" s="118" t="s">
        <v>1271</v>
      </c>
      <c r="E100" s="119"/>
      <c r="F100" s="119"/>
      <c r="G100" s="119"/>
      <c r="H100" s="119"/>
      <c r="I100" s="119"/>
      <c r="J100" s="120">
        <f>J139</f>
        <v>0</v>
      </c>
      <c r="L100" s="117"/>
    </row>
    <row r="101" spans="1:47" s="10" customFormat="1" ht="19.95" customHeight="1" x14ac:dyDescent="0.2">
      <c r="B101" s="117"/>
      <c r="D101" s="118" t="s">
        <v>1273</v>
      </c>
      <c r="E101" s="119"/>
      <c r="F101" s="119"/>
      <c r="G101" s="119"/>
      <c r="H101" s="119"/>
      <c r="I101" s="119"/>
      <c r="J101" s="120">
        <f>J141</f>
        <v>0</v>
      </c>
      <c r="L101" s="117"/>
    </row>
    <row r="102" spans="1:47" s="10" customFormat="1" ht="19.95" customHeight="1" x14ac:dyDescent="0.2">
      <c r="B102" s="117"/>
      <c r="D102" s="118" t="s">
        <v>2991</v>
      </c>
      <c r="E102" s="119"/>
      <c r="F102" s="119"/>
      <c r="G102" s="119"/>
      <c r="H102" s="119"/>
      <c r="I102" s="119"/>
      <c r="J102" s="120">
        <f>J143</f>
        <v>0</v>
      </c>
      <c r="L102" s="117"/>
    </row>
    <row r="103" spans="1:47" s="10" customFormat="1" ht="19.95" customHeight="1" x14ac:dyDescent="0.2">
      <c r="B103" s="117"/>
      <c r="D103" s="118" t="s">
        <v>212</v>
      </c>
      <c r="E103" s="119"/>
      <c r="F103" s="119"/>
      <c r="G103" s="119"/>
      <c r="H103" s="119"/>
      <c r="I103" s="119"/>
      <c r="J103" s="120">
        <f>J164</f>
        <v>0</v>
      </c>
      <c r="L103" s="117"/>
    </row>
    <row r="104" spans="1:47" s="10" customFormat="1" ht="19.95" customHeight="1" x14ac:dyDescent="0.2">
      <c r="B104" s="117"/>
      <c r="D104" s="118" t="s">
        <v>1275</v>
      </c>
      <c r="E104" s="119"/>
      <c r="F104" s="119"/>
      <c r="G104" s="119"/>
      <c r="H104" s="119"/>
      <c r="I104" s="119"/>
      <c r="J104" s="120">
        <f>J174</f>
        <v>0</v>
      </c>
      <c r="L104" s="117"/>
    </row>
    <row r="105" spans="1:47" s="9" customFormat="1" ht="24.9" customHeight="1" x14ac:dyDescent="0.2">
      <c r="B105" s="113"/>
      <c r="D105" s="114" t="s">
        <v>1276</v>
      </c>
      <c r="E105" s="115"/>
      <c r="F105" s="115"/>
      <c r="G105" s="115"/>
      <c r="H105" s="115"/>
      <c r="I105" s="115"/>
      <c r="J105" s="116">
        <f>J176</f>
        <v>0</v>
      </c>
      <c r="L105" s="113"/>
    </row>
    <row r="106" spans="1:47" s="10" customFormat="1" ht="19.95" customHeight="1" x14ac:dyDescent="0.2">
      <c r="B106" s="117"/>
      <c r="D106" s="118" t="s">
        <v>1277</v>
      </c>
      <c r="E106" s="119"/>
      <c r="F106" s="119"/>
      <c r="G106" s="119"/>
      <c r="H106" s="119"/>
      <c r="I106" s="119"/>
      <c r="J106" s="120">
        <f>J177</f>
        <v>0</v>
      </c>
      <c r="L106" s="117"/>
    </row>
    <row r="107" spans="1:47" s="10" customFormat="1" ht="19.95" customHeight="1" x14ac:dyDescent="0.2">
      <c r="B107" s="117"/>
      <c r="D107" s="118" t="s">
        <v>1278</v>
      </c>
      <c r="E107" s="119"/>
      <c r="F107" s="119"/>
      <c r="G107" s="119"/>
      <c r="H107" s="119"/>
      <c r="I107" s="119"/>
      <c r="J107" s="120">
        <f>J183</f>
        <v>0</v>
      </c>
      <c r="L107" s="117"/>
    </row>
    <row r="108" spans="1:47" s="10" customFormat="1" ht="19.95" customHeight="1" x14ac:dyDescent="0.2">
      <c r="B108" s="117"/>
      <c r="D108" s="118" t="s">
        <v>2588</v>
      </c>
      <c r="E108" s="119"/>
      <c r="F108" s="119"/>
      <c r="G108" s="119"/>
      <c r="H108" s="119"/>
      <c r="I108" s="119"/>
      <c r="J108" s="120">
        <f>J199</f>
        <v>0</v>
      </c>
      <c r="L108" s="117"/>
    </row>
    <row r="109" spans="1:47" s="10" customFormat="1" ht="19.95" customHeight="1" x14ac:dyDescent="0.2">
      <c r="B109" s="117"/>
      <c r="D109" s="118" t="s">
        <v>1833</v>
      </c>
      <c r="E109" s="119"/>
      <c r="F109" s="119"/>
      <c r="G109" s="119"/>
      <c r="H109" s="119"/>
      <c r="I109" s="119"/>
      <c r="J109" s="120">
        <f>J236</f>
        <v>0</v>
      </c>
      <c r="L109" s="117"/>
    </row>
    <row r="110" spans="1:47" s="10" customFormat="1" ht="19.95" customHeight="1" x14ac:dyDescent="0.2">
      <c r="B110" s="117"/>
      <c r="D110" s="118" t="s">
        <v>2593</v>
      </c>
      <c r="E110" s="119"/>
      <c r="F110" s="119"/>
      <c r="G110" s="119"/>
      <c r="H110" s="119"/>
      <c r="I110" s="119"/>
      <c r="J110" s="120">
        <f>J269</f>
        <v>0</v>
      </c>
      <c r="L110" s="117"/>
    </row>
    <row r="111" spans="1:47" s="10" customFormat="1" ht="19.95" customHeight="1" x14ac:dyDescent="0.2">
      <c r="B111" s="117"/>
      <c r="D111" s="118" t="s">
        <v>1279</v>
      </c>
      <c r="E111" s="119"/>
      <c r="F111" s="119"/>
      <c r="G111" s="119"/>
      <c r="H111" s="119"/>
      <c r="I111" s="119"/>
      <c r="J111" s="120">
        <f>J273</f>
        <v>0</v>
      </c>
      <c r="L111" s="117"/>
    </row>
    <row r="112" spans="1:47" s="10" customFormat="1" ht="19.95" customHeight="1" x14ac:dyDescent="0.2">
      <c r="B112" s="117"/>
      <c r="D112" s="118" t="s">
        <v>1837</v>
      </c>
      <c r="E112" s="119"/>
      <c r="F112" s="119"/>
      <c r="G112" s="119"/>
      <c r="H112" s="119"/>
      <c r="I112" s="119"/>
      <c r="J112" s="120">
        <f>J302</f>
        <v>0</v>
      </c>
      <c r="L112" s="117"/>
    </row>
    <row r="113" spans="1:31" s="10" customFormat="1" ht="19.95" customHeight="1" x14ac:dyDescent="0.2">
      <c r="B113" s="117"/>
      <c r="D113" s="118" t="s">
        <v>1282</v>
      </c>
      <c r="E113" s="119"/>
      <c r="F113" s="119"/>
      <c r="G113" s="119"/>
      <c r="H113" s="119"/>
      <c r="I113" s="119"/>
      <c r="J113" s="120">
        <f>J308</f>
        <v>0</v>
      </c>
      <c r="L113" s="117"/>
    </row>
    <row r="114" spans="1:31" s="9" customFormat="1" ht="24.9" customHeight="1" x14ac:dyDescent="0.2">
      <c r="B114" s="113"/>
      <c r="D114" s="114" t="s">
        <v>1673</v>
      </c>
      <c r="E114" s="115"/>
      <c r="F114" s="115"/>
      <c r="G114" s="115"/>
      <c r="H114" s="115"/>
      <c r="I114" s="115"/>
      <c r="J114" s="116">
        <f>J312</f>
        <v>0</v>
      </c>
      <c r="L114" s="113"/>
    </row>
    <row r="115" spans="1:31" s="9" customFormat="1" ht="24.9" customHeight="1" x14ac:dyDescent="0.2">
      <c r="B115" s="113"/>
      <c r="D115" s="114" t="s">
        <v>222</v>
      </c>
      <c r="E115" s="115"/>
      <c r="F115" s="115"/>
      <c r="G115" s="115"/>
      <c r="H115" s="115"/>
      <c r="I115" s="115"/>
      <c r="J115" s="116">
        <f>J315</f>
        <v>0</v>
      </c>
      <c r="L115" s="113"/>
    </row>
    <row r="116" spans="1:31" s="2" customFormat="1" ht="21.75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43"/>
      <c r="C117" s="44"/>
      <c r="D117" s="44"/>
      <c r="E117" s="44"/>
      <c r="F117" s="44"/>
      <c r="G117" s="44"/>
      <c r="H117" s="44"/>
      <c r="I117" s="44"/>
      <c r="J117" s="44"/>
      <c r="K117" s="44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21" spans="1:31" s="2" customFormat="1" ht="6.9" customHeight="1" x14ac:dyDescent="0.2">
      <c r="A121" s="29"/>
      <c r="B121" s="45"/>
      <c r="C121" s="46"/>
      <c r="D121" s="46"/>
      <c r="E121" s="46"/>
      <c r="F121" s="46"/>
      <c r="G121" s="46"/>
      <c r="H121" s="46"/>
      <c r="I121" s="46"/>
      <c r="J121" s="46"/>
      <c r="K121" s="46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4.9" customHeight="1" x14ac:dyDescent="0.2">
      <c r="A122" s="29"/>
      <c r="B122" s="30"/>
      <c r="C122" s="18" t="s">
        <v>224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15</v>
      </c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6.25" customHeight="1" x14ac:dyDescent="0.2">
      <c r="A125" s="29"/>
      <c r="B125" s="30"/>
      <c r="C125" s="29"/>
      <c r="D125" s="29"/>
      <c r="E125" s="241" t="str">
        <f>E7</f>
        <v>SOŠ hotelových služieb a dopravy – modernizácia odborného vzdelávania</v>
      </c>
      <c r="F125" s="242"/>
      <c r="G125" s="242"/>
      <c r="H125" s="242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1" customFormat="1" ht="12" customHeight="1" x14ac:dyDescent="0.2">
      <c r="B126" s="17"/>
      <c r="C126" s="24" t="s">
        <v>201</v>
      </c>
      <c r="L126" s="17"/>
    </row>
    <row r="127" spans="1:31" s="2" customFormat="1" ht="23.25" customHeight="1" x14ac:dyDescent="0.2">
      <c r="A127" s="29"/>
      <c r="B127" s="30"/>
      <c r="C127" s="29"/>
      <c r="D127" s="29"/>
      <c r="E127" s="241" t="s">
        <v>2058</v>
      </c>
      <c r="F127" s="240"/>
      <c r="G127" s="240"/>
      <c r="H127" s="240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203</v>
      </c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6.5" customHeight="1" x14ac:dyDescent="0.2">
      <c r="A129" s="29"/>
      <c r="B129" s="30"/>
      <c r="C129" s="29"/>
      <c r="D129" s="29"/>
      <c r="E129" s="214" t="str">
        <f>E11</f>
        <v>SO 02_Z - ZTI- Zdravotechnika</v>
      </c>
      <c r="F129" s="240"/>
      <c r="G129" s="240"/>
      <c r="H129" s="240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" customHeight="1" x14ac:dyDescent="0.2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 x14ac:dyDescent="0.2">
      <c r="A131" s="29"/>
      <c r="B131" s="30"/>
      <c r="C131" s="24" t="s">
        <v>19</v>
      </c>
      <c r="D131" s="29"/>
      <c r="E131" s="29"/>
      <c r="F131" s="22" t="str">
        <f>F14</f>
        <v>Lučenec</v>
      </c>
      <c r="G131" s="29"/>
      <c r="H131" s="29"/>
      <c r="I131" s="24" t="s">
        <v>21</v>
      </c>
      <c r="J131" s="51">
        <f>IF(J14="","",J14)</f>
        <v>44354</v>
      </c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6.9" customHeight="1" x14ac:dyDescent="0.2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25.65" customHeight="1" x14ac:dyDescent="0.2">
      <c r="A133" s="29"/>
      <c r="B133" s="30"/>
      <c r="C133" s="24" t="s">
        <v>22</v>
      </c>
      <c r="D133" s="29"/>
      <c r="E133" s="29"/>
      <c r="F133" s="22" t="str">
        <f>E17</f>
        <v>Banskobystrický samosprávny kraj</v>
      </c>
      <c r="G133" s="29"/>
      <c r="H133" s="29"/>
      <c r="I133" s="24" t="s">
        <v>28</v>
      </c>
      <c r="J133" s="27" t="str">
        <f>E23</f>
        <v>DESIGN ENGINEERING, a.s.</v>
      </c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5.15" customHeight="1" x14ac:dyDescent="0.2">
      <c r="A134" s="29"/>
      <c r="B134" s="30"/>
      <c r="C134" s="24" t="s">
        <v>26</v>
      </c>
      <c r="D134" s="29"/>
      <c r="E134" s="29"/>
      <c r="F134" s="22" t="str">
        <f>IF(E20="","",E20)</f>
        <v>Vyplň údaj</v>
      </c>
      <c r="G134" s="29"/>
      <c r="H134" s="29"/>
      <c r="I134" s="24" t="s">
        <v>33</v>
      </c>
      <c r="J134" s="27" t="str">
        <f>E26</f>
        <v xml:space="preserve"> </v>
      </c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0.35" customHeight="1" x14ac:dyDescent="0.2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11" customFormat="1" ht="29.25" customHeight="1" x14ac:dyDescent="0.2">
      <c r="A136" s="123"/>
      <c r="B136" s="124"/>
      <c r="C136" s="125" t="s">
        <v>225</v>
      </c>
      <c r="D136" s="126" t="s">
        <v>62</v>
      </c>
      <c r="E136" s="126" t="s">
        <v>58</v>
      </c>
      <c r="F136" s="126" t="s">
        <v>59</v>
      </c>
      <c r="G136" s="126" t="s">
        <v>226</v>
      </c>
      <c r="H136" s="126" t="s">
        <v>227</v>
      </c>
      <c r="I136" s="126" t="s">
        <v>228</v>
      </c>
      <c r="J136" s="127" t="s">
        <v>207</v>
      </c>
      <c r="K136" s="128" t="s">
        <v>229</v>
      </c>
      <c r="L136" s="129"/>
      <c r="M136" s="58" t="s">
        <v>1</v>
      </c>
      <c r="N136" s="59" t="s">
        <v>41</v>
      </c>
      <c r="O136" s="59" t="s">
        <v>230</v>
      </c>
      <c r="P136" s="59" t="s">
        <v>231</v>
      </c>
      <c r="Q136" s="59" t="s">
        <v>232</v>
      </c>
      <c r="R136" s="59" t="s">
        <v>233</v>
      </c>
      <c r="S136" s="59" t="s">
        <v>234</v>
      </c>
      <c r="T136" s="60" t="s">
        <v>235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</row>
    <row r="137" spans="1:65" s="2" customFormat="1" ht="22.95" customHeight="1" x14ac:dyDescent="0.3">
      <c r="A137" s="29"/>
      <c r="B137" s="30"/>
      <c r="C137" s="65" t="s">
        <v>208</v>
      </c>
      <c r="D137" s="29"/>
      <c r="E137" s="29"/>
      <c r="F137" s="29"/>
      <c r="G137" s="29"/>
      <c r="H137" s="29"/>
      <c r="I137" s="29"/>
      <c r="J137" s="130">
        <f>J138+J176+J312+J315</f>
        <v>0</v>
      </c>
      <c r="K137" s="29"/>
      <c r="L137" s="30"/>
      <c r="M137" s="61"/>
      <c r="N137" s="52"/>
      <c r="O137" s="62"/>
      <c r="P137" s="131" t="e">
        <f>P138+P176+P312+P315+#REF!</f>
        <v>#REF!</v>
      </c>
      <c r="Q137" s="62"/>
      <c r="R137" s="131" t="e">
        <f>R138+R176+R312+R315+#REF!</f>
        <v>#REF!</v>
      </c>
      <c r="S137" s="62"/>
      <c r="T137" s="132" t="e">
        <f>T138+T176+T312+T315+#REF!</f>
        <v>#REF!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76</v>
      </c>
      <c r="AU137" s="14" t="s">
        <v>209</v>
      </c>
      <c r="BK137" s="133" t="e">
        <f>BK138+BK176+BK312+BK315+#REF!</f>
        <v>#REF!</v>
      </c>
    </row>
    <row r="138" spans="1:65" s="12" customFormat="1" ht="25.95" customHeight="1" x14ac:dyDescent="0.25">
      <c r="B138" s="134"/>
      <c r="D138" s="135" t="s">
        <v>76</v>
      </c>
      <c r="E138" s="136"/>
      <c r="F138" s="136" t="s">
        <v>1291</v>
      </c>
      <c r="I138" s="137"/>
      <c r="J138" s="122">
        <f>BK138</f>
        <v>0</v>
      </c>
      <c r="L138" s="134"/>
      <c r="M138" s="138"/>
      <c r="N138" s="139"/>
      <c r="O138" s="139"/>
      <c r="P138" s="140">
        <f>P139+P141+P143+P164+P174</f>
        <v>0</v>
      </c>
      <c r="Q138" s="139"/>
      <c r="R138" s="140">
        <f>R139+R141+R143+R164+R174</f>
        <v>0.63744000000000012</v>
      </c>
      <c r="S138" s="139"/>
      <c r="T138" s="141">
        <f>T139+T141+T143+T164+T174</f>
        <v>0</v>
      </c>
      <c r="AR138" s="135" t="s">
        <v>83</v>
      </c>
      <c r="AT138" s="142" t="s">
        <v>76</v>
      </c>
      <c r="AU138" s="142" t="s">
        <v>77</v>
      </c>
      <c r="AY138" s="135" t="s">
        <v>237</v>
      </c>
      <c r="BK138" s="143">
        <f>BK139+BK141+BK143+BK164+BK174</f>
        <v>0</v>
      </c>
    </row>
    <row r="139" spans="1:65" s="12" customFormat="1" ht="22.95" customHeight="1" x14ac:dyDescent="0.25">
      <c r="B139" s="134"/>
      <c r="D139" s="135" t="s">
        <v>76</v>
      </c>
      <c r="E139" s="144"/>
      <c r="F139" s="144" t="s">
        <v>1298</v>
      </c>
      <c r="I139" s="137"/>
      <c r="J139" s="145">
        <f>BK139</f>
        <v>0</v>
      </c>
      <c r="L139" s="134"/>
      <c r="M139" s="138"/>
      <c r="N139" s="139"/>
      <c r="O139" s="139"/>
      <c r="P139" s="140">
        <f>P140</f>
        <v>0</v>
      </c>
      <c r="Q139" s="139"/>
      <c r="R139" s="140">
        <f>R140</f>
        <v>0.15946000000000002</v>
      </c>
      <c r="S139" s="139"/>
      <c r="T139" s="141">
        <f>T140</f>
        <v>0</v>
      </c>
      <c r="AR139" s="135" t="s">
        <v>83</v>
      </c>
      <c r="AT139" s="142" t="s">
        <v>76</v>
      </c>
      <c r="AU139" s="142" t="s">
        <v>83</v>
      </c>
      <c r="AY139" s="135" t="s">
        <v>237</v>
      </c>
      <c r="BK139" s="143">
        <f>BK140</f>
        <v>0</v>
      </c>
    </row>
    <row r="140" spans="1:65" s="2" customFormat="1" ht="33" customHeight="1" x14ac:dyDescent="0.2">
      <c r="A140" s="29"/>
      <c r="B140" s="146"/>
      <c r="C140" s="147" t="s">
        <v>83</v>
      </c>
      <c r="D140" s="147" t="s">
        <v>240</v>
      </c>
      <c r="E140" s="148"/>
      <c r="F140" s="149" t="s">
        <v>4867</v>
      </c>
      <c r="G140" s="150" t="s">
        <v>307</v>
      </c>
      <c r="H140" s="151">
        <v>14</v>
      </c>
      <c r="I140" s="152"/>
      <c r="J140" s="153">
        <f>ROUND(I140*H140,2)</f>
        <v>0</v>
      </c>
      <c r="K140" s="154"/>
      <c r="L140" s="30"/>
      <c r="M140" s="155" t="s">
        <v>1</v>
      </c>
      <c r="N140" s="156" t="s">
        <v>43</v>
      </c>
      <c r="O140" s="54"/>
      <c r="P140" s="157">
        <f>O140*H140</f>
        <v>0</v>
      </c>
      <c r="Q140" s="157">
        <v>1.1390000000000001E-2</v>
      </c>
      <c r="R140" s="157">
        <f>Q140*H140</f>
        <v>0.15946000000000002</v>
      </c>
      <c r="S140" s="157">
        <v>0</v>
      </c>
      <c r="T140" s="158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4" t="s">
        <v>89</v>
      </c>
      <c r="BK140" s="160">
        <f>ROUND(I140*H140,2)</f>
        <v>0</v>
      </c>
      <c r="BL140" s="14" t="s">
        <v>243</v>
      </c>
      <c r="BM140" s="159" t="s">
        <v>2992</v>
      </c>
    </row>
    <row r="141" spans="1:65" s="12" customFormat="1" ht="22.95" customHeight="1" x14ac:dyDescent="0.25">
      <c r="B141" s="134"/>
      <c r="D141" s="135" t="s">
        <v>76</v>
      </c>
      <c r="E141" s="144"/>
      <c r="F141" s="144" t="s">
        <v>1336</v>
      </c>
      <c r="I141" s="137"/>
      <c r="J141" s="145">
        <f>BK141</f>
        <v>0</v>
      </c>
      <c r="L141" s="134"/>
      <c r="M141" s="138"/>
      <c r="N141" s="139"/>
      <c r="O141" s="139"/>
      <c r="P141" s="140">
        <f>P142</f>
        <v>0</v>
      </c>
      <c r="Q141" s="139"/>
      <c r="R141" s="140">
        <f>R142</f>
        <v>0</v>
      </c>
      <c r="S141" s="139"/>
      <c r="T141" s="141">
        <f>T142</f>
        <v>0</v>
      </c>
      <c r="AR141" s="135" t="s">
        <v>83</v>
      </c>
      <c r="AT141" s="142" t="s">
        <v>76</v>
      </c>
      <c r="AU141" s="142" t="s">
        <v>83</v>
      </c>
      <c r="AY141" s="135" t="s">
        <v>237</v>
      </c>
      <c r="BK141" s="143">
        <f>BK142</f>
        <v>0</v>
      </c>
    </row>
    <row r="142" spans="1:65" s="2" customFormat="1" ht="33" customHeight="1" x14ac:dyDescent="0.2">
      <c r="A142" s="29"/>
      <c r="B142" s="146"/>
      <c r="C142" s="147" t="s">
        <v>89</v>
      </c>
      <c r="D142" s="147" t="s">
        <v>240</v>
      </c>
      <c r="E142" s="148"/>
      <c r="F142" s="149" t="s">
        <v>2993</v>
      </c>
      <c r="G142" s="150" t="s">
        <v>491</v>
      </c>
      <c r="H142" s="151">
        <v>10.08</v>
      </c>
      <c r="I142" s="152"/>
      <c r="J142" s="153">
        <f>ROUND(I142*H142,2)</f>
        <v>0</v>
      </c>
      <c r="K142" s="154"/>
      <c r="L142" s="30"/>
      <c r="M142" s="155" t="s">
        <v>1</v>
      </c>
      <c r="N142" s="156" t="s">
        <v>43</v>
      </c>
      <c r="O142" s="54"/>
      <c r="P142" s="157">
        <f>O142*H142</f>
        <v>0</v>
      </c>
      <c r="Q142" s="157">
        <v>0</v>
      </c>
      <c r="R142" s="157">
        <f>Q142*H142</f>
        <v>0</v>
      </c>
      <c r="S142" s="157">
        <v>0</v>
      </c>
      <c r="T142" s="158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>IF(N142="základná",J142,0)</f>
        <v>0</v>
      </c>
      <c r="BF142" s="160">
        <f>IF(N142="znížená",J142,0)</f>
        <v>0</v>
      </c>
      <c r="BG142" s="160">
        <f>IF(N142="zákl. prenesená",J142,0)</f>
        <v>0</v>
      </c>
      <c r="BH142" s="160">
        <f>IF(N142="zníž. prenesená",J142,0)</f>
        <v>0</v>
      </c>
      <c r="BI142" s="160">
        <f>IF(N142="nulová",J142,0)</f>
        <v>0</v>
      </c>
      <c r="BJ142" s="14" t="s">
        <v>89</v>
      </c>
      <c r="BK142" s="160">
        <f>ROUND(I142*H142,2)</f>
        <v>0</v>
      </c>
      <c r="BL142" s="14" t="s">
        <v>243</v>
      </c>
      <c r="BM142" s="159" t="s">
        <v>2994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2995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SUM(P144:P163)</f>
        <v>0</v>
      </c>
      <c r="Q143" s="139"/>
      <c r="R143" s="140">
        <f>SUM(R144:R163)</f>
        <v>0.23774000000000006</v>
      </c>
      <c r="S143" s="139"/>
      <c r="T143" s="141">
        <f>SUM(T144:T163)</f>
        <v>0</v>
      </c>
      <c r="AR143" s="135" t="s">
        <v>83</v>
      </c>
      <c r="AT143" s="142" t="s">
        <v>76</v>
      </c>
      <c r="AU143" s="142" t="s">
        <v>83</v>
      </c>
      <c r="AY143" s="135" t="s">
        <v>237</v>
      </c>
      <c r="BK143" s="143">
        <f>SUM(BK144:BK163)</f>
        <v>0</v>
      </c>
    </row>
    <row r="144" spans="1:65" s="2" customFormat="1" ht="21.75" customHeight="1" x14ac:dyDescent="0.2">
      <c r="A144" s="29"/>
      <c r="B144" s="146"/>
      <c r="C144" s="147" t="s">
        <v>247</v>
      </c>
      <c r="D144" s="147" t="s">
        <v>240</v>
      </c>
      <c r="E144" s="148"/>
      <c r="F144" s="149" t="s">
        <v>2996</v>
      </c>
      <c r="G144" s="150" t="s">
        <v>376</v>
      </c>
      <c r="H144" s="151">
        <v>79</v>
      </c>
      <c r="I144" s="152"/>
      <c r="J144" s="153">
        <f t="shared" ref="J144:J163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63" si="1">O144*H144</f>
        <v>0</v>
      </c>
      <c r="Q144" s="157">
        <v>1.0000000000000001E-5</v>
      </c>
      <c r="R144" s="157">
        <f t="shared" ref="R144:R163" si="2">Q144*H144</f>
        <v>7.9000000000000001E-4</v>
      </c>
      <c r="S144" s="157">
        <v>0</v>
      </c>
      <c r="T144" s="158">
        <f t="shared" ref="T144:T163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ref="BE144:BE163" si="4">IF(N144="základná",J144,0)</f>
        <v>0</v>
      </c>
      <c r="BF144" s="160">
        <f t="shared" ref="BF144:BF163" si="5">IF(N144="znížená",J144,0)</f>
        <v>0</v>
      </c>
      <c r="BG144" s="160">
        <f t="shared" ref="BG144:BG163" si="6">IF(N144="zákl. prenesená",J144,0)</f>
        <v>0</v>
      </c>
      <c r="BH144" s="160">
        <f t="shared" ref="BH144:BH163" si="7">IF(N144="zníž. prenesená",J144,0)</f>
        <v>0</v>
      </c>
      <c r="BI144" s="160">
        <f t="shared" ref="BI144:BI163" si="8">IF(N144="nulová",J144,0)</f>
        <v>0</v>
      </c>
      <c r="BJ144" s="14" t="s">
        <v>89</v>
      </c>
      <c r="BK144" s="160">
        <f t="shared" ref="BK144:BK163" si="9">ROUND(I144*H144,2)</f>
        <v>0</v>
      </c>
      <c r="BL144" s="14" t="s">
        <v>243</v>
      </c>
      <c r="BM144" s="159" t="s">
        <v>2997</v>
      </c>
    </row>
    <row r="145" spans="1:65" s="2" customFormat="1" ht="33" customHeight="1" x14ac:dyDescent="0.2">
      <c r="A145" s="29"/>
      <c r="B145" s="146"/>
      <c r="C145" s="161" t="s">
        <v>243</v>
      </c>
      <c r="D145" s="161" t="s">
        <v>310</v>
      </c>
      <c r="E145" s="162"/>
      <c r="F145" s="163" t="s">
        <v>2998</v>
      </c>
      <c r="G145" s="164" t="s">
        <v>376</v>
      </c>
      <c r="H145" s="165">
        <v>79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1.6900000000000001E-3</v>
      </c>
      <c r="R145" s="157">
        <f t="shared" si="2"/>
        <v>0.13351000000000002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262</v>
      </c>
      <c r="AT145" s="159" t="s">
        <v>310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2999</v>
      </c>
    </row>
    <row r="146" spans="1:65" s="2" customFormat="1" ht="21.75" customHeight="1" x14ac:dyDescent="0.2">
      <c r="A146" s="29"/>
      <c r="B146" s="146"/>
      <c r="C146" s="147" t="s">
        <v>252</v>
      </c>
      <c r="D146" s="147" t="s">
        <v>240</v>
      </c>
      <c r="E146" s="148"/>
      <c r="F146" s="149" t="s">
        <v>3000</v>
      </c>
      <c r="G146" s="150" t="s">
        <v>376</v>
      </c>
      <c r="H146" s="151">
        <v>4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1.0000000000000001E-5</v>
      </c>
      <c r="R146" s="157">
        <f t="shared" si="2"/>
        <v>4.0000000000000003E-5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243</v>
      </c>
      <c r="BM146" s="159" t="s">
        <v>3001</v>
      </c>
    </row>
    <row r="147" spans="1:65" s="2" customFormat="1" ht="33" customHeight="1" x14ac:dyDescent="0.2">
      <c r="A147" s="29"/>
      <c r="B147" s="146"/>
      <c r="C147" s="161" t="s">
        <v>238</v>
      </c>
      <c r="D147" s="161" t="s">
        <v>310</v>
      </c>
      <c r="E147" s="162"/>
      <c r="F147" s="163" t="s">
        <v>3002</v>
      </c>
      <c r="G147" s="164" t="s">
        <v>376</v>
      </c>
      <c r="H147" s="165">
        <v>4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2.1800000000000001E-3</v>
      </c>
      <c r="R147" s="157">
        <f t="shared" si="2"/>
        <v>8.7200000000000003E-3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262</v>
      </c>
      <c r="AT147" s="159" t="s">
        <v>310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243</v>
      </c>
      <c r="BM147" s="159" t="s">
        <v>3003</v>
      </c>
    </row>
    <row r="148" spans="1:65" s="2" customFormat="1" ht="21.75" customHeight="1" x14ac:dyDescent="0.2">
      <c r="A148" s="29"/>
      <c r="B148" s="146"/>
      <c r="C148" s="147" t="s">
        <v>259</v>
      </c>
      <c r="D148" s="147" t="s">
        <v>240</v>
      </c>
      <c r="E148" s="148"/>
      <c r="F148" s="149" t="s">
        <v>3004</v>
      </c>
      <c r="G148" s="150" t="s">
        <v>376</v>
      </c>
      <c r="H148" s="151">
        <v>8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1.0000000000000001E-5</v>
      </c>
      <c r="R148" s="157">
        <f t="shared" si="2"/>
        <v>8.0000000000000007E-5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243</v>
      </c>
      <c r="BM148" s="159" t="s">
        <v>3005</v>
      </c>
    </row>
    <row r="149" spans="1:65" s="2" customFormat="1" ht="33" customHeight="1" x14ac:dyDescent="0.2">
      <c r="A149" s="29"/>
      <c r="B149" s="146"/>
      <c r="C149" s="161" t="s">
        <v>262</v>
      </c>
      <c r="D149" s="161" t="s">
        <v>310</v>
      </c>
      <c r="E149" s="162"/>
      <c r="F149" s="163" t="s">
        <v>3006</v>
      </c>
      <c r="G149" s="164" t="s">
        <v>376</v>
      </c>
      <c r="H149" s="165">
        <v>8</v>
      </c>
      <c r="I149" s="166"/>
      <c r="J149" s="167">
        <f t="shared" si="0"/>
        <v>0</v>
      </c>
      <c r="K149" s="168"/>
      <c r="L149" s="169"/>
      <c r="M149" s="170" t="s">
        <v>1</v>
      </c>
      <c r="N149" s="171" t="s">
        <v>43</v>
      </c>
      <c r="O149" s="54"/>
      <c r="P149" s="157">
        <f t="shared" si="1"/>
        <v>0</v>
      </c>
      <c r="Q149" s="157">
        <v>3.6700000000000001E-3</v>
      </c>
      <c r="R149" s="157">
        <f t="shared" si="2"/>
        <v>2.9360000000000001E-2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262</v>
      </c>
      <c r="AT149" s="159" t="s">
        <v>310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243</v>
      </c>
      <c r="BM149" s="159" t="s">
        <v>3007</v>
      </c>
    </row>
    <row r="150" spans="1:65" s="2" customFormat="1" ht="16.5" customHeight="1" x14ac:dyDescent="0.2">
      <c r="A150" s="29"/>
      <c r="B150" s="146"/>
      <c r="C150" s="147" t="s">
        <v>257</v>
      </c>
      <c r="D150" s="147" t="s">
        <v>240</v>
      </c>
      <c r="E150" s="148"/>
      <c r="F150" s="149" t="s">
        <v>3008</v>
      </c>
      <c r="G150" s="150" t="s">
        <v>307</v>
      </c>
      <c r="H150" s="151">
        <v>72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4.0000000000000003E-5</v>
      </c>
      <c r="R150" s="157">
        <f t="shared" si="2"/>
        <v>2.8800000000000002E-3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243</v>
      </c>
      <c r="BM150" s="159" t="s">
        <v>3009</v>
      </c>
    </row>
    <row r="151" spans="1:65" s="2" customFormat="1" ht="21.75" customHeight="1" x14ac:dyDescent="0.2">
      <c r="A151" s="29"/>
      <c r="B151" s="146"/>
      <c r="C151" s="161" t="s">
        <v>268</v>
      </c>
      <c r="D151" s="161" t="s">
        <v>310</v>
      </c>
      <c r="E151" s="162"/>
      <c r="F151" s="163" t="s">
        <v>3010</v>
      </c>
      <c r="G151" s="164" t="s">
        <v>307</v>
      </c>
      <c r="H151" s="165">
        <v>72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3.2000000000000003E-4</v>
      </c>
      <c r="R151" s="157">
        <f t="shared" si="2"/>
        <v>2.3040000000000001E-2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262</v>
      </c>
      <c r="AT151" s="159" t="s">
        <v>310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243</v>
      </c>
      <c r="BM151" s="159" t="s">
        <v>3011</v>
      </c>
    </row>
    <row r="152" spans="1:65" s="2" customFormat="1" ht="16.5" customHeight="1" x14ac:dyDescent="0.2">
      <c r="A152" s="29"/>
      <c r="B152" s="146"/>
      <c r="C152" s="147" t="s">
        <v>271</v>
      </c>
      <c r="D152" s="147" t="s">
        <v>240</v>
      </c>
      <c r="E152" s="148"/>
      <c r="F152" s="149" t="s">
        <v>3012</v>
      </c>
      <c r="G152" s="150" t="s">
        <v>307</v>
      </c>
      <c r="H152" s="151">
        <v>20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4.0000000000000003E-5</v>
      </c>
      <c r="R152" s="157">
        <f t="shared" si="2"/>
        <v>8.0000000000000004E-4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243</v>
      </c>
      <c r="BM152" s="159" t="s">
        <v>3013</v>
      </c>
    </row>
    <row r="153" spans="1:65" s="2" customFormat="1" ht="21.75" customHeight="1" x14ac:dyDescent="0.2">
      <c r="A153" s="29"/>
      <c r="B153" s="146"/>
      <c r="C153" s="161" t="s">
        <v>274</v>
      </c>
      <c r="D153" s="161" t="s">
        <v>310</v>
      </c>
      <c r="E153" s="162"/>
      <c r="F153" s="163" t="s">
        <v>3014</v>
      </c>
      <c r="G153" s="164" t="s">
        <v>307</v>
      </c>
      <c r="H153" s="165">
        <v>20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7.1000000000000002E-4</v>
      </c>
      <c r="R153" s="157">
        <f t="shared" si="2"/>
        <v>1.4200000000000001E-2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262</v>
      </c>
      <c r="AT153" s="159" t="s">
        <v>310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243</v>
      </c>
      <c r="BM153" s="159" t="s">
        <v>3015</v>
      </c>
    </row>
    <row r="154" spans="1:65" s="2" customFormat="1" ht="16.5" customHeight="1" x14ac:dyDescent="0.2">
      <c r="A154" s="29"/>
      <c r="B154" s="146"/>
      <c r="C154" s="147" t="s">
        <v>277</v>
      </c>
      <c r="D154" s="147" t="s">
        <v>240</v>
      </c>
      <c r="E154" s="148"/>
      <c r="F154" s="149" t="s">
        <v>3016</v>
      </c>
      <c r="G154" s="150" t="s">
        <v>307</v>
      </c>
      <c r="H154" s="151">
        <v>10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4.0000000000000003E-5</v>
      </c>
      <c r="R154" s="157">
        <f t="shared" si="2"/>
        <v>4.0000000000000002E-4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243</v>
      </c>
      <c r="BM154" s="159" t="s">
        <v>3017</v>
      </c>
    </row>
    <row r="155" spans="1:65" s="2" customFormat="1" ht="21.75" customHeight="1" x14ac:dyDescent="0.2">
      <c r="A155" s="29"/>
      <c r="B155" s="146"/>
      <c r="C155" s="161" t="s">
        <v>280</v>
      </c>
      <c r="D155" s="161" t="s">
        <v>310</v>
      </c>
      <c r="E155" s="162"/>
      <c r="F155" s="163" t="s">
        <v>3018</v>
      </c>
      <c r="G155" s="164" t="s">
        <v>307</v>
      </c>
      <c r="H155" s="165">
        <v>10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9.7000000000000005E-4</v>
      </c>
      <c r="R155" s="157">
        <f t="shared" si="2"/>
        <v>9.7000000000000003E-3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262</v>
      </c>
      <c r="AT155" s="159" t="s">
        <v>310</v>
      </c>
      <c r="AU155" s="159" t="s">
        <v>89</v>
      </c>
      <c r="AY155" s="14" t="s">
        <v>237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243</v>
      </c>
      <c r="BM155" s="159" t="s">
        <v>3019</v>
      </c>
    </row>
    <row r="156" spans="1:65" s="2" customFormat="1" ht="16.5" customHeight="1" x14ac:dyDescent="0.2">
      <c r="A156" s="29"/>
      <c r="B156" s="146"/>
      <c r="C156" s="147" t="s">
        <v>283</v>
      </c>
      <c r="D156" s="147" t="s">
        <v>240</v>
      </c>
      <c r="E156" s="148"/>
      <c r="F156" s="149" t="s">
        <v>3020</v>
      </c>
      <c r="G156" s="150" t="s">
        <v>307</v>
      </c>
      <c r="H156" s="151">
        <v>1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4.0000000000000003E-5</v>
      </c>
      <c r="R156" s="157">
        <f t="shared" si="2"/>
        <v>4.0000000000000003E-5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243</v>
      </c>
      <c r="AT156" s="159" t="s">
        <v>240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243</v>
      </c>
      <c r="BM156" s="159" t="s">
        <v>3021</v>
      </c>
    </row>
    <row r="157" spans="1:65" s="2" customFormat="1" ht="21.75" customHeight="1" x14ac:dyDescent="0.2">
      <c r="A157" s="29"/>
      <c r="B157" s="146"/>
      <c r="C157" s="161" t="s">
        <v>286</v>
      </c>
      <c r="D157" s="161" t="s">
        <v>310</v>
      </c>
      <c r="E157" s="162"/>
      <c r="F157" s="163" t="s">
        <v>3022</v>
      </c>
      <c r="G157" s="164" t="s">
        <v>307</v>
      </c>
      <c r="H157" s="165">
        <v>1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3.8999999999999999E-4</v>
      </c>
      <c r="R157" s="157">
        <f t="shared" si="2"/>
        <v>3.8999999999999999E-4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262</v>
      </c>
      <c r="AT157" s="159" t="s">
        <v>310</v>
      </c>
      <c r="AU157" s="159" t="s">
        <v>89</v>
      </c>
      <c r="AY157" s="14" t="s">
        <v>237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243</v>
      </c>
      <c r="BM157" s="159" t="s">
        <v>3023</v>
      </c>
    </row>
    <row r="158" spans="1:65" s="2" customFormat="1" ht="16.5" customHeight="1" x14ac:dyDescent="0.2">
      <c r="A158" s="29"/>
      <c r="B158" s="146"/>
      <c r="C158" s="147" t="s">
        <v>291</v>
      </c>
      <c r="D158" s="147" t="s">
        <v>240</v>
      </c>
      <c r="E158" s="148"/>
      <c r="F158" s="149" t="s">
        <v>3024</v>
      </c>
      <c r="G158" s="150" t="s">
        <v>307</v>
      </c>
      <c r="H158" s="151">
        <v>2</v>
      </c>
      <c r="I158" s="152"/>
      <c r="J158" s="153">
        <f t="shared" si="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"/>
        <v>0</v>
      </c>
      <c r="Q158" s="157">
        <v>5.0000000000000002E-5</v>
      </c>
      <c r="R158" s="157">
        <f t="shared" si="2"/>
        <v>1E-4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243</v>
      </c>
      <c r="AT158" s="159" t="s">
        <v>240</v>
      </c>
      <c r="AU158" s="159" t="s">
        <v>89</v>
      </c>
      <c r="AY158" s="14" t="s">
        <v>237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243</v>
      </c>
      <c r="BM158" s="159" t="s">
        <v>3025</v>
      </c>
    </row>
    <row r="159" spans="1:65" s="2" customFormat="1" ht="21.75" customHeight="1" x14ac:dyDescent="0.2">
      <c r="A159" s="29"/>
      <c r="B159" s="146"/>
      <c r="C159" s="161" t="s">
        <v>294</v>
      </c>
      <c r="D159" s="161" t="s">
        <v>310</v>
      </c>
      <c r="E159" s="162"/>
      <c r="F159" s="163" t="s">
        <v>3026</v>
      </c>
      <c r="G159" s="164" t="s">
        <v>307</v>
      </c>
      <c r="H159" s="165">
        <v>2</v>
      </c>
      <c r="I159" s="166"/>
      <c r="J159" s="167">
        <f t="shared" si="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"/>
        <v>0</v>
      </c>
      <c r="Q159" s="157">
        <v>8.4999999999999995E-4</v>
      </c>
      <c r="R159" s="157">
        <f t="shared" si="2"/>
        <v>1.6999999999999999E-3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262</v>
      </c>
      <c r="AT159" s="159" t="s">
        <v>310</v>
      </c>
      <c r="AU159" s="159" t="s">
        <v>89</v>
      </c>
      <c r="AY159" s="14" t="s">
        <v>237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243</v>
      </c>
      <c r="BM159" s="159" t="s">
        <v>3027</v>
      </c>
    </row>
    <row r="160" spans="1:65" s="2" customFormat="1" ht="16.5" customHeight="1" x14ac:dyDescent="0.2">
      <c r="A160" s="29"/>
      <c r="B160" s="146"/>
      <c r="C160" s="147" t="s">
        <v>297</v>
      </c>
      <c r="D160" s="147" t="s">
        <v>240</v>
      </c>
      <c r="E160" s="148"/>
      <c r="F160" s="149" t="s">
        <v>3028</v>
      </c>
      <c r="G160" s="150" t="s">
        <v>307</v>
      </c>
      <c r="H160" s="151">
        <v>8</v>
      </c>
      <c r="I160" s="152"/>
      <c r="J160" s="153">
        <f t="shared" si="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"/>
        <v>0</v>
      </c>
      <c r="Q160" s="157">
        <v>5.0000000000000002E-5</v>
      </c>
      <c r="R160" s="157">
        <f t="shared" si="2"/>
        <v>4.0000000000000002E-4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243</v>
      </c>
      <c r="BM160" s="159" t="s">
        <v>3029</v>
      </c>
    </row>
    <row r="161" spans="1:65" s="2" customFormat="1" ht="21.75" customHeight="1" x14ac:dyDescent="0.2">
      <c r="A161" s="29"/>
      <c r="B161" s="146"/>
      <c r="C161" s="161" t="s">
        <v>7</v>
      </c>
      <c r="D161" s="161" t="s">
        <v>310</v>
      </c>
      <c r="E161" s="162"/>
      <c r="F161" s="163" t="s">
        <v>3030</v>
      </c>
      <c r="G161" s="164" t="s">
        <v>307</v>
      </c>
      <c r="H161" s="165">
        <v>8</v>
      </c>
      <c r="I161" s="166"/>
      <c r="J161" s="167">
        <f t="shared" si="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"/>
        <v>0</v>
      </c>
      <c r="Q161" s="157">
        <v>1.3699999999999999E-3</v>
      </c>
      <c r="R161" s="157">
        <f t="shared" si="2"/>
        <v>1.0959999999999999E-2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262</v>
      </c>
      <c r="AT161" s="159" t="s">
        <v>310</v>
      </c>
      <c r="AU161" s="159" t="s">
        <v>89</v>
      </c>
      <c r="AY161" s="14" t="s">
        <v>237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243</v>
      </c>
      <c r="BM161" s="159" t="s">
        <v>3031</v>
      </c>
    </row>
    <row r="162" spans="1:65" s="2" customFormat="1" ht="16.5" customHeight="1" x14ac:dyDescent="0.2">
      <c r="A162" s="29"/>
      <c r="B162" s="146"/>
      <c r="C162" s="147" t="s">
        <v>305</v>
      </c>
      <c r="D162" s="147" t="s">
        <v>240</v>
      </c>
      <c r="E162" s="148"/>
      <c r="F162" s="149" t="s">
        <v>3032</v>
      </c>
      <c r="G162" s="150" t="s">
        <v>307</v>
      </c>
      <c r="H162" s="151">
        <v>1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5.0000000000000002E-5</v>
      </c>
      <c r="R162" s="157">
        <f t="shared" si="2"/>
        <v>5.0000000000000002E-5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243</v>
      </c>
      <c r="BM162" s="159" t="s">
        <v>3033</v>
      </c>
    </row>
    <row r="163" spans="1:65" s="2" customFormat="1" ht="21.75" customHeight="1" x14ac:dyDescent="0.2">
      <c r="A163" s="29"/>
      <c r="B163" s="146"/>
      <c r="C163" s="161" t="s">
        <v>309</v>
      </c>
      <c r="D163" s="161" t="s">
        <v>310</v>
      </c>
      <c r="E163" s="162"/>
      <c r="F163" s="163" t="s">
        <v>3034</v>
      </c>
      <c r="G163" s="164" t="s">
        <v>307</v>
      </c>
      <c r="H163" s="165">
        <v>1</v>
      </c>
      <c r="I163" s="166"/>
      <c r="J163" s="167">
        <f t="shared" si="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"/>
        <v>0</v>
      </c>
      <c r="Q163" s="157">
        <v>5.8E-4</v>
      </c>
      <c r="R163" s="157">
        <f t="shared" si="2"/>
        <v>5.8E-4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262</v>
      </c>
      <c r="AT163" s="159" t="s">
        <v>310</v>
      </c>
      <c r="AU163" s="159" t="s">
        <v>89</v>
      </c>
      <c r="AY163" s="14" t="s">
        <v>237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243</v>
      </c>
      <c r="BM163" s="159" t="s">
        <v>3035</v>
      </c>
    </row>
    <row r="164" spans="1:65" s="12" customFormat="1" ht="22.95" customHeight="1" x14ac:dyDescent="0.25">
      <c r="B164" s="134"/>
      <c r="D164" s="135" t="s">
        <v>76</v>
      </c>
      <c r="E164" s="144"/>
      <c r="F164" s="144" t="s">
        <v>258</v>
      </c>
      <c r="I164" s="137"/>
      <c r="J164" s="145">
        <f>BK164</f>
        <v>0</v>
      </c>
      <c r="L164" s="134"/>
      <c r="M164" s="138"/>
      <c r="N164" s="139"/>
      <c r="O164" s="139"/>
      <c r="P164" s="140">
        <f>SUM(P165:P173)</f>
        <v>0</v>
      </c>
      <c r="Q164" s="139"/>
      <c r="R164" s="140">
        <f>SUM(R165:R173)</f>
        <v>0.24024000000000001</v>
      </c>
      <c r="S164" s="139"/>
      <c r="T164" s="141">
        <f>SUM(T165:T173)</f>
        <v>0</v>
      </c>
      <c r="AR164" s="135" t="s">
        <v>83</v>
      </c>
      <c r="AT164" s="142" t="s">
        <v>76</v>
      </c>
      <c r="AU164" s="142" t="s">
        <v>83</v>
      </c>
      <c r="AY164" s="135" t="s">
        <v>237</v>
      </c>
      <c r="BK164" s="143">
        <f>SUM(BK165:BK173)</f>
        <v>0</v>
      </c>
    </row>
    <row r="165" spans="1:65" s="2" customFormat="1" ht="21.75" customHeight="1" x14ac:dyDescent="0.2">
      <c r="A165" s="29"/>
      <c r="B165" s="146"/>
      <c r="C165" s="147" t="s">
        <v>314</v>
      </c>
      <c r="D165" s="147" t="s">
        <v>240</v>
      </c>
      <c r="E165" s="148"/>
      <c r="F165" s="149" t="s">
        <v>260</v>
      </c>
      <c r="G165" s="150" t="s">
        <v>242</v>
      </c>
      <c r="H165" s="151">
        <v>50</v>
      </c>
      <c r="I165" s="152"/>
      <c r="J165" s="153">
        <f t="shared" ref="J165:J173" si="10"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ref="P165:P173" si="11">O165*H165</f>
        <v>0</v>
      </c>
      <c r="Q165" s="157">
        <v>1.92E-3</v>
      </c>
      <c r="R165" s="157">
        <f t="shared" ref="R165:R173" si="12">Q165*H165</f>
        <v>9.6000000000000002E-2</v>
      </c>
      <c r="S165" s="157">
        <v>0</v>
      </c>
      <c r="T165" s="158">
        <f t="shared" ref="T165:T173" si="1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 t="shared" ref="BE165:BE173" si="14">IF(N165="základná",J165,0)</f>
        <v>0</v>
      </c>
      <c r="BF165" s="160">
        <f t="shared" ref="BF165:BF173" si="15">IF(N165="znížená",J165,0)</f>
        <v>0</v>
      </c>
      <c r="BG165" s="160">
        <f t="shared" ref="BG165:BG173" si="16">IF(N165="zákl. prenesená",J165,0)</f>
        <v>0</v>
      </c>
      <c r="BH165" s="160">
        <f t="shared" ref="BH165:BH173" si="17">IF(N165="zníž. prenesená",J165,0)</f>
        <v>0</v>
      </c>
      <c r="BI165" s="160">
        <f t="shared" ref="BI165:BI173" si="18">IF(N165="nulová",J165,0)</f>
        <v>0</v>
      </c>
      <c r="BJ165" s="14" t="s">
        <v>89</v>
      </c>
      <c r="BK165" s="160">
        <f t="shared" ref="BK165:BK173" si="19">ROUND(I165*H165,2)</f>
        <v>0</v>
      </c>
      <c r="BL165" s="14" t="s">
        <v>243</v>
      </c>
      <c r="BM165" s="159" t="s">
        <v>3036</v>
      </c>
    </row>
    <row r="166" spans="1:65" s="2" customFormat="1" ht="21.75" customHeight="1" x14ac:dyDescent="0.2">
      <c r="A166" s="29"/>
      <c r="B166" s="146"/>
      <c r="C166" s="147" t="s">
        <v>317</v>
      </c>
      <c r="D166" s="147" t="s">
        <v>240</v>
      </c>
      <c r="E166" s="148"/>
      <c r="F166" s="149" t="s">
        <v>1421</v>
      </c>
      <c r="G166" s="150" t="s">
        <v>242</v>
      </c>
      <c r="H166" s="151">
        <v>20</v>
      </c>
      <c r="I166" s="152"/>
      <c r="J166" s="153">
        <f t="shared" si="1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1"/>
        <v>0</v>
      </c>
      <c r="Q166" s="157">
        <v>6.1799999999999997E-3</v>
      </c>
      <c r="R166" s="157">
        <f t="shared" si="12"/>
        <v>0.12359999999999999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243</v>
      </c>
      <c r="AT166" s="159" t="s">
        <v>240</v>
      </c>
      <c r="AU166" s="159" t="s">
        <v>89</v>
      </c>
      <c r="AY166" s="14" t="s">
        <v>237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243</v>
      </c>
      <c r="BM166" s="159" t="s">
        <v>3037</v>
      </c>
    </row>
    <row r="167" spans="1:65" s="2" customFormat="1" ht="16.5" customHeight="1" x14ac:dyDescent="0.2">
      <c r="A167" s="29"/>
      <c r="B167" s="146"/>
      <c r="C167" s="147" t="s">
        <v>320</v>
      </c>
      <c r="D167" s="147" t="s">
        <v>240</v>
      </c>
      <c r="E167" s="148"/>
      <c r="F167" s="149" t="s">
        <v>3038</v>
      </c>
      <c r="G167" s="150" t="s">
        <v>1100</v>
      </c>
      <c r="H167" s="151">
        <v>1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4.0000000000000001E-3</v>
      </c>
      <c r="R167" s="157">
        <f t="shared" si="12"/>
        <v>4.0000000000000001E-3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243</v>
      </c>
      <c r="BM167" s="159" t="s">
        <v>3039</v>
      </c>
    </row>
    <row r="168" spans="1:65" s="2" customFormat="1" ht="33" customHeight="1" x14ac:dyDescent="0.2">
      <c r="A168" s="29"/>
      <c r="B168" s="146"/>
      <c r="C168" s="147" t="s">
        <v>323</v>
      </c>
      <c r="D168" s="147" t="s">
        <v>240</v>
      </c>
      <c r="E168" s="148"/>
      <c r="F168" s="149" t="s">
        <v>1424</v>
      </c>
      <c r="G168" s="150" t="s">
        <v>307</v>
      </c>
      <c r="H168" s="151">
        <v>52</v>
      </c>
      <c r="I168" s="152"/>
      <c r="J168" s="153">
        <f t="shared" si="1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1"/>
        <v>0</v>
      </c>
      <c r="Q168" s="157">
        <v>3.2000000000000003E-4</v>
      </c>
      <c r="R168" s="157">
        <f t="shared" si="12"/>
        <v>1.6640000000000002E-2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243</v>
      </c>
      <c r="AT168" s="159" t="s">
        <v>240</v>
      </c>
      <c r="AU168" s="159" t="s">
        <v>89</v>
      </c>
      <c r="AY168" s="14" t="s">
        <v>237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243</v>
      </c>
      <c r="BM168" s="159" t="s">
        <v>3040</v>
      </c>
    </row>
    <row r="169" spans="1:65" s="2" customFormat="1" ht="21.75" customHeight="1" x14ac:dyDescent="0.2">
      <c r="A169" s="29"/>
      <c r="B169" s="146"/>
      <c r="C169" s="147" t="s">
        <v>326</v>
      </c>
      <c r="D169" s="147" t="s">
        <v>240</v>
      </c>
      <c r="E169" s="148"/>
      <c r="F169" s="149" t="s">
        <v>272</v>
      </c>
      <c r="G169" s="150" t="s">
        <v>266</v>
      </c>
      <c r="H169" s="151">
        <v>0.57799999999999996</v>
      </c>
      <c r="I169" s="152"/>
      <c r="J169" s="153">
        <f t="shared" si="1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1"/>
        <v>0</v>
      </c>
      <c r="Q169" s="157">
        <v>0</v>
      </c>
      <c r="R169" s="157">
        <f t="shared" si="12"/>
        <v>0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243</v>
      </c>
      <c r="BM169" s="159" t="s">
        <v>3041</v>
      </c>
    </row>
    <row r="170" spans="1:65" s="2" customFormat="1" ht="21.75" customHeight="1" x14ac:dyDescent="0.2">
      <c r="A170" s="29"/>
      <c r="B170" s="146"/>
      <c r="C170" s="147" t="s">
        <v>329</v>
      </c>
      <c r="D170" s="147" t="s">
        <v>240</v>
      </c>
      <c r="E170" s="148"/>
      <c r="F170" s="149" t="s">
        <v>275</v>
      </c>
      <c r="G170" s="150" t="s">
        <v>266</v>
      </c>
      <c r="H170" s="151">
        <v>6.9359999999999999</v>
      </c>
      <c r="I170" s="152"/>
      <c r="J170" s="153">
        <f t="shared" si="1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1"/>
        <v>0</v>
      </c>
      <c r="Q170" s="157">
        <v>0</v>
      </c>
      <c r="R170" s="157">
        <f t="shared" si="12"/>
        <v>0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243</v>
      </c>
      <c r="BM170" s="159" t="s">
        <v>3042</v>
      </c>
    </row>
    <row r="171" spans="1:65" s="2" customFormat="1" ht="21.75" customHeight="1" x14ac:dyDescent="0.2">
      <c r="A171" s="29"/>
      <c r="B171" s="146"/>
      <c r="C171" s="147" t="s">
        <v>332</v>
      </c>
      <c r="D171" s="147" t="s">
        <v>240</v>
      </c>
      <c r="E171" s="148"/>
      <c r="F171" s="149" t="s">
        <v>278</v>
      </c>
      <c r="G171" s="150" t="s">
        <v>266</v>
      </c>
      <c r="H171" s="151">
        <v>0.57799999999999996</v>
      </c>
      <c r="I171" s="152"/>
      <c r="J171" s="153">
        <f t="shared" si="1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11"/>
        <v>0</v>
      </c>
      <c r="Q171" s="157">
        <v>0</v>
      </c>
      <c r="R171" s="157">
        <f t="shared" si="12"/>
        <v>0</v>
      </c>
      <c r="S171" s="157">
        <v>0</v>
      </c>
      <c r="T171" s="158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243</v>
      </c>
      <c r="AT171" s="159" t="s">
        <v>240</v>
      </c>
      <c r="AU171" s="159" t="s">
        <v>89</v>
      </c>
      <c r="AY171" s="14" t="s">
        <v>237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4" t="s">
        <v>89</v>
      </c>
      <c r="BK171" s="160">
        <f t="shared" si="19"/>
        <v>0</v>
      </c>
      <c r="BL171" s="14" t="s">
        <v>243</v>
      </c>
      <c r="BM171" s="159" t="s">
        <v>3043</v>
      </c>
    </row>
    <row r="172" spans="1:65" s="2" customFormat="1" ht="21.75" customHeight="1" x14ac:dyDescent="0.2">
      <c r="A172" s="29"/>
      <c r="B172" s="146"/>
      <c r="C172" s="147" t="s">
        <v>335</v>
      </c>
      <c r="D172" s="147" t="s">
        <v>240</v>
      </c>
      <c r="E172" s="148"/>
      <c r="F172" s="149" t="s">
        <v>1457</v>
      </c>
      <c r="G172" s="150" t="s">
        <v>266</v>
      </c>
      <c r="H172" s="151">
        <v>0.57799999999999996</v>
      </c>
      <c r="I172" s="152"/>
      <c r="J172" s="153">
        <f t="shared" si="1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1"/>
        <v>0</v>
      </c>
      <c r="Q172" s="157">
        <v>0</v>
      </c>
      <c r="R172" s="157">
        <f t="shared" si="12"/>
        <v>0</v>
      </c>
      <c r="S172" s="157">
        <v>0</v>
      </c>
      <c r="T172" s="158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243</v>
      </c>
      <c r="BM172" s="159" t="s">
        <v>3044</v>
      </c>
    </row>
    <row r="173" spans="1:65" s="2" customFormat="1" ht="21.75" customHeight="1" x14ac:dyDescent="0.2">
      <c r="A173" s="29"/>
      <c r="B173" s="146"/>
      <c r="C173" s="147" t="s">
        <v>338</v>
      </c>
      <c r="D173" s="147" t="s">
        <v>240</v>
      </c>
      <c r="E173" s="148"/>
      <c r="F173" s="149" t="s">
        <v>287</v>
      </c>
      <c r="G173" s="150" t="s">
        <v>266</v>
      </c>
      <c r="H173" s="151">
        <v>0.57799999999999996</v>
      </c>
      <c r="I173" s="152"/>
      <c r="J173" s="153">
        <f t="shared" si="1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1"/>
        <v>0</v>
      </c>
      <c r="Q173" s="157">
        <v>0</v>
      </c>
      <c r="R173" s="157">
        <f t="shared" si="12"/>
        <v>0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243</v>
      </c>
      <c r="AT173" s="159" t="s">
        <v>240</v>
      </c>
      <c r="AU173" s="159" t="s">
        <v>89</v>
      </c>
      <c r="AY173" s="14" t="s">
        <v>237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243</v>
      </c>
      <c r="BM173" s="159" t="s">
        <v>3045</v>
      </c>
    </row>
    <row r="174" spans="1:65" s="12" customFormat="1" ht="22.95" customHeight="1" x14ac:dyDescent="0.25">
      <c r="B174" s="134"/>
      <c r="D174" s="135" t="s">
        <v>76</v>
      </c>
      <c r="E174" s="144"/>
      <c r="F174" s="144" t="s">
        <v>1460</v>
      </c>
      <c r="I174" s="137"/>
      <c r="J174" s="145">
        <f>BK174</f>
        <v>0</v>
      </c>
      <c r="L174" s="134"/>
      <c r="M174" s="138"/>
      <c r="N174" s="139"/>
      <c r="O174" s="139"/>
      <c r="P174" s="140">
        <f>P175</f>
        <v>0</v>
      </c>
      <c r="Q174" s="139"/>
      <c r="R174" s="140">
        <f>R175</f>
        <v>0</v>
      </c>
      <c r="S174" s="139"/>
      <c r="T174" s="141">
        <f>T175</f>
        <v>0</v>
      </c>
      <c r="AR174" s="135" t="s">
        <v>83</v>
      </c>
      <c r="AT174" s="142" t="s">
        <v>76</v>
      </c>
      <c r="AU174" s="142" t="s">
        <v>83</v>
      </c>
      <c r="AY174" s="135" t="s">
        <v>237</v>
      </c>
      <c r="BK174" s="143">
        <f>BK175</f>
        <v>0</v>
      </c>
    </row>
    <row r="175" spans="1:65" s="2" customFormat="1" ht="21.75" customHeight="1" x14ac:dyDescent="0.2">
      <c r="A175" s="29"/>
      <c r="B175" s="146"/>
      <c r="C175" s="147" t="s">
        <v>312</v>
      </c>
      <c r="D175" s="147" t="s">
        <v>240</v>
      </c>
      <c r="E175" s="148"/>
      <c r="F175" s="149" t="s">
        <v>292</v>
      </c>
      <c r="G175" s="150" t="s">
        <v>266</v>
      </c>
      <c r="H175" s="151">
        <v>0.64900000000000002</v>
      </c>
      <c r="I175" s="152"/>
      <c r="J175" s="153">
        <f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>O175*H175</f>
        <v>0</v>
      </c>
      <c r="Q175" s="157">
        <v>0</v>
      </c>
      <c r="R175" s="157">
        <f>Q175*H175</f>
        <v>0</v>
      </c>
      <c r="S175" s="157">
        <v>0</v>
      </c>
      <c r="T175" s="158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243</v>
      </c>
      <c r="AT175" s="159" t="s">
        <v>240</v>
      </c>
      <c r="AU175" s="159" t="s">
        <v>89</v>
      </c>
      <c r="AY175" s="14" t="s">
        <v>237</v>
      </c>
      <c r="BE175" s="160">
        <f>IF(N175="základná",J175,0)</f>
        <v>0</v>
      </c>
      <c r="BF175" s="160">
        <f>IF(N175="znížená",J175,0)</f>
        <v>0</v>
      </c>
      <c r="BG175" s="160">
        <f>IF(N175="zákl. prenesená",J175,0)</f>
        <v>0</v>
      </c>
      <c r="BH175" s="160">
        <f>IF(N175="zníž. prenesená",J175,0)</f>
        <v>0</v>
      </c>
      <c r="BI175" s="160">
        <f>IF(N175="nulová",J175,0)</f>
        <v>0</v>
      </c>
      <c r="BJ175" s="14" t="s">
        <v>89</v>
      </c>
      <c r="BK175" s="160">
        <f>ROUND(I175*H175,2)</f>
        <v>0</v>
      </c>
      <c r="BL175" s="14" t="s">
        <v>243</v>
      </c>
      <c r="BM175" s="159" t="s">
        <v>3046</v>
      </c>
    </row>
    <row r="176" spans="1:65" s="12" customFormat="1" ht="25.95" customHeight="1" x14ac:dyDescent="0.25">
      <c r="B176" s="134"/>
      <c r="D176" s="135" t="s">
        <v>76</v>
      </c>
      <c r="E176" s="136"/>
      <c r="F176" s="136" t="s">
        <v>1462</v>
      </c>
      <c r="I176" s="137"/>
      <c r="J176" s="122">
        <f>BK176</f>
        <v>0</v>
      </c>
      <c r="L176" s="134"/>
      <c r="M176" s="138"/>
      <c r="N176" s="139"/>
      <c r="O176" s="139"/>
      <c r="P176" s="140">
        <f>P177+P183+P199+P236+P269+P273+P302+P308</f>
        <v>0</v>
      </c>
      <c r="Q176" s="139"/>
      <c r="R176" s="140">
        <f>R177+R183+R199+R236+R269+R273+R302+R308</f>
        <v>0.61070919999999984</v>
      </c>
      <c r="S176" s="139"/>
      <c r="T176" s="141">
        <f>T177+T183+T199+T236+T269+T273+T302+T308</f>
        <v>0.57797999999999994</v>
      </c>
      <c r="AR176" s="135" t="s">
        <v>89</v>
      </c>
      <c r="AT176" s="142" t="s">
        <v>76</v>
      </c>
      <c r="AU176" s="142" t="s">
        <v>77</v>
      </c>
      <c r="AY176" s="135" t="s">
        <v>237</v>
      </c>
      <c r="BK176" s="143">
        <f>BK177+BK183+BK199+BK236+BK269+BK273+BK302+BK308</f>
        <v>0</v>
      </c>
    </row>
    <row r="177" spans="1:65" s="12" customFormat="1" ht="22.95" customHeight="1" x14ac:dyDescent="0.25">
      <c r="B177" s="134"/>
      <c r="D177" s="135" t="s">
        <v>76</v>
      </c>
      <c r="E177" s="144"/>
      <c r="F177" s="144" t="s">
        <v>1463</v>
      </c>
      <c r="I177" s="137"/>
      <c r="J177" s="145">
        <f>BK177</f>
        <v>0</v>
      </c>
      <c r="L177" s="134"/>
      <c r="M177" s="138"/>
      <c r="N177" s="139"/>
      <c r="O177" s="139"/>
      <c r="P177" s="140">
        <f>SUM(P178:P182)</f>
        <v>0</v>
      </c>
      <c r="Q177" s="139"/>
      <c r="R177" s="140">
        <f>SUM(R178:R182)</f>
        <v>7.4800000000000005E-3</v>
      </c>
      <c r="S177" s="139"/>
      <c r="T177" s="141">
        <f>SUM(T178:T182)</f>
        <v>0</v>
      </c>
      <c r="AR177" s="135" t="s">
        <v>89</v>
      </c>
      <c r="AT177" s="142" t="s">
        <v>76</v>
      </c>
      <c r="AU177" s="142" t="s">
        <v>83</v>
      </c>
      <c r="AY177" s="135" t="s">
        <v>237</v>
      </c>
      <c r="BK177" s="143">
        <f>SUM(BK178:BK182)</f>
        <v>0</v>
      </c>
    </row>
    <row r="178" spans="1:65" s="2" customFormat="1" ht="21.75" customHeight="1" x14ac:dyDescent="0.2">
      <c r="A178" s="29"/>
      <c r="B178" s="146"/>
      <c r="C178" s="147" t="s">
        <v>344</v>
      </c>
      <c r="D178" s="147" t="s">
        <v>240</v>
      </c>
      <c r="E178" s="148"/>
      <c r="F178" s="149" t="s">
        <v>3047</v>
      </c>
      <c r="G178" s="150" t="s">
        <v>376</v>
      </c>
      <c r="H178" s="151">
        <v>32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0</v>
      </c>
      <c r="R178" s="157">
        <f>Q178*H178</f>
        <v>0</v>
      </c>
      <c r="S178" s="157">
        <v>0</v>
      </c>
      <c r="T178" s="158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286</v>
      </c>
      <c r="AT178" s="159" t="s">
        <v>240</v>
      </c>
      <c r="AU178" s="159" t="s">
        <v>89</v>
      </c>
      <c r="AY178" s="14" t="s">
        <v>237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286</v>
      </c>
      <c r="BM178" s="159" t="s">
        <v>3048</v>
      </c>
    </row>
    <row r="179" spans="1:65" s="2" customFormat="1" ht="33" customHeight="1" x14ac:dyDescent="0.2">
      <c r="A179" s="29"/>
      <c r="B179" s="146"/>
      <c r="C179" s="161" t="s">
        <v>347</v>
      </c>
      <c r="D179" s="161" t="s">
        <v>310</v>
      </c>
      <c r="E179" s="162"/>
      <c r="F179" s="163" t="s">
        <v>3049</v>
      </c>
      <c r="G179" s="164" t="s">
        <v>307</v>
      </c>
      <c r="H179" s="165">
        <v>11</v>
      </c>
      <c r="I179" s="166"/>
      <c r="J179" s="167">
        <f>ROUND(I179*H179,2)</f>
        <v>0</v>
      </c>
      <c r="K179" s="168"/>
      <c r="L179" s="169"/>
      <c r="M179" s="170" t="s">
        <v>1</v>
      </c>
      <c r="N179" s="171" t="s">
        <v>43</v>
      </c>
      <c r="O179" s="54"/>
      <c r="P179" s="157">
        <f>O179*H179</f>
        <v>0</v>
      </c>
      <c r="Q179" s="157">
        <v>3.4000000000000002E-4</v>
      </c>
      <c r="R179" s="157">
        <f>Q179*H179</f>
        <v>3.7400000000000003E-3</v>
      </c>
      <c r="S179" s="157">
        <v>0</v>
      </c>
      <c r="T179" s="158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312</v>
      </c>
      <c r="AT179" s="159" t="s">
        <v>310</v>
      </c>
      <c r="AU179" s="159" t="s">
        <v>89</v>
      </c>
      <c r="AY179" s="14" t="s">
        <v>237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4" t="s">
        <v>89</v>
      </c>
      <c r="BK179" s="160">
        <f>ROUND(I179*H179,2)</f>
        <v>0</v>
      </c>
      <c r="BL179" s="14" t="s">
        <v>286</v>
      </c>
      <c r="BM179" s="159" t="s">
        <v>3050</v>
      </c>
    </row>
    <row r="180" spans="1:65" s="2" customFormat="1" ht="21.75" customHeight="1" x14ac:dyDescent="0.2">
      <c r="A180" s="29"/>
      <c r="B180" s="146"/>
      <c r="C180" s="147" t="s">
        <v>351</v>
      </c>
      <c r="D180" s="147" t="s">
        <v>240</v>
      </c>
      <c r="E180" s="148"/>
      <c r="F180" s="149" t="s">
        <v>642</v>
      </c>
      <c r="G180" s="150" t="s">
        <v>266</v>
      </c>
      <c r="H180" s="151">
        <v>7.0000000000000001E-3</v>
      </c>
      <c r="I180" s="152"/>
      <c r="J180" s="153">
        <f>ROUND(I180*H180,2)</f>
        <v>0</v>
      </c>
      <c r="K180" s="154"/>
      <c r="L180" s="30"/>
      <c r="M180" s="155" t="s">
        <v>1</v>
      </c>
      <c r="N180" s="156" t="s">
        <v>43</v>
      </c>
      <c r="O180" s="54"/>
      <c r="P180" s="157">
        <f>O180*H180</f>
        <v>0</v>
      </c>
      <c r="Q180" s="157">
        <v>0</v>
      </c>
      <c r="R180" s="157">
        <f>Q180*H180</f>
        <v>0</v>
      </c>
      <c r="S180" s="157">
        <v>0</v>
      </c>
      <c r="T180" s="158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286</v>
      </c>
      <c r="AT180" s="159" t="s">
        <v>240</v>
      </c>
      <c r="AU180" s="159" t="s">
        <v>89</v>
      </c>
      <c r="AY180" s="14" t="s">
        <v>237</v>
      </c>
      <c r="BE180" s="160">
        <f>IF(N180="základná",J180,0)</f>
        <v>0</v>
      </c>
      <c r="BF180" s="160">
        <f>IF(N180="znížená",J180,0)</f>
        <v>0</v>
      </c>
      <c r="BG180" s="160">
        <f>IF(N180="zákl. prenesená",J180,0)</f>
        <v>0</v>
      </c>
      <c r="BH180" s="160">
        <f>IF(N180="zníž. prenesená",J180,0)</f>
        <v>0</v>
      </c>
      <c r="BI180" s="160">
        <f>IF(N180="nulová",J180,0)</f>
        <v>0</v>
      </c>
      <c r="BJ180" s="14" t="s">
        <v>89</v>
      </c>
      <c r="BK180" s="160">
        <f>ROUND(I180*H180,2)</f>
        <v>0</v>
      </c>
      <c r="BL180" s="14" t="s">
        <v>286</v>
      </c>
      <c r="BM180" s="159" t="s">
        <v>3051</v>
      </c>
    </row>
    <row r="181" spans="1:65" s="2" customFormat="1" ht="33" customHeight="1" x14ac:dyDescent="0.2">
      <c r="A181" s="29"/>
      <c r="B181" s="146"/>
      <c r="C181" s="161" t="s">
        <v>354</v>
      </c>
      <c r="D181" s="161" t="s">
        <v>310</v>
      </c>
      <c r="E181" s="162"/>
      <c r="F181" s="163" t="s">
        <v>3049</v>
      </c>
      <c r="G181" s="164" t="s">
        <v>307</v>
      </c>
      <c r="H181" s="165">
        <v>11</v>
      </c>
      <c r="I181" s="166"/>
      <c r="J181" s="167">
        <f>ROUND(I181*H181,2)</f>
        <v>0</v>
      </c>
      <c r="K181" s="168"/>
      <c r="L181" s="169"/>
      <c r="M181" s="170" t="s">
        <v>1</v>
      </c>
      <c r="N181" s="171" t="s">
        <v>43</v>
      </c>
      <c r="O181" s="54"/>
      <c r="P181" s="157">
        <f>O181*H181</f>
        <v>0</v>
      </c>
      <c r="Q181" s="157">
        <v>3.4000000000000002E-4</v>
      </c>
      <c r="R181" s="157">
        <f>Q181*H181</f>
        <v>3.7400000000000003E-3</v>
      </c>
      <c r="S181" s="157">
        <v>0</v>
      </c>
      <c r="T181" s="158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312</v>
      </c>
      <c r="AT181" s="159" t="s">
        <v>310</v>
      </c>
      <c r="AU181" s="159" t="s">
        <v>89</v>
      </c>
      <c r="AY181" s="14" t="s">
        <v>237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4" t="s">
        <v>89</v>
      </c>
      <c r="BK181" s="160">
        <f>ROUND(I181*H181,2)</f>
        <v>0</v>
      </c>
      <c r="BL181" s="14" t="s">
        <v>286</v>
      </c>
      <c r="BM181" s="159" t="s">
        <v>3052</v>
      </c>
    </row>
    <row r="182" spans="1:65" s="2" customFormat="1" ht="21.75" customHeight="1" x14ac:dyDescent="0.2">
      <c r="A182" s="29"/>
      <c r="B182" s="146"/>
      <c r="C182" s="147" t="s">
        <v>358</v>
      </c>
      <c r="D182" s="147" t="s">
        <v>240</v>
      </c>
      <c r="E182" s="148"/>
      <c r="F182" s="149" t="s">
        <v>642</v>
      </c>
      <c r="G182" s="150" t="s">
        <v>266</v>
      </c>
      <c r="H182" s="151">
        <v>7.0000000000000001E-3</v>
      </c>
      <c r="I182" s="152"/>
      <c r="J182" s="153">
        <f>ROUND(I182*H182,2)</f>
        <v>0</v>
      </c>
      <c r="K182" s="154"/>
      <c r="L182" s="30"/>
      <c r="M182" s="155" t="s">
        <v>1</v>
      </c>
      <c r="N182" s="156" t="s">
        <v>43</v>
      </c>
      <c r="O182" s="54"/>
      <c r="P182" s="157">
        <f>O182*H182</f>
        <v>0</v>
      </c>
      <c r="Q182" s="157">
        <v>0</v>
      </c>
      <c r="R182" s="157">
        <f>Q182*H182</f>
        <v>0</v>
      </c>
      <c r="S182" s="157">
        <v>0</v>
      </c>
      <c r="T182" s="158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286</v>
      </c>
      <c r="AT182" s="159" t="s">
        <v>240</v>
      </c>
      <c r="AU182" s="159" t="s">
        <v>89</v>
      </c>
      <c r="AY182" s="14" t="s">
        <v>237</v>
      </c>
      <c r="BE182" s="160">
        <f>IF(N182="základná",J182,0)</f>
        <v>0</v>
      </c>
      <c r="BF182" s="160">
        <f>IF(N182="znížená",J182,0)</f>
        <v>0</v>
      </c>
      <c r="BG182" s="160">
        <f>IF(N182="zákl. prenesená",J182,0)</f>
        <v>0</v>
      </c>
      <c r="BH182" s="160">
        <f>IF(N182="zníž. prenesená",J182,0)</f>
        <v>0</v>
      </c>
      <c r="BI182" s="160">
        <f>IF(N182="nulová",J182,0)</f>
        <v>0</v>
      </c>
      <c r="BJ182" s="14" t="s">
        <v>89</v>
      </c>
      <c r="BK182" s="160">
        <f>ROUND(I182*H182,2)</f>
        <v>0</v>
      </c>
      <c r="BL182" s="14" t="s">
        <v>286</v>
      </c>
      <c r="BM182" s="159" t="s">
        <v>3053</v>
      </c>
    </row>
    <row r="183" spans="1:65" s="12" customFormat="1" ht="22.95" customHeight="1" x14ac:dyDescent="0.25">
      <c r="B183" s="134"/>
      <c r="D183" s="135" t="s">
        <v>76</v>
      </c>
      <c r="E183" s="144"/>
      <c r="F183" s="144" t="s">
        <v>1470</v>
      </c>
      <c r="I183" s="137"/>
      <c r="J183" s="145">
        <f>BK183</f>
        <v>0</v>
      </c>
      <c r="L183" s="134"/>
      <c r="M183" s="138"/>
      <c r="N183" s="139"/>
      <c r="O183" s="139"/>
      <c r="P183" s="140">
        <f>SUM(P184:P198)</f>
        <v>0</v>
      </c>
      <c r="Q183" s="139"/>
      <c r="R183" s="140">
        <f>SUM(R184:R198)</f>
        <v>2.3981200000000005E-2</v>
      </c>
      <c r="S183" s="139"/>
      <c r="T183" s="141">
        <f>SUM(T184:T198)</f>
        <v>0</v>
      </c>
      <c r="AR183" s="135" t="s">
        <v>89</v>
      </c>
      <c r="AT183" s="142" t="s">
        <v>76</v>
      </c>
      <c r="AU183" s="142" t="s">
        <v>83</v>
      </c>
      <c r="AY183" s="135" t="s">
        <v>237</v>
      </c>
      <c r="BK183" s="143">
        <f>SUM(BK184:BK198)</f>
        <v>0</v>
      </c>
    </row>
    <row r="184" spans="1:65" s="2" customFormat="1" ht="21.75" customHeight="1" x14ac:dyDescent="0.2">
      <c r="A184" s="29"/>
      <c r="B184" s="146"/>
      <c r="C184" s="147" t="s">
        <v>361</v>
      </c>
      <c r="D184" s="147" t="s">
        <v>240</v>
      </c>
      <c r="E184" s="148"/>
      <c r="F184" s="149" t="s">
        <v>1844</v>
      </c>
      <c r="G184" s="150" t="s">
        <v>376</v>
      </c>
      <c r="H184" s="151">
        <v>95</v>
      </c>
      <c r="I184" s="152"/>
      <c r="J184" s="153">
        <f t="shared" ref="J184:J198" si="20">ROUND(I184*H184,2)</f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ref="P184:P198" si="21">O184*H184</f>
        <v>0</v>
      </c>
      <c r="Q184" s="157">
        <v>0</v>
      </c>
      <c r="R184" s="157">
        <f t="shared" ref="R184:R198" si="22">Q184*H184</f>
        <v>0</v>
      </c>
      <c r="S184" s="157">
        <v>0</v>
      </c>
      <c r="T184" s="158">
        <f t="shared" ref="T184:T198" si="23"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243</v>
      </c>
      <c r="AT184" s="159" t="s">
        <v>240</v>
      </c>
      <c r="AU184" s="159" t="s">
        <v>89</v>
      </c>
      <c r="AY184" s="14" t="s">
        <v>237</v>
      </c>
      <c r="BE184" s="160">
        <f t="shared" ref="BE184:BE198" si="24">IF(N184="základná",J184,0)</f>
        <v>0</v>
      </c>
      <c r="BF184" s="160">
        <f t="shared" ref="BF184:BF198" si="25">IF(N184="znížená",J184,0)</f>
        <v>0</v>
      </c>
      <c r="BG184" s="160">
        <f t="shared" ref="BG184:BG198" si="26">IF(N184="zákl. prenesená",J184,0)</f>
        <v>0</v>
      </c>
      <c r="BH184" s="160">
        <f t="shared" ref="BH184:BH198" si="27">IF(N184="zníž. prenesená",J184,0)</f>
        <v>0</v>
      </c>
      <c r="BI184" s="160">
        <f t="shared" ref="BI184:BI198" si="28">IF(N184="nulová",J184,0)</f>
        <v>0</v>
      </c>
      <c r="BJ184" s="14" t="s">
        <v>89</v>
      </c>
      <c r="BK184" s="160">
        <f t="shared" ref="BK184:BK198" si="29">ROUND(I184*H184,2)</f>
        <v>0</v>
      </c>
      <c r="BL184" s="14" t="s">
        <v>243</v>
      </c>
      <c r="BM184" s="159" t="s">
        <v>3054</v>
      </c>
    </row>
    <row r="185" spans="1:65" s="2" customFormat="1" ht="33" customHeight="1" x14ac:dyDescent="0.2">
      <c r="A185" s="29"/>
      <c r="B185" s="146"/>
      <c r="C185" s="161" t="s">
        <v>364</v>
      </c>
      <c r="D185" s="161" t="s">
        <v>310</v>
      </c>
      <c r="E185" s="162"/>
      <c r="F185" s="163" t="s">
        <v>3055</v>
      </c>
      <c r="G185" s="164" t="s">
        <v>376</v>
      </c>
      <c r="H185" s="165">
        <v>25</v>
      </c>
      <c r="I185" s="166"/>
      <c r="J185" s="167">
        <f t="shared" si="2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21"/>
        <v>0</v>
      </c>
      <c r="Q185" s="157">
        <v>8.0000000000000007E-5</v>
      </c>
      <c r="R185" s="157">
        <f t="shared" si="22"/>
        <v>2E-3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262</v>
      </c>
      <c r="AT185" s="159" t="s">
        <v>310</v>
      </c>
      <c r="AU185" s="159" t="s">
        <v>89</v>
      </c>
      <c r="AY185" s="14" t="s">
        <v>237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243</v>
      </c>
      <c r="BM185" s="159" t="s">
        <v>3056</v>
      </c>
    </row>
    <row r="186" spans="1:65" s="2" customFormat="1" ht="33" customHeight="1" x14ac:dyDescent="0.2">
      <c r="A186" s="29"/>
      <c r="B186" s="146"/>
      <c r="C186" s="161" t="s">
        <v>367</v>
      </c>
      <c r="D186" s="161" t="s">
        <v>310</v>
      </c>
      <c r="E186" s="162"/>
      <c r="F186" s="163" t="s">
        <v>3057</v>
      </c>
      <c r="G186" s="164" t="s">
        <v>376</v>
      </c>
      <c r="H186" s="165">
        <v>40</v>
      </c>
      <c r="I186" s="166"/>
      <c r="J186" s="167">
        <f t="shared" si="2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21"/>
        <v>0</v>
      </c>
      <c r="Q186" s="157">
        <v>1.7000000000000001E-4</v>
      </c>
      <c r="R186" s="157">
        <f t="shared" si="22"/>
        <v>6.8000000000000005E-3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262</v>
      </c>
      <c r="AT186" s="159" t="s">
        <v>310</v>
      </c>
      <c r="AU186" s="159" t="s">
        <v>89</v>
      </c>
      <c r="AY186" s="14" t="s">
        <v>237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243</v>
      </c>
      <c r="BM186" s="159" t="s">
        <v>3058</v>
      </c>
    </row>
    <row r="187" spans="1:65" s="2" customFormat="1" ht="33" customHeight="1" x14ac:dyDescent="0.2">
      <c r="A187" s="29"/>
      <c r="B187" s="146"/>
      <c r="C187" s="161" t="s">
        <v>370</v>
      </c>
      <c r="D187" s="161" t="s">
        <v>310</v>
      </c>
      <c r="E187" s="162"/>
      <c r="F187" s="163" t="s">
        <v>3059</v>
      </c>
      <c r="G187" s="164" t="s">
        <v>376</v>
      </c>
      <c r="H187" s="165">
        <v>30</v>
      </c>
      <c r="I187" s="166"/>
      <c r="J187" s="167">
        <f t="shared" si="2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21"/>
        <v>0</v>
      </c>
      <c r="Q187" s="157">
        <v>8.0000000000000007E-5</v>
      </c>
      <c r="R187" s="157">
        <f t="shared" si="22"/>
        <v>2.4000000000000002E-3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262</v>
      </c>
      <c r="AT187" s="159" t="s">
        <v>310</v>
      </c>
      <c r="AU187" s="159" t="s">
        <v>89</v>
      </c>
      <c r="AY187" s="14" t="s">
        <v>237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243</v>
      </c>
      <c r="BM187" s="159" t="s">
        <v>3060</v>
      </c>
    </row>
    <row r="188" spans="1:65" s="2" customFormat="1" ht="21.75" customHeight="1" x14ac:dyDescent="0.2">
      <c r="A188" s="29"/>
      <c r="B188" s="146"/>
      <c r="C188" s="147" t="s">
        <v>374</v>
      </c>
      <c r="D188" s="147" t="s">
        <v>240</v>
      </c>
      <c r="E188" s="148"/>
      <c r="F188" s="149" t="s">
        <v>1852</v>
      </c>
      <c r="G188" s="150" t="s">
        <v>376</v>
      </c>
      <c r="H188" s="151">
        <v>47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0</v>
      </c>
      <c r="R188" s="157">
        <f t="shared" si="22"/>
        <v>0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286</v>
      </c>
      <c r="AT188" s="159" t="s">
        <v>240</v>
      </c>
      <c r="AU188" s="159" t="s">
        <v>89</v>
      </c>
      <c r="AY188" s="14" t="s">
        <v>237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286</v>
      </c>
      <c r="BM188" s="159" t="s">
        <v>3061</v>
      </c>
    </row>
    <row r="189" spans="1:65" s="2" customFormat="1" ht="33" customHeight="1" x14ac:dyDescent="0.2">
      <c r="A189" s="29"/>
      <c r="B189" s="146"/>
      <c r="C189" s="161" t="s">
        <v>378</v>
      </c>
      <c r="D189" s="161" t="s">
        <v>310</v>
      </c>
      <c r="E189" s="162"/>
      <c r="F189" s="163" t="s">
        <v>3062</v>
      </c>
      <c r="G189" s="164" t="s">
        <v>376</v>
      </c>
      <c r="H189" s="165">
        <v>8</v>
      </c>
      <c r="I189" s="166"/>
      <c r="J189" s="167">
        <f t="shared" si="2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21"/>
        <v>0</v>
      </c>
      <c r="Q189" s="157">
        <v>4.0000000000000003E-5</v>
      </c>
      <c r="R189" s="157">
        <f t="shared" si="22"/>
        <v>3.2000000000000003E-4</v>
      </c>
      <c r="S189" s="157">
        <v>0</v>
      </c>
      <c r="T189" s="158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312</v>
      </c>
      <c r="AT189" s="159" t="s">
        <v>310</v>
      </c>
      <c r="AU189" s="159" t="s">
        <v>89</v>
      </c>
      <c r="AY189" s="14" t="s">
        <v>237</v>
      </c>
      <c r="BE189" s="160">
        <f t="shared" si="24"/>
        <v>0</v>
      </c>
      <c r="BF189" s="160">
        <f t="shared" si="25"/>
        <v>0</v>
      </c>
      <c r="BG189" s="160">
        <f t="shared" si="26"/>
        <v>0</v>
      </c>
      <c r="BH189" s="160">
        <f t="shared" si="27"/>
        <v>0</v>
      </c>
      <c r="BI189" s="160">
        <f t="shared" si="28"/>
        <v>0</v>
      </c>
      <c r="BJ189" s="14" t="s">
        <v>89</v>
      </c>
      <c r="BK189" s="160">
        <f t="shared" si="29"/>
        <v>0</v>
      </c>
      <c r="BL189" s="14" t="s">
        <v>286</v>
      </c>
      <c r="BM189" s="159" t="s">
        <v>3063</v>
      </c>
    </row>
    <row r="190" spans="1:65" s="2" customFormat="1" ht="33" customHeight="1" x14ac:dyDescent="0.2">
      <c r="A190" s="29"/>
      <c r="B190" s="146"/>
      <c r="C190" s="161" t="s">
        <v>381</v>
      </c>
      <c r="D190" s="161" t="s">
        <v>310</v>
      </c>
      <c r="E190" s="162"/>
      <c r="F190" s="163" t="s">
        <v>3064</v>
      </c>
      <c r="G190" s="164" t="s">
        <v>376</v>
      </c>
      <c r="H190" s="165">
        <v>31</v>
      </c>
      <c r="I190" s="166"/>
      <c r="J190" s="167">
        <f t="shared" si="20"/>
        <v>0</v>
      </c>
      <c r="K190" s="168"/>
      <c r="L190" s="169"/>
      <c r="M190" s="170" t="s">
        <v>1</v>
      </c>
      <c r="N190" s="171" t="s">
        <v>43</v>
      </c>
      <c r="O190" s="54"/>
      <c r="P190" s="157">
        <f t="shared" si="21"/>
        <v>0</v>
      </c>
      <c r="Q190" s="157">
        <v>1.1E-4</v>
      </c>
      <c r="R190" s="157">
        <f t="shared" si="22"/>
        <v>3.4100000000000003E-3</v>
      </c>
      <c r="S190" s="157">
        <v>0</v>
      </c>
      <c r="T190" s="158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312</v>
      </c>
      <c r="AT190" s="159" t="s">
        <v>310</v>
      </c>
      <c r="AU190" s="159" t="s">
        <v>89</v>
      </c>
      <c r="AY190" s="14" t="s">
        <v>237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286</v>
      </c>
      <c r="BM190" s="159" t="s">
        <v>3065</v>
      </c>
    </row>
    <row r="191" spans="1:65" s="2" customFormat="1" ht="33" customHeight="1" x14ac:dyDescent="0.2">
      <c r="A191" s="29"/>
      <c r="B191" s="146"/>
      <c r="C191" s="161" t="s">
        <v>384</v>
      </c>
      <c r="D191" s="161" t="s">
        <v>310</v>
      </c>
      <c r="E191" s="162"/>
      <c r="F191" s="163" t="s">
        <v>3066</v>
      </c>
      <c r="G191" s="164" t="s">
        <v>376</v>
      </c>
      <c r="H191" s="165">
        <v>8</v>
      </c>
      <c r="I191" s="166"/>
      <c r="J191" s="167">
        <f t="shared" si="2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21"/>
        <v>0</v>
      </c>
      <c r="Q191" s="157">
        <v>1.6000000000000001E-4</v>
      </c>
      <c r="R191" s="157">
        <f t="shared" si="22"/>
        <v>1.2800000000000001E-3</v>
      </c>
      <c r="S191" s="157">
        <v>0</v>
      </c>
      <c r="T191" s="158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312</v>
      </c>
      <c r="AT191" s="159" t="s">
        <v>310</v>
      </c>
      <c r="AU191" s="159" t="s">
        <v>89</v>
      </c>
      <c r="AY191" s="14" t="s">
        <v>237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286</v>
      </c>
      <c r="BM191" s="159" t="s">
        <v>3067</v>
      </c>
    </row>
    <row r="192" spans="1:65" s="2" customFormat="1" ht="21.75" customHeight="1" x14ac:dyDescent="0.2">
      <c r="A192" s="29"/>
      <c r="B192" s="146"/>
      <c r="C192" s="147" t="s">
        <v>387</v>
      </c>
      <c r="D192" s="147" t="s">
        <v>240</v>
      </c>
      <c r="E192" s="148"/>
      <c r="F192" s="149" t="s">
        <v>1860</v>
      </c>
      <c r="G192" s="150" t="s">
        <v>376</v>
      </c>
      <c r="H192" s="151">
        <v>80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2.0000000000000002E-5</v>
      </c>
      <c r="R192" s="157">
        <f t="shared" si="22"/>
        <v>1.6000000000000001E-3</v>
      </c>
      <c r="S192" s="157">
        <v>0</v>
      </c>
      <c r="T192" s="158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286</v>
      </c>
      <c r="AT192" s="159" t="s">
        <v>240</v>
      </c>
      <c r="AU192" s="159" t="s">
        <v>89</v>
      </c>
      <c r="AY192" s="14" t="s">
        <v>237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286</v>
      </c>
      <c r="BM192" s="159" t="s">
        <v>3068</v>
      </c>
    </row>
    <row r="193" spans="1:65" s="2" customFormat="1" ht="33" customHeight="1" x14ac:dyDescent="0.2">
      <c r="A193" s="29"/>
      <c r="B193" s="146"/>
      <c r="C193" s="161" t="s">
        <v>390</v>
      </c>
      <c r="D193" s="161" t="s">
        <v>310</v>
      </c>
      <c r="E193" s="162"/>
      <c r="F193" s="163" t="s">
        <v>3069</v>
      </c>
      <c r="G193" s="164" t="s">
        <v>376</v>
      </c>
      <c r="H193" s="165">
        <v>25</v>
      </c>
      <c r="I193" s="166"/>
      <c r="J193" s="167">
        <f t="shared" si="2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21"/>
        <v>0</v>
      </c>
      <c r="Q193" s="157">
        <v>4.0000000000000003E-5</v>
      </c>
      <c r="R193" s="157">
        <f t="shared" si="22"/>
        <v>1E-3</v>
      </c>
      <c r="S193" s="157">
        <v>0</v>
      </c>
      <c r="T193" s="158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312</v>
      </c>
      <c r="AT193" s="159" t="s">
        <v>310</v>
      </c>
      <c r="AU193" s="159" t="s">
        <v>89</v>
      </c>
      <c r="AY193" s="14" t="s">
        <v>237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286</v>
      </c>
      <c r="BM193" s="159" t="s">
        <v>3070</v>
      </c>
    </row>
    <row r="194" spans="1:65" s="2" customFormat="1" ht="33" customHeight="1" x14ac:dyDescent="0.2">
      <c r="A194" s="29"/>
      <c r="B194" s="146"/>
      <c r="C194" s="161" t="s">
        <v>244</v>
      </c>
      <c r="D194" s="161" t="s">
        <v>310</v>
      </c>
      <c r="E194" s="162"/>
      <c r="F194" s="163" t="s">
        <v>3071</v>
      </c>
      <c r="G194" s="164" t="s">
        <v>376</v>
      </c>
      <c r="H194" s="165">
        <v>25.5</v>
      </c>
      <c r="I194" s="166"/>
      <c r="J194" s="167">
        <f t="shared" si="2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21"/>
        <v>0</v>
      </c>
      <c r="Q194" s="157">
        <v>2.0000000000000002E-5</v>
      </c>
      <c r="R194" s="157">
        <f t="shared" si="22"/>
        <v>5.1000000000000004E-4</v>
      </c>
      <c r="S194" s="157">
        <v>0</v>
      </c>
      <c r="T194" s="158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312</v>
      </c>
      <c r="AT194" s="159" t="s">
        <v>310</v>
      </c>
      <c r="AU194" s="159" t="s">
        <v>89</v>
      </c>
      <c r="AY194" s="14" t="s">
        <v>237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286</v>
      </c>
      <c r="BM194" s="159" t="s">
        <v>3072</v>
      </c>
    </row>
    <row r="195" spans="1:65" s="2" customFormat="1" ht="33" customHeight="1" x14ac:dyDescent="0.2">
      <c r="A195" s="29"/>
      <c r="B195" s="146"/>
      <c r="C195" s="161" t="s">
        <v>394</v>
      </c>
      <c r="D195" s="161" t="s">
        <v>310</v>
      </c>
      <c r="E195" s="162"/>
      <c r="F195" s="163" t="s">
        <v>3073</v>
      </c>
      <c r="G195" s="164" t="s">
        <v>376</v>
      </c>
      <c r="H195" s="165">
        <v>30</v>
      </c>
      <c r="I195" s="166"/>
      <c r="J195" s="167">
        <f t="shared" si="2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21"/>
        <v>0</v>
      </c>
      <c r="Q195" s="157">
        <v>4.0000000000000003E-5</v>
      </c>
      <c r="R195" s="157">
        <f t="shared" si="22"/>
        <v>1.2000000000000001E-3</v>
      </c>
      <c r="S195" s="157">
        <v>0</v>
      </c>
      <c r="T195" s="158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312</v>
      </c>
      <c r="AT195" s="159" t="s">
        <v>310</v>
      </c>
      <c r="AU195" s="159" t="s">
        <v>89</v>
      </c>
      <c r="AY195" s="14" t="s">
        <v>237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286</v>
      </c>
      <c r="BM195" s="159" t="s">
        <v>3074</v>
      </c>
    </row>
    <row r="196" spans="1:65" s="2" customFormat="1" ht="21.75" customHeight="1" x14ac:dyDescent="0.2">
      <c r="A196" s="29"/>
      <c r="B196" s="146"/>
      <c r="C196" s="147" t="s">
        <v>246</v>
      </c>
      <c r="D196" s="147" t="s">
        <v>240</v>
      </c>
      <c r="E196" s="148"/>
      <c r="F196" s="149" t="s">
        <v>1872</v>
      </c>
      <c r="G196" s="150" t="s">
        <v>376</v>
      </c>
      <c r="H196" s="151">
        <v>17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2.0000000000000002E-5</v>
      </c>
      <c r="R196" s="157">
        <f t="shared" si="22"/>
        <v>3.4000000000000002E-4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286</v>
      </c>
      <c r="AT196" s="159" t="s">
        <v>240</v>
      </c>
      <c r="AU196" s="159" t="s">
        <v>89</v>
      </c>
      <c r="AY196" s="14" t="s">
        <v>237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286</v>
      </c>
      <c r="BM196" s="159" t="s">
        <v>3075</v>
      </c>
    </row>
    <row r="197" spans="1:65" s="2" customFormat="1" ht="33" customHeight="1" x14ac:dyDescent="0.2">
      <c r="A197" s="29"/>
      <c r="B197" s="146"/>
      <c r="C197" s="161" t="s">
        <v>399</v>
      </c>
      <c r="D197" s="161" t="s">
        <v>310</v>
      </c>
      <c r="E197" s="162"/>
      <c r="F197" s="163" t="s">
        <v>3076</v>
      </c>
      <c r="G197" s="164" t="s">
        <v>376</v>
      </c>
      <c r="H197" s="165">
        <v>17.34</v>
      </c>
      <c r="I197" s="166"/>
      <c r="J197" s="167">
        <f t="shared" si="2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21"/>
        <v>0</v>
      </c>
      <c r="Q197" s="157">
        <v>1.8000000000000001E-4</v>
      </c>
      <c r="R197" s="157">
        <f t="shared" si="22"/>
        <v>3.1212000000000002E-3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312</v>
      </c>
      <c r="AT197" s="159" t="s">
        <v>310</v>
      </c>
      <c r="AU197" s="159" t="s">
        <v>89</v>
      </c>
      <c r="AY197" s="14" t="s">
        <v>237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286</v>
      </c>
      <c r="BM197" s="159" t="s">
        <v>3077</v>
      </c>
    </row>
    <row r="198" spans="1:65" s="2" customFormat="1" ht="21.75" customHeight="1" x14ac:dyDescent="0.2">
      <c r="A198" s="29"/>
      <c r="B198" s="146"/>
      <c r="C198" s="147" t="s">
        <v>249</v>
      </c>
      <c r="D198" s="147" t="s">
        <v>240</v>
      </c>
      <c r="E198" s="148"/>
      <c r="F198" s="149" t="s">
        <v>1479</v>
      </c>
      <c r="G198" s="150" t="s">
        <v>266</v>
      </c>
      <c r="H198" s="151">
        <v>1.2999999999999999E-2</v>
      </c>
      <c r="I198" s="152"/>
      <c r="J198" s="153">
        <f t="shared" si="2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21"/>
        <v>0</v>
      </c>
      <c r="Q198" s="157">
        <v>0</v>
      </c>
      <c r="R198" s="157">
        <f t="shared" si="22"/>
        <v>0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286</v>
      </c>
      <c r="AT198" s="159" t="s">
        <v>240</v>
      </c>
      <c r="AU198" s="159" t="s">
        <v>89</v>
      </c>
      <c r="AY198" s="14" t="s">
        <v>237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286</v>
      </c>
      <c r="BM198" s="159" t="s">
        <v>3078</v>
      </c>
    </row>
    <row r="199" spans="1:65" s="12" customFormat="1" ht="22.95" customHeight="1" x14ac:dyDescent="0.25">
      <c r="B199" s="134"/>
      <c r="D199" s="135" t="s">
        <v>76</v>
      </c>
      <c r="E199" s="144"/>
      <c r="F199" s="144" t="s">
        <v>2589</v>
      </c>
      <c r="I199" s="137"/>
      <c r="J199" s="145">
        <f>BK199</f>
        <v>0</v>
      </c>
      <c r="L199" s="134"/>
      <c r="M199" s="138"/>
      <c r="N199" s="139"/>
      <c r="O199" s="139"/>
      <c r="P199" s="140">
        <f>SUM(P200:P235)</f>
        <v>0</v>
      </c>
      <c r="Q199" s="139"/>
      <c r="R199" s="140">
        <f>SUM(R200:R235)</f>
        <v>5.900699999999999E-2</v>
      </c>
      <c r="S199" s="139"/>
      <c r="T199" s="141">
        <f>SUM(T200:T235)</f>
        <v>0.11038000000000001</v>
      </c>
      <c r="AR199" s="135" t="s">
        <v>89</v>
      </c>
      <c r="AT199" s="142" t="s">
        <v>76</v>
      </c>
      <c r="AU199" s="142" t="s">
        <v>83</v>
      </c>
      <c r="AY199" s="135" t="s">
        <v>237</v>
      </c>
      <c r="BK199" s="143">
        <f>SUM(BK200:BK235)</f>
        <v>0</v>
      </c>
    </row>
    <row r="200" spans="1:65" s="2" customFormat="1" ht="21.75" customHeight="1" x14ac:dyDescent="0.2">
      <c r="A200" s="29"/>
      <c r="B200" s="146"/>
      <c r="C200" s="147" t="s">
        <v>404</v>
      </c>
      <c r="D200" s="147" t="s">
        <v>240</v>
      </c>
      <c r="E200" s="148"/>
      <c r="F200" s="149" t="s">
        <v>3079</v>
      </c>
      <c r="G200" s="150" t="s">
        <v>376</v>
      </c>
      <c r="H200" s="151">
        <v>4</v>
      </c>
      <c r="I200" s="152"/>
      <c r="J200" s="153">
        <f t="shared" ref="J200:J235" si="30">ROUND(I200*H200,2)</f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ref="P200:P235" si="31">O200*H200</f>
        <v>0</v>
      </c>
      <c r="Q200" s="157">
        <v>0</v>
      </c>
      <c r="R200" s="157">
        <f t="shared" ref="R200:R235" si="32">Q200*H200</f>
        <v>0</v>
      </c>
      <c r="S200" s="157">
        <v>1.4919999999999999E-2</v>
      </c>
      <c r="T200" s="158">
        <f t="shared" ref="T200:T235" si="33">S200*H200</f>
        <v>5.9679999999999997E-2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286</v>
      </c>
      <c r="AT200" s="159" t="s">
        <v>240</v>
      </c>
      <c r="AU200" s="159" t="s">
        <v>89</v>
      </c>
      <c r="AY200" s="14" t="s">
        <v>237</v>
      </c>
      <c r="BE200" s="160">
        <f t="shared" ref="BE200:BE235" si="34">IF(N200="základná",J200,0)</f>
        <v>0</v>
      </c>
      <c r="BF200" s="160">
        <f t="shared" ref="BF200:BF235" si="35">IF(N200="znížená",J200,0)</f>
        <v>0</v>
      </c>
      <c r="BG200" s="160">
        <f t="shared" ref="BG200:BG235" si="36">IF(N200="zákl. prenesená",J200,0)</f>
        <v>0</v>
      </c>
      <c r="BH200" s="160">
        <f t="shared" ref="BH200:BH235" si="37">IF(N200="zníž. prenesená",J200,0)</f>
        <v>0</v>
      </c>
      <c r="BI200" s="160">
        <f t="shared" ref="BI200:BI235" si="38">IF(N200="nulová",J200,0)</f>
        <v>0</v>
      </c>
      <c r="BJ200" s="14" t="s">
        <v>89</v>
      </c>
      <c r="BK200" s="160">
        <f t="shared" ref="BK200:BK235" si="39">ROUND(I200*H200,2)</f>
        <v>0</v>
      </c>
      <c r="BL200" s="14" t="s">
        <v>286</v>
      </c>
      <c r="BM200" s="159" t="s">
        <v>3080</v>
      </c>
    </row>
    <row r="201" spans="1:65" s="2" customFormat="1" ht="33" customHeight="1" x14ac:dyDescent="0.2">
      <c r="A201" s="29"/>
      <c r="B201" s="146"/>
      <c r="C201" s="147" t="s">
        <v>407</v>
      </c>
      <c r="D201" s="147" t="s">
        <v>240</v>
      </c>
      <c r="E201" s="148"/>
      <c r="F201" s="149" t="s">
        <v>3081</v>
      </c>
      <c r="G201" s="150" t="s">
        <v>376</v>
      </c>
      <c r="H201" s="151">
        <v>10</v>
      </c>
      <c r="I201" s="152"/>
      <c r="J201" s="153">
        <f t="shared" si="3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31"/>
        <v>0</v>
      </c>
      <c r="Q201" s="157">
        <v>0</v>
      </c>
      <c r="R201" s="157">
        <f t="shared" si="32"/>
        <v>0</v>
      </c>
      <c r="S201" s="157">
        <v>2.0999999999999999E-3</v>
      </c>
      <c r="T201" s="158">
        <f t="shared" si="33"/>
        <v>2.0999999999999998E-2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286</v>
      </c>
      <c r="AT201" s="159" t="s">
        <v>240</v>
      </c>
      <c r="AU201" s="159" t="s">
        <v>89</v>
      </c>
      <c r="AY201" s="14" t="s">
        <v>237</v>
      </c>
      <c r="BE201" s="160">
        <f t="shared" si="34"/>
        <v>0</v>
      </c>
      <c r="BF201" s="160">
        <f t="shared" si="35"/>
        <v>0</v>
      </c>
      <c r="BG201" s="160">
        <f t="shared" si="36"/>
        <v>0</v>
      </c>
      <c r="BH201" s="160">
        <f t="shared" si="37"/>
        <v>0</v>
      </c>
      <c r="BI201" s="160">
        <f t="shared" si="38"/>
        <v>0</v>
      </c>
      <c r="BJ201" s="14" t="s">
        <v>89</v>
      </c>
      <c r="BK201" s="160">
        <f t="shared" si="39"/>
        <v>0</v>
      </c>
      <c r="BL201" s="14" t="s">
        <v>286</v>
      </c>
      <c r="BM201" s="159" t="s">
        <v>3082</v>
      </c>
    </row>
    <row r="202" spans="1:65" s="2" customFormat="1" ht="33" customHeight="1" x14ac:dyDescent="0.2">
      <c r="A202" s="29"/>
      <c r="B202" s="146"/>
      <c r="C202" s="147" t="s">
        <v>410</v>
      </c>
      <c r="D202" s="147" t="s">
        <v>240</v>
      </c>
      <c r="E202" s="148"/>
      <c r="F202" s="149" t="s">
        <v>3083</v>
      </c>
      <c r="G202" s="150" t="s">
        <v>376</v>
      </c>
      <c r="H202" s="151">
        <v>15</v>
      </c>
      <c r="I202" s="152"/>
      <c r="J202" s="153">
        <f t="shared" si="3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31"/>
        <v>0</v>
      </c>
      <c r="Q202" s="157">
        <v>0</v>
      </c>
      <c r="R202" s="157">
        <f t="shared" si="32"/>
        <v>0</v>
      </c>
      <c r="S202" s="157">
        <v>1.98E-3</v>
      </c>
      <c r="T202" s="158">
        <f t="shared" si="33"/>
        <v>2.9700000000000001E-2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286</v>
      </c>
      <c r="AT202" s="159" t="s">
        <v>240</v>
      </c>
      <c r="AU202" s="159" t="s">
        <v>89</v>
      </c>
      <c r="AY202" s="14" t="s">
        <v>237</v>
      </c>
      <c r="BE202" s="160">
        <f t="shared" si="34"/>
        <v>0</v>
      </c>
      <c r="BF202" s="160">
        <f t="shared" si="35"/>
        <v>0</v>
      </c>
      <c r="BG202" s="160">
        <f t="shared" si="36"/>
        <v>0</v>
      </c>
      <c r="BH202" s="160">
        <f t="shared" si="37"/>
        <v>0</v>
      </c>
      <c r="BI202" s="160">
        <f t="shared" si="38"/>
        <v>0</v>
      </c>
      <c r="BJ202" s="14" t="s">
        <v>89</v>
      </c>
      <c r="BK202" s="160">
        <f t="shared" si="39"/>
        <v>0</v>
      </c>
      <c r="BL202" s="14" t="s">
        <v>286</v>
      </c>
      <c r="BM202" s="159" t="s">
        <v>3084</v>
      </c>
    </row>
    <row r="203" spans="1:65" s="2" customFormat="1" ht="21.75" customHeight="1" x14ac:dyDescent="0.2">
      <c r="A203" s="29"/>
      <c r="B203" s="146"/>
      <c r="C203" s="147" t="s">
        <v>251</v>
      </c>
      <c r="D203" s="147" t="s">
        <v>240</v>
      </c>
      <c r="E203" s="148"/>
      <c r="F203" s="149" t="s">
        <v>3085</v>
      </c>
      <c r="G203" s="150" t="s">
        <v>376</v>
      </c>
      <c r="H203" s="151">
        <v>7.5</v>
      </c>
      <c r="I203" s="152"/>
      <c r="J203" s="153">
        <f t="shared" si="3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31"/>
        <v>0</v>
      </c>
      <c r="Q203" s="157">
        <v>2.0000000000000001E-4</v>
      </c>
      <c r="R203" s="157">
        <f t="shared" si="32"/>
        <v>1.5E-3</v>
      </c>
      <c r="S203" s="157">
        <v>0</v>
      </c>
      <c r="T203" s="158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286</v>
      </c>
      <c r="AT203" s="159" t="s">
        <v>240</v>
      </c>
      <c r="AU203" s="159" t="s">
        <v>89</v>
      </c>
      <c r="AY203" s="14" t="s">
        <v>237</v>
      </c>
      <c r="BE203" s="160">
        <f t="shared" si="34"/>
        <v>0</v>
      </c>
      <c r="BF203" s="160">
        <f t="shared" si="35"/>
        <v>0</v>
      </c>
      <c r="BG203" s="160">
        <f t="shared" si="36"/>
        <v>0</v>
      </c>
      <c r="BH203" s="160">
        <f t="shared" si="37"/>
        <v>0</v>
      </c>
      <c r="BI203" s="160">
        <f t="shared" si="38"/>
        <v>0</v>
      </c>
      <c r="BJ203" s="14" t="s">
        <v>89</v>
      </c>
      <c r="BK203" s="160">
        <f t="shared" si="39"/>
        <v>0</v>
      </c>
      <c r="BL203" s="14" t="s">
        <v>286</v>
      </c>
      <c r="BM203" s="159" t="s">
        <v>3086</v>
      </c>
    </row>
    <row r="204" spans="1:65" s="2" customFormat="1" ht="33" customHeight="1" x14ac:dyDescent="0.2">
      <c r="A204" s="29"/>
      <c r="B204" s="146"/>
      <c r="C204" s="161" t="s">
        <v>416</v>
      </c>
      <c r="D204" s="161" t="s">
        <v>310</v>
      </c>
      <c r="E204" s="162"/>
      <c r="F204" s="163" t="s">
        <v>3087</v>
      </c>
      <c r="G204" s="164" t="s">
        <v>376</v>
      </c>
      <c r="H204" s="165">
        <v>7.5</v>
      </c>
      <c r="I204" s="166"/>
      <c r="J204" s="167">
        <f t="shared" si="30"/>
        <v>0</v>
      </c>
      <c r="K204" s="168"/>
      <c r="L204" s="169"/>
      <c r="M204" s="170" t="s">
        <v>1</v>
      </c>
      <c r="N204" s="171" t="s">
        <v>43</v>
      </c>
      <c r="O204" s="54"/>
      <c r="P204" s="157">
        <f t="shared" si="31"/>
        <v>0</v>
      </c>
      <c r="Q204" s="157">
        <v>3.1E-4</v>
      </c>
      <c r="R204" s="157">
        <f t="shared" si="32"/>
        <v>2.3249999999999998E-3</v>
      </c>
      <c r="S204" s="157">
        <v>0</v>
      </c>
      <c r="T204" s="158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312</v>
      </c>
      <c r="AT204" s="159" t="s">
        <v>310</v>
      </c>
      <c r="AU204" s="159" t="s">
        <v>89</v>
      </c>
      <c r="AY204" s="14" t="s">
        <v>237</v>
      </c>
      <c r="BE204" s="160">
        <f t="shared" si="34"/>
        <v>0</v>
      </c>
      <c r="BF204" s="160">
        <f t="shared" si="35"/>
        <v>0</v>
      </c>
      <c r="BG204" s="160">
        <f t="shared" si="36"/>
        <v>0</v>
      </c>
      <c r="BH204" s="160">
        <f t="shared" si="37"/>
        <v>0</v>
      </c>
      <c r="BI204" s="160">
        <f t="shared" si="38"/>
        <v>0</v>
      </c>
      <c r="BJ204" s="14" t="s">
        <v>89</v>
      </c>
      <c r="BK204" s="160">
        <f t="shared" si="39"/>
        <v>0</v>
      </c>
      <c r="BL204" s="14" t="s">
        <v>286</v>
      </c>
      <c r="BM204" s="159" t="s">
        <v>3088</v>
      </c>
    </row>
    <row r="205" spans="1:65" s="2" customFormat="1" ht="21.75" customHeight="1" x14ac:dyDescent="0.2">
      <c r="A205" s="29"/>
      <c r="B205" s="146"/>
      <c r="C205" s="147" t="s">
        <v>254</v>
      </c>
      <c r="D205" s="147" t="s">
        <v>240</v>
      </c>
      <c r="E205" s="148"/>
      <c r="F205" s="149" t="s">
        <v>3089</v>
      </c>
      <c r="G205" s="150" t="s">
        <v>376</v>
      </c>
      <c r="H205" s="151">
        <v>11.8</v>
      </c>
      <c r="I205" s="152"/>
      <c r="J205" s="153">
        <f t="shared" si="3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31"/>
        <v>0</v>
      </c>
      <c r="Q205" s="157">
        <v>1.9000000000000001E-4</v>
      </c>
      <c r="R205" s="157">
        <f t="shared" si="32"/>
        <v>2.2420000000000001E-3</v>
      </c>
      <c r="S205" s="157">
        <v>0</v>
      </c>
      <c r="T205" s="158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286</v>
      </c>
      <c r="AT205" s="159" t="s">
        <v>240</v>
      </c>
      <c r="AU205" s="159" t="s">
        <v>89</v>
      </c>
      <c r="AY205" s="14" t="s">
        <v>237</v>
      </c>
      <c r="BE205" s="160">
        <f t="shared" si="34"/>
        <v>0</v>
      </c>
      <c r="BF205" s="160">
        <f t="shared" si="35"/>
        <v>0</v>
      </c>
      <c r="BG205" s="160">
        <f t="shared" si="36"/>
        <v>0</v>
      </c>
      <c r="BH205" s="160">
        <f t="shared" si="37"/>
        <v>0</v>
      </c>
      <c r="BI205" s="160">
        <f t="shared" si="38"/>
        <v>0</v>
      </c>
      <c r="BJ205" s="14" t="s">
        <v>89</v>
      </c>
      <c r="BK205" s="160">
        <f t="shared" si="39"/>
        <v>0</v>
      </c>
      <c r="BL205" s="14" t="s">
        <v>286</v>
      </c>
      <c r="BM205" s="159" t="s">
        <v>3090</v>
      </c>
    </row>
    <row r="206" spans="1:65" s="2" customFormat="1" ht="33" customHeight="1" x14ac:dyDescent="0.2">
      <c r="A206" s="29"/>
      <c r="B206" s="146"/>
      <c r="C206" s="161" t="s">
        <v>422</v>
      </c>
      <c r="D206" s="161" t="s">
        <v>310</v>
      </c>
      <c r="E206" s="162"/>
      <c r="F206" s="163" t="s">
        <v>3091</v>
      </c>
      <c r="G206" s="164" t="s">
        <v>376</v>
      </c>
      <c r="H206" s="165">
        <v>11.8</v>
      </c>
      <c r="I206" s="166"/>
      <c r="J206" s="167">
        <f t="shared" si="30"/>
        <v>0</v>
      </c>
      <c r="K206" s="168"/>
      <c r="L206" s="169"/>
      <c r="M206" s="170" t="s">
        <v>1</v>
      </c>
      <c r="N206" s="171" t="s">
        <v>43</v>
      </c>
      <c r="O206" s="54"/>
      <c r="P206" s="157">
        <f t="shared" si="31"/>
        <v>0</v>
      </c>
      <c r="Q206" s="157">
        <v>1.0300000000000001E-3</v>
      </c>
      <c r="R206" s="157">
        <f t="shared" si="32"/>
        <v>1.2154000000000002E-2</v>
      </c>
      <c r="S206" s="157">
        <v>0</v>
      </c>
      <c r="T206" s="158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312</v>
      </c>
      <c r="AT206" s="159" t="s">
        <v>310</v>
      </c>
      <c r="AU206" s="159" t="s">
        <v>89</v>
      </c>
      <c r="AY206" s="14" t="s">
        <v>237</v>
      </c>
      <c r="BE206" s="160">
        <f t="shared" si="34"/>
        <v>0</v>
      </c>
      <c r="BF206" s="160">
        <f t="shared" si="35"/>
        <v>0</v>
      </c>
      <c r="BG206" s="160">
        <f t="shared" si="36"/>
        <v>0</v>
      </c>
      <c r="BH206" s="160">
        <f t="shared" si="37"/>
        <v>0</v>
      </c>
      <c r="BI206" s="160">
        <f t="shared" si="38"/>
        <v>0</v>
      </c>
      <c r="BJ206" s="14" t="s">
        <v>89</v>
      </c>
      <c r="BK206" s="160">
        <f t="shared" si="39"/>
        <v>0</v>
      </c>
      <c r="BL206" s="14" t="s">
        <v>286</v>
      </c>
      <c r="BM206" s="159" t="s">
        <v>3092</v>
      </c>
    </row>
    <row r="207" spans="1:65" s="2" customFormat="1" ht="16.5" customHeight="1" x14ac:dyDescent="0.2">
      <c r="A207" s="29"/>
      <c r="B207" s="146"/>
      <c r="C207" s="147" t="s">
        <v>256</v>
      </c>
      <c r="D207" s="147" t="s">
        <v>240</v>
      </c>
      <c r="E207" s="148"/>
      <c r="F207" s="149" t="s">
        <v>3093</v>
      </c>
      <c r="G207" s="150" t="s">
        <v>307</v>
      </c>
      <c r="H207" s="151">
        <v>3</v>
      </c>
      <c r="I207" s="152"/>
      <c r="J207" s="153">
        <f t="shared" si="3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31"/>
        <v>0</v>
      </c>
      <c r="Q207" s="157">
        <v>1.9000000000000001E-4</v>
      </c>
      <c r="R207" s="157">
        <f t="shared" si="32"/>
        <v>5.6999999999999998E-4</v>
      </c>
      <c r="S207" s="157">
        <v>0</v>
      </c>
      <c r="T207" s="158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286</v>
      </c>
      <c r="AT207" s="159" t="s">
        <v>240</v>
      </c>
      <c r="AU207" s="159" t="s">
        <v>89</v>
      </c>
      <c r="AY207" s="14" t="s">
        <v>237</v>
      </c>
      <c r="BE207" s="160">
        <f t="shared" si="34"/>
        <v>0</v>
      </c>
      <c r="BF207" s="160">
        <f t="shared" si="35"/>
        <v>0</v>
      </c>
      <c r="BG207" s="160">
        <f t="shared" si="36"/>
        <v>0</v>
      </c>
      <c r="BH207" s="160">
        <f t="shared" si="37"/>
        <v>0</v>
      </c>
      <c r="BI207" s="160">
        <f t="shared" si="38"/>
        <v>0</v>
      </c>
      <c r="BJ207" s="14" t="s">
        <v>89</v>
      </c>
      <c r="BK207" s="160">
        <f t="shared" si="39"/>
        <v>0</v>
      </c>
      <c r="BL207" s="14" t="s">
        <v>286</v>
      </c>
      <c r="BM207" s="159" t="s">
        <v>3094</v>
      </c>
    </row>
    <row r="208" spans="1:65" s="2" customFormat="1" ht="21.75" customHeight="1" x14ac:dyDescent="0.2">
      <c r="A208" s="29"/>
      <c r="B208" s="146"/>
      <c r="C208" s="161" t="s">
        <v>427</v>
      </c>
      <c r="D208" s="161" t="s">
        <v>310</v>
      </c>
      <c r="E208" s="162"/>
      <c r="F208" s="163" t="s">
        <v>3095</v>
      </c>
      <c r="G208" s="164" t="s">
        <v>307</v>
      </c>
      <c r="H208" s="165">
        <v>3</v>
      </c>
      <c r="I208" s="166"/>
      <c r="J208" s="167">
        <f t="shared" si="30"/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si="31"/>
        <v>0</v>
      </c>
      <c r="Q208" s="157">
        <v>2.1000000000000001E-4</v>
      </c>
      <c r="R208" s="157">
        <f t="shared" si="32"/>
        <v>6.3000000000000003E-4</v>
      </c>
      <c r="S208" s="157">
        <v>0</v>
      </c>
      <c r="T208" s="158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312</v>
      </c>
      <c r="AT208" s="159" t="s">
        <v>310</v>
      </c>
      <c r="AU208" s="159" t="s">
        <v>89</v>
      </c>
      <c r="AY208" s="14" t="s">
        <v>237</v>
      </c>
      <c r="BE208" s="160">
        <f t="shared" si="34"/>
        <v>0</v>
      </c>
      <c r="BF208" s="160">
        <f t="shared" si="35"/>
        <v>0</v>
      </c>
      <c r="BG208" s="160">
        <f t="shared" si="36"/>
        <v>0</v>
      </c>
      <c r="BH208" s="160">
        <f t="shared" si="37"/>
        <v>0</v>
      </c>
      <c r="BI208" s="160">
        <f t="shared" si="38"/>
        <v>0</v>
      </c>
      <c r="BJ208" s="14" t="s">
        <v>89</v>
      </c>
      <c r="BK208" s="160">
        <f t="shared" si="39"/>
        <v>0</v>
      </c>
      <c r="BL208" s="14" t="s">
        <v>286</v>
      </c>
      <c r="BM208" s="159" t="s">
        <v>3096</v>
      </c>
    </row>
    <row r="209" spans="1:65" s="2" customFormat="1" ht="16.5" customHeight="1" x14ac:dyDescent="0.2">
      <c r="A209" s="29"/>
      <c r="B209" s="146"/>
      <c r="C209" s="147" t="s">
        <v>430</v>
      </c>
      <c r="D209" s="147" t="s">
        <v>240</v>
      </c>
      <c r="E209" s="148"/>
      <c r="F209" s="149" t="s">
        <v>3097</v>
      </c>
      <c r="G209" s="150" t="s">
        <v>307</v>
      </c>
      <c r="H209" s="151">
        <v>1</v>
      </c>
      <c r="I209" s="152"/>
      <c r="J209" s="153">
        <f t="shared" si="3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31"/>
        <v>0</v>
      </c>
      <c r="Q209" s="157">
        <v>1E-4</v>
      </c>
      <c r="R209" s="157">
        <f t="shared" si="32"/>
        <v>1E-4</v>
      </c>
      <c r="S209" s="157">
        <v>0</v>
      </c>
      <c r="T209" s="158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286</v>
      </c>
      <c r="AT209" s="159" t="s">
        <v>240</v>
      </c>
      <c r="AU209" s="159" t="s">
        <v>89</v>
      </c>
      <c r="AY209" s="14" t="s">
        <v>237</v>
      </c>
      <c r="BE209" s="160">
        <f t="shared" si="34"/>
        <v>0</v>
      </c>
      <c r="BF209" s="160">
        <f t="shared" si="35"/>
        <v>0</v>
      </c>
      <c r="BG209" s="160">
        <f t="shared" si="36"/>
        <v>0</v>
      </c>
      <c r="BH209" s="160">
        <f t="shared" si="37"/>
        <v>0</v>
      </c>
      <c r="BI209" s="160">
        <f t="shared" si="38"/>
        <v>0</v>
      </c>
      <c r="BJ209" s="14" t="s">
        <v>89</v>
      </c>
      <c r="BK209" s="160">
        <f t="shared" si="39"/>
        <v>0</v>
      </c>
      <c r="BL209" s="14" t="s">
        <v>286</v>
      </c>
      <c r="BM209" s="159" t="s">
        <v>3098</v>
      </c>
    </row>
    <row r="210" spans="1:65" s="2" customFormat="1" ht="21.75" customHeight="1" x14ac:dyDescent="0.2">
      <c r="A210" s="29"/>
      <c r="B210" s="146"/>
      <c r="C210" s="161" t="s">
        <v>433</v>
      </c>
      <c r="D210" s="161" t="s">
        <v>310</v>
      </c>
      <c r="E210" s="162"/>
      <c r="F210" s="163" t="s">
        <v>3099</v>
      </c>
      <c r="G210" s="164" t="s">
        <v>307</v>
      </c>
      <c r="H210" s="165">
        <v>1</v>
      </c>
      <c r="I210" s="166"/>
      <c r="J210" s="167">
        <f t="shared" si="30"/>
        <v>0</v>
      </c>
      <c r="K210" s="168"/>
      <c r="L210" s="169"/>
      <c r="M210" s="170" t="s">
        <v>1</v>
      </c>
      <c r="N210" s="171" t="s">
        <v>43</v>
      </c>
      <c r="O210" s="54"/>
      <c r="P210" s="157">
        <f t="shared" si="31"/>
        <v>0</v>
      </c>
      <c r="Q210" s="157">
        <v>6.9999999999999994E-5</v>
      </c>
      <c r="R210" s="157">
        <f t="shared" si="32"/>
        <v>6.9999999999999994E-5</v>
      </c>
      <c r="S210" s="157">
        <v>0</v>
      </c>
      <c r="T210" s="158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312</v>
      </c>
      <c r="AT210" s="159" t="s">
        <v>310</v>
      </c>
      <c r="AU210" s="159" t="s">
        <v>89</v>
      </c>
      <c r="AY210" s="14" t="s">
        <v>237</v>
      </c>
      <c r="BE210" s="160">
        <f t="shared" si="34"/>
        <v>0</v>
      </c>
      <c r="BF210" s="160">
        <f t="shared" si="35"/>
        <v>0</v>
      </c>
      <c r="BG210" s="160">
        <f t="shared" si="36"/>
        <v>0</v>
      </c>
      <c r="BH210" s="160">
        <f t="shared" si="37"/>
        <v>0</v>
      </c>
      <c r="BI210" s="160">
        <f t="shared" si="38"/>
        <v>0</v>
      </c>
      <c r="BJ210" s="14" t="s">
        <v>89</v>
      </c>
      <c r="BK210" s="160">
        <f t="shared" si="39"/>
        <v>0</v>
      </c>
      <c r="BL210" s="14" t="s">
        <v>286</v>
      </c>
      <c r="BM210" s="159" t="s">
        <v>3100</v>
      </c>
    </row>
    <row r="211" spans="1:65" s="2" customFormat="1" ht="16.5" customHeight="1" x14ac:dyDescent="0.2">
      <c r="A211" s="29"/>
      <c r="B211" s="146"/>
      <c r="C211" s="147" t="s">
        <v>436</v>
      </c>
      <c r="D211" s="147" t="s">
        <v>240</v>
      </c>
      <c r="E211" s="148"/>
      <c r="F211" s="149" t="s">
        <v>3101</v>
      </c>
      <c r="G211" s="150" t="s">
        <v>307</v>
      </c>
      <c r="H211" s="151">
        <v>1</v>
      </c>
      <c r="I211" s="152"/>
      <c r="J211" s="153">
        <f t="shared" si="3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31"/>
        <v>0</v>
      </c>
      <c r="Q211" s="157">
        <v>1.9000000000000001E-4</v>
      </c>
      <c r="R211" s="157">
        <f t="shared" si="32"/>
        <v>1.9000000000000001E-4</v>
      </c>
      <c r="S211" s="157">
        <v>0</v>
      </c>
      <c r="T211" s="158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286</v>
      </c>
      <c r="AT211" s="159" t="s">
        <v>240</v>
      </c>
      <c r="AU211" s="159" t="s">
        <v>89</v>
      </c>
      <c r="AY211" s="14" t="s">
        <v>237</v>
      </c>
      <c r="BE211" s="160">
        <f t="shared" si="34"/>
        <v>0</v>
      </c>
      <c r="BF211" s="160">
        <f t="shared" si="35"/>
        <v>0</v>
      </c>
      <c r="BG211" s="160">
        <f t="shared" si="36"/>
        <v>0</v>
      </c>
      <c r="BH211" s="160">
        <f t="shared" si="37"/>
        <v>0</v>
      </c>
      <c r="BI211" s="160">
        <f t="shared" si="38"/>
        <v>0</v>
      </c>
      <c r="BJ211" s="14" t="s">
        <v>89</v>
      </c>
      <c r="BK211" s="160">
        <f t="shared" si="39"/>
        <v>0</v>
      </c>
      <c r="BL211" s="14" t="s">
        <v>286</v>
      </c>
      <c r="BM211" s="159" t="s">
        <v>3102</v>
      </c>
    </row>
    <row r="212" spans="1:65" s="2" customFormat="1" ht="21.75" customHeight="1" x14ac:dyDescent="0.2">
      <c r="A212" s="29"/>
      <c r="B212" s="146"/>
      <c r="C212" s="161" t="s">
        <v>439</v>
      </c>
      <c r="D212" s="161" t="s">
        <v>310</v>
      </c>
      <c r="E212" s="162"/>
      <c r="F212" s="163" t="s">
        <v>3103</v>
      </c>
      <c r="G212" s="164" t="s">
        <v>307</v>
      </c>
      <c r="H212" s="165">
        <v>1</v>
      </c>
      <c r="I212" s="166"/>
      <c r="J212" s="167">
        <f t="shared" si="30"/>
        <v>0</v>
      </c>
      <c r="K212" s="168"/>
      <c r="L212" s="169"/>
      <c r="M212" s="170" t="s">
        <v>1</v>
      </c>
      <c r="N212" s="171" t="s">
        <v>43</v>
      </c>
      <c r="O212" s="54"/>
      <c r="P212" s="157">
        <f t="shared" si="31"/>
        <v>0</v>
      </c>
      <c r="Q212" s="157">
        <v>3.3E-4</v>
      </c>
      <c r="R212" s="157">
        <f t="shared" si="32"/>
        <v>3.3E-4</v>
      </c>
      <c r="S212" s="157">
        <v>0</v>
      </c>
      <c r="T212" s="158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312</v>
      </c>
      <c r="AT212" s="159" t="s">
        <v>310</v>
      </c>
      <c r="AU212" s="159" t="s">
        <v>89</v>
      </c>
      <c r="AY212" s="14" t="s">
        <v>237</v>
      </c>
      <c r="BE212" s="160">
        <f t="shared" si="34"/>
        <v>0</v>
      </c>
      <c r="BF212" s="160">
        <f t="shared" si="35"/>
        <v>0</v>
      </c>
      <c r="BG212" s="160">
        <f t="shared" si="36"/>
        <v>0</v>
      </c>
      <c r="BH212" s="160">
        <f t="shared" si="37"/>
        <v>0</v>
      </c>
      <c r="BI212" s="160">
        <f t="shared" si="38"/>
        <v>0</v>
      </c>
      <c r="BJ212" s="14" t="s">
        <v>89</v>
      </c>
      <c r="BK212" s="160">
        <f t="shared" si="39"/>
        <v>0</v>
      </c>
      <c r="BL212" s="14" t="s">
        <v>286</v>
      </c>
      <c r="BM212" s="159" t="s">
        <v>3104</v>
      </c>
    </row>
    <row r="213" spans="1:65" s="2" customFormat="1" ht="16.5" customHeight="1" x14ac:dyDescent="0.2">
      <c r="A213" s="29"/>
      <c r="B213" s="146"/>
      <c r="C213" s="147" t="s">
        <v>442</v>
      </c>
      <c r="D213" s="147" t="s">
        <v>240</v>
      </c>
      <c r="E213" s="148"/>
      <c r="F213" s="149" t="s">
        <v>3105</v>
      </c>
      <c r="G213" s="150" t="s">
        <v>307</v>
      </c>
      <c r="H213" s="151">
        <v>1</v>
      </c>
      <c r="I213" s="152"/>
      <c r="J213" s="153">
        <f t="shared" si="3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31"/>
        <v>0</v>
      </c>
      <c r="Q213" s="157">
        <v>1E-4</v>
      </c>
      <c r="R213" s="157">
        <f t="shared" si="32"/>
        <v>1E-4</v>
      </c>
      <c r="S213" s="157">
        <v>0</v>
      </c>
      <c r="T213" s="158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286</v>
      </c>
      <c r="AT213" s="159" t="s">
        <v>240</v>
      </c>
      <c r="AU213" s="159" t="s">
        <v>89</v>
      </c>
      <c r="AY213" s="14" t="s">
        <v>237</v>
      </c>
      <c r="BE213" s="160">
        <f t="shared" si="34"/>
        <v>0</v>
      </c>
      <c r="BF213" s="160">
        <f t="shared" si="35"/>
        <v>0</v>
      </c>
      <c r="BG213" s="160">
        <f t="shared" si="36"/>
        <v>0</v>
      </c>
      <c r="BH213" s="160">
        <f t="shared" si="37"/>
        <v>0</v>
      </c>
      <c r="BI213" s="160">
        <f t="shared" si="38"/>
        <v>0</v>
      </c>
      <c r="BJ213" s="14" t="s">
        <v>89</v>
      </c>
      <c r="BK213" s="160">
        <f t="shared" si="39"/>
        <v>0</v>
      </c>
      <c r="BL213" s="14" t="s">
        <v>286</v>
      </c>
      <c r="BM213" s="159" t="s">
        <v>3106</v>
      </c>
    </row>
    <row r="214" spans="1:65" s="2" customFormat="1" ht="21.75" customHeight="1" x14ac:dyDescent="0.2">
      <c r="A214" s="29"/>
      <c r="B214" s="146"/>
      <c r="C214" s="161" t="s">
        <v>445</v>
      </c>
      <c r="D214" s="161" t="s">
        <v>310</v>
      </c>
      <c r="E214" s="162"/>
      <c r="F214" s="163" t="s">
        <v>3107</v>
      </c>
      <c r="G214" s="164" t="s">
        <v>307</v>
      </c>
      <c r="H214" s="165">
        <v>1</v>
      </c>
      <c r="I214" s="166"/>
      <c r="J214" s="167">
        <f t="shared" si="3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31"/>
        <v>0</v>
      </c>
      <c r="Q214" s="157">
        <v>4.0000000000000003E-5</v>
      </c>
      <c r="R214" s="157">
        <f t="shared" si="32"/>
        <v>4.0000000000000003E-5</v>
      </c>
      <c r="S214" s="157">
        <v>0</v>
      </c>
      <c r="T214" s="158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312</v>
      </c>
      <c r="AT214" s="159" t="s">
        <v>310</v>
      </c>
      <c r="AU214" s="159" t="s">
        <v>89</v>
      </c>
      <c r="AY214" s="14" t="s">
        <v>237</v>
      </c>
      <c r="BE214" s="160">
        <f t="shared" si="34"/>
        <v>0</v>
      </c>
      <c r="BF214" s="160">
        <f t="shared" si="35"/>
        <v>0</v>
      </c>
      <c r="BG214" s="160">
        <f t="shared" si="36"/>
        <v>0</v>
      </c>
      <c r="BH214" s="160">
        <f t="shared" si="37"/>
        <v>0</v>
      </c>
      <c r="BI214" s="160">
        <f t="shared" si="38"/>
        <v>0</v>
      </c>
      <c r="BJ214" s="14" t="s">
        <v>89</v>
      </c>
      <c r="BK214" s="160">
        <f t="shared" si="39"/>
        <v>0</v>
      </c>
      <c r="BL214" s="14" t="s">
        <v>286</v>
      </c>
      <c r="BM214" s="159" t="s">
        <v>3108</v>
      </c>
    </row>
    <row r="215" spans="1:65" s="2" customFormat="1" ht="16.5" customHeight="1" x14ac:dyDescent="0.2">
      <c r="A215" s="29"/>
      <c r="B215" s="146"/>
      <c r="C215" s="147" t="s">
        <v>448</v>
      </c>
      <c r="D215" s="147" t="s">
        <v>240</v>
      </c>
      <c r="E215" s="148"/>
      <c r="F215" s="149" t="s">
        <v>3109</v>
      </c>
      <c r="G215" s="150" t="s">
        <v>307</v>
      </c>
      <c r="H215" s="151">
        <v>12</v>
      </c>
      <c r="I215" s="152"/>
      <c r="J215" s="153">
        <f t="shared" si="30"/>
        <v>0</v>
      </c>
      <c r="K215" s="154"/>
      <c r="L215" s="30"/>
      <c r="M215" s="155" t="s">
        <v>1</v>
      </c>
      <c r="N215" s="156" t="s">
        <v>43</v>
      </c>
      <c r="O215" s="54"/>
      <c r="P215" s="157">
        <f t="shared" si="31"/>
        <v>0</v>
      </c>
      <c r="Q215" s="157">
        <v>1.9000000000000001E-4</v>
      </c>
      <c r="R215" s="157">
        <f t="shared" si="32"/>
        <v>2.2799999999999999E-3</v>
      </c>
      <c r="S215" s="157">
        <v>0</v>
      </c>
      <c r="T215" s="158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286</v>
      </c>
      <c r="AT215" s="159" t="s">
        <v>240</v>
      </c>
      <c r="AU215" s="159" t="s">
        <v>89</v>
      </c>
      <c r="AY215" s="14" t="s">
        <v>237</v>
      </c>
      <c r="BE215" s="160">
        <f t="shared" si="34"/>
        <v>0</v>
      </c>
      <c r="BF215" s="160">
        <f t="shared" si="35"/>
        <v>0</v>
      </c>
      <c r="BG215" s="160">
        <f t="shared" si="36"/>
        <v>0</v>
      </c>
      <c r="BH215" s="160">
        <f t="shared" si="37"/>
        <v>0</v>
      </c>
      <c r="BI215" s="160">
        <f t="shared" si="38"/>
        <v>0</v>
      </c>
      <c r="BJ215" s="14" t="s">
        <v>89</v>
      </c>
      <c r="BK215" s="160">
        <f t="shared" si="39"/>
        <v>0</v>
      </c>
      <c r="BL215" s="14" t="s">
        <v>286</v>
      </c>
      <c r="BM215" s="159" t="s">
        <v>3110</v>
      </c>
    </row>
    <row r="216" spans="1:65" s="2" customFormat="1" ht="21.75" customHeight="1" x14ac:dyDescent="0.2">
      <c r="A216" s="29"/>
      <c r="B216" s="146"/>
      <c r="C216" s="161" t="s">
        <v>452</v>
      </c>
      <c r="D216" s="161" t="s">
        <v>310</v>
      </c>
      <c r="E216" s="162"/>
      <c r="F216" s="163" t="s">
        <v>3111</v>
      </c>
      <c r="G216" s="164" t="s">
        <v>307</v>
      </c>
      <c r="H216" s="165">
        <v>12</v>
      </c>
      <c r="I216" s="166"/>
      <c r="J216" s="167">
        <f t="shared" si="30"/>
        <v>0</v>
      </c>
      <c r="K216" s="168"/>
      <c r="L216" s="169"/>
      <c r="M216" s="170" t="s">
        <v>1</v>
      </c>
      <c r="N216" s="171" t="s">
        <v>43</v>
      </c>
      <c r="O216" s="54"/>
      <c r="P216" s="157">
        <f t="shared" si="31"/>
        <v>0</v>
      </c>
      <c r="Q216" s="157">
        <v>1.2E-4</v>
      </c>
      <c r="R216" s="157">
        <f t="shared" si="32"/>
        <v>1.4400000000000001E-3</v>
      </c>
      <c r="S216" s="157">
        <v>0</v>
      </c>
      <c r="T216" s="158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312</v>
      </c>
      <c r="AT216" s="159" t="s">
        <v>310</v>
      </c>
      <c r="AU216" s="159" t="s">
        <v>89</v>
      </c>
      <c r="AY216" s="14" t="s">
        <v>237</v>
      </c>
      <c r="BE216" s="160">
        <f t="shared" si="34"/>
        <v>0</v>
      </c>
      <c r="BF216" s="160">
        <f t="shared" si="35"/>
        <v>0</v>
      </c>
      <c r="BG216" s="160">
        <f t="shared" si="36"/>
        <v>0</v>
      </c>
      <c r="BH216" s="160">
        <f t="shared" si="37"/>
        <v>0</v>
      </c>
      <c r="BI216" s="160">
        <f t="shared" si="38"/>
        <v>0</v>
      </c>
      <c r="BJ216" s="14" t="s">
        <v>89</v>
      </c>
      <c r="BK216" s="160">
        <f t="shared" si="39"/>
        <v>0</v>
      </c>
      <c r="BL216" s="14" t="s">
        <v>286</v>
      </c>
      <c r="BM216" s="159" t="s">
        <v>3112</v>
      </c>
    </row>
    <row r="217" spans="1:65" s="2" customFormat="1" ht="16.5" customHeight="1" x14ac:dyDescent="0.2">
      <c r="A217" s="29"/>
      <c r="B217" s="146"/>
      <c r="C217" s="147" t="s">
        <v>457</v>
      </c>
      <c r="D217" s="147" t="s">
        <v>240</v>
      </c>
      <c r="E217" s="148"/>
      <c r="F217" s="149" t="s">
        <v>3113</v>
      </c>
      <c r="G217" s="150" t="s">
        <v>307</v>
      </c>
      <c r="H217" s="151">
        <v>1</v>
      </c>
      <c r="I217" s="152"/>
      <c r="J217" s="153">
        <f t="shared" si="3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31"/>
        <v>0</v>
      </c>
      <c r="Q217" s="157">
        <v>0</v>
      </c>
      <c r="R217" s="157">
        <f t="shared" si="32"/>
        <v>0</v>
      </c>
      <c r="S217" s="157">
        <v>0</v>
      </c>
      <c r="T217" s="158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286</v>
      </c>
      <c r="AT217" s="159" t="s">
        <v>240</v>
      </c>
      <c r="AU217" s="159" t="s">
        <v>89</v>
      </c>
      <c r="AY217" s="14" t="s">
        <v>237</v>
      </c>
      <c r="BE217" s="160">
        <f t="shared" si="34"/>
        <v>0</v>
      </c>
      <c r="BF217" s="160">
        <f t="shared" si="35"/>
        <v>0</v>
      </c>
      <c r="BG217" s="160">
        <f t="shared" si="36"/>
        <v>0</v>
      </c>
      <c r="BH217" s="160">
        <f t="shared" si="37"/>
        <v>0</v>
      </c>
      <c r="BI217" s="160">
        <f t="shared" si="38"/>
        <v>0</v>
      </c>
      <c r="BJ217" s="14" t="s">
        <v>89</v>
      </c>
      <c r="BK217" s="160">
        <f t="shared" si="39"/>
        <v>0</v>
      </c>
      <c r="BL217" s="14" t="s">
        <v>286</v>
      </c>
      <c r="BM217" s="159" t="s">
        <v>3114</v>
      </c>
    </row>
    <row r="218" spans="1:65" s="2" customFormat="1" ht="16.5" customHeight="1" x14ac:dyDescent="0.2">
      <c r="A218" s="29"/>
      <c r="B218" s="146"/>
      <c r="C218" s="161" t="s">
        <v>460</v>
      </c>
      <c r="D218" s="161" t="s">
        <v>310</v>
      </c>
      <c r="E218" s="162"/>
      <c r="F218" s="163" t="s">
        <v>3115</v>
      </c>
      <c r="G218" s="164" t="s">
        <v>307</v>
      </c>
      <c r="H218" s="165">
        <v>1</v>
      </c>
      <c r="I218" s="166"/>
      <c r="J218" s="167">
        <f t="shared" si="30"/>
        <v>0</v>
      </c>
      <c r="K218" s="168"/>
      <c r="L218" s="169"/>
      <c r="M218" s="170" t="s">
        <v>1</v>
      </c>
      <c r="N218" s="171" t="s">
        <v>43</v>
      </c>
      <c r="O218" s="54"/>
      <c r="P218" s="157">
        <f t="shared" si="31"/>
        <v>0</v>
      </c>
      <c r="Q218" s="157">
        <v>2.7E-4</v>
      </c>
      <c r="R218" s="157">
        <f t="shared" si="32"/>
        <v>2.7E-4</v>
      </c>
      <c r="S218" s="157">
        <v>0</v>
      </c>
      <c r="T218" s="158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312</v>
      </c>
      <c r="AT218" s="159" t="s">
        <v>310</v>
      </c>
      <c r="AU218" s="159" t="s">
        <v>89</v>
      </c>
      <c r="AY218" s="14" t="s">
        <v>237</v>
      </c>
      <c r="BE218" s="160">
        <f t="shared" si="34"/>
        <v>0</v>
      </c>
      <c r="BF218" s="160">
        <f t="shared" si="35"/>
        <v>0</v>
      </c>
      <c r="BG218" s="160">
        <f t="shared" si="36"/>
        <v>0</v>
      </c>
      <c r="BH218" s="160">
        <f t="shared" si="37"/>
        <v>0</v>
      </c>
      <c r="BI218" s="160">
        <f t="shared" si="38"/>
        <v>0</v>
      </c>
      <c r="BJ218" s="14" t="s">
        <v>89</v>
      </c>
      <c r="BK218" s="160">
        <f t="shared" si="39"/>
        <v>0</v>
      </c>
      <c r="BL218" s="14" t="s">
        <v>286</v>
      </c>
      <c r="BM218" s="159" t="s">
        <v>3116</v>
      </c>
    </row>
    <row r="219" spans="1:65" s="2" customFormat="1" ht="21.75" customHeight="1" x14ac:dyDescent="0.2">
      <c r="A219" s="29"/>
      <c r="B219" s="146"/>
      <c r="C219" s="147" t="s">
        <v>464</v>
      </c>
      <c r="D219" s="147" t="s">
        <v>240</v>
      </c>
      <c r="E219" s="148"/>
      <c r="F219" s="149" t="s">
        <v>3117</v>
      </c>
      <c r="G219" s="150" t="s">
        <v>307</v>
      </c>
      <c r="H219" s="151">
        <v>10</v>
      </c>
      <c r="I219" s="152"/>
      <c r="J219" s="153">
        <f t="shared" si="3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31"/>
        <v>0</v>
      </c>
      <c r="Q219" s="157">
        <v>4.6000000000000001E-4</v>
      </c>
      <c r="R219" s="157">
        <f t="shared" si="32"/>
        <v>4.5999999999999999E-3</v>
      </c>
      <c r="S219" s="157">
        <v>0</v>
      </c>
      <c r="T219" s="158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286</v>
      </c>
      <c r="AT219" s="159" t="s">
        <v>240</v>
      </c>
      <c r="AU219" s="159" t="s">
        <v>89</v>
      </c>
      <c r="AY219" s="14" t="s">
        <v>237</v>
      </c>
      <c r="BE219" s="160">
        <f t="shared" si="34"/>
        <v>0</v>
      </c>
      <c r="BF219" s="160">
        <f t="shared" si="35"/>
        <v>0</v>
      </c>
      <c r="BG219" s="160">
        <f t="shared" si="36"/>
        <v>0</v>
      </c>
      <c r="BH219" s="160">
        <f t="shared" si="37"/>
        <v>0</v>
      </c>
      <c r="BI219" s="160">
        <f t="shared" si="38"/>
        <v>0</v>
      </c>
      <c r="BJ219" s="14" t="s">
        <v>89</v>
      </c>
      <c r="BK219" s="160">
        <f t="shared" si="39"/>
        <v>0</v>
      </c>
      <c r="BL219" s="14" t="s">
        <v>286</v>
      </c>
      <c r="BM219" s="159" t="s">
        <v>3118</v>
      </c>
    </row>
    <row r="220" spans="1:65" s="2" customFormat="1" ht="55.5" customHeight="1" x14ac:dyDescent="0.2">
      <c r="A220" s="29"/>
      <c r="B220" s="146"/>
      <c r="C220" s="161" t="s">
        <v>468</v>
      </c>
      <c r="D220" s="161" t="s">
        <v>310</v>
      </c>
      <c r="E220" s="162"/>
      <c r="F220" s="163" t="s">
        <v>3119</v>
      </c>
      <c r="G220" s="164" t="s">
        <v>307</v>
      </c>
      <c r="H220" s="165">
        <v>6</v>
      </c>
      <c r="I220" s="166"/>
      <c r="J220" s="167">
        <f t="shared" si="30"/>
        <v>0</v>
      </c>
      <c r="K220" s="168"/>
      <c r="L220" s="169"/>
      <c r="M220" s="170" t="s">
        <v>1</v>
      </c>
      <c r="N220" s="171" t="s">
        <v>43</v>
      </c>
      <c r="O220" s="54"/>
      <c r="P220" s="157">
        <f t="shared" si="31"/>
        <v>0</v>
      </c>
      <c r="Q220" s="157">
        <v>1.08E-3</v>
      </c>
      <c r="R220" s="157">
        <f t="shared" si="32"/>
        <v>6.4799999999999996E-3</v>
      </c>
      <c r="S220" s="157">
        <v>0</v>
      </c>
      <c r="T220" s="158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312</v>
      </c>
      <c r="AT220" s="159" t="s">
        <v>310</v>
      </c>
      <c r="AU220" s="159" t="s">
        <v>89</v>
      </c>
      <c r="AY220" s="14" t="s">
        <v>237</v>
      </c>
      <c r="BE220" s="160">
        <f t="shared" si="34"/>
        <v>0</v>
      </c>
      <c r="BF220" s="160">
        <f t="shared" si="35"/>
        <v>0</v>
      </c>
      <c r="BG220" s="160">
        <f t="shared" si="36"/>
        <v>0</v>
      </c>
      <c r="BH220" s="160">
        <f t="shared" si="37"/>
        <v>0</v>
      </c>
      <c r="BI220" s="160">
        <f t="shared" si="38"/>
        <v>0</v>
      </c>
      <c r="BJ220" s="14" t="s">
        <v>89</v>
      </c>
      <c r="BK220" s="160">
        <f t="shared" si="39"/>
        <v>0</v>
      </c>
      <c r="BL220" s="14" t="s">
        <v>286</v>
      </c>
      <c r="BM220" s="159" t="s">
        <v>3120</v>
      </c>
    </row>
    <row r="221" spans="1:65" s="2" customFormat="1" ht="44.25" customHeight="1" x14ac:dyDescent="0.2">
      <c r="A221" s="29"/>
      <c r="B221" s="146"/>
      <c r="C221" s="161" t="s">
        <v>471</v>
      </c>
      <c r="D221" s="161" t="s">
        <v>310</v>
      </c>
      <c r="E221" s="162"/>
      <c r="F221" s="163" t="s">
        <v>3121</v>
      </c>
      <c r="G221" s="164" t="s">
        <v>307</v>
      </c>
      <c r="H221" s="165">
        <v>3</v>
      </c>
      <c r="I221" s="166"/>
      <c r="J221" s="167">
        <f t="shared" si="30"/>
        <v>0</v>
      </c>
      <c r="K221" s="168"/>
      <c r="L221" s="169"/>
      <c r="M221" s="170" t="s">
        <v>1</v>
      </c>
      <c r="N221" s="171" t="s">
        <v>43</v>
      </c>
      <c r="O221" s="54"/>
      <c r="P221" s="157">
        <f t="shared" si="31"/>
        <v>0</v>
      </c>
      <c r="Q221" s="157">
        <v>1.08E-3</v>
      </c>
      <c r="R221" s="157">
        <f t="shared" si="32"/>
        <v>3.2399999999999998E-3</v>
      </c>
      <c r="S221" s="157">
        <v>0</v>
      </c>
      <c r="T221" s="158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312</v>
      </c>
      <c r="AT221" s="159" t="s">
        <v>310</v>
      </c>
      <c r="AU221" s="159" t="s">
        <v>89</v>
      </c>
      <c r="AY221" s="14" t="s">
        <v>237</v>
      </c>
      <c r="BE221" s="160">
        <f t="shared" si="34"/>
        <v>0</v>
      </c>
      <c r="BF221" s="160">
        <f t="shared" si="35"/>
        <v>0</v>
      </c>
      <c r="BG221" s="160">
        <f t="shared" si="36"/>
        <v>0</v>
      </c>
      <c r="BH221" s="160">
        <f t="shared" si="37"/>
        <v>0</v>
      </c>
      <c r="BI221" s="160">
        <f t="shared" si="38"/>
        <v>0</v>
      </c>
      <c r="BJ221" s="14" t="s">
        <v>89</v>
      </c>
      <c r="BK221" s="160">
        <f t="shared" si="39"/>
        <v>0</v>
      </c>
      <c r="BL221" s="14" t="s">
        <v>286</v>
      </c>
      <c r="BM221" s="159" t="s">
        <v>3122</v>
      </c>
    </row>
    <row r="222" spans="1:65" s="2" customFormat="1" ht="44.25" customHeight="1" x14ac:dyDescent="0.2">
      <c r="A222" s="29"/>
      <c r="B222" s="146"/>
      <c r="C222" s="161" t="s">
        <v>609</v>
      </c>
      <c r="D222" s="161" t="s">
        <v>310</v>
      </c>
      <c r="E222" s="162"/>
      <c r="F222" s="163" t="s">
        <v>3123</v>
      </c>
      <c r="G222" s="164" t="s">
        <v>307</v>
      </c>
      <c r="H222" s="165">
        <v>1</v>
      </c>
      <c r="I222" s="166"/>
      <c r="J222" s="167">
        <f t="shared" si="30"/>
        <v>0</v>
      </c>
      <c r="K222" s="168"/>
      <c r="L222" s="169"/>
      <c r="M222" s="170" t="s">
        <v>1</v>
      </c>
      <c r="N222" s="171" t="s">
        <v>43</v>
      </c>
      <c r="O222" s="54"/>
      <c r="P222" s="157">
        <f t="shared" si="31"/>
        <v>0</v>
      </c>
      <c r="Q222" s="157">
        <v>7.5000000000000002E-4</v>
      </c>
      <c r="R222" s="157">
        <f t="shared" si="32"/>
        <v>7.5000000000000002E-4</v>
      </c>
      <c r="S222" s="157">
        <v>0</v>
      </c>
      <c r="T222" s="158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312</v>
      </c>
      <c r="AT222" s="159" t="s">
        <v>310</v>
      </c>
      <c r="AU222" s="159" t="s">
        <v>89</v>
      </c>
      <c r="AY222" s="14" t="s">
        <v>237</v>
      </c>
      <c r="BE222" s="160">
        <f t="shared" si="34"/>
        <v>0</v>
      </c>
      <c r="BF222" s="160">
        <f t="shared" si="35"/>
        <v>0</v>
      </c>
      <c r="BG222" s="160">
        <f t="shared" si="36"/>
        <v>0</v>
      </c>
      <c r="BH222" s="160">
        <f t="shared" si="37"/>
        <v>0</v>
      </c>
      <c r="BI222" s="160">
        <f t="shared" si="38"/>
        <v>0</v>
      </c>
      <c r="BJ222" s="14" t="s">
        <v>89</v>
      </c>
      <c r="BK222" s="160">
        <f t="shared" si="39"/>
        <v>0</v>
      </c>
      <c r="BL222" s="14" t="s">
        <v>286</v>
      </c>
      <c r="BM222" s="159" t="s">
        <v>3124</v>
      </c>
    </row>
    <row r="223" spans="1:65" s="2" customFormat="1" ht="16.5" customHeight="1" x14ac:dyDescent="0.2">
      <c r="A223" s="29"/>
      <c r="B223" s="146"/>
      <c r="C223" s="161" t="s">
        <v>527</v>
      </c>
      <c r="D223" s="161" t="s">
        <v>310</v>
      </c>
      <c r="E223" s="162"/>
      <c r="F223" s="163" t="s">
        <v>3125</v>
      </c>
      <c r="G223" s="164" t="s">
        <v>307</v>
      </c>
      <c r="H223" s="165">
        <v>1</v>
      </c>
      <c r="I223" s="166"/>
      <c r="J223" s="167">
        <f t="shared" si="30"/>
        <v>0</v>
      </c>
      <c r="K223" s="168"/>
      <c r="L223" s="169"/>
      <c r="M223" s="170" t="s">
        <v>1</v>
      </c>
      <c r="N223" s="171" t="s">
        <v>43</v>
      </c>
      <c r="O223" s="54"/>
      <c r="P223" s="157">
        <f t="shared" si="31"/>
        <v>0</v>
      </c>
      <c r="Q223" s="157">
        <v>1.8000000000000001E-4</v>
      </c>
      <c r="R223" s="157">
        <f t="shared" si="32"/>
        <v>1.8000000000000001E-4</v>
      </c>
      <c r="S223" s="157">
        <v>0</v>
      </c>
      <c r="T223" s="158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312</v>
      </c>
      <c r="AT223" s="159" t="s">
        <v>310</v>
      </c>
      <c r="AU223" s="159" t="s">
        <v>89</v>
      </c>
      <c r="AY223" s="14" t="s">
        <v>237</v>
      </c>
      <c r="BE223" s="160">
        <f t="shared" si="34"/>
        <v>0</v>
      </c>
      <c r="BF223" s="160">
        <f t="shared" si="35"/>
        <v>0</v>
      </c>
      <c r="BG223" s="160">
        <f t="shared" si="36"/>
        <v>0</v>
      </c>
      <c r="BH223" s="160">
        <f t="shared" si="37"/>
        <v>0</v>
      </c>
      <c r="BI223" s="160">
        <f t="shared" si="38"/>
        <v>0</v>
      </c>
      <c r="BJ223" s="14" t="s">
        <v>89</v>
      </c>
      <c r="BK223" s="160">
        <f t="shared" si="39"/>
        <v>0</v>
      </c>
      <c r="BL223" s="14" t="s">
        <v>286</v>
      </c>
      <c r="BM223" s="159" t="s">
        <v>3126</v>
      </c>
    </row>
    <row r="224" spans="1:65" s="2" customFormat="1" ht="33" customHeight="1" x14ac:dyDescent="0.2">
      <c r="A224" s="29"/>
      <c r="B224" s="146"/>
      <c r="C224" s="161" t="s">
        <v>614</v>
      </c>
      <c r="D224" s="161" t="s">
        <v>310</v>
      </c>
      <c r="E224" s="162"/>
      <c r="F224" s="163" t="s">
        <v>3127</v>
      </c>
      <c r="G224" s="164" t="s">
        <v>307</v>
      </c>
      <c r="H224" s="165">
        <v>1</v>
      </c>
      <c r="I224" s="166"/>
      <c r="J224" s="167">
        <f t="shared" si="30"/>
        <v>0</v>
      </c>
      <c r="K224" s="168"/>
      <c r="L224" s="169"/>
      <c r="M224" s="170" t="s">
        <v>1</v>
      </c>
      <c r="N224" s="171" t="s">
        <v>43</v>
      </c>
      <c r="O224" s="54"/>
      <c r="P224" s="157">
        <f t="shared" si="31"/>
        <v>0</v>
      </c>
      <c r="Q224" s="157">
        <v>1.56E-3</v>
      </c>
      <c r="R224" s="157">
        <f t="shared" si="32"/>
        <v>1.56E-3</v>
      </c>
      <c r="S224" s="157">
        <v>0</v>
      </c>
      <c r="T224" s="158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312</v>
      </c>
      <c r="AT224" s="159" t="s">
        <v>310</v>
      </c>
      <c r="AU224" s="159" t="s">
        <v>89</v>
      </c>
      <c r="AY224" s="14" t="s">
        <v>237</v>
      </c>
      <c r="BE224" s="160">
        <f t="shared" si="34"/>
        <v>0</v>
      </c>
      <c r="BF224" s="160">
        <f t="shared" si="35"/>
        <v>0</v>
      </c>
      <c r="BG224" s="160">
        <f t="shared" si="36"/>
        <v>0</v>
      </c>
      <c r="BH224" s="160">
        <f t="shared" si="37"/>
        <v>0</v>
      </c>
      <c r="BI224" s="160">
        <f t="shared" si="38"/>
        <v>0</v>
      </c>
      <c r="BJ224" s="14" t="s">
        <v>89</v>
      </c>
      <c r="BK224" s="160">
        <f t="shared" si="39"/>
        <v>0</v>
      </c>
      <c r="BL224" s="14" t="s">
        <v>286</v>
      </c>
      <c r="BM224" s="159" t="s">
        <v>3128</v>
      </c>
    </row>
    <row r="225" spans="1:65" s="2" customFormat="1" ht="21.75" customHeight="1" x14ac:dyDescent="0.2">
      <c r="A225" s="29"/>
      <c r="B225" s="146"/>
      <c r="C225" s="147" t="s">
        <v>529</v>
      </c>
      <c r="D225" s="147" t="s">
        <v>240</v>
      </c>
      <c r="E225" s="148"/>
      <c r="F225" s="149" t="s">
        <v>2590</v>
      </c>
      <c r="G225" s="150" t="s">
        <v>307</v>
      </c>
      <c r="H225" s="151">
        <v>2.1</v>
      </c>
      <c r="I225" s="152"/>
      <c r="J225" s="153">
        <f t="shared" si="3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31"/>
        <v>0</v>
      </c>
      <c r="Q225" s="157">
        <v>1.16E-3</v>
      </c>
      <c r="R225" s="157">
        <f t="shared" si="32"/>
        <v>2.4360000000000002E-3</v>
      </c>
      <c r="S225" s="157">
        <v>0</v>
      </c>
      <c r="T225" s="158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286</v>
      </c>
      <c r="AT225" s="159" t="s">
        <v>240</v>
      </c>
      <c r="AU225" s="159" t="s">
        <v>89</v>
      </c>
      <c r="AY225" s="14" t="s">
        <v>237</v>
      </c>
      <c r="BE225" s="160">
        <f t="shared" si="34"/>
        <v>0</v>
      </c>
      <c r="BF225" s="160">
        <f t="shared" si="35"/>
        <v>0</v>
      </c>
      <c r="BG225" s="160">
        <f t="shared" si="36"/>
        <v>0</v>
      </c>
      <c r="BH225" s="160">
        <f t="shared" si="37"/>
        <v>0</v>
      </c>
      <c r="BI225" s="160">
        <f t="shared" si="38"/>
        <v>0</v>
      </c>
      <c r="BJ225" s="14" t="s">
        <v>89</v>
      </c>
      <c r="BK225" s="160">
        <f t="shared" si="39"/>
        <v>0</v>
      </c>
      <c r="BL225" s="14" t="s">
        <v>286</v>
      </c>
      <c r="BM225" s="159" t="s">
        <v>3129</v>
      </c>
    </row>
    <row r="226" spans="1:65" s="2" customFormat="1" ht="21.75" customHeight="1" x14ac:dyDescent="0.2">
      <c r="A226" s="29"/>
      <c r="B226" s="146"/>
      <c r="C226" s="161" t="s">
        <v>619</v>
      </c>
      <c r="D226" s="161" t="s">
        <v>310</v>
      </c>
      <c r="E226" s="162"/>
      <c r="F226" s="163" t="s">
        <v>3130</v>
      </c>
      <c r="G226" s="164" t="s">
        <v>307</v>
      </c>
      <c r="H226" s="165">
        <v>1</v>
      </c>
      <c r="I226" s="166"/>
      <c r="J226" s="167">
        <f t="shared" si="30"/>
        <v>0</v>
      </c>
      <c r="K226" s="168"/>
      <c r="L226" s="169"/>
      <c r="M226" s="170" t="s">
        <v>1</v>
      </c>
      <c r="N226" s="171" t="s">
        <v>43</v>
      </c>
      <c r="O226" s="54"/>
      <c r="P226" s="157">
        <f t="shared" si="31"/>
        <v>0</v>
      </c>
      <c r="Q226" s="157">
        <v>7.2399999999999999E-3</v>
      </c>
      <c r="R226" s="157">
        <f t="shared" si="32"/>
        <v>7.2399999999999999E-3</v>
      </c>
      <c r="S226" s="157">
        <v>0</v>
      </c>
      <c r="T226" s="158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312</v>
      </c>
      <c r="AT226" s="159" t="s">
        <v>310</v>
      </c>
      <c r="AU226" s="159" t="s">
        <v>89</v>
      </c>
      <c r="AY226" s="14" t="s">
        <v>237</v>
      </c>
      <c r="BE226" s="160">
        <f t="shared" si="34"/>
        <v>0</v>
      </c>
      <c r="BF226" s="160">
        <f t="shared" si="35"/>
        <v>0</v>
      </c>
      <c r="BG226" s="160">
        <f t="shared" si="36"/>
        <v>0</v>
      </c>
      <c r="BH226" s="160">
        <f t="shared" si="37"/>
        <v>0</v>
      </c>
      <c r="BI226" s="160">
        <f t="shared" si="38"/>
        <v>0</v>
      </c>
      <c r="BJ226" s="14" t="s">
        <v>89</v>
      </c>
      <c r="BK226" s="160">
        <f t="shared" si="39"/>
        <v>0</v>
      </c>
      <c r="BL226" s="14" t="s">
        <v>286</v>
      </c>
      <c r="BM226" s="159" t="s">
        <v>3131</v>
      </c>
    </row>
    <row r="227" spans="1:65" s="2" customFormat="1" ht="21.75" customHeight="1" x14ac:dyDescent="0.2">
      <c r="A227" s="29"/>
      <c r="B227" s="146"/>
      <c r="C227" s="161" t="s">
        <v>531</v>
      </c>
      <c r="D227" s="161" t="s">
        <v>310</v>
      </c>
      <c r="E227" s="162"/>
      <c r="F227" s="163" t="s">
        <v>3132</v>
      </c>
      <c r="G227" s="164" t="s">
        <v>307</v>
      </c>
      <c r="H227" s="165">
        <v>1</v>
      </c>
      <c r="I227" s="166"/>
      <c r="J227" s="167">
        <f t="shared" si="30"/>
        <v>0</v>
      </c>
      <c r="K227" s="168"/>
      <c r="L227" s="169"/>
      <c r="M227" s="170" t="s">
        <v>1</v>
      </c>
      <c r="N227" s="171" t="s">
        <v>43</v>
      </c>
      <c r="O227" s="54"/>
      <c r="P227" s="157">
        <f t="shared" si="31"/>
        <v>0</v>
      </c>
      <c r="Q227" s="157">
        <v>3.2200000000000002E-3</v>
      </c>
      <c r="R227" s="157">
        <f t="shared" si="32"/>
        <v>3.2200000000000002E-3</v>
      </c>
      <c r="S227" s="157">
        <v>0</v>
      </c>
      <c r="T227" s="158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312</v>
      </c>
      <c r="AT227" s="159" t="s">
        <v>310</v>
      </c>
      <c r="AU227" s="159" t="s">
        <v>89</v>
      </c>
      <c r="AY227" s="14" t="s">
        <v>237</v>
      </c>
      <c r="BE227" s="160">
        <f t="shared" si="34"/>
        <v>0</v>
      </c>
      <c r="BF227" s="160">
        <f t="shared" si="35"/>
        <v>0</v>
      </c>
      <c r="BG227" s="160">
        <f t="shared" si="36"/>
        <v>0</v>
      </c>
      <c r="BH227" s="160">
        <f t="shared" si="37"/>
        <v>0</v>
      </c>
      <c r="BI227" s="160">
        <f t="shared" si="38"/>
        <v>0</v>
      </c>
      <c r="BJ227" s="14" t="s">
        <v>89</v>
      </c>
      <c r="BK227" s="160">
        <f t="shared" si="39"/>
        <v>0</v>
      </c>
      <c r="BL227" s="14" t="s">
        <v>286</v>
      </c>
      <c r="BM227" s="159" t="s">
        <v>3133</v>
      </c>
    </row>
    <row r="228" spans="1:65" s="2" customFormat="1" ht="21.75" customHeight="1" x14ac:dyDescent="0.2">
      <c r="A228" s="29"/>
      <c r="B228" s="146"/>
      <c r="C228" s="161" t="s">
        <v>625</v>
      </c>
      <c r="D228" s="161" t="s">
        <v>310</v>
      </c>
      <c r="E228" s="162"/>
      <c r="F228" s="163" t="s">
        <v>3134</v>
      </c>
      <c r="G228" s="164" t="s">
        <v>307</v>
      </c>
      <c r="H228" s="165">
        <v>1</v>
      </c>
      <c r="I228" s="166"/>
      <c r="J228" s="167">
        <f t="shared" si="30"/>
        <v>0</v>
      </c>
      <c r="K228" s="168"/>
      <c r="L228" s="169"/>
      <c r="M228" s="170" t="s">
        <v>1</v>
      </c>
      <c r="N228" s="171" t="s">
        <v>43</v>
      </c>
      <c r="O228" s="54"/>
      <c r="P228" s="157">
        <f t="shared" si="31"/>
        <v>0</v>
      </c>
      <c r="Q228" s="157">
        <v>2.2599999999999999E-3</v>
      </c>
      <c r="R228" s="157">
        <f t="shared" si="32"/>
        <v>2.2599999999999999E-3</v>
      </c>
      <c r="S228" s="157">
        <v>0</v>
      </c>
      <c r="T228" s="158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312</v>
      </c>
      <c r="AT228" s="159" t="s">
        <v>310</v>
      </c>
      <c r="AU228" s="159" t="s">
        <v>89</v>
      </c>
      <c r="AY228" s="14" t="s">
        <v>237</v>
      </c>
      <c r="BE228" s="160">
        <f t="shared" si="34"/>
        <v>0</v>
      </c>
      <c r="BF228" s="160">
        <f t="shared" si="35"/>
        <v>0</v>
      </c>
      <c r="BG228" s="160">
        <f t="shared" si="36"/>
        <v>0</v>
      </c>
      <c r="BH228" s="160">
        <f t="shared" si="37"/>
        <v>0</v>
      </c>
      <c r="BI228" s="160">
        <f t="shared" si="38"/>
        <v>0</v>
      </c>
      <c r="BJ228" s="14" t="s">
        <v>89</v>
      </c>
      <c r="BK228" s="160">
        <f t="shared" si="39"/>
        <v>0</v>
      </c>
      <c r="BL228" s="14" t="s">
        <v>286</v>
      </c>
      <c r="BM228" s="159" t="s">
        <v>3135</v>
      </c>
    </row>
    <row r="229" spans="1:65" s="2" customFormat="1" ht="21.75" customHeight="1" x14ac:dyDescent="0.2">
      <c r="A229" s="29"/>
      <c r="B229" s="146"/>
      <c r="C229" s="161" t="s">
        <v>533</v>
      </c>
      <c r="D229" s="161" t="s">
        <v>310</v>
      </c>
      <c r="E229" s="162"/>
      <c r="F229" s="163" t="s">
        <v>3136</v>
      </c>
      <c r="G229" s="164" t="s">
        <v>307</v>
      </c>
      <c r="H229" s="165">
        <v>1</v>
      </c>
      <c r="I229" s="166"/>
      <c r="J229" s="167">
        <f t="shared" si="30"/>
        <v>0</v>
      </c>
      <c r="K229" s="168"/>
      <c r="L229" s="169"/>
      <c r="M229" s="170" t="s">
        <v>1</v>
      </c>
      <c r="N229" s="171" t="s">
        <v>43</v>
      </c>
      <c r="O229" s="54"/>
      <c r="P229" s="157">
        <f t="shared" si="31"/>
        <v>0</v>
      </c>
      <c r="Q229" s="157">
        <v>4.0999999999999999E-4</v>
      </c>
      <c r="R229" s="157">
        <f t="shared" si="32"/>
        <v>4.0999999999999999E-4</v>
      </c>
      <c r="S229" s="157">
        <v>0</v>
      </c>
      <c r="T229" s="158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312</v>
      </c>
      <c r="AT229" s="159" t="s">
        <v>310</v>
      </c>
      <c r="AU229" s="159" t="s">
        <v>89</v>
      </c>
      <c r="AY229" s="14" t="s">
        <v>237</v>
      </c>
      <c r="BE229" s="160">
        <f t="shared" si="34"/>
        <v>0</v>
      </c>
      <c r="BF229" s="160">
        <f t="shared" si="35"/>
        <v>0</v>
      </c>
      <c r="BG229" s="160">
        <f t="shared" si="36"/>
        <v>0</v>
      </c>
      <c r="BH229" s="160">
        <f t="shared" si="37"/>
        <v>0</v>
      </c>
      <c r="BI229" s="160">
        <f t="shared" si="38"/>
        <v>0</v>
      </c>
      <c r="BJ229" s="14" t="s">
        <v>89</v>
      </c>
      <c r="BK229" s="160">
        <f t="shared" si="39"/>
        <v>0</v>
      </c>
      <c r="BL229" s="14" t="s">
        <v>286</v>
      </c>
      <c r="BM229" s="159" t="s">
        <v>3137</v>
      </c>
    </row>
    <row r="230" spans="1:65" s="2" customFormat="1" ht="21.75" customHeight="1" x14ac:dyDescent="0.2">
      <c r="A230" s="29"/>
      <c r="B230" s="146"/>
      <c r="C230" s="161" t="s">
        <v>630</v>
      </c>
      <c r="D230" s="161" t="s">
        <v>310</v>
      </c>
      <c r="E230" s="162"/>
      <c r="F230" s="163" t="s">
        <v>3138</v>
      </c>
      <c r="G230" s="164" t="s">
        <v>307</v>
      </c>
      <c r="H230" s="165">
        <v>1</v>
      </c>
      <c r="I230" s="166"/>
      <c r="J230" s="167">
        <f t="shared" si="30"/>
        <v>0</v>
      </c>
      <c r="K230" s="168"/>
      <c r="L230" s="169"/>
      <c r="M230" s="170" t="s">
        <v>1</v>
      </c>
      <c r="N230" s="171" t="s">
        <v>43</v>
      </c>
      <c r="O230" s="54"/>
      <c r="P230" s="157">
        <f t="shared" si="31"/>
        <v>0</v>
      </c>
      <c r="Q230" s="157">
        <v>7.5000000000000002E-4</v>
      </c>
      <c r="R230" s="157">
        <f t="shared" si="32"/>
        <v>7.5000000000000002E-4</v>
      </c>
      <c r="S230" s="157">
        <v>0</v>
      </c>
      <c r="T230" s="158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312</v>
      </c>
      <c r="AT230" s="159" t="s">
        <v>310</v>
      </c>
      <c r="AU230" s="159" t="s">
        <v>89</v>
      </c>
      <c r="AY230" s="14" t="s">
        <v>237</v>
      </c>
      <c r="BE230" s="160">
        <f t="shared" si="34"/>
        <v>0</v>
      </c>
      <c r="BF230" s="160">
        <f t="shared" si="35"/>
        <v>0</v>
      </c>
      <c r="BG230" s="160">
        <f t="shared" si="36"/>
        <v>0</v>
      </c>
      <c r="BH230" s="160">
        <f t="shared" si="37"/>
        <v>0</v>
      </c>
      <c r="BI230" s="160">
        <f t="shared" si="38"/>
        <v>0</v>
      </c>
      <c r="BJ230" s="14" t="s">
        <v>89</v>
      </c>
      <c r="BK230" s="160">
        <f t="shared" si="39"/>
        <v>0</v>
      </c>
      <c r="BL230" s="14" t="s">
        <v>286</v>
      </c>
      <c r="BM230" s="159" t="s">
        <v>3139</v>
      </c>
    </row>
    <row r="231" spans="1:65" s="2" customFormat="1" ht="21.75" customHeight="1" x14ac:dyDescent="0.2">
      <c r="A231" s="29"/>
      <c r="B231" s="146"/>
      <c r="C231" s="161" t="s">
        <v>534</v>
      </c>
      <c r="D231" s="161" t="s">
        <v>310</v>
      </c>
      <c r="E231" s="162"/>
      <c r="F231" s="163" t="s">
        <v>3140</v>
      </c>
      <c r="G231" s="164" t="s">
        <v>307</v>
      </c>
      <c r="H231" s="165">
        <v>1</v>
      </c>
      <c r="I231" s="166"/>
      <c r="J231" s="167">
        <f t="shared" si="30"/>
        <v>0</v>
      </c>
      <c r="K231" s="168"/>
      <c r="L231" s="169"/>
      <c r="M231" s="170" t="s">
        <v>1</v>
      </c>
      <c r="N231" s="171" t="s">
        <v>43</v>
      </c>
      <c r="O231" s="54"/>
      <c r="P231" s="157">
        <f t="shared" si="31"/>
        <v>0</v>
      </c>
      <c r="Q231" s="157">
        <v>1.56E-3</v>
      </c>
      <c r="R231" s="157">
        <f t="shared" si="32"/>
        <v>1.56E-3</v>
      </c>
      <c r="S231" s="157">
        <v>0</v>
      </c>
      <c r="T231" s="158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312</v>
      </c>
      <c r="AT231" s="159" t="s">
        <v>310</v>
      </c>
      <c r="AU231" s="159" t="s">
        <v>89</v>
      </c>
      <c r="AY231" s="14" t="s">
        <v>237</v>
      </c>
      <c r="BE231" s="160">
        <f t="shared" si="34"/>
        <v>0</v>
      </c>
      <c r="BF231" s="160">
        <f t="shared" si="35"/>
        <v>0</v>
      </c>
      <c r="BG231" s="160">
        <f t="shared" si="36"/>
        <v>0</v>
      </c>
      <c r="BH231" s="160">
        <f t="shared" si="37"/>
        <v>0</v>
      </c>
      <c r="BI231" s="160">
        <f t="shared" si="38"/>
        <v>0</v>
      </c>
      <c r="BJ231" s="14" t="s">
        <v>89</v>
      </c>
      <c r="BK231" s="160">
        <f t="shared" si="39"/>
        <v>0</v>
      </c>
      <c r="BL231" s="14" t="s">
        <v>286</v>
      </c>
      <c r="BM231" s="159" t="s">
        <v>3141</v>
      </c>
    </row>
    <row r="232" spans="1:65" s="2" customFormat="1" ht="21.75" customHeight="1" x14ac:dyDescent="0.2">
      <c r="A232" s="29"/>
      <c r="B232" s="146"/>
      <c r="C232" s="147" t="s">
        <v>631</v>
      </c>
      <c r="D232" s="147" t="s">
        <v>240</v>
      </c>
      <c r="E232" s="148"/>
      <c r="F232" s="149" t="s">
        <v>3142</v>
      </c>
      <c r="G232" s="150" t="s">
        <v>307</v>
      </c>
      <c r="H232" s="151">
        <v>1</v>
      </c>
      <c r="I232" s="152"/>
      <c r="J232" s="153">
        <f t="shared" si="3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31"/>
        <v>0</v>
      </c>
      <c r="Q232" s="157">
        <v>0</v>
      </c>
      <c r="R232" s="157">
        <f t="shared" si="32"/>
        <v>0</v>
      </c>
      <c r="S232" s="157">
        <v>0</v>
      </c>
      <c r="T232" s="158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286</v>
      </c>
      <c r="AT232" s="159" t="s">
        <v>240</v>
      </c>
      <c r="AU232" s="159" t="s">
        <v>89</v>
      </c>
      <c r="AY232" s="14" t="s">
        <v>237</v>
      </c>
      <c r="BE232" s="160">
        <f t="shared" si="34"/>
        <v>0</v>
      </c>
      <c r="BF232" s="160">
        <f t="shared" si="35"/>
        <v>0</v>
      </c>
      <c r="BG232" s="160">
        <f t="shared" si="36"/>
        <v>0</v>
      </c>
      <c r="BH232" s="160">
        <f t="shared" si="37"/>
        <v>0</v>
      </c>
      <c r="BI232" s="160">
        <f t="shared" si="38"/>
        <v>0</v>
      </c>
      <c r="BJ232" s="14" t="s">
        <v>89</v>
      </c>
      <c r="BK232" s="160">
        <f t="shared" si="39"/>
        <v>0</v>
      </c>
      <c r="BL232" s="14" t="s">
        <v>286</v>
      </c>
      <c r="BM232" s="159" t="s">
        <v>3143</v>
      </c>
    </row>
    <row r="233" spans="1:65" s="2" customFormat="1" ht="16.5" customHeight="1" x14ac:dyDescent="0.2">
      <c r="A233" s="29"/>
      <c r="B233" s="146"/>
      <c r="C233" s="161" t="s">
        <v>536</v>
      </c>
      <c r="D233" s="161" t="s">
        <v>310</v>
      </c>
      <c r="E233" s="162"/>
      <c r="F233" s="163" t="s">
        <v>3144</v>
      </c>
      <c r="G233" s="164" t="s">
        <v>307</v>
      </c>
      <c r="H233" s="165">
        <v>1</v>
      </c>
      <c r="I233" s="166"/>
      <c r="J233" s="167">
        <f t="shared" si="30"/>
        <v>0</v>
      </c>
      <c r="K233" s="168"/>
      <c r="L233" s="169"/>
      <c r="M233" s="170" t="s">
        <v>1</v>
      </c>
      <c r="N233" s="171" t="s">
        <v>43</v>
      </c>
      <c r="O233" s="54"/>
      <c r="P233" s="157">
        <f t="shared" si="31"/>
        <v>0</v>
      </c>
      <c r="Q233" s="157">
        <v>8.0000000000000007E-5</v>
      </c>
      <c r="R233" s="157">
        <f t="shared" si="32"/>
        <v>8.0000000000000007E-5</v>
      </c>
      <c r="S233" s="157">
        <v>0</v>
      </c>
      <c r="T233" s="158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312</v>
      </c>
      <c r="AT233" s="159" t="s">
        <v>310</v>
      </c>
      <c r="AU233" s="159" t="s">
        <v>89</v>
      </c>
      <c r="AY233" s="14" t="s">
        <v>237</v>
      </c>
      <c r="BE233" s="160">
        <f t="shared" si="34"/>
        <v>0</v>
      </c>
      <c r="BF233" s="160">
        <f t="shared" si="35"/>
        <v>0</v>
      </c>
      <c r="BG233" s="160">
        <f t="shared" si="36"/>
        <v>0</v>
      </c>
      <c r="BH233" s="160">
        <f t="shared" si="37"/>
        <v>0</v>
      </c>
      <c r="BI233" s="160">
        <f t="shared" si="38"/>
        <v>0</v>
      </c>
      <c r="BJ233" s="14" t="s">
        <v>89</v>
      </c>
      <c r="BK233" s="160">
        <f t="shared" si="39"/>
        <v>0</v>
      </c>
      <c r="BL233" s="14" t="s">
        <v>286</v>
      </c>
      <c r="BM233" s="159" t="s">
        <v>3145</v>
      </c>
    </row>
    <row r="234" spans="1:65" s="2" customFormat="1" ht="21.75" customHeight="1" x14ac:dyDescent="0.2">
      <c r="A234" s="29"/>
      <c r="B234" s="146"/>
      <c r="C234" s="147" t="s">
        <v>632</v>
      </c>
      <c r="D234" s="147" t="s">
        <v>240</v>
      </c>
      <c r="E234" s="148"/>
      <c r="F234" s="149" t="s">
        <v>3146</v>
      </c>
      <c r="G234" s="150" t="s">
        <v>376</v>
      </c>
      <c r="H234" s="151">
        <v>109</v>
      </c>
      <c r="I234" s="152"/>
      <c r="J234" s="153">
        <f t="shared" si="3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31"/>
        <v>0</v>
      </c>
      <c r="Q234" s="157">
        <v>0</v>
      </c>
      <c r="R234" s="157">
        <f t="shared" si="32"/>
        <v>0</v>
      </c>
      <c r="S234" s="157">
        <v>0</v>
      </c>
      <c r="T234" s="158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286</v>
      </c>
      <c r="AT234" s="159" t="s">
        <v>240</v>
      </c>
      <c r="AU234" s="159" t="s">
        <v>89</v>
      </c>
      <c r="AY234" s="14" t="s">
        <v>237</v>
      </c>
      <c r="BE234" s="160">
        <f t="shared" si="34"/>
        <v>0</v>
      </c>
      <c r="BF234" s="160">
        <f t="shared" si="35"/>
        <v>0</v>
      </c>
      <c r="BG234" s="160">
        <f t="shared" si="36"/>
        <v>0</v>
      </c>
      <c r="BH234" s="160">
        <f t="shared" si="37"/>
        <v>0</v>
      </c>
      <c r="BI234" s="160">
        <f t="shared" si="38"/>
        <v>0</v>
      </c>
      <c r="BJ234" s="14" t="s">
        <v>89</v>
      </c>
      <c r="BK234" s="160">
        <f t="shared" si="39"/>
        <v>0</v>
      </c>
      <c r="BL234" s="14" t="s">
        <v>286</v>
      </c>
      <c r="BM234" s="159" t="s">
        <v>3147</v>
      </c>
    </row>
    <row r="235" spans="1:65" s="2" customFormat="1" ht="21.75" customHeight="1" x14ac:dyDescent="0.2">
      <c r="A235" s="29"/>
      <c r="B235" s="146"/>
      <c r="C235" s="147" t="s">
        <v>537</v>
      </c>
      <c r="D235" s="147" t="s">
        <v>240</v>
      </c>
      <c r="E235" s="148"/>
      <c r="F235" s="149" t="s">
        <v>2591</v>
      </c>
      <c r="G235" s="150" t="s">
        <v>266</v>
      </c>
      <c r="H235" s="151">
        <v>5.8999999999999997E-2</v>
      </c>
      <c r="I235" s="152"/>
      <c r="J235" s="153">
        <f t="shared" si="3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31"/>
        <v>0</v>
      </c>
      <c r="Q235" s="157">
        <v>0</v>
      </c>
      <c r="R235" s="157">
        <f t="shared" si="32"/>
        <v>0</v>
      </c>
      <c r="S235" s="157">
        <v>0</v>
      </c>
      <c r="T235" s="158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286</v>
      </c>
      <c r="AT235" s="159" t="s">
        <v>240</v>
      </c>
      <c r="AU235" s="159" t="s">
        <v>89</v>
      </c>
      <c r="AY235" s="14" t="s">
        <v>237</v>
      </c>
      <c r="BE235" s="160">
        <f t="shared" si="34"/>
        <v>0</v>
      </c>
      <c r="BF235" s="160">
        <f t="shared" si="35"/>
        <v>0</v>
      </c>
      <c r="BG235" s="160">
        <f t="shared" si="36"/>
        <v>0</v>
      </c>
      <c r="BH235" s="160">
        <f t="shared" si="37"/>
        <v>0</v>
      </c>
      <c r="BI235" s="160">
        <f t="shared" si="38"/>
        <v>0</v>
      </c>
      <c r="BJ235" s="14" t="s">
        <v>89</v>
      </c>
      <c r="BK235" s="160">
        <f t="shared" si="39"/>
        <v>0</v>
      </c>
      <c r="BL235" s="14" t="s">
        <v>286</v>
      </c>
      <c r="BM235" s="159" t="s">
        <v>3148</v>
      </c>
    </row>
    <row r="236" spans="1:65" s="12" customFormat="1" ht="22.95" customHeight="1" x14ac:dyDescent="0.25">
      <c r="B236" s="134"/>
      <c r="D236" s="135" t="s">
        <v>76</v>
      </c>
      <c r="E236" s="144"/>
      <c r="F236" s="144" t="s">
        <v>1895</v>
      </c>
      <c r="I236" s="137"/>
      <c r="J236" s="145">
        <f>BK236</f>
        <v>0</v>
      </c>
      <c r="L236" s="134"/>
      <c r="M236" s="138"/>
      <c r="N236" s="139"/>
      <c r="O236" s="139"/>
      <c r="P236" s="140">
        <f>SUM(P237:P268)</f>
        <v>0</v>
      </c>
      <c r="Q236" s="139"/>
      <c r="R236" s="140">
        <f>SUM(R237:R268)</f>
        <v>0.25464999999999993</v>
      </c>
      <c r="S236" s="139"/>
      <c r="T236" s="141">
        <f>SUM(T237:T268)</f>
        <v>0.39759999999999995</v>
      </c>
      <c r="AR236" s="135" t="s">
        <v>89</v>
      </c>
      <c r="AT236" s="142" t="s">
        <v>76</v>
      </c>
      <c r="AU236" s="142" t="s">
        <v>83</v>
      </c>
      <c r="AY236" s="135" t="s">
        <v>237</v>
      </c>
      <c r="BK236" s="143">
        <f>SUM(BK237:BK268)</f>
        <v>0</v>
      </c>
    </row>
    <row r="237" spans="1:65" s="2" customFormat="1" ht="33" customHeight="1" x14ac:dyDescent="0.2">
      <c r="A237" s="29"/>
      <c r="B237" s="146"/>
      <c r="C237" s="147" t="s">
        <v>633</v>
      </c>
      <c r="D237" s="147" t="s">
        <v>240</v>
      </c>
      <c r="E237" s="148"/>
      <c r="F237" s="149" t="s">
        <v>1896</v>
      </c>
      <c r="G237" s="150" t="s">
        <v>376</v>
      </c>
      <c r="H237" s="151">
        <v>2</v>
      </c>
      <c r="I237" s="152"/>
      <c r="J237" s="153">
        <f t="shared" ref="J237:J268" si="40">ROUND(I237*H237,2)</f>
        <v>0</v>
      </c>
      <c r="K237" s="154"/>
      <c r="L237" s="30"/>
      <c r="M237" s="155" t="s">
        <v>1</v>
      </c>
      <c r="N237" s="156" t="s">
        <v>43</v>
      </c>
      <c r="O237" s="54"/>
      <c r="P237" s="157">
        <f t="shared" ref="P237:P268" si="41">O237*H237</f>
        <v>0</v>
      </c>
      <c r="Q237" s="157">
        <v>6.5700000000000003E-3</v>
      </c>
      <c r="R237" s="157">
        <f t="shared" ref="R237:R268" si="42">Q237*H237</f>
        <v>1.3140000000000001E-2</v>
      </c>
      <c r="S237" s="157">
        <v>0</v>
      </c>
      <c r="T237" s="158">
        <f t="shared" ref="T237:T268" si="43"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286</v>
      </c>
      <c r="AT237" s="159" t="s">
        <v>240</v>
      </c>
      <c r="AU237" s="159" t="s">
        <v>89</v>
      </c>
      <c r="AY237" s="14" t="s">
        <v>237</v>
      </c>
      <c r="BE237" s="160">
        <f t="shared" ref="BE237:BE268" si="44">IF(N237="základná",J237,0)</f>
        <v>0</v>
      </c>
      <c r="BF237" s="160">
        <f t="shared" ref="BF237:BF268" si="45">IF(N237="znížená",J237,0)</f>
        <v>0</v>
      </c>
      <c r="BG237" s="160">
        <f t="shared" ref="BG237:BG268" si="46">IF(N237="zákl. prenesená",J237,0)</f>
        <v>0</v>
      </c>
      <c r="BH237" s="160">
        <f t="shared" ref="BH237:BH268" si="47">IF(N237="zníž. prenesená",J237,0)</f>
        <v>0</v>
      </c>
      <c r="BI237" s="160">
        <f t="shared" ref="BI237:BI268" si="48">IF(N237="nulová",J237,0)</f>
        <v>0</v>
      </c>
      <c r="BJ237" s="14" t="s">
        <v>89</v>
      </c>
      <c r="BK237" s="160">
        <f t="shared" ref="BK237:BK268" si="49">ROUND(I237*H237,2)</f>
        <v>0</v>
      </c>
      <c r="BL237" s="14" t="s">
        <v>286</v>
      </c>
      <c r="BM237" s="159" t="s">
        <v>3149</v>
      </c>
    </row>
    <row r="238" spans="1:65" s="2" customFormat="1" ht="21.75" customHeight="1" x14ac:dyDescent="0.2">
      <c r="A238" s="29"/>
      <c r="B238" s="146"/>
      <c r="C238" s="147" t="s">
        <v>539</v>
      </c>
      <c r="D238" s="147" t="s">
        <v>240</v>
      </c>
      <c r="E238" s="148"/>
      <c r="F238" s="149" t="s">
        <v>1898</v>
      </c>
      <c r="G238" s="150" t="s">
        <v>376</v>
      </c>
      <c r="H238" s="151">
        <v>80</v>
      </c>
      <c r="I238" s="152"/>
      <c r="J238" s="153">
        <f t="shared" si="4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41"/>
        <v>0</v>
      </c>
      <c r="Q238" s="157">
        <v>0</v>
      </c>
      <c r="R238" s="157">
        <f t="shared" si="42"/>
        <v>0</v>
      </c>
      <c r="S238" s="157">
        <v>4.9699999999999996E-3</v>
      </c>
      <c r="T238" s="158">
        <f t="shared" si="43"/>
        <v>0.39759999999999995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286</v>
      </c>
      <c r="AT238" s="159" t="s">
        <v>240</v>
      </c>
      <c r="AU238" s="159" t="s">
        <v>89</v>
      </c>
      <c r="AY238" s="14" t="s">
        <v>237</v>
      </c>
      <c r="BE238" s="160">
        <f t="shared" si="44"/>
        <v>0</v>
      </c>
      <c r="BF238" s="160">
        <f t="shared" si="45"/>
        <v>0</v>
      </c>
      <c r="BG238" s="160">
        <f t="shared" si="46"/>
        <v>0</v>
      </c>
      <c r="BH238" s="160">
        <f t="shared" si="47"/>
        <v>0</v>
      </c>
      <c r="BI238" s="160">
        <f t="shared" si="48"/>
        <v>0</v>
      </c>
      <c r="BJ238" s="14" t="s">
        <v>89</v>
      </c>
      <c r="BK238" s="160">
        <f t="shared" si="49"/>
        <v>0</v>
      </c>
      <c r="BL238" s="14" t="s">
        <v>286</v>
      </c>
      <c r="BM238" s="159" t="s">
        <v>3150</v>
      </c>
    </row>
    <row r="239" spans="1:65" s="2" customFormat="1" ht="21.75" customHeight="1" x14ac:dyDescent="0.2">
      <c r="A239" s="29"/>
      <c r="B239" s="146"/>
      <c r="C239" s="147" t="s">
        <v>634</v>
      </c>
      <c r="D239" s="147" t="s">
        <v>240</v>
      </c>
      <c r="E239" s="148"/>
      <c r="F239" s="149" t="s">
        <v>3151</v>
      </c>
      <c r="G239" s="150" t="s">
        <v>376</v>
      </c>
      <c r="H239" s="151">
        <v>45</v>
      </c>
      <c r="I239" s="152"/>
      <c r="J239" s="153">
        <f t="shared" si="4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41"/>
        <v>0</v>
      </c>
      <c r="Q239" s="157">
        <v>2.0000000000000001E-4</v>
      </c>
      <c r="R239" s="157">
        <f t="shared" si="42"/>
        <v>9.0000000000000011E-3</v>
      </c>
      <c r="S239" s="157">
        <v>0</v>
      </c>
      <c r="T239" s="158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286</v>
      </c>
      <c r="AT239" s="159" t="s">
        <v>240</v>
      </c>
      <c r="AU239" s="159" t="s">
        <v>89</v>
      </c>
      <c r="AY239" s="14" t="s">
        <v>237</v>
      </c>
      <c r="BE239" s="160">
        <f t="shared" si="44"/>
        <v>0</v>
      </c>
      <c r="BF239" s="160">
        <f t="shared" si="45"/>
        <v>0</v>
      </c>
      <c r="BG239" s="160">
        <f t="shared" si="46"/>
        <v>0</v>
      </c>
      <c r="BH239" s="160">
        <f t="shared" si="47"/>
        <v>0</v>
      </c>
      <c r="BI239" s="160">
        <f t="shared" si="48"/>
        <v>0</v>
      </c>
      <c r="BJ239" s="14" t="s">
        <v>89</v>
      </c>
      <c r="BK239" s="160">
        <f t="shared" si="49"/>
        <v>0</v>
      </c>
      <c r="BL239" s="14" t="s">
        <v>286</v>
      </c>
      <c r="BM239" s="159" t="s">
        <v>3152</v>
      </c>
    </row>
    <row r="240" spans="1:65" s="2" customFormat="1" ht="21.75" customHeight="1" x14ac:dyDescent="0.2">
      <c r="A240" s="29"/>
      <c r="B240" s="146"/>
      <c r="C240" s="147" t="s">
        <v>541</v>
      </c>
      <c r="D240" s="147" t="s">
        <v>240</v>
      </c>
      <c r="E240" s="148"/>
      <c r="F240" s="149" t="s">
        <v>3153</v>
      </c>
      <c r="G240" s="150" t="s">
        <v>376</v>
      </c>
      <c r="H240" s="151">
        <v>69</v>
      </c>
      <c r="I240" s="152"/>
      <c r="J240" s="153">
        <f t="shared" si="4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41"/>
        <v>0</v>
      </c>
      <c r="Q240" s="157">
        <v>3.5E-4</v>
      </c>
      <c r="R240" s="157">
        <f t="shared" si="42"/>
        <v>2.4150000000000001E-2</v>
      </c>
      <c r="S240" s="157">
        <v>0</v>
      </c>
      <c r="T240" s="158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286</v>
      </c>
      <c r="AT240" s="159" t="s">
        <v>240</v>
      </c>
      <c r="AU240" s="159" t="s">
        <v>89</v>
      </c>
      <c r="AY240" s="14" t="s">
        <v>237</v>
      </c>
      <c r="BE240" s="160">
        <f t="shared" si="44"/>
        <v>0</v>
      </c>
      <c r="BF240" s="160">
        <f t="shared" si="45"/>
        <v>0</v>
      </c>
      <c r="BG240" s="160">
        <f t="shared" si="46"/>
        <v>0</v>
      </c>
      <c r="BH240" s="160">
        <f t="shared" si="47"/>
        <v>0</v>
      </c>
      <c r="BI240" s="160">
        <f t="shared" si="48"/>
        <v>0</v>
      </c>
      <c r="BJ240" s="14" t="s">
        <v>89</v>
      </c>
      <c r="BK240" s="160">
        <f t="shared" si="49"/>
        <v>0</v>
      </c>
      <c r="BL240" s="14" t="s">
        <v>286</v>
      </c>
      <c r="BM240" s="159" t="s">
        <v>3154</v>
      </c>
    </row>
    <row r="241" spans="1:65" s="2" customFormat="1" ht="21.75" customHeight="1" x14ac:dyDescent="0.2">
      <c r="A241" s="29"/>
      <c r="B241" s="146"/>
      <c r="C241" s="147" t="s">
        <v>637</v>
      </c>
      <c r="D241" s="147" t="s">
        <v>240</v>
      </c>
      <c r="E241" s="148"/>
      <c r="F241" s="149" t="s">
        <v>3155</v>
      </c>
      <c r="G241" s="150" t="s">
        <v>376</v>
      </c>
      <c r="H241" s="151">
        <v>60</v>
      </c>
      <c r="I241" s="152"/>
      <c r="J241" s="153">
        <f t="shared" si="4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41"/>
        <v>0</v>
      </c>
      <c r="Q241" s="157">
        <v>6.0999999999999997E-4</v>
      </c>
      <c r="R241" s="157">
        <f t="shared" si="42"/>
        <v>3.6600000000000001E-2</v>
      </c>
      <c r="S241" s="157">
        <v>0</v>
      </c>
      <c r="T241" s="158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286</v>
      </c>
      <c r="AT241" s="159" t="s">
        <v>240</v>
      </c>
      <c r="AU241" s="159" t="s">
        <v>89</v>
      </c>
      <c r="AY241" s="14" t="s">
        <v>237</v>
      </c>
      <c r="BE241" s="160">
        <f t="shared" si="44"/>
        <v>0</v>
      </c>
      <c r="BF241" s="160">
        <f t="shared" si="45"/>
        <v>0</v>
      </c>
      <c r="BG241" s="160">
        <f t="shared" si="46"/>
        <v>0</v>
      </c>
      <c r="BH241" s="160">
        <f t="shared" si="47"/>
        <v>0</v>
      </c>
      <c r="BI241" s="160">
        <f t="shared" si="48"/>
        <v>0</v>
      </c>
      <c r="BJ241" s="14" t="s">
        <v>89</v>
      </c>
      <c r="BK241" s="160">
        <f t="shared" si="49"/>
        <v>0</v>
      </c>
      <c r="BL241" s="14" t="s">
        <v>286</v>
      </c>
      <c r="BM241" s="159" t="s">
        <v>3156</v>
      </c>
    </row>
    <row r="242" spans="1:65" s="2" customFormat="1" ht="21.75" customHeight="1" x14ac:dyDescent="0.2">
      <c r="A242" s="29"/>
      <c r="B242" s="146"/>
      <c r="C242" s="147" t="s">
        <v>543</v>
      </c>
      <c r="D242" s="147" t="s">
        <v>240</v>
      </c>
      <c r="E242" s="148"/>
      <c r="F242" s="149" t="s">
        <v>3157</v>
      </c>
      <c r="G242" s="150" t="s">
        <v>376</v>
      </c>
      <c r="H242" s="151">
        <v>26</v>
      </c>
      <c r="I242" s="152"/>
      <c r="J242" s="153">
        <f t="shared" si="40"/>
        <v>0</v>
      </c>
      <c r="K242" s="154"/>
      <c r="L242" s="30"/>
      <c r="M242" s="155" t="s">
        <v>1</v>
      </c>
      <c r="N242" s="156" t="s">
        <v>43</v>
      </c>
      <c r="O242" s="54"/>
      <c r="P242" s="157">
        <f t="shared" si="41"/>
        <v>0</v>
      </c>
      <c r="Q242" s="157">
        <v>8.8000000000000003E-4</v>
      </c>
      <c r="R242" s="157">
        <f t="shared" si="42"/>
        <v>2.2880000000000001E-2</v>
      </c>
      <c r="S242" s="157">
        <v>0</v>
      </c>
      <c r="T242" s="158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286</v>
      </c>
      <c r="AT242" s="159" t="s">
        <v>240</v>
      </c>
      <c r="AU242" s="159" t="s">
        <v>89</v>
      </c>
      <c r="AY242" s="14" t="s">
        <v>237</v>
      </c>
      <c r="BE242" s="160">
        <f t="shared" si="44"/>
        <v>0</v>
      </c>
      <c r="BF242" s="160">
        <f t="shared" si="45"/>
        <v>0</v>
      </c>
      <c r="BG242" s="160">
        <f t="shared" si="46"/>
        <v>0</v>
      </c>
      <c r="BH242" s="160">
        <f t="shared" si="47"/>
        <v>0</v>
      </c>
      <c r="BI242" s="160">
        <f t="shared" si="48"/>
        <v>0</v>
      </c>
      <c r="BJ242" s="14" t="s">
        <v>89</v>
      </c>
      <c r="BK242" s="160">
        <f t="shared" si="49"/>
        <v>0</v>
      </c>
      <c r="BL242" s="14" t="s">
        <v>286</v>
      </c>
      <c r="BM242" s="159" t="s">
        <v>3158</v>
      </c>
    </row>
    <row r="243" spans="1:65" s="2" customFormat="1" ht="21.75" customHeight="1" x14ac:dyDescent="0.2">
      <c r="A243" s="29"/>
      <c r="B243" s="146"/>
      <c r="C243" s="147" t="s">
        <v>639</v>
      </c>
      <c r="D243" s="147" t="s">
        <v>240</v>
      </c>
      <c r="E243" s="148"/>
      <c r="F243" s="149" t="s">
        <v>3159</v>
      </c>
      <c r="G243" s="150" t="s">
        <v>376</v>
      </c>
      <c r="H243" s="151">
        <v>31</v>
      </c>
      <c r="I243" s="152"/>
      <c r="J243" s="153">
        <f t="shared" si="40"/>
        <v>0</v>
      </c>
      <c r="K243" s="154"/>
      <c r="L243" s="30"/>
      <c r="M243" s="155" t="s">
        <v>1</v>
      </c>
      <c r="N243" s="156" t="s">
        <v>43</v>
      </c>
      <c r="O243" s="54"/>
      <c r="P243" s="157">
        <f t="shared" si="41"/>
        <v>0</v>
      </c>
      <c r="Q243" s="157">
        <v>1.42E-3</v>
      </c>
      <c r="R243" s="157">
        <f t="shared" si="42"/>
        <v>4.4020000000000004E-2</v>
      </c>
      <c r="S243" s="157">
        <v>0</v>
      </c>
      <c r="T243" s="158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286</v>
      </c>
      <c r="AT243" s="159" t="s">
        <v>240</v>
      </c>
      <c r="AU243" s="159" t="s">
        <v>89</v>
      </c>
      <c r="AY243" s="14" t="s">
        <v>237</v>
      </c>
      <c r="BE243" s="160">
        <f t="shared" si="44"/>
        <v>0</v>
      </c>
      <c r="BF243" s="160">
        <f t="shared" si="45"/>
        <v>0</v>
      </c>
      <c r="BG243" s="160">
        <f t="shared" si="46"/>
        <v>0</v>
      </c>
      <c r="BH243" s="160">
        <f t="shared" si="47"/>
        <v>0</v>
      </c>
      <c r="BI243" s="160">
        <f t="shared" si="48"/>
        <v>0</v>
      </c>
      <c r="BJ243" s="14" t="s">
        <v>89</v>
      </c>
      <c r="BK243" s="160">
        <f t="shared" si="49"/>
        <v>0</v>
      </c>
      <c r="BL243" s="14" t="s">
        <v>286</v>
      </c>
      <c r="BM243" s="159" t="s">
        <v>3160</v>
      </c>
    </row>
    <row r="244" spans="1:65" s="2" customFormat="1" ht="21.75" customHeight="1" x14ac:dyDescent="0.2">
      <c r="A244" s="29"/>
      <c r="B244" s="146"/>
      <c r="C244" s="147" t="s">
        <v>545</v>
      </c>
      <c r="D244" s="147" t="s">
        <v>240</v>
      </c>
      <c r="E244" s="148"/>
      <c r="F244" s="149" t="s">
        <v>3161</v>
      </c>
      <c r="G244" s="150" t="s">
        <v>376</v>
      </c>
      <c r="H244" s="151">
        <v>8</v>
      </c>
      <c r="I244" s="152"/>
      <c r="J244" s="153">
        <f t="shared" si="40"/>
        <v>0</v>
      </c>
      <c r="K244" s="154"/>
      <c r="L244" s="30"/>
      <c r="M244" s="155" t="s">
        <v>1</v>
      </c>
      <c r="N244" s="156" t="s">
        <v>43</v>
      </c>
      <c r="O244" s="54"/>
      <c r="P244" s="157">
        <f t="shared" si="41"/>
        <v>0</v>
      </c>
      <c r="Q244" s="157">
        <v>2.32E-3</v>
      </c>
      <c r="R244" s="157">
        <f t="shared" si="42"/>
        <v>1.856E-2</v>
      </c>
      <c r="S244" s="157">
        <v>0</v>
      </c>
      <c r="T244" s="158">
        <f t="shared" si="4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286</v>
      </c>
      <c r="AT244" s="159" t="s">
        <v>240</v>
      </c>
      <c r="AU244" s="159" t="s">
        <v>89</v>
      </c>
      <c r="AY244" s="14" t="s">
        <v>237</v>
      </c>
      <c r="BE244" s="160">
        <f t="shared" si="44"/>
        <v>0</v>
      </c>
      <c r="BF244" s="160">
        <f t="shared" si="45"/>
        <v>0</v>
      </c>
      <c r="BG244" s="160">
        <f t="shared" si="46"/>
        <v>0</v>
      </c>
      <c r="BH244" s="160">
        <f t="shared" si="47"/>
        <v>0</v>
      </c>
      <c r="BI244" s="160">
        <f t="shared" si="48"/>
        <v>0</v>
      </c>
      <c r="BJ244" s="14" t="s">
        <v>89</v>
      </c>
      <c r="BK244" s="160">
        <f t="shared" si="49"/>
        <v>0</v>
      </c>
      <c r="BL244" s="14" t="s">
        <v>286</v>
      </c>
      <c r="BM244" s="159" t="s">
        <v>3162</v>
      </c>
    </row>
    <row r="245" spans="1:65" s="2" customFormat="1" ht="21.75" customHeight="1" x14ac:dyDescent="0.2">
      <c r="A245" s="29"/>
      <c r="B245" s="146"/>
      <c r="C245" s="147" t="s">
        <v>644</v>
      </c>
      <c r="D245" s="147" t="s">
        <v>240</v>
      </c>
      <c r="E245" s="148"/>
      <c r="F245" s="149" t="s">
        <v>3163</v>
      </c>
      <c r="G245" s="150" t="s">
        <v>307</v>
      </c>
      <c r="H245" s="151">
        <v>1</v>
      </c>
      <c r="I245" s="152"/>
      <c r="J245" s="153">
        <f t="shared" si="40"/>
        <v>0</v>
      </c>
      <c r="K245" s="154"/>
      <c r="L245" s="30"/>
      <c r="M245" s="155" t="s">
        <v>1</v>
      </c>
      <c r="N245" s="156" t="s">
        <v>43</v>
      </c>
      <c r="O245" s="54"/>
      <c r="P245" s="157">
        <f t="shared" si="41"/>
        <v>0</v>
      </c>
      <c r="Q245" s="157">
        <v>2.0000000000000002E-5</v>
      </c>
      <c r="R245" s="157">
        <f t="shared" si="42"/>
        <v>2.0000000000000002E-5</v>
      </c>
      <c r="S245" s="157">
        <v>0</v>
      </c>
      <c r="T245" s="158">
        <f t="shared" si="4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286</v>
      </c>
      <c r="AT245" s="159" t="s">
        <v>240</v>
      </c>
      <c r="AU245" s="159" t="s">
        <v>89</v>
      </c>
      <c r="AY245" s="14" t="s">
        <v>237</v>
      </c>
      <c r="BE245" s="160">
        <f t="shared" si="44"/>
        <v>0</v>
      </c>
      <c r="BF245" s="160">
        <f t="shared" si="45"/>
        <v>0</v>
      </c>
      <c r="BG245" s="160">
        <f t="shared" si="46"/>
        <v>0</v>
      </c>
      <c r="BH245" s="160">
        <f t="shared" si="47"/>
        <v>0</v>
      </c>
      <c r="BI245" s="160">
        <f t="shared" si="48"/>
        <v>0</v>
      </c>
      <c r="BJ245" s="14" t="s">
        <v>89</v>
      </c>
      <c r="BK245" s="160">
        <f t="shared" si="49"/>
        <v>0</v>
      </c>
      <c r="BL245" s="14" t="s">
        <v>286</v>
      </c>
      <c r="BM245" s="159" t="s">
        <v>3164</v>
      </c>
    </row>
    <row r="246" spans="1:65" s="2" customFormat="1" ht="16.5" customHeight="1" x14ac:dyDescent="0.2">
      <c r="A246" s="29"/>
      <c r="B246" s="146"/>
      <c r="C246" s="161" t="s">
        <v>547</v>
      </c>
      <c r="D246" s="161" t="s">
        <v>310</v>
      </c>
      <c r="E246" s="162"/>
      <c r="F246" s="163" t="s">
        <v>3165</v>
      </c>
      <c r="G246" s="164" t="s">
        <v>307</v>
      </c>
      <c r="H246" s="165">
        <v>1</v>
      </c>
      <c r="I246" s="166"/>
      <c r="J246" s="167">
        <f t="shared" si="40"/>
        <v>0</v>
      </c>
      <c r="K246" s="168"/>
      <c r="L246" s="169"/>
      <c r="M246" s="170" t="s">
        <v>1</v>
      </c>
      <c r="N246" s="171" t="s">
        <v>43</v>
      </c>
      <c r="O246" s="54"/>
      <c r="P246" s="157">
        <f t="shared" si="41"/>
        <v>0</v>
      </c>
      <c r="Q246" s="157">
        <v>5.0000000000000002E-5</v>
      </c>
      <c r="R246" s="157">
        <f t="shared" si="42"/>
        <v>5.0000000000000002E-5</v>
      </c>
      <c r="S246" s="157">
        <v>0</v>
      </c>
      <c r="T246" s="158">
        <f t="shared" si="4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312</v>
      </c>
      <c r="AT246" s="159" t="s">
        <v>310</v>
      </c>
      <c r="AU246" s="159" t="s">
        <v>89</v>
      </c>
      <c r="AY246" s="14" t="s">
        <v>237</v>
      </c>
      <c r="BE246" s="160">
        <f t="shared" si="44"/>
        <v>0</v>
      </c>
      <c r="BF246" s="160">
        <f t="shared" si="45"/>
        <v>0</v>
      </c>
      <c r="BG246" s="160">
        <f t="shared" si="46"/>
        <v>0</v>
      </c>
      <c r="BH246" s="160">
        <f t="shared" si="47"/>
        <v>0</v>
      </c>
      <c r="BI246" s="160">
        <f t="shared" si="48"/>
        <v>0</v>
      </c>
      <c r="BJ246" s="14" t="s">
        <v>89</v>
      </c>
      <c r="BK246" s="160">
        <f t="shared" si="49"/>
        <v>0</v>
      </c>
      <c r="BL246" s="14" t="s">
        <v>286</v>
      </c>
      <c r="BM246" s="159" t="s">
        <v>3166</v>
      </c>
    </row>
    <row r="247" spans="1:65" s="2" customFormat="1" ht="21.75" customHeight="1" x14ac:dyDescent="0.2">
      <c r="A247" s="29"/>
      <c r="B247" s="146"/>
      <c r="C247" s="147" t="s">
        <v>289</v>
      </c>
      <c r="D247" s="147" t="s">
        <v>240</v>
      </c>
      <c r="E247" s="148"/>
      <c r="F247" s="149" t="s">
        <v>3167</v>
      </c>
      <c r="G247" s="150" t="s">
        <v>307</v>
      </c>
      <c r="H247" s="151">
        <v>13</v>
      </c>
      <c r="I247" s="152"/>
      <c r="J247" s="153">
        <f t="shared" si="40"/>
        <v>0</v>
      </c>
      <c r="K247" s="154"/>
      <c r="L247" s="30"/>
      <c r="M247" s="155" t="s">
        <v>1</v>
      </c>
      <c r="N247" s="156" t="s">
        <v>43</v>
      </c>
      <c r="O247" s="54"/>
      <c r="P247" s="157">
        <f t="shared" si="41"/>
        <v>0</v>
      </c>
      <c r="Q247" s="157">
        <v>2.0000000000000002E-5</v>
      </c>
      <c r="R247" s="157">
        <f t="shared" si="42"/>
        <v>2.6000000000000003E-4</v>
      </c>
      <c r="S247" s="157">
        <v>0</v>
      </c>
      <c r="T247" s="158">
        <f t="shared" si="4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286</v>
      </c>
      <c r="AT247" s="159" t="s">
        <v>240</v>
      </c>
      <c r="AU247" s="159" t="s">
        <v>89</v>
      </c>
      <c r="AY247" s="14" t="s">
        <v>237</v>
      </c>
      <c r="BE247" s="160">
        <f t="shared" si="44"/>
        <v>0</v>
      </c>
      <c r="BF247" s="160">
        <f t="shared" si="45"/>
        <v>0</v>
      </c>
      <c r="BG247" s="160">
        <f t="shared" si="46"/>
        <v>0</v>
      </c>
      <c r="BH247" s="160">
        <f t="shared" si="47"/>
        <v>0</v>
      </c>
      <c r="BI247" s="160">
        <f t="shared" si="48"/>
        <v>0</v>
      </c>
      <c r="BJ247" s="14" t="s">
        <v>89</v>
      </c>
      <c r="BK247" s="160">
        <f t="shared" si="49"/>
        <v>0</v>
      </c>
      <c r="BL247" s="14" t="s">
        <v>286</v>
      </c>
      <c r="BM247" s="159" t="s">
        <v>3168</v>
      </c>
    </row>
    <row r="248" spans="1:65" s="2" customFormat="1" ht="16.5" customHeight="1" x14ac:dyDescent="0.2">
      <c r="A248" s="29"/>
      <c r="B248" s="146"/>
      <c r="C248" s="161" t="s">
        <v>549</v>
      </c>
      <c r="D248" s="161" t="s">
        <v>310</v>
      </c>
      <c r="E248" s="162"/>
      <c r="F248" s="163" t="s">
        <v>3169</v>
      </c>
      <c r="G248" s="164" t="s">
        <v>307</v>
      </c>
      <c r="H248" s="165">
        <v>10</v>
      </c>
      <c r="I248" s="166"/>
      <c r="J248" s="167">
        <f t="shared" si="40"/>
        <v>0</v>
      </c>
      <c r="K248" s="168"/>
      <c r="L248" s="169"/>
      <c r="M248" s="170" t="s">
        <v>1</v>
      </c>
      <c r="N248" s="171" t="s">
        <v>43</v>
      </c>
      <c r="O248" s="54"/>
      <c r="P248" s="157">
        <f t="shared" si="41"/>
        <v>0</v>
      </c>
      <c r="Q248" s="157">
        <v>8.0000000000000007E-5</v>
      </c>
      <c r="R248" s="157">
        <f t="shared" si="42"/>
        <v>8.0000000000000004E-4</v>
      </c>
      <c r="S248" s="157">
        <v>0</v>
      </c>
      <c r="T248" s="158">
        <f t="shared" si="4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312</v>
      </c>
      <c r="AT248" s="159" t="s">
        <v>310</v>
      </c>
      <c r="AU248" s="159" t="s">
        <v>89</v>
      </c>
      <c r="AY248" s="14" t="s">
        <v>237</v>
      </c>
      <c r="BE248" s="160">
        <f t="shared" si="44"/>
        <v>0</v>
      </c>
      <c r="BF248" s="160">
        <f t="shared" si="45"/>
        <v>0</v>
      </c>
      <c r="BG248" s="160">
        <f t="shared" si="46"/>
        <v>0</v>
      </c>
      <c r="BH248" s="160">
        <f t="shared" si="47"/>
        <v>0</v>
      </c>
      <c r="BI248" s="160">
        <f t="shared" si="48"/>
        <v>0</v>
      </c>
      <c r="BJ248" s="14" t="s">
        <v>89</v>
      </c>
      <c r="BK248" s="160">
        <f t="shared" si="49"/>
        <v>0</v>
      </c>
      <c r="BL248" s="14" t="s">
        <v>286</v>
      </c>
      <c r="BM248" s="159" t="s">
        <v>3170</v>
      </c>
    </row>
    <row r="249" spans="1:65" s="2" customFormat="1" ht="21.75" customHeight="1" x14ac:dyDescent="0.2">
      <c r="A249" s="29"/>
      <c r="B249" s="146"/>
      <c r="C249" s="161" t="s">
        <v>654</v>
      </c>
      <c r="D249" s="161" t="s">
        <v>310</v>
      </c>
      <c r="E249" s="162"/>
      <c r="F249" s="163" t="s">
        <v>3171</v>
      </c>
      <c r="G249" s="164" t="s">
        <v>307</v>
      </c>
      <c r="H249" s="165">
        <v>3</v>
      </c>
      <c r="I249" s="166"/>
      <c r="J249" s="167">
        <f t="shared" si="40"/>
        <v>0</v>
      </c>
      <c r="K249" s="168"/>
      <c r="L249" s="169"/>
      <c r="M249" s="170" t="s">
        <v>1</v>
      </c>
      <c r="N249" s="171" t="s">
        <v>43</v>
      </c>
      <c r="O249" s="54"/>
      <c r="P249" s="157">
        <f t="shared" si="41"/>
        <v>0</v>
      </c>
      <c r="Q249" s="157">
        <v>2.5000000000000001E-4</v>
      </c>
      <c r="R249" s="157">
        <f t="shared" si="42"/>
        <v>7.5000000000000002E-4</v>
      </c>
      <c r="S249" s="157">
        <v>0</v>
      </c>
      <c r="T249" s="158">
        <f t="shared" si="4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312</v>
      </c>
      <c r="AT249" s="159" t="s">
        <v>310</v>
      </c>
      <c r="AU249" s="159" t="s">
        <v>89</v>
      </c>
      <c r="AY249" s="14" t="s">
        <v>237</v>
      </c>
      <c r="BE249" s="160">
        <f t="shared" si="44"/>
        <v>0</v>
      </c>
      <c r="BF249" s="160">
        <f t="shared" si="45"/>
        <v>0</v>
      </c>
      <c r="BG249" s="160">
        <f t="shared" si="46"/>
        <v>0</v>
      </c>
      <c r="BH249" s="160">
        <f t="shared" si="47"/>
        <v>0</v>
      </c>
      <c r="BI249" s="160">
        <f t="shared" si="48"/>
        <v>0</v>
      </c>
      <c r="BJ249" s="14" t="s">
        <v>89</v>
      </c>
      <c r="BK249" s="160">
        <f t="shared" si="49"/>
        <v>0</v>
      </c>
      <c r="BL249" s="14" t="s">
        <v>286</v>
      </c>
      <c r="BM249" s="159" t="s">
        <v>3172</v>
      </c>
    </row>
    <row r="250" spans="1:65" s="2" customFormat="1" ht="21.75" customHeight="1" x14ac:dyDescent="0.2">
      <c r="A250" s="29"/>
      <c r="B250" s="146"/>
      <c r="C250" s="147" t="s">
        <v>551</v>
      </c>
      <c r="D250" s="147" t="s">
        <v>240</v>
      </c>
      <c r="E250" s="148"/>
      <c r="F250" s="149" t="s">
        <v>3173</v>
      </c>
      <c r="G250" s="150" t="s">
        <v>307</v>
      </c>
      <c r="H250" s="151">
        <v>13</v>
      </c>
      <c r="I250" s="152"/>
      <c r="J250" s="153">
        <f t="shared" si="40"/>
        <v>0</v>
      </c>
      <c r="K250" s="154"/>
      <c r="L250" s="30"/>
      <c r="M250" s="155" t="s">
        <v>1</v>
      </c>
      <c r="N250" s="156" t="s">
        <v>43</v>
      </c>
      <c r="O250" s="54"/>
      <c r="P250" s="157">
        <f t="shared" si="41"/>
        <v>0</v>
      </c>
      <c r="Q250" s="157">
        <v>4.0000000000000003E-5</v>
      </c>
      <c r="R250" s="157">
        <f t="shared" si="42"/>
        <v>5.2000000000000006E-4</v>
      </c>
      <c r="S250" s="157">
        <v>0</v>
      </c>
      <c r="T250" s="158">
        <f t="shared" si="4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286</v>
      </c>
      <c r="AT250" s="159" t="s">
        <v>240</v>
      </c>
      <c r="AU250" s="159" t="s">
        <v>89</v>
      </c>
      <c r="AY250" s="14" t="s">
        <v>237</v>
      </c>
      <c r="BE250" s="160">
        <f t="shared" si="44"/>
        <v>0</v>
      </c>
      <c r="BF250" s="160">
        <f t="shared" si="45"/>
        <v>0</v>
      </c>
      <c r="BG250" s="160">
        <f t="shared" si="46"/>
        <v>0</v>
      </c>
      <c r="BH250" s="160">
        <f t="shared" si="47"/>
        <v>0</v>
      </c>
      <c r="BI250" s="160">
        <f t="shared" si="48"/>
        <v>0</v>
      </c>
      <c r="BJ250" s="14" t="s">
        <v>89</v>
      </c>
      <c r="BK250" s="160">
        <f t="shared" si="49"/>
        <v>0</v>
      </c>
      <c r="BL250" s="14" t="s">
        <v>286</v>
      </c>
      <c r="BM250" s="159" t="s">
        <v>3174</v>
      </c>
    </row>
    <row r="251" spans="1:65" s="2" customFormat="1" ht="16.5" customHeight="1" x14ac:dyDescent="0.2">
      <c r="A251" s="29"/>
      <c r="B251" s="146"/>
      <c r="C251" s="161" t="s">
        <v>659</v>
      </c>
      <c r="D251" s="161" t="s">
        <v>310</v>
      </c>
      <c r="E251" s="162"/>
      <c r="F251" s="163" t="s">
        <v>3175</v>
      </c>
      <c r="G251" s="164" t="s">
        <v>307</v>
      </c>
      <c r="H251" s="165">
        <v>11</v>
      </c>
      <c r="I251" s="166"/>
      <c r="J251" s="167">
        <f t="shared" si="40"/>
        <v>0</v>
      </c>
      <c r="K251" s="168"/>
      <c r="L251" s="169"/>
      <c r="M251" s="170" t="s">
        <v>1</v>
      </c>
      <c r="N251" s="171" t="s">
        <v>43</v>
      </c>
      <c r="O251" s="54"/>
      <c r="P251" s="157">
        <f t="shared" si="41"/>
        <v>0</v>
      </c>
      <c r="Q251" s="157">
        <v>1E-4</v>
      </c>
      <c r="R251" s="157">
        <f t="shared" si="42"/>
        <v>1.1000000000000001E-3</v>
      </c>
      <c r="S251" s="157">
        <v>0</v>
      </c>
      <c r="T251" s="158">
        <f t="shared" si="4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312</v>
      </c>
      <c r="AT251" s="159" t="s">
        <v>310</v>
      </c>
      <c r="AU251" s="159" t="s">
        <v>89</v>
      </c>
      <c r="AY251" s="14" t="s">
        <v>237</v>
      </c>
      <c r="BE251" s="160">
        <f t="shared" si="44"/>
        <v>0</v>
      </c>
      <c r="BF251" s="160">
        <f t="shared" si="45"/>
        <v>0</v>
      </c>
      <c r="BG251" s="160">
        <f t="shared" si="46"/>
        <v>0</v>
      </c>
      <c r="BH251" s="160">
        <f t="shared" si="47"/>
        <v>0</v>
      </c>
      <c r="BI251" s="160">
        <f t="shared" si="48"/>
        <v>0</v>
      </c>
      <c r="BJ251" s="14" t="s">
        <v>89</v>
      </c>
      <c r="BK251" s="160">
        <f t="shared" si="49"/>
        <v>0</v>
      </c>
      <c r="BL251" s="14" t="s">
        <v>286</v>
      </c>
      <c r="BM251" s="159" t="s">
        <v>3176</v>
      </c>
    </row>
    <row r="252" spans="1:65" s="2" customFormat="1" ht="21.75" customHeight="1" x14ac:dyDescent="0.2">
      <c r="A252" s="29"/>
      <c r="B252" s="146"/>
      <c r="C252" s="161" t="s">
        <v>553</v>
      </c>
      <c r="D252" s="161" t="s">
        <v>310</v>
      </c>
      <c r="E252" s="162"/>
      <c r="F252" s="163" t="s">
        <v>3177</v>
      </c>
      <c r="G252" s="164" t="s">
        <v>307</v>
      </c>
      <c r="H252" s="165">
        <v>2</v>
      </c>
      <c r="I252" s="166"/>
      <c r="J252" s="167">
        <f t="shared" si="40"/>
        <v>0</v>
      </c>
      <c r="K252" s="168"/>
      <c r="L252" s="169"/>
      <c r="M252" s="170" t="s">
        <v>1</v>
      </c>
      <c r="N252" s="171" t="s">
        <v>43</v>
      </c>
      <c r="O252" s="54"/>
      <c r="P252" s="157">
        <f t="shared" si="41"/>
        <v>0</v>
      </c>
      <c r="Q252" s="157">
        <v>4.6000000000000001E-4</v>
      </c>
      <c r="R252" s="157">
        <f t="shared" si="42"/>
        <v>9.2000000000000003E-4</v>
      </c>
      <c r="S252" s="157">
        <v>0</v>
      </c>
      <c r="T252" s="158">
        <f t="shared" si="4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312</v>
      </c>
      <c r="AT252" s="159" t="s">
        <v>310</v>
      </c>
      <c r="AU252" s="159" t="s">
        <v>89</v>
      </c>
      <c r="AY252" s="14" t="s">
        <v>237</v>
      </c>
      <c r="BE252" s="160">
        <f t="shared" si="44"/>
        <v>0</v>
      </c>
      <c r="BF252" s="160">
        <f t="shared" si="45"/>
        <v>0</v>
      </c>
      <c r="BG252" s="160">
        <f t="shared" si="46"/>
        <v>0</v>
      </c>
      <c r="BH252" s="160">
        <f t="shared" si="47"/>
        <v>0</v>
      </c>
      <c r="BI252" s="160">
        <f t="shared" si="48"/>
        <v>0</v>
      </c>
      <c r="BJ252" s="14" t="s">
        <v>89</v>
      </c>
      <c r="BK252" s="160">
        <f t="shared" si="49"/>
        <v>0</v>
      </c>
      <c r="BL252" s="14" t="s">
        <v>286</v>
      </c>
      <c r="BM252" s="159" t="s">
        <v>3178</v>
      </c>
    </row>
    <row r="253" spans="1:65" s="2" customFormat="1" ht="21.75" customHeight="1" x14ac:dyDescent="0.2">
      <c r="A253" s="29"/>
      <c r="B253" s="146"/>
      <c r="C253" s="147" t="s">
        <v>664</v>
      </c>
      <c r="D253" s="147" t="s">
        <v>240</v>
      </c>
      <c r="E253" s="148"/>
      <c r="F253" s="149" t="s">
        <v>3179</v>
      </c>
      <c r="G253" s="150" t="s">
        <v>307</v>
      </c>
      <c r="H253" s="151">
        <v>9</v>
      </c>
      <c r="I253" s="152"/>
      <c r="J253" s="153">
        <f t="shared" si="40"/>
        <v>0</v>
      </c>
      <c r="K253" s="154"/>
      <c r="L253" s="30"/>
      <c r="M253" s="155" t="s">
        <v>1</v>
      </c>
      <c r="N253" s="156" t="s">
        <v>43</v>
      </c>
      <c r="O253" s="54"/>
      <c r="P253" s="157">
        <f t="shared" si="41"/>
        <v>0</v>
      </c>
      <c r="Q253" s="157">
        <v>5.0000000000000002E-5</v>
      </c>
      <c r="R253" s="157">
        <f t="shared" si="42"/>
        <v>4.5000000000000004E-4</v>
      </c>
      <c r="S253" s="157">
        <v>0</v>
      </c>
      <c r="T253" s="158">
        <f t="shared" si="4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59" t="s">
        <v>286</v>
      </c>
      <c r="AT253" s="159" t="s">
        <v>240</v>
      </c>
      <c r="AU253" s="159" t="s">
        <v>89</v>
      </c>
      <c r="AY253" s="14" t="s">
        <v>237</v>
      </c>
      <c r="BE253" s="160">
        <f t="shared" si="44"/>
        <v>0</v>
      </c>
      <c r="BF253" s="160">
        <f t="shared" si="45"/>
        <v>0</v>
      </c>
      <c r="BG253" s="160">
        <f t="shared" si="46"/>
        <v>0</v>
      </c>
      <c r="BH253" s="160">
        <f t="shared" si="47"/>
        <v>0</v>
      </c>
      <c r="BI253" s="160">
        <f t="shared" si="48"/>
        <v>0</v>
      </c>
      <c r="BJ253" s="14" t="s">
        <v>89</v>
      </c>
      <c r="BK253" s="160">
        <f t="shared" si="49"/>
        <v>0</v>
      </c>
      <c r="BL253" s="14" t="s">
        <v>286</v>
      </c>
      <c r="BM253" s="159" t="s">
        <v>3180</v>
      </c>
    </row>
    <row r="254" spans="1:65" s="2" customFormat="1" ht="16.5" customHeight="1" x14ac:dyDescent="0.2">
      <c r="A254" s="29"/>
      <c r="B254" s="146"/>
      <c r="C254" s="161" t="s">
        <v>555</v>
      </c>
      <c r="D254" s="161" t="s">
        <v>310</v>
      </c>
      <c r="E254" s="162"/>
      <c r="F254" s="163" t="s">
        <v>3181</v>
      </c>
      <c r="G254" s="164" t="s">
        <v>307</v>
      </c>
      <c r="H254" s="165">
        <v>3</v>
      </c>
      <c r="I254" s="166"/>
      <c r="J254" s="167">
        <f t="shared" si="40"/>
        <v>0</v>
      </c>
      <c r="K254" s="168"/>
      <c r="L254" s="169"/>
      <c r="M254" s="170" t="s">
        <v>1</v>
      </c>
      <c r="N254" s="171" t="s">
        <v>43</v>
      </c>
      <c r="O254" s="54"/>
      <c r="P254" s="157">
        <f t="shared" si="41"/>
        <v>0</v>
      </c>
      <c r="Q254" s="157">
        <v>5.9000000000000003E-4</v>
      </c>
      <c r="R254" s="157">
        <f t="shared" si="42"/>
        <v>1.7700000000000001E-3</v>
      </c>
      <c r="S254" s="157">
        <v>0</v>
      </c>
      <c r="T254" s="158">
        <f t="shared" si="4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312</v>
      </c>
      <c r="AT254" s="159" t="s">
        <v>310</v>
      </c>
      <c r="AU254" s="159" t="s">
        <v>89</v>
      </c>
      <c r="AY254" s="14" t="s">
        <v>237</v>
      </c>
      <c r="BE254" s="160">
        <f t="shared" si="44"/>
        <v>0</v>
      </c>
      <c r="BF254" s="160">
        <f t="shared" si="45"/>
        <v>0</v>
      </c>
      <c r="BG254" s="160">
        <f t="shared" si="46"/>
        <v>0</v>
      </c>
      <c r="BH254" s="160">
        <f t="shared" si="47"/>
        <v>0</v>
      </c>
      <c r="BI254" s="160">
        <f t="shared" si="48"/>
        <v>0</v>
      </c>
      <c r="BJ254" s="14" t="s">
        <v>89</v>
      </c>
      <c r="BK254" s="160">
        <f t="shared" si="49"/>
        <v>0</v>
      </c>
      <c r="BL254" s="14" t="s">
        <v>286</v>
      </c>
      <c r="BM254" s="159" t="s">
        <v>3182</v>
      </c>
    </row>
    <row r="255" spans="1:65" s="2" customFormat="1" ht="21.75" customHeight="1" x14ac:dyDescent="0.2">
      <c r="A255" s="29"/>
      <c r="B255" s="146"/>
      <c r="C255" s="161" t="s">
        <v>669</v>
      </c>
      <c r="D255" s="161" t="s">
        <v>310</v>
      </c>
      <c r="E255" s="162"/>
      <c r="F255" s="163" t="s">
        <v>3183</v>
      </c>
      <c r="G255" s="164" t="s">
        <v>307</v>
      </c>
      <c r="H255" s="165">
        <v>6</v>
      </c>
      <c r="I255" s="166"/>
      <c r="J255" s="167">
        <f t="shared" si="40"/>
        <v>0</v>
      </c>
      <c r="K255" s="168"/>
      <c r="L255" s="169"/>
      <c r="M255" s="170" t="s">
        <v>1</v>
      </c>
      <c r="N255" s="171" t="s">
        <v>43</v>
      </c>
      <c r="O255" s="54"/>
      <c r="P255" s="157">
        <f t="shared" si="41"/>
        <v>0</v>
      </c>
      <c r="Q255" s="157">
        <v>1.2999999999999999E-4</v>
      </c>
      <c r="R255" s="157">
        <f t="shared" si="42"/>
        <v>7.7999999999999988E-4</v>
      </c>
      <c r="S255" s="157">
        <v>0</v>
      </c>
      <c r="T255" s="158">
        <f t="shared" si="4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312</v>
      </c>
      <c r="AT255" s="159" t="s">
        <v>310</v>
      </c>
      <c r="AU255" s="159" t="s">
        <v>89</v>
      </c>
      <c r="AY255" s="14" t="s">
        <v>237</v>
      </c>
      <c r="BE255" s="160">
        <f t="shared" si="44"/>
        <v>0</v>
      </c>
      <c r="BF255" s="160">
        <f t="shared" si="45"/>
        <v>0</v>
      </c>
      <c r="BG255" s="160">
        <f t="shared" si="46"/>
        <v>0</v>
      </c>
      <c r="BH255" s="160">
        <f t="shared" si="47"/>
        <v>0</v>
      </c>
      <c r="BI255" s="160">
        <f t="shared" si="48"/>
        <v>0</v>
      </c>
      <c r="BJ255" s="14" t="s">
        <v>89</v>
      </c>
      <c r="BK255" s="160">
        <f t="shared" si="49"/>
        <v>0</v>
      </c>
      <c r="BL255" s="14" t="s">
        <v>286</v>
      </c>
      <c r="BM255" s="159" t="s">
        <v>3184</v>
      </c>
    </row>
    <row r="256" spans="1:65" s="2" customFormat="1" ht="21.75" customHeight="1" x14ac:dyDescent="0.2">
      <c r="A256" s="29"/>
      <c r="B256" s="146"/>
      <c r="C256" s="147" t="s">
        <v>557</v>
      </c>
      <c r="D256" s="147" t="s">
        <v>240</v>
      </c>
      <c r="E256" s="148"/>
      <c r="F256" s="149" t="s">
        <v>3185</v>
      </c>
      <c r="G256" s="150" t="s">
        <v>307</v>
      </c>
      <c r="H256" s="151">
        <v>3</v>
      </c>
      <c r="I256" s="152"/>
      <c r="J256" s="153">
        <f t="shared" si="40"/>
        <v>0</v>
      </c>
      <c r="K256" s="154"/>
      <c r="L256" s="30"/>
      <c r="M256" s="155" t="s">
        <v>1</v>
      </c>
      <c r="N256" s="156" t="s">
        <v>43</v>
      </c>
      <c r="O256" s="54"/>
      <c r="P256" s="157">
        <f t="shared" si="41"/>
        <v>0</v>
      </c>
      <c r="Q256" s="157">
        <v>6.0000000000000002E-5</v>
      </c>
      <c r="R256" s="157">
        <f t="shared" si="42"/>
        <v>1.8000000000000001E-4</v>
      </c>
      <c r="S256" s="157">
        <v>0</v>
      </c>
      <c r="T256" s="158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286</v>
      </c>
      <c r="AT256" s="159" t="s">
        <v>240</v>
      </c>
      <c r="AU256" s="159" t="s">
        <v>89</v>
      </c>
      <c r="AY256" s="14" t="s">
        <v>237</v>
      </c>
      <c r="BE256" s="160">
        <f t="shared" si="44"/>
        <v>0</v>
      </c>
      <c r="BF256" s="160">
        <f t="shared" si="45"/>
        <v>0</v>
      </c>
      <c r="BG256" s="160">
        <f t="shared" si="46"/>
        <v>0</v>
      </c>
      <c r="BH256" s="160">
        <f t="shared" si="47"/>
        <v>0</v>
      </c>
      <c r="BI256" s="160">
        <f t="shared" si="48"/>
        <v>0</v>
      </c>
      <c r="BJ256" s="14" t="s">
        <v>89</v>
      </c>
      <c r="BK256" s="160">
        <f t="shared" si="49"/>
        <v>0</v>
      </c>
      <c r="BL256" s="14" t="s">
        <v>286</v>
      </c>
      <c r="BM256" s="159" t="s">
        <v>3186</v>
      </c>
    </row>
    <row r="257" spans="1:65" s="2" customFormat="1" ht="16.5" customHeight="1" x14ac:dyDescent="0.2">
      <c r="A257" s="29"/>
      <c r="B257" s="146"/>
      <c r="C257" s="161" t="s">
        <v>673</v>
      </c>
      <c r="D257" s="161" t="s">
        <v>310</v>
      </c>
      <c r="E257" s="162"/>
      <c r="F257" s="163" t="s">
        <v>3187</v>
      </c>
      <c r="G257" s="164" t="s">
        <v>307</v>
      </c>
      <c r="H257" s="165">
        <v>1</v>
      </c>
      <c r="I257" s="166"/>
      <c r="J257" s="167">
        <f t="shared" si="40"/>
        <v>0</v>
      </c>
      <c r="K257" s="168"/>
      <c r="L257" s="169"/>
      <c r="M257" s="170" t="s">
        <v>1</v>
      </c>
      <c r="N257" s="171" t="s">
        <v>43</v>
      </c>
      <c r="O257" s="54"/>
      <c r="P257" s="157">
        <f t="shared" si="41"/>
        <v>0</v>
      </c>
      <c r="Q257" s="157">
        <v>2.3500000000000001E-3</v>
      </c>
      <c r="R257" s="157">
        <f t="shared" si="42"/>
        <v>2.3500000000000001E-3</v>
      </c>
      <c r="S257" s="157">
        <v>0</v>
      </c>
      <c r="T257" s="158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312</v>
      </c>
      <c r="AT257" s="159" t="s">
        <v>310</v>
      </c>
      <c r="AU257" s="159" t="s">
        <v>89</v>
      </c>
      <c r="AY257" s="14" t="s">
        <v>237</v>
      </c>
      <c r="BE257" s="160">
        <f t="shared" si="44"/>
        <v>0</v>
      </c>
      <c r="BF257" s="160">
        <f t="shared" si="45"/>
        <v>0</v>
      </c>
      <c r="BG257" s="160">
        <f t="shared" si="46"/>
        <v>0</v>
      </c>
      <c r="BH257" s="160">
        <f t="shared" si="47"/>
        <v>0</v>
      </c>
      <c r="BI257" s="160">
        <f t="shared" si="48"/>
        <v>0</v>
      </c>
      <c r="BJ257" s="14" t="s">
        <v>89</v>
      </c>
      <c r="BK257" s="160">
        <f t="shared" si="49"/>
        <v>0</v>
      </c>
      <c r="BL257" s="14" t="s">
        <v>286</v>
      </c>
      <c r="BM257" s="159" t="s">
        <v>3188</v>
      </c>
    </row>
    <row r="258" spans="1:65" s="2" customFormat="1" ht="21.75" customHeight="1" x14ac:dyDescent="0.2">
      <c r="A258" s="29"/>
      <c r="B258" s="146"/>
      <c r="C258" s="161" t="s">
        <v>559</v>
      </c>
      <c r="D258" s="161" t="s">
        <v>310</v>
      </c>
      <c r="E258" s="162"/>
      <c r="F258" s="163" t="s">
        <v>3189</v>
      </c>
      <c r="G258" s="164" t="s">
        <v>307</v>
      </c>
      <c r="H258" s="165">
        <v>2</v>
      </c>
      <c r="I258" s="166"/>
      <c r="J258" s="167">
        <f t="shared" si="40"/>
        <v>0</v>
      </c>
      <c r="K258" s="168"/>
      <c r="L258" s="169"/>
      <c r="M258" s="170" t="s">
        <v>1</v>
      </c>
      <c r="N258" s="171" t="s">
        <v>43</v>
      </c>
      <c r="O258" s="54"/>
      <c r="P258" s="157">
        <f t="shared" si="41"/>
        <v>0</v>
      </c>
      <c r="Q258" s="157">
        <v>1.9499999999999999E-3</v>
      </c>
      <c r="R258" s="157">
        <f t="shared" si="42"/>
        <v>3.8999999999999998E-3</v>
      </c>
      <c r="S258" s="157">
        <v>0</v>
      </c>
      <c r="T258" s="158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312</v>
      </c>
      <c r="AT258" s="159" t="s">
        <v>310</v>
      </c>
      <c r="AU258" s="159" t="s">
        <v>89</v>
      </c>
      <c r="AY258" s="14" t="s">
        <v>237</v>
      </c>
      <c r="BE258" s="160">
        <f t="shared" si="44"/>
        <v>0</v>
      </c>
      <c r="BF258" s="160">
        <f t="shared" si="45"/>
        <v>0</v>
      </c>
      <c r="BG258" s="160">
        <f t="shared" si="46"/>
        <v>0</v>
      </c>
      <c r="BH258" s="160">
        <f t="shared" si="47"/>
        <v>0</v>
      </c>
      <c r="BI258" s="160">
        <f t="shared" si="48"/>
        <v>0</v>
      </c>
      <c r="BJ258" s="14" t="s">
        <v>89</v>
      </c>
      <c r="BK258" s="160">
        <f t="shared" si="49"/>
        <v>0</v>
      </c>
      <c r="BL258" s="14" t="s">
        <v>286</v>
      </c>
      <c r="BM258" s="159" t="s">
        <v>3190</v>
      </c>
    </row>
    <row r="259" spans="1:65" s="2" customFormat="1" ht="21.75" customHeight="1" x14ac:dyDescent="0.2">
      <c r="A259" s="29"/>
      <c r="B259" s="146"/>
      <c r="C259" s="147" t="s">
        <v>678</v>
      </c>
      <c r="D259" s="147" t="s">
        <v>240</v>
      </c>
      <c r="E259" s="148"/>
      <c r="F259" s="149" t="s">
        <v>3191</v>
      </c>
      <c r="G259" s="150" t="s">
        <v>307</v>
      </c>
      <c r="H259" s="151">
        <v>1</v>
      </c>
      <c r="I259" s="152"/>
      <c r="J259" s="153">
        <f t="shared" si="40"/>
        <v>0</v>
      </c>
      <c r="K259" s="154"/>
      <c r="L259" s="30"/>
      <c r="M259" s="155" t="s">
        <v>1</v>
      </c>
      <c r="N259" s="156" t="s">
        <v>43</v>
      </c>
      <c r="O259" s="54"/>
      <c r="P259" s="157">
        <f t="shared" si="41"/>
        <v>0</v>
      </c>
      <c r="Q259" s="157">
        <v>6.0000000000000002E-5</v>
      </c>
      <c r="R259" s="157">
        <f t="shared" si="42"/>
        <v>6.0000000000000002E-5</v>
      </c>
      <c r="S259" s="157">
        <v>0</v>
      </c>
      <c r="T259" s="158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286</v>
      </c>
      <c r="AT259" s="159" t="s">
        <v>240</v>
      </c>
      <c r="AU259" s="159" t="s">
        <v>89</v>
      </c>
      <c r="AY259" s="14" t="s">
        <v>237</v>
      </c>
      <c r="BE259" s="160">
        <f t="shared" si="44"/>
        <v>0</v>
      </c>
      <c r="BF259" s="160">
        <f t="shared" si="45"/>
        <v>0</v>
      </c>
      <c r="BG259" s="160">
        <f t="shared" si="46"/>
        <v>0</v>
      </c>
      <c r="BH259" s="160">
        <f t="shared" si="47"/>
        <v>0</v>
      </c>
      <c r="BI259" s="160">
        <f t="shared" si="48"/>
        <v>0</v>
      </c>
      <c r="BJ259" s="14" t="s">
        <v>89</v>
      </c>
      <c r="BK259" s="160">
        <f t="shared" si="49"/>
        <v>0</v>
      </c>
      <c r="BL259" s="14" t="s">
        <v>286</v>
      </c>
      <c r="BM259" s="159" t="s">
        <v>3192</v>
      </c>
    </row>
    <row r="260" spans="1:65" s="2" customFormat="1" ht="21.75" customHeight="1" x14ac:dyDescent="0.2">
      <c r="A260" s="29"/>
      <c r="B260" s="146"/>
      <c r="C260" s="161" t="s">
        <v>561</v>
      </c>
      <c r="D260" s="161" t="s">
        <v>310</v>
      </c>
      <c r="E260" s="162"/>
      <c r="F260" s="163" t="s">
        <v>3193</v>
      </c>
      <c r="G260" s="164" t="s">
        <v>307</v>
      </c>
      <c r="H260" s="165">
        <v>1</v>
      </c>
      <c r="I260" s="166"/>
      <c r="J260" s="167">
        <f t="shared" si="40"/>
        <v>0</v>
      </c>
      <c r="K260" s="168"/>
      <c r="L260" s="169"/>
      <c r="M260" s="170" t="s">
        <v>1</v>
      </c>
      <c r="N260" s="171" t="s">
        <v>43</v>
      </c>
      <c r="O260" s="54"/>
      <c r="P260" s="157">
        <f t="shared" si="41"/>
        <v>0</v>
      </c>
      <c r="Q260" s="157">
        <v>3.2000000000000002E-3</v>
      </c>
      <c r="R260" s="157">
        <f t="shared" si="42"/>
        <v>3.2000000000000002E-3</v>
      </c>
      <c r="S260" s="157">
        <v>0</v>
      </c>
      <c r="T260" s="158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312</v>
      </c>
      <c r="AT260" s="159" t="s">
        <v>310</v>
      </c>
      <c r="AU260" s="159" t="s">
        <v>89</v>
      </c>
      <c r="AY260" s="14" t="s">
        <v>237</v>
      </c>
      <c r="BE260" s="160">
        <f t="shared" si="44"/>
        <v>0</v>
      </c>
      <c r="BF260" s="160">
        <f t="shared" si="45"/>
        <v>0</v>
      </c>
      <c r="BG260" s="160">
        <f t="shared" si="46"/>
        <v>0</v>
      </c>
      <c r="BH260" s="160">
        <f t="shared" si="47"/>
        <v>0</v>
      </c>
      <c r="BI260" s="160">
        <f t="shared" si="48"/>
        <v>0</v>
      </c>
      <c r="BJ260" s="14" t="s">
        <v>89</v>
      </c>
      <c r="BK260" s="160">
        <f t="shared" si="49"/>
        <v>0</v>
      </c>
      <c r="BL260" s="14" t="s">
        <v>286</v>
      </c>
      <c r="BM260" s="159" t="s">
        <v>3194</v>
      </c>
    </row>
    <row r="261" spans="1:65" s="2" customFormat="1" ht="21.75" customHeight="1" x14ac:dyDescent="0.2">
      <c r="A261" s="29"/>
      <c r="B261" s="146"/>
      <c r="C261" s="147" t="s">
        <v>683</v>
      </c>
      <c r="D261" s="147" t="s">
        <v>240</v>
      </c>
      <c r="E261" s="148"/>
      <c r="F261" s="149" t="s">
        <v>3195</v>
      </c>
      <c r="G261" s="150" t="s">
        <v>307</v>
      </c>
      <c r="H261" s="151">
        <v>1</v>
      </c>
      <c r="I261" s="152"/>
      <c r="J261" s="153">
        <f t="shared" si="40"/>
        <v>0</v>
      </c>
      <c r="K261" s="154"/>
      <c r="L261" s="30"/>
      <c r="M261" s="155" t="s">
        <v>1</v>
      </c>
      <c r="N261" s="156" t="s">
        <v>43</v>
      </c>
      <c r="O261" s="54"/>
      <c r="P261" s="157">
        <f t="shared" si="41"/>
        <v>0</v>
      </c>
      <c r="Q261" s="157">
        <v>6.9999999999999994E-5</v>
      </c>
      <c r="R261" s="157">
        <f t="shared" si="42"/>
        <v>6.9999999999999994E-5</v>
      </c>
      <c r="S261" s="157">
        <v>0</v>
      </c>
      <c r="T261" s="158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59" t="s">
        <v>286</v>
      </c>
      <c r="AT261" s="159" t="s">
        <v>240</v>
      </c>
      <c r="AU261" s="159" t="s">
        <v>89</v>
      </c>
      <c r="AY261" s="14" t="s">
        <v>237</v>
      </c>
      <c r="BE261" s="160">
        <f t="shared" si="44"/>
        <v>0</v>
      </c>
      <c r="BF261" s="160">
        <f t="shared" si="45"/>
        <v>0</v>
      </c>
      <c r="BG261" s="160">
        <f t="shared" si="46"/>
        <v>0</v>
      </c>
      <c r="BH261" s="160">
        <f t="shared" si="47"/>
        <v>0</v>
      </c>
      <c r="BI261" s="160">
        <f t="shared" si="48"/>
        <v>0</v>
      </c>
      <c r="BJ261" s="14" t="s">
        <v>89</v>
      </c>
      <c r="BK261" s="160">
        <f t="shared" si="49"/>
        <v>0</v>
      </c>
      <c r="BL261" s="14" t="s">
        <v>286</v>
      </c>
      <c r="BM261" s="159" t="s">
        <v>3196</v>
      </c>
    </row>
    <row r="262" spans="1:65" s="2" customFormat="1" ht="16.5" customHeight="1" x14ac:dyDescent="0.2">
      <c r="A262" s="29"/>
      <c r="B262" s="146"/>
      <c r="C262" s="161" t="s">
        <v>563</v>
      </c>
      <c r="D262" s="161" t="s">
        <v>310</v>
      </c>
      <c r="E262" s="162"/>
      <c r="F262" s="163" t="s">
        <v>3197</v>
      </c>
      <c r="G262" s="164" t="s">
        <v>307</v>
      </c>
      <c r="H262" s="165">
        <v>1</v>
      </c>
      <c r="I262" s="166"/>
      <c r="J262" s="167">
        <f t="shared" si="40"/>
        <v>0</v>
      </c>
      <c r="K262" s="168"/>
      <c r="L262" s="169"/>
      <c r="M262" s="170" t="s">
        <v>1</v>
      </c>
      <c r="N262" s="171" t="s">
        <v>43</v>
      </c>
      <c r="O262" s="54"/>
      <c r="P262" s="157">
        <f t="shared" si="41"/>
        <v>0</v>
      </c>
      <c r="Q262" s="157">
        <v>5.1900000000000002E-3</v>
      </c>
      <c r="R262" s="157">
        <f t="shared" si="42"/>
        <v>5.1900000000000002E-3</v>
      </c>
      <c r="S262" s="157">
        <v>0</v>
      </c>
      <c r="T262" s="158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312</v>
      </c>
      <c r="AT262" s="159" t="s">
        <v>310</v>
      </c>
      <c r="AU262" s="159" t="s">
        <v>89</v>
      </c>
      <c r="AY262" s="14" t="s">
        <v>237</v>
      </c>
      <c r="BE262" s="160">
        <f t="shared" si="44"/>
        <v>0</v>
      </c>
      <c r="BF262" s="160">
        <f t="shared" si="45"/>
        <v>0</v>
      </c>
      <c r="BG262" s="160">
        <f t="shared" si="46"/>
        <v>0</v>
      </c>
      <c r="BH262" s="160">
        <f t="shared" si="47"/>
        <v>0</v>
      </c>
      <c r="BI262" s="160">
        <f t="shared" si="48"/>
        <v>0</v>
      </c>
      <c r="BJ262" s="14" t="s">
        <v>89</v>
      </c>
      <c r="BK262" s="160">
        <f t="shared" si="49"/>
        <v>0</v>
      </c>
      <c r="BL262" s="14" t="s">
        <v>286</v>
      </c>
      <c r="BM262" s="159" t="s">
        <v>3198</v>
      </c>
    </row>
    <row r="263" spans="1:65" s="2" customFormat="1" ht="16.5" customHeight="1" x14ac:dyDescent="0.2">
      <c r="A263" s="29"/>
      <c r="B263" s="146"/>
      <c r="C263" s="147" t="s">
        <v>688</v>
      </c>
      <c r="D263" s="147" t="s">
        <v>240</v>
      </c>
      <c r="E263" s="148"/>
      <c r="F263" s="149" t="s">
        <v>1956</v>
      </c>
      <c r="G263" s="150" t="s">
        <v>307</v>
      </c>
      <c r="H263" s="151">
        <v>1</v>
      </c>
      <c r="I263" s="152"/>
      <c r="J263" s="153">
        <f t="shared" si="4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41"/>
        <v>0</v>
      </c>
      <c r="Q263" s="157">
        <v>6.9999999999999994E-5</v>
      </c>
      <c r="R263" s="157">
        <f t="shared" si="42"/>
        <v>6.9999999999999994E-5</v>
      </c>
      <c r="S263" s="157">
        <v>0</v>
      </c>
      <c r="T263" s="158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286</v>
      </c>
      <c r="AT263" s="159" t="s">
        <v>240</v>
      </c>
      <c r="AU263" s="159" t="s">
        <v>89</v>
      </c>
      <c r="AY263" s="14" t="s">
        <v>237</v>
      </c>
      <c r="BE263" s="160">
        <f t="shared" si="44"/>
        <v>0</v>
      </c>
      <c r="BF263" s="160">
        <f t="shared" si="45"/>
        <v>0</v>
      </c>
      <c r="BG263" s="160">
        <f t="shared" si="46"/>
        <v>0</v>
      </c>
      <c r="BH263" s="160">
        <f t="shared" si="47"/>
        <v>0</v>
      </c>
      <c r="BI263" s="160">
        <f t="shared" si="48"/>
        <v>0</v>
      </c>
      <c r="BJ263" s="14" t="s">
        <v>89</v>
      </c>
      <c r="BK263" s="160">
        <f t="shared" si="49"/>
        <v>0</v>
      </c>
      <c r="BL263" s="14" t="s">
        <v>286</v>
      </c>
      <c r="BM263" s="159" t="s">
        <v>3199</v>
      </c>
    </row>
    <row r="264" spans="1:65" s="2" customFormat="1" ht="44.25" customHeight="1" x14ac:dyDescent="0.2">
      <c r="A264" s="29"/>
      <c r="B264" s="146"/>
      <c r="C264" s="161" t="s">
        <v>565</v>
      </c>
      <c r="D264" s="161" t="s">
        <v>310</v>
      </c>
      <c r="E264" s="162"/>
      <c r="F264" s="163" t="s">
        <v>1958</v>
      </c>
      <c r="G264" s="164" t="s">
        <v>307</v>
      </c>
      <c r="H264" s="165">
        <v>1</v>
      </c>
      <c r="I264" s="166"/>
      <c r="J264" s="167">
        <f t="shared" si="40"/>
        <v>0</v>
      </c>
      <c r="K264" s="168"/>
      <c r="L264" s="169"/>
      <c r="M264" s="170" t="s">
        <v>1</v>
      </c>
      <c r="N264" s="171" t="s">
        <v>43</v>
      </c>
      <c r="O264" s="54"/>
      <c r="P264" s="157">
        <f t="shared" si="41"/>
        <v>0</v>
      </c>
      <c r="Q264" s="157">
        <v>1.6789999999999999E-2</v>
      </c>
      <c r="R264" s="157">
        <f t="shared" si="42"/>
        <v>1.6789999999999999E-2</v>
      </c>
      <c r="S264" s="157">
        <v>0</v>
      </c>
      <c r="T264" s="158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312</v>
      </c>
      <c r="AT264" s="159" t="s">
        <v>310</v>
      </c>
      <c r="AU264" s="159" t="s">
        <v>89</v>
      </c>
      <c r="AY264" s="14" t="s">
        <v>237</v>
      </c>
      <c r="BE264" s="160">
        <f t="shared" si="44"/>
        <v>0</v>
      </c>
      <c r="BF264" s="160">
        <f t="shared" si="45"/>
        <v>0</v>
      </c>
      <c r="BG264" s="160">
        <f t="shared" si="46"/>
        <v>0</v>
      </c>
      <c r="BH264" s="160">
        <f t="shared" si="47"/>
        <v>0</v>
      </c>
      <c r="BI264" s="160">
        <f t="shared" si="48"/>
        <v>0</v>
      </c>
      <c r="BJ264" s="14" t="s">
        <v>89</v>
      </c>
      <c r="BK264" s="160">
        <f t="shared" si="49"/>
        <v>0</v>
      </c>
      <c r="BL264" s="14" t="s">
        <v>286</v>
      </c>
      <c r="BM264" s="159" t="s">
        <v>3200</v>
      </c>
    </row>
    <row r="265" spans="1:65" s="2" customFormat="1" ht="21.75" customHeight="1" x14ac:dyDescent="0.2">
      <c r="A265" s="29"/>
      <c r="B265" s="146"/>
      <c r="C265" s="147" t="s">
        <v>693</v>
      </c>
      <c r="D265" s="147" t="s">
        <v>240</v>
      </c>
      <c r="E265" s="148"/>
      <c r="F265" s="149" t="s">
        <v>1960</v>
      </c>
      <c r="G265" s="150" t="s">
        <v>376</v>
      </c>
      <c r="H265" s="151">
        <v>233</v>
      </c>
      <c r="I265" s="152"/>
      <c r="J265" s="153">
        <f t="shared" si="4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41"/>
        <v>0</v>
      </c>
      <c r="Q265" s="157">
        <v>1.8000000000000001E-4</v>
      </c>
      <c r="R265" s="157">
        <f t="shared" si="42"/>
        <v>4.1940000000000005E-2</v>
      </c>
      <c r="S265" s="157">
        <v>0</v>
      </c>
      <c r="T265" s="158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286</v>
      </c>
      <c r="AT265" s="159" t="s">
        <v>240</v>
      </c>
      <c r="AU265" s="159" t="s">
        <v>89</v>
      </c>
      <c r="AY265" s="14" t="s">
        <v>237</v>
      </c>
      <c r="BE265" s="160">
        <f t="shared" si="44"/>
        <v>0</v>
      </c>
      <c r="BF265" s="160">
        <f t="shared" si="45"/>
        <v>0</v>
      </c>
      <c r="BG265" s="160">
        <f t="shared" si="46"/>
        <v>0</v>
      </c>
      <c r="BH265" s="160">
        <f t="shared" si="47"/>
        <v>0</v>
      </c>
      <c r="BI265" s="160">
        <f t="shared" si="48"/>
        <v>0</v>
      </c>
      <c r="BJ265" s="14" t="s">
        <v>89</v>
      </c>
      <c r="BK265" s="160">
        <f t="shared" si="49"/>
        <v>0</v>
      </c>
      <c r="BL265" s="14" t="s">
        <v>286</v>
      </c>
      <c r="BM265" s="159" t="s">
        <v>3201</v>
      </c>
    </row>
    <row r="266" spans="1:65" s="2" customFormat="1" ht="21.75" customHeight="1" x14ac:dyDescent="0.2">
      <c r="A266" s="29"/>
      <c r="B266" s="146"/>
      <c r="C266" s="147" t="s">
        <v>566</v>
      </c>
      <c r="D266" s="147" t="s">
        <v>240</v>
      </c>
      <c r="E266" s="148"/>
      <c r="F266" s="149" t="s">
        <v>1962</v>
      </c>
      <c r="G266" s="150" t="s">
        <v>376</v>
      </c>
      <c r="H266" s="151">
        <v>8</v>
      </c>
      <c r="I266" s="152"/>
      <c r="J266" s="153">
        <f t="shared" si="40"/>
        <v>0</v>
      </c>
      <c r="K266" s="154"/>
      <c r="L266" s="30"/>
      <c r="M266" s="155" t="s">
        <v>1</v>
      </c>
      <c r="N266" s="156" t="s">
        <v>43</v>
      </c>
      <c r="O266" s="54"/>
      <c r="P266" s="157">
        <f t="shared" si="41"/>
        <v>0</v>
      </c>
      <c r="Q266" s="157">
        <v>3.4000000000000002E-4</v>
      </c>
      <c r="R266" s="157">
        <f t="shared" si="42"/>
        <v>2.7200000000000002E-3</v>
      </c>
      <c r="S266" s="157">
        <v>0</v>
      </c>
      <c r="T266" s="158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59" t="s">
        <v>286</v>
      </c>
      <c r="AT266" s="159" t="s">
        <v>240</v>
      </c>
      <c r="AU266" s="159" t="s">
        <v>89</v>
      </c>
      <c r="AY266" s="14" t="s">
        <v>237</v>
      </c>
      <c r="BE266" s="160">
        <f t="shared" si="44"/>
        <v>0</v>
      </c>
      <c r="BF266" s="160">
        <f t="shared" si="45"/>
        <v>0</v>
      </c>
      <c r="BG266" s="160">
        <f t="shared" si="46"/>
        <v>0</v>
      </c>
      <c r="BH266" s="160">
        <f t="shared" si="47"/>
        <v>0</v>
      </c>
      <c r="BI266" s="160">
        <f t="shared" si="48"/>
        <v>0</v>
      </c>
      <c r="BJ266" s="14" t="s">
        <v>89</v>
      </c>
      <c r="BK266" s="160">
        <f t="shared" si="49"/>
        <v>0</v>
      </c>
      <c r="BL266" s="14" t="s">
        <v>286</v>
      </c>
      <c r="BM266" s="159" t="s">
        <v>3202</v>
      </c>
    </row>
    <row r="267" spans="1:65" s="2" customFormat="1" ht="21.75" customHeight="1" x14ac:dyDescent="0.2">
      <c r="A267" s="29"/>
      <c r="B267" s="146"/>
      <c r="C267" s="147" t="s">
        <v>697</v>
      </c>
      <c r="D267" s="147" t="s">
        <v>240</v>
      </c>
      <c r="E267" s="148"/>
      <c r="F267" s="149" t="s">
        <v>1964</v>
      </c>
      <c r="G267" s="150" t="s">
        <v>376</v>
      </c>
      <c r="H267" s="151">
        <v>241</v>
      </c>
      <c r="I267" s="152"/>
      <c r="J267" s="153">
        <f t="shared" si="40"/>
        <v>0</v>
      </c>
      <c r="K267" s="154"/>
      <c r="L267" s="30"/>
      <c r="M267" s="155" t="s">
        <v>1</v>
      </c>
      <c r="N267" s="156" t="s">
        <v>43</v>
      </c>
      <c r="O267" s="54"/>
      <c r="P267" s="157">
        <f t="shared" si="41"/>
        <v>0</v>
      </c>
      <c r="Q267" s="157">
        <v>1.0000000000000001E-5</v>
      </c>
      <c r="R267" s="157">
        <f t="shared" si="42"/>
        <v>2.4100000000000002E-3</v>
      </c>
      <c r="S267" s="157">
        <v>0</v>
      </c>
      <c r="T267" s="158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59" t="s">
        <v>286</v>
      </c>
      <c r="AT267" s="159" t="s">
        <v>240</v>
      </c>
      <c r="AU267" s="159" t="s">
        <v>89</v>
      </c>
      <c r="AY267" s="14" t="s">
        <v>237</v>
      </c>
      <c r="BE267" s="160">
        <f t="shared" si="44"/>
        <v>0</v>
      </c>
      <c r="BF267" s="160">
        <f t="shared" si="45"/>
        <v>0</v>
      </c>
      <c r="BG267" s="160">
        <f t="shared" si="46"/>
        <v>0</v>
      </c>
      <c r="BH267" s="160">
        <f t="shared" si="47"/>
        <v>0</v>
      </c>
      <c r="BI267" s="160">
        <f t="shared" si="48"/>
        <v>0</v>
      </c>
      <c r="BJ267" s="14" t="s">
        <v>89</v>
      </c>
      <c r="BK267" s="160">
        <f t="shared" si="49"/>
        <v>0</v>
      </c>
      <c r="BL267" s="14" t="s">
        <v>286</v>
      </c>
      <c r="BM267" s="159" t="s">
        <v>3203</v>
      </c>
    </row>
    <row r="268" spans="1:65" s="2" customFormat="1" ht="21.75" customHeight="1" x14ac:dyDescent="0.2">
      <c r="A268" s="29"/>
      <c r="B268" s="146"/>
      <c r="C268" s="147" t="s">
        <v>568</v>
      </c>
      <c r="D268" s="147" t="s">
        <v>240</v>
      </c>
      <c r="E268" s="148"/>
      <c r="F268" s="149" t="s">
        <v>1966</v>
      </c>
      <c r="G268" s="150" t="s">
        <v>266</v>
      </c>
      <c r="H268" s="151">
        <v>0.255</v>
      </c>
      <c r="I268" s="152"/>
      <c r="J268" s="153">
        <f t="shared" si="40"/>
        <v>0</v>
      </c>
      <c r="K268" s="154"/>
      <c r="L268" s="30"/>
      <c r="M268" s="155" t="s">
        <v>1</v>
      </c>
      <c r="N268" s="156" t="s">
        <v>43</v>
      </c>
      <c r="O268" s="54"/>
      <c r="P268" s="157">
        <f t="shared" si="41"/>
        <v>0</v>
      </c>
      <c r="Q268" s="157">
        <v>0</v>
      </c>
      <c r="R268" s="157">
        <f t="shared" si="42"/>
        <v>0</v>
      </c>
      <c r="S268" s="157">
        <v>0</v>
      </c>
      <c r="T268" s="158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59" t="s">
        <v>286</v>
      </c>
      <c r="AT268" s="159" t="s">
        <v>240</v>
      </c>
      <c r="AU268" s="159" t="s">
        <v>89</v>
      </c>
      <c r="AY268" s="14" t="s">
        <v>237</v>
      </c>
      <c r="BE268" s="160">
        <f t="shared" si="44"/>
        <v>0</v>
      </c>
      <c r="BF268" s="160">
        <f t="shared" si="45"/>
        <v>0</v>
      </c>
      <c r="BG268" s="160">
        <f t="shared" si="46"/>
        <v>0</v>
      </c>
      <c r="BH268" s="160">
        <f t="shared" si="47"/>
        <v>0</v>
      </c>
      <c r="BI268" s="160">
        <f t="shared" si="48"/>
        <v>0</v>
      </c>
      <c r="BJ268" s="14" t="s">
        <v>89</v>
      </c>
      <c r="BK268" s="160">
        <f t="shared" si="49"/>
        <v>0</v>
      </c>
      <c r="BL268" s="14" t="s">
        <v>286</v>
      </c>
      <c r="BM268" s="159" t="s">
        <v>3204</v>
      </c>
    </row>
    <row r="269" spans="1:65" s="12" customFormat="1" ht="22.95" customHeight="1" x14ac:dyDescent="0.25">
      <c r="B269" s="134"/>
      <c r="D269" s="135" t="s">
        <v>76</v>
      </c>
      <c r="E269" s="144"/>
      <c r="F269" s="144" t="s">
        <v>2610</v>
      </c>
      <c r="I269" s="137"/>
      <c r="J269" s="145">
        <f>BK269</f>
        <v>0</v>
      </c>
      <c r="L269" s="134"/>
      <c r="M269" s="138"/>
      <c r="N269" s="139"/>
      <c r="O269" s="139"/>
      <c r="P269" s="140">
        <f>SUM(P270:P272)</f>
        <v>0</v>
      </c>
      <c r="Q269" s="139"/>
      <c r="R269" s="140">
        <f>SUM(R270:R272)</f>
        <v>0.111501</v>
      </c>
      <c r="S269" s="139"/>
      <c r="T269" s="141">
        <f>SUM(T270:T272)</f>
        <v>0</v>
      </c>
      <c r="AR269" s="135" t="s">
        <v>89</v>
      </c>
      <c r="AT269" s="142" t="s">
        <v>76</v>
      </c>
      <c r="AU269" s="142" t="s">
        <v>83</v>
      </c>
      <c r="AY269" s="135" t="s">
        <v>237</v>
      </c>
      <c r="BK269" s="143">
        <f>SUM(BK270:BK272)</f>
        <v>0</v>
      </c>
    </row>
    <row r="270" spans="1:65" s="2" customFormat="1" ht="21.75" customHeight="1" x14ac:dyDescent="0.2">
      <c r="A270" s="29"/>
      <c r="B270" s="146"/>
      <c r="C270" s="147" t="s">
        <v>701</v>
      </c>
      <c r="D270" s="147" t="s">
        <v>240</v>
      </c>
      <c r="E270" s="148"/>
      <c r="F270" s="149" t="s">
        <v>3205</v>
      </c>
      <c r="G270" s="150" t="s">
        <v>376</v>
      </c>
      <c r="H270" s="151">
        <v>0.3</v>
      </c>
      <c r="I270" s="152"/>
      <c r="J270" s="153">
        <f>ROUND(I270*H270,2)</f>
        <v>0</v>
      </c>
      <c r="K270" s="154"/>
      <c r="L270" s="30"/>
      <c r="M270" s="155" t="s">
        <v>1</v>
      </c>
      <c r="N270" s="156" t="s">
        <v>43</v>
      </c>
      <c r="O270" s="54"/>
      <c r="P270" s="157">
        <f>O270*H270</f>
        <v>0</v>
      </c>
      <c r="Q270" s="157">
        <v>1.847E-2</v>
      </c>
      <c r="R270" s="157">
        <f>Q270*H270</f>
        <v>5.5409999999999999E-3</v>
      </c>
      <c r="S270" s="157">
        <v>0</v>
      </c>
      <c r="T270" s="158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59" t="s">
        <v>286</v>
      </c>
      <c r="AT270" s="159" t="s">
        <v>240</v>
      </c>
      <c r="AU270" s="159" t="s">
        <v>89</v>
      </c>
      <c r="AY270" s="14" t="s">
        <v>237</v>
      </c>
      <c r="BE270" s="160">
        <f>IF(N270="základná",J270,0)</f>
        <v>0</v>
      </c>
      <c r="BF270" s="160">
        <f>IF(N270="znížená",J270,0)</f>
        <v>0</v>
      </c>
      <c r="BG270" s="160">
        <f>IF(N270="zákl. prenesená",J270,0)</f>
        <v>0</v>
      </c>
      <c r="BH270" s="160">
        <f>IF(N270="zníž. prenesená",J270,0)</f>
        <v>0</v>
      </c>
      <c r="BI270" s="160">
        <f>IF(N270="nulová",J270,0)</f>
        <v>0</v>
      </c>
      <c r="BJ270" s="14" t="s">
        <v>89</v>
      </c>
      <c r="BK270" s="160">
        <f>ROUND(I270*H270,2)</f>
        <v>0</v>
      </c>
      <c r="BL270" s="14" t="s">
        <v>286</v>
      </c>
      <c r="BM270" s="159" t="s">
        <v>3206</v>
      </c>
    </row>
    <row r="271" spans="1:65" s="2" customFormat="1" ht="21.75" customHeight="1" x14ac:dyDescent="0.2">
      <c r="A271" s="29"/>
      <c r="B271" s="146"/>
      <c r="C271" s="147" t="s">
        <v>570</v>
      </c>
      <c r="D271" s="147" t="s">
        <v>240</v>
      </c>
      <c r="E271" s="148"/>
      <c r="F271" s="149" t="s">
        <v>3207</v>
      </c>
      <c r="G271" s="150" t="s">
        <v>376</v>
      </c>
      <c r="H271" s="151">
        <v>3</v>
      </c>
      <c r="I271" s="152"/>
      <c r="J271" s="153">
        <f>ROUND(I271*H271,2)</f>
        <v>0</v>
      </c>
      <c r="K271" s="154"/>
      <c r="L271" s="30"/>
      <c r="M271" s="155" t="s">
        <v>1</v>
      </c>
      <c r="N271" s="156" t="s">
        <v>43</v>
      </c>
      <c r="O271" s="54"/>
      <c r="P271" s="157">
        <f>O271*H271</f>
        <v>0</v>
      </c>
      <c r="Q271" s="157">
        <v>3.5319999999999997E-2</v>
      </c>
      <c r="R271" s="157">
        <f>Q271*H271</f>
        <v>0.10596</v>
      </c>
      <c r="S271" s="157">
        <v>0</v>
      </c>
      <c r="T271" s="158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59" t="s">
        <v>286</v>
      </c>
      <c r="AT271" s="159" t="s">
        <v>240</v>
      </c>
      <c r="AU271" s="159" t="s">
        <v>89</v>
      </c>
      <c r="AY271" s="14" t="s">
        <v>237</v>
      </c>
      <c r="BE271" s="160">
        <f>IF(N271="základná",J271,0)</f>
        <v>0</v>
      </c>
      <c r="BF271" s="160">
        <f>IF(N271="znížená",J271,0)</f>
        <v>0</v>
      </c>
      <c r="BG271" s="160">
        <f>IF(N271="zákl. prenesená",J271,0)</f>
        <v>0</v>
      </c>
      <c r="BH271" s="160">
        <f>IF(N271="zníž. prenesená",J271,0)</f>
        <v>0</v>
      </c>
      <c r="BI271" s="160">
        <f>IF(N271="nulová",J271,0)</f>
        <v>0</v>
      </c>
      <c r="BJ271" s="14" t="s">
        <v>89</v>
      </c>
      <c r="BK271" s="160">
        <f>ROUND(I271*H271,2)</f>
        <v>0</v>
      </c>
      <c r="BL271" s="14" t="s">
        <v>286</v>
      </c>
      <c r="BM271" s="159" t="s">
        <v>3208</v>
      </c>
    </row>
    <row r="272" spans="1:65" s="2" customFormat="1" ht="21.75" customHeight="1" x14ac:dyDescent="0.2">
      <c r="A272" s="29"/>
      <c r="B272" s="146"/>
      <c r="C272" s="147" t="s">
        <v>705</v>
      </c>
      <c r="D272" s="147" t="s">
        <v>240</v>
      </c>
      <c r="E272" s="148"/>
      <c r="F272" s="149" t="s">
        <v>2649</v>
      </c>
      <c r="G272" s="150" t="s">
        <v>266</v>
      </c>
      <c r="H272" s="151">
        <v>0.112</v>
      </c>
      <c r="I272" s="152"/>
      <c r="J272" s="153">
        <f>ROUND(I272*H272,2)</f>
        <v>0</v>
      </c>
      <c r="K272" s="154"/>
      <c r="L272" s="30"/>
      <c r="M272" s="155" t="s">
        <v>1</v>
      </c>
      <c r="N272" s="156" t="s">
        <v>43</v>
      </c>
      <c r="O272" s="54"/>
      <c r="P272" s="157">
        <f>O272*H272</f>
        <v>0</v>
      </c>
      <c r="Q272" s="157">
        <v>0</v>
      </c>
      <c r="R272" s="157">
        <f>Q272*H272</f>
        <v>0</v>
      </c>
      <c r="S272" s="157">
        <v>0</v>
      </c>
      <c r="T272" s="158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59" t="s">
        <v>286</v>
      </c>
      <c r="AT272" s="159" t="s">
        <v>240</v>
      </c>
      <c r="AU272" s="159" t="s">
        <v>89</v>
      </c>
      <c r="AY272" s="14" t="s">
        <v>237</v>
      </c>
      <c r="BE272" s="160">
        <f>IF(N272="základná",J272,0)</f>
        <v>0</v>
      </c>
      <c r="BF272" s="160">
        <f>IF(N272="znížená",J272,0)</f>
        <v>0</v>
      </c>
      <c r="BG272" s="160">
        <f>IF(N272="zákl. prenesená",J272,0)</f>
        <v>0</v>
      </c>
      <c r="BH272" s="160">
        <f>IF(N272="zníž. prenesená",J272,0)</f>
        <v>0</v>
      </c>
      <c r="BI272" s="160">
        <f>IF(N272="nulová",J272,0)</f>
        <v>0</v>
      </c>
      <c r="BJ272" s="14" t="s">
        <v>89</v>
      </c>
      <c r="BK272" s="160">
        <f>ROUND(I272*H272,2)</f>
        <v>0</v>
      </c>
      <c r="BL272" s="14" t="s">
        <v>286</v>
      </c>
      <c r="BM272" s="159" t="s">
        <v>3209</v>
      </c>
    </row>
    <row r="273" spans="1:65" s="12" customFormat="1" ht="22.95" customHeight="1" x14ac:dyDescent="0.25">
      <c r="B273" s="134"/>
      <c r="D273" s="135" t="s">
        <v>76</v>
      </c>
      <c r="E273" s="144"/>
      <c r="F273" s="144" t="s">
        <v>1481</v>
      </c>
      <c r="I273" s="137"/>
      <c r="J273" s="145">
        <f>BK273</f>
        <v>0</v>
      </c>
      <c r="L273" s="134"/>
      <c r="M273" s="138"/>
      <c r="N273" s="139"/>
      <c r="O273" s="139"/>
      <c r="P273" s="140">
        <f>SUM(P274:P301)</f>
        <v>0</v>
      </c>
      <c r="Q273" s="139"/>
      <c r="R273" s="140">
        <f>SUM(R274:R301)</f>
        <v>0.14568999999999999</v>
      </c>
      <c r="S273" s="139"/>
      <c r="T273" s="141">
        <f>SUM(T274:T301)</f>
        <v>0</v>
      </c>
      <c r="AR273" s="135" t="s">
        <v>89</v>
      </c>
      <c r="AT273" s="142" t="s">
        <v>76</v>
      </c>
      <c r="AU273" s="142" t="s">
        <v>83</v>
      </c>
      <c r="AY273" s="135" t="s">
        <v>237</v>
      </c>
      <c r="BK273" s="143">
        <f>SUM(BK274:BK301)</f>
        <v>0</v>
      </c>
    </row>
    <row r="274" spans="1:65" s="2" customFormat="1" ht="21.75" customHeight="1" x14ac:dyDescent="0.2">
      <c r="A274" s="29"/>
      <c r="B274" s="146"/>
      <c r="C274" s="147" t="s">
        <v>572</v>
      </c>
      <c r="D274" s="147" t="s">
        <v>240</v>
      </c>
      <c r="E274" s="148"/>
      <c r="F274" s="149" t="s">
        <v>1484</v>
      </c>
      <c r="G274" s="150" t="s">
        <v>307</v>
      </c>
      <c r="H274" s="151">
        <v>2</v>
      </c>
      <c r="I274" s="152"/>
      <c r="J274" s="153">
        <f t="shared" ref="J274:J301" si="50">ROUND(I274*H274,2)</f>
        <v>0</v>
      </c>
      <c r="K274" s="154"/>
      <c r="L274" s="30"/>
      <c r="M274" s="155" t="s">
        <v>1</v>
      </c>
      <c r="N274" s="156" t="s">
        <v>43</v>
      </c>
      <c r="O274" s="54"/>
      <c r="P274" s="157">
        <f t="shared" ref="P274:P301" si="51">O274*H274</f>
        <v>0</v>
      </c>
      <c r="Q274" s="157">
        <v>2.7999999999999998E-4</v>
      </c>
      <c r="R274" s="157">
        <f t="shared" ref="R274:R301" si="52">Q274*H274</f>
        <v>5.5999999999999995E-4</v>
      </c>
      <c r="S274" s="157">
        <v>0</v>
      </c>
      <c r="T274" s="158">
        <f t="shared" ref="T274:T301" si="53"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59" t="s">
        <v>286</v>
      </c>
      <c r="AT274" s="159" t="s">
        <v>240</v>
      </c>
      <c r="AU274" s="159" t="s">
        <v>89</v>
      </c>
      <c r="AY274" s="14" t="s">
        <v>237</v>
      </c>
      <c r="BE274" s="160">
        <f t="shared" ref="BE274:BE301" si="54">IF(N274="základná",J274,0)</f>
        <v>0</v>
      </c>
      <c r="BF274" s="160">
        <f t="shared" ref="BF274:BF301" si="55">IF(N274="znížená",J274,0)</f>
        <v>0</v>
      </c>
      <c r="BG274" s="160">
        <f t="shared" ref="BG274:BG301" si="56">IF(N274="zákl. prenesená",J274,0)</f>
        <v>0</v>
      </c>
      <c r="BH274" s="160">
        <f t="shared" ref="BH274:BH301" si="57">IF(N274="zníž. prenesená",J274,0)</f>
        <v>0</v>
      </c>
      <c r="BI274" s="160">
        <f t="shared" ref="BI274:BI301" si="58">IF(N274="nulová",J274,0)</f>
        <v>0</v>
      </c>
      <c r="BJ274" s="14" t="s">
        <v>89</v>
      </c>
      <c r="BK274" s="160">
        <f t="shared" ref="BK274:BK301" si="59">ROUND(I274*H274,2)</f>
        <v>0</v>
      </c>
      <c r="BL274" s="14" t="s">
        <v>286</v>
      </c>
      <c r="BM274" s="159" t="s">
        <v>3210</v>
      </c>
    </row>
    <row r="275" spans="1:65" s="2" customFormat="1" ht="21.75" customHeight="1" x14ac:dyDescent="0.2">
      <c r="A275" s="29"/>
      <c r="B275" s="146"/>
      <c r="C275" s="161" t="s">
        <v>710</v>
      </c>
      <c r="D275" s="161" t="s">
        <v>310</v>
      </c>
      <c r="E275" s="162"/>
      <c r="F275" s="163" t="s">
        <v>3211</v>
      </c>
      <c r="G275" s="164" t="s">
        <v>307</v>
      </c>
      <c r="H275" s="165">
        <v>2</v>
      </c>
      <c r="I275" s="166"/>
      <c r="J275" s="167">
        <f t="shared" si="50"/>
        <v>0</v>
      </c>
      <c r="K275" s="168"/>
      <c r="L275" s="169"/>
      <c r="M275" s="170" t="s">
        <v>1</v>
      </c>
      <c r="N275" s="171" t="s">
        <v>43</v>
      </c>
      <c r="O275" s="54"/>
      <c r="P275" s="157">
        <f t="shared" si="51"/>
        <v>0</v>
      </c>
      <c r="Q275" s="157">
        <v>1.6E-2</v>
      </c>
      <c r="R275" s="157">
        <f t="shared" si="52"/>
        <v>3.2000000000000001E-2</v>
      </c>
      <c r="S275" s="157">
        <v>0</v>
      </c>
      <c r="T275" s="158">
        <f t="shared" si="5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59" t="s">
        <v>312</v>
      </c>
      <c r="AT275" s="159" t="s">
        <v>310</v>
      </c>
      <c r="AU275" s="159" t="s">
        <v>89</v>
      </c>
      <c r="AY275" s="14" t="s">
        <v>237</v>
      </c>
      <c r="BE275" s="160">
        <f t="shared" si="54"/>
        <v>0</v>
      </c>
      <c r="BF275" s="160">
        <f t="shared" si="55"/>
        <v>0</v>
      </c>
      <c r="BG275" s="160">
        <f t="shared" si="56"/>
        <v>0</v>
      </c>
      <c r="BH275" s="160">
        <f t="shared" si="57"/>
        <v>0</v>
      </c>
      <c r="BI275" s="160">
        <f t="shared" si="58"/>
        <v>0</v>
      </c>
      <c r="BJ275" s="14" t="s">
        <v>89</v>
      </c>
      <c r="BK275" s="160">
        <f t="shared" si="59"/>
        <v>0</v>
      </c>
      <c r="BL275" s="14" t="s">
        <v>286</v>
      </c>
      <c r="BM275" s="159" t="s">
        <v>3212</v>
      </c>
    </row>
    <row r="276" spans="1:65" s="2" customFormat="1" ht="21.75" customHeight="1" x14ac:dyDescent="0.2">
      <c r="A276" s="29"/>
      <c r="B276" s="146"/>
      <c r="C276" s="147" t="s">
        <v>261</v>
      </c>
      <c r="D276" s="147" t="s">
        <v>240</v>
      </c>
      <c r="E276" s="148"/>
      <c r="F276" s="149" t="s">
        <v>1491</v>
      </c>
      <c r="G276" s="150" t="s">
        <v>303</v>
      </c>
      <c r="H276" s="151">
        <v>3</v>
      </c>
      <c r="I276" s="152"/>
      <c r="J276" s="153">
        <f t="shared" si="50"/>
        <v>0</v>
      </c>
      <c r="K276" s="154"/>
      <c r="L276" s="30"/>
      <c r="M276" s="155" t="s">
        <v>1</v>
      </c>
      <c r="N276" s="156" t="s">
        <v>43</v>
      </c>
      <c r="O276" s="54"/>
      <c r="P276" s="157">
        <f t="shared" si="51"/>
        <v>0</v>
      </c>
      <c r="Q276" s="157">
        <v>5.6999999999999998E-4</v>
      </c>
      <c r="R276" s="157">
        <f t="shared" si="52"/>
        <v>1.7099999999999999E-3</v>
      </c>
      <c r="S276" s="157">
        <v>0</v>
      </c>
      <c r="T276" s="158">
        <f t="shared" si="5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59" t="s">
        <v>286</v>
      </c>
      <c r="AT276" s="159" t="s">
        <v>240</v>
      </c>
      <c r="AU276" s="159" t="s">
        <v>89</v>
      </c>
      <c r="AY276" s="14" t="s">
        <v>237</v>
      </c>
      <c r="BE276" s="160">
        <f t="shared" si="54"/>
        <v>0</v>
      </c>
      <c r="BF276" s="160">
        <f t="shared" si="55"/>
        <v>0</v>
      </c>
      <c r="BG276" s="160">
        <f t="shared" si="56"/>
        <v>0</v>
      </c>
      <c r="BH276" s="160">
        <f t="shared" si="57"/>
        <v>0</v>
      </c>
      <c r="BI276" s="160">
        <f t="shared" si="58"/>
        <v>0</v>
      </c>
      <c r="BJ276" s="14" t="s">
        <v>89</v>
      </c>
      <c r="BK276" s="160">
        <f t="shared" si="59"/>
        <v>0</v>
      </c>
      <c r="BL276" s="14" t="s">
        <v>286</v>
      </c>
      <c r="BM276" s="159" t="s">
        <v>3213</v>
      </c>
    </row>
    <row r="277" spans="1:65" s="2" customFormat="1" ht="21.75" customHeight="1" x14ac:dyDescent="0.2">
      <c r="A277" s="29"/>
      <c r="B277" s="146"/>
      <c r="C277" s="161" t="s">
        <v>714</v>
      </c>
      <c r="D277" s="161" t="s">
        <v>310</v>
      </c>
      <c r="E277" s="162"/>
      <c r="F277" s="163" t="s">
        <v>3214</v>
      </c>
      <c r="G277" s="164" t="s">
        <v>307</v>
      </c>
      <c r="H277" s="165">
        <v>3</v>
      </c>
      <c r="I277" s="166"/>
      <c r="J277" s="167">
        <f t="shared" si="50"/>
        <v>0</v>
      </c>
      <c r="K277" s="168"/>
      <c r="L277" s="169"/>
      <c r="M277" s="170" t="s">
        <v>1</v>
      </c>
      <c r="N277" s="171" t="s">
        <v>43</v>
      </c>
      <c r="O277" s="54"/>
      <c r="P277" s="157">
        <f t="shared" si="51"/>
        <v>0</v>
      </c>
      <c r="Q277" s="157">
        <v>1.2699999999999999E-2</v>
      </c>
      <c r="R277" s="157">
        <f t="shared" si="52"/>
        <v>3.8099999999999995E-2</v>
      </c>
      <c r="S277" s="157">
        <v>0</v>
      </c>
      <c r="T277" s="158">
        <f t="shared" si="5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59" t="s">
        <v>312</v>
      </c>
      <c r="AT277" s="159" t="s">
        <v>310</v>
      </c>
      <c r="AU277" s="159" t="s">
        <v>89</v>
      </c>
      <c r="AY277" s="14" t="s">
        <v>237</v>
      </c>
      <c r="BE277" s="160">
        <f t="shared" si="54"/>
        <v>0</v>
      </c>
      <c r="BF277" s="160">
        <f t="shared" si="55"/>
        <v>0</v>
      </c>
      <c r="BG277" s="160">
        <f t="shared" si="56"/>
        <v>0</v>
      </c>
      <c r="BH277" s="160">
        <f t="shared" si="57"/>
        <v>0</v>
      </c>
      <c r="BI277" s="160">
        <f t="shared" si="58"/>
        <v>0</v>
      </c>
      <c r="BJ277" s="14" t="s">
        <v>89</v>
      </c>
      <c r="BK277" s="160">
        <f t="shared" si="59"/>
        <v>0</v>
      </c>
      <c r="BL277" s="14" t="s">
        <v>286</v>
      </c>
      <c r="BM277" s="159" t="s">
        <v>3215</v>
      </c>
    </row>
    <row r="278" spans="1:65" s="2" customFormat="1" ht="21.75" customHeight="1" x14ac:dyDescent="0.2">
      <c r="A278" s="29"/>
      <c r="B278" s="146"/>
      <c r="C278" s="147" t="s">
        <v>574</v>
      </c>
      <c r="D278" s="147" t="s">
        <v>240</v>
      </c>
      <c r="E278" s="148"/>
      <c r="F278" s="149" t="s">
        <v>3216</v>
      </c>
      <c r="G278" s="150" t="s">
        <v>307</v>
      </c>
      <c r="H278" s="151">
        <v>1</v>
      </c>
      <c r="I278" s="152"/>
      <c r="J278" s="153">
        <f t="shared" si="50"/>
        <v>0</v>
      </c>
      <c r="K278" s="154"/>
      <c r="L278" s="30"/>
      <c r="M278" s="155" t="s">
        <v>1</v>
      </c>
      <c r="N278" s="156" t="s">
        <v>43</v>
      </c>
      <c r="O278" s="54"/>
      <c r="P278" s="157">
        <f t="shared" si="51"/>
        <v>0</v>
      </c>
      <c r="Q278" s="157">
        <v>4.8000000000000001E-4</v>
      </c>
      <c r="R278" s="157">
        <f t="shared" si="52"/>
        <v>4.8000000000000001E-4</v>
      </c>
      <c r="S278" s="157">
        <v>0</v>
      </c>
      <c r="T278" s="158">
        <f t="shared" si="5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59" t="s">
        <v>286</v>
      </c>
      <c r="AT278" s="159" t="s">
        <v>240</v>
      </c>
      <c r="AU278" s="159" t="s">
        <v>89</v>
      </c>
      <c r="AY278" s="14" t="s">
        <v>237</v>
      </c>
      <c r="BE278" s="160">
        <f t="shared" si="54"/>
        <v>0</v>
      </c>
      <c r="BF278" s="160">
        <f t="shared" si="55"/>
        <v>0</v>
      </c>
      <c r="BG278" s="160">
        <f t="shared" si="56"/>
        <v>0</v>
      </c>
      <c r="BH278" s="160">
        <f t="shared" si="57"/>
        <v>0</v>
      </c>
      <c r="BI278" s="160">
        <f t="shared" si="58"/>
        <v>0</v>
      </c>
      <c r="BJ278" s="14" t="s">
        <v>89</v>
      </c>
      <c r="BK278" s="160">
        <f t="shared" si="59"/>
        <v>0</v>
      </c>
      <c r="BL278" s="14" t="s">
        <v>286</v>
      </c>
      <c r="BM278" s="159" t="s">
        <v>3217</v>
      </c>
    </row>
    <row r="279" spans="1:65" s="2" customFormat="1" ht="21.75" customHeight="1" x14ac:dyDescent="0.2">
      <c r="A279" s="29"/>
      <c r="B279" s="146"/>
      <c r="C279" s="161" t="s">
        <v>718</v>
      </c>
      <c r="D279" s="161" t="s">
        <v>310</v>
      </c>
      <c r="E279" s="162"/>
      <c r="F279" s="163" t="s">
        <v>3218</v>
      </c>
      <c r="G279" s="164" t="s">
        <v>307</v>
      </c>
      <c r="H279" s="165">
        <v>1</v>
      </c>
      <c r="I279" s="166"/>
      <c r="J279" s="167">
        <f t="shared" si="50"/>
        <v>0</v>
      </c>
      <c r="K279" s="168"/>
      <c r="L279" s="169"/>
      <c r="M279" s="170" t="s">
        <v>1</v>
      </c>
      <c r="N279" s="171" t="s">
        <v>43</v>
      </c>
      <c r="O279" s="54"/>
      <c r="P279" s="157">
        <f t="shared" si="51"/>
        <v>0</v>
      </c>
      <c r="Q279" s="157">
        <v>1.0999999999999999E-2</v>
      </c>
      <c r="R279" s="157">
        <f t="shared" si="52"/>
        <v>1.0999999999999999E-2</v>
      </c>
      <c r="S279" s="157">
        <v>0</v>
      </c>
      <c r="T279" s="158">
        <f t="shared" si="5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59" t="s">
        <v>312</v>
      </c>
      <c r="AT279" s="159" t="s">
        <v>310</v>
      </c>
      <c r="AU279" s="159" t="s">
        <v>89</v>
      </c>
      <c r="AY279" s="14" t="s">
        <v>237</v>
      </c>
      <c r="BE279" s="160">
        <f t="shared" si="54"/>
        <v>0</v>
      </c>
      <c r="BF279" s="160">
        <f t="shared" si="55"/>
        <v>0</v>
      </c>
      <c r="BG279" s="160">
        <f t="shared" si="56"/>
        <v>0</v>
      </c>
      <c r="BH279" s="160">
        <f t="shared" si="57"/>
        <v>0</v>
      </c>
      <c r="BI279" s="160">
        <f t="shared" si="58"/>
        <v>0</v>
      </c>
      <c r="BJ279" s="14" t="s">
        <v>89</v>
      </c>
      <c r="BK279" s="160">
        <f t="shared" si="59"/>
        <v>0</v>
      </c>
      <c r="BL279" s="14" t="s">
        <v>286</v>
      </c>
      <c r="BM279" s="159" t="s">
        <v>3219</v>
      </c>
    </row>
    <row r="280" spans="1:65" s="2" customFormat="1" ht="16.5" customHeight="1" x14ac:dyDescent="0.2">
      <c r="A280" s="29"/>
      <c r="B280" s="146"/>
      <c r="C280" s="147" t="s">
        <v>264</v>
      </c>
      <c r="D280" s="147" t="s">
        <v>240</v>
      </c>
      <c r="E280" s="148"/>
      <c r="F280" s="149" t="s">
        <v>1495</v>
      </c>
      <c r="G280" s="150" t="s">
        <v>307</v>
      </c>
      <c r="H280" s="151">
        <v>2</v>
      </c>
      <c r="I280" s="152"/>
      <c r="J280" s="153">
        <f t="shared" si="50"/>
        <v>0</v>
      </c>
      <c r="K280" s="154"/>
      <c r="L280" s="30"/>
      <c r="M280" s="155" t="s">
        <v>1</v>
      </c>
      <c r="N280" s="156" t="s">
        <v>43</v>
      </c>
      <c r="O280" s="54"/>
      <c r="P280" s="157">
        <f t="shared" si="51"/>
        <v>0</v>
      </c>
      <c r="Q280" s="157">
        <v>0</v>
      </c>
      <c r="R280" s="157">
        <f t="shared" si="52"/>
        <v>0</v>
      </c>
      <c r="S280" s="157">
        <v>0</v>
      </c>
      <c r="T280" s="158">
        <f t="shared" si="5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59" t="s">
        <v>286</v>
      </c>
      <c r="AT280" s="159" t="s">
        <v>240</v>
      </c>
      <c r="AU280" s="159" t="s">
        <v>89</v>
      </c>
      <c r="AY280" s="14" t="s">
        <v>237</v>
      </c>
      <c r="BE280" s="160">
        <f t="shared" si="54"/>
        <v>0</v>
      </c>
      <c r="BF280" s="160">
        <f t="shared" si="55"/>
        <v>0</v>
      </c>
      <c r="BG280" s="160">
        <f t="shared" si="56"/>
        <v>0</v>
      </c>
      <c r="BH280" s="160">
        <f t="shared" si="57"/>
        <v>0</v>
      </c>
      <c r="BI280" s="160">
        <f t="shared" si="58"/>
        <v>0</v>
      </c>
      <c r="BJ280" s="14" t="s">
        <v>89</v>
      </c>
      <c r="BK280" s="160">
        <f t="shared" si="59"/>
        <v>0</v>
      </c>
      <c r="BL280" s="14" t="s">
        <v>286</v>
      </c>
      <c r="BM280" s="159" t="s">
        <v>3220</v>
      </c>
    </row>
    <row r="281" spans="1:65" s="2" customFormat="1" ht="33" customHeight="1" x14ac:dyDescent="0.2">
      <c r="A281" s="29"/>
      <c r="B281" s="146"/>
      <c r="C281" s="161" t="s">
        <v>722</v>
      </c>
      <c r="D281" s="161" t="s">
        <v>310</v>
      </c>
      <c r="E281" s="162"/>
      <c r="F281" s="163" t="s">
        <v>1497</v>
      </c>
      <c r="G281" s="164" t="s">
        <v>307</v>
      </c>
      <c r="H281" s="165">
        <v>2</v>
      </c>
      <c r="I281" s="166"/>
      <c r="J281" s="167">
        <f t="shared" si="50"/>
        <v>0</v>
      </c>
      <c r="K281" s="168"/>
      <c r="L281" s="169"/>
      <c r="M281" s="170" t="s">
        <v>1</v>
      </c>
      <c r="N281" s="171" t="s">
        <v>43</v>
      </c>
      <c r="O281" s="54"/>
      <c r="P281" s="157">
        <f t="shared" si="51"/>
        <v>0</v>
      </c>
      <c r="Q281" s="157">
        <v>2E-3</v>
      </c>
      <c r="R281" s="157">
        <f t="shared" si="52"/>
        <v>4.0000000000000001E-3</v>
      </c>
      <c r="S281" s="157">
        <v>0</v>
      </c>
      <c r="T281" s="158">
        <f t="shared" si="5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59" t="s">
        <v>312</v>
      </c>
      <c r="AT281" s="159" t="s">
        <v>310</v>
      </c>
      <c r="AU281" s="159" t="s">
        <v>89</v>
      </c>
      <c r="AY281" s="14" t="s">
        <v>237</v>
      </c>
      <c r="BE281" s="160">
        <f t="shared" si="54"/>
        <v>0</v>
      </c>
      <c r="BF281" s="160">
        <f t="shared" si="55"/>
        <v>0</v>
      </c>
      <c r="BG281" s="160">
        <f t="shared" si="56"/>
        <v>0</v>
      </c>
      <c r="BH281" s="160">
        <f t="shared" si="57"/>
        <v>0</v>
      </c>
      <c r="BI281" s="160">
        <f t="shared" si="58"/>
        <v>0</v>
      </c>
      <c r="BJ281" s="14" t="s">
        <v>89</v>
      </c>
      <c r="BK281" s="160">
        <f t="shared" si="59"/>
        <v>0</v>
      </c>
      <c r="BL281" s="14" t="s">
        <v>286</v>
      </c>
      <c r="BM281" s="159" t="s">
        <v>3221</v>
      </c>
    </row>
    <row r="282" spans="1:65" s="2" customFormat="1" ht="21.75" customHeight="1" x14ac:dyDescent="0.2">
      <c r="A282" s="29"/>
      <c r="B282" s="146"/>
      <c r="C282" s="147" t="s">
        <v>576</v>
      </c>
      <c r="D282" s="147" t="s">
        <v>240</v>
      </c>
      <c r="E282" s="148"/>
      <c r="F282" s="149" t="s">
        <v>3222</v>
      </c>
      <c r="G282" s="150" t="s">
        <v>307</v>
      </c>
      <c r="H282" s="151">
        <v>1</v>
      </c>
      <c r="I282" s="152"/>
      <c r="J282" s="153">
        <f t="shared" si="50"/>
        <v>0</v>
      </c>
      <c r="K282" s="154"/>
      <c r="L282" s="30"/>
      <c r="M282" s="155" t="s">
        <v>1</v>
      </c>
      <c r="N282" s="156" t="s">
        <v>43</v>
      </c>
      <c r="O282" s="54"/>
      <c r="P282" s="157">
        <f t="shared" si="51"/>
        <v>0</v>
      </c>
      <c r="Q282" s="157">
        <v>0</v>
      </c>
      <c r="R282" s="157">
        <f t="shared" si="52"/>
        <v>0</v>
      </c>
      <c r="S282" s="157">
        <v>0</v>
      </c>
      <c r="T282" s="158">
        <f t="shared" si="5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59" t="s">
        <v>286</v>
      </c>
      <c r="AT282" s="159" t="s">
        <v>240</v>
      </c>
      <c r="AU282" s="159" t="s">
        <v>89</v>
      </c>
      <c r="AY282" s="14" t="s">
        <v>237</v>
      </c>
      <c r="BE282" s="160">
        <f t="shared" si="54"/>
        <v>0</v>
      </c>
      <c r="BF282" s="160">
        <f t="shared" si="55"/>
        <v>0</v>
      </c>
      <c r="BG282" s="160">
        <f t="shared" si="56"/>
        <v>0</v>
      </c>
      <c r="BH282" s="160">
        <f t="shared" si="57"/>
        <v>0</v>
      </c>
      <c r="BI282" s="160">
        <f t="shared" si="58"/>
        <v>0</v>
      </c>
      <c r="BJ282" s="14" t="s">
        <v>89</v>
      </c>
      <c r="BK282" s="160">
        <f t="shared" si="59"/>
        <v>0</v>
      </c>
      <c r="BL282" s="14" t="s">
        <v>286</v>
      </c>
      <c r="BM282" s="159" t="s">
        <v>3223</v>
      </c>
    </row>
    <row r="283" spans="1:65" s="2" customFormat="1" ht="21.75" customHeight="1" x14ac:dyDescent="0.2">
      <c r="A283" s="29"/>
      <c r="B283" s="146"/>
      <c r="C283" s="147" t="s">
        <v>725</v>
      </c>
      <c r="D283" s="147" t="s">
        <v>240</v>
      </c>
      <c r="E283" s="148"/>
      <c r="F283" s="149" t="s">
        <v>3224</v>
      </c>
      <c r="G283" s="150" t="s">
        <v>307</v>
      </c>
      <c r="H283" s="151">
        <v>1</v>
      </c>
      <c r="I283" s="152"/>
      <c r="J283" s="153">
        <f t="shared" si="50"/>
        <v>0</v>
      </c>
      <c r="K283" s="154"/>
      <c r="L283" s="30"/>
      <c r="M283" s="155" t="s">
        <v>1</v>
      </c>
      <c r="N283" s="156" t="s">
        <v>43</v>
      </c>
      <c r="O283" s="54"/>
      <c r="P283" s="157">
        <f t="shared" si="51"/>
        <v>0</v>
      </c>
      <c r="Q283" s="157">
        <v>2.7999999999999998E-4</v>
      </c>
      <c r="R283" s="157">
        <f t="shared" si="52"/>
        <v>2.7999999999999998E-4</v>
      </c>
      <c r="S283" s="157">
        <v>0</v>
      </c>
      <c r="T283" s="158">
        <f t="shared" si="5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59" t="s">
        <v>286</v>
      </c>
      <c r="AT283" s="159" t="s">
        <v>240</v>
      </c>
      <c r="AU283" s="159" t="s">
        <v>89</v>
      </c>
      <c r="AY283" s="14" t="s">
        <v>237</v>
      </c>
      <c r="BE283" s="160">
        <f t="shared" si="54"/>
        <v>0</v>
      </c>
      <c r="BF283" s="160">
        <f t="shared" si="55"/>
        <v>0</v>
      </c>
      <c r="BG283" s="160">
        <f t="shared" si="56"/>
        <v>0</v>
      </c>
      <c r="BH283" s="160">
        <f t="shared" si="57"/>
        <v>0</v>
      </c>
      <c r="BI283" s="160">
        <f t="shared" si="58"/>
        <v>0</v>
      </c>
      <c r="BJ283" s="14" t="s">
        <v>89</v>
      </c>
      <c r="BK283" s="160">
        <f t="shared" si="59"/>
        <v>0</v>
      </c>
      <c r="BL283" s="14" t="s">
        <v>286</v>
      </c>
      <c r="BM283" s="159" t="s">
        <v>3225</v>
      </c>
    </row>
    <row r="284" spans="1:65" s="2" customFormat="1" ht="33" customHeight="1" x14ac:dyDescent="0.2">
      <c r="A284" s="29"/>
      <c r="B284" s="146"/>
      <c r="C284" s="161" t="s">
        <v>578</v>
      </c>
      <c r="D284" s="161" t="s">
        <v>310</v>
      </c>
      <c r="E284" s="162"/>
      <c r="F284" s="163" t="s">
        <v>4821</v>
      </c>
      <c r="G284" s="164" t="s">
        <v>307</v>
      </c>
      <c r="H284" s="165">
        <v>1</v>
      </c>
      <c r="I284" s="166"/>
      <c r="J284" s="167">
        <f t="shared" si="50"/>
        <v>0</v>
      </c>
      <c r="K284" s="168"/>
      <c r="L284" s="169"/>
      <c r="M284" s="170" t="s">
        <v>1</v>
      </c>
      <c r="N284" s="171" t="s">
        <v>43</v>
      </c>
      <c r="O284" s="54"/>
      <c r="P284" s="157">
        <f t="shared" si="51"/>
        <v>0</v>
      </c>
      <c r="Q284" s="157">
        <v>1.8499999999999999E-2</v>
      </c>
      <c r="R284" s="157">
        <f t="shared" si="52"/>
        <v>1.8499999999999999E-2</v>
      </c>
      <c r="S284" s="157">
        <v>0</v>
      </c>
      <c r="T284" s="158">
        <f t="shared" si="5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59" t="s">
        <v>312</v>
      </c>
      <c r="AT284" s="159" t="s">
        <v>310</v>
      </c>
      <c r="AU284" s="159" t="s">
        <v>89</v>
      </c>
      <c r="AY284" s="14" t="s">
        <v>237</v>
      </c>
      <c r="BE284" s="160">
        <f t="shared" si="54"/>
        <v>0</v>
      </c>
      <c r="BF284" s="160">
        <f t="shared" si="55"/>
        <v>0</v>
      </c>
      <c r="BG284" s="160">
        <f t="shared" si="56"/>
        <v>0</v>
      </c>
      <c r="BH284" s="160">
        <f t="shared" si="57"/>
        <v>0</v>
      </c>
      <c r="BI284" s="160">
        <f t="shared" si="58"/>
        <v>0</v>
      </c>
      <c r="BJ284" s="14" t="s">
        <v>89</v>
      </c>
      <c r="BK284" s="160">
        <f t="shared" si="59"/>
        <v>0</v>
      </c>
      <c r="BL284" s="14" t="s">
        <v>286</v>
      </c>
      <c r="BM284" s="159" t="s">
        <v>3226</v>
      </c>
    </row>
    <row r="285" spans="1:65" s="2" customFormat="1" ht="16.5" customHeight="1" x14ac:dyDescent="0.2">
      <c r="A285" s="29"/>
      <c r="B285" s="146"/>
      <c r="C285" s="147" t="s">
        <v>730</v>
      </c>
      <c r="D285" s="147" t="s">
        <v>240</v>
      </c>
      <c r="E285" s="148"/>
      <c r="F285" s="149" t="s">
        <v>1983</v>
      </c>
      <c r="G285" s="150" t="s">
        <v>303</v>
      </c>
      <c r="H285" s="151">
        <v>38</v>
      </c>
      <c r="I285" s="152"/>
      <c r="J285" s="153">
        <f t="shared" si="50"/>
        <v>0</v>
      </c>
      <c r="K285" s="154"/>
      <c r="L285" s="30"/>
      <c r="M285" s="155" t="s">
        <v>1</v>
      </c>
      <c r="N285" s="156" t="s">
        <v>43</v>
      </c>
      <c r="O285" s="54"/>
      <c r="P285" s="157">
        <f t="shared" si="51"/>
        <v>0</v>
      </c>
      <c r="Q285" s="157">
        <v>2.7999999999999998E-4</v>
      </c>
      <c r="R285" s="157">
        <f t="shared" si="52"/>
        <v>1.0639999999999998E-2</v>
      </c>
      <c r="S285" s="157">
        <v>0</v>
      </c>
      <c r="T285" s="158">
        <f t="shared" si="5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59" t="s">
        <v>286</v>
      </c>
      <c r="AT285" s="159" t="s">
        <v>240</v>
      </c>
      <c r="AU285" s="159" t="s">
        <v>89</v>
      </c>
      <c r="AY285" s="14" t="s">
        <v>237</v>
      </c>
      <c r="BE285" s="160">
        <f t="shared" si="54"/>
        <v>0</v>
      </c>
      <c r="BF285" s="160">
        <f t="shared" si="55"/>
        <v>0</v>
      </c>
      <c r="BG285" s="160">
        <f t="shared" si="56"/>
        <v>0</v>
      </c>
      <c r="BH285" s="160">
        <f t="shared" si="57"/>
        <v>0</v>
      </c>
      <c r="BI285" s="160">
        <f t="shared" si="58"/>
        <v>0</v>
      </c>
      <c r="BJ285" s="14" t="s">
        <v>89</v>
      </c>
      <c r="BK285" s="160">
        <f t="shared" si="59"/>
        <v>0</v>
      </c>
      <c r="BL285" s="14" t="s">
        <v>286</v>
      </c>
      <c r="BM285" s="159" t="s">
        <v>3227</v>
      </c>
    </row>
    <row r="286" spans="1:65" s="2" customFormat="1" ht="21.75" customHeight="1" x14ac:dyDescent="0.2">
      <c r="A286" s="29"/>
      <c r="B286" s="146"/>
      <c r="C286" s="161" t="s">
        <v>580</v>
      </c>
      <c r="D286" s="161" t="s">
        <v>310</v>
      </c>
      <c r="E286" s="162"/>
      <c r="F286" s="163" t="s">
        <v>3228</v>
      </c>
      <c r="G286" s="164" t="s">
        <v>307</v>
      </c>
      <c r="H286" s="165">
        <v>38</v>
      </c>
      <c r="I286" s="166"/>
      <c r="J286" s="167">
        <f t="shared" si="50"/>
        <v>0</v>
      </c>
      <c r="K286" s="168"/>
      <c r="L286" s="169"/>
      <c r="M286" s="170" t="s">
        <v>1</v>
      </c>
      <c r="N286" s="171" t="s">
        <v>43</v>
      </c>
      <c r="O286" s="54"/>
      <c r="P286" s="157">
        <f t="shared" si="51"/>
        <v>0</v>
      </c>
      <c r="Q286" s="157">
        <v>1.6000000000000001E-4</v>
      </c>
      <c r="R286" s="157">
        <f t="shared" si="52"/>
        <v>6.0800000000000003E-3</v>
      </c>
      <c r="S286" s="157">
        <v>0</v>
      </c>
      <c r="T286" s="158">
        <f t="shared" si="5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59" t="s">
        <v>312</v>
      </c>
      <c r="AT286" s="159" t="s">
        <v>310</v>
      </c>
      <c r="AU286" s="159" t="s">
        <v>89</v>
      </c>
      <c r="AY286" s="14" t="s">
        <v>237</v>
      </c>
      <c r="BE286" s="160">
        <f t="shared" si="54"/>
        <v>0</v>
      </c>
      <c r="BF286" s="160">
        <f t="shared" si="55"/>
        <v>0</v>
      </c>
      <c r="BG286" s="160">
        <f t="shared" si="56"/>
        <v>0</v>
      </c>
      <c r="BH286" s="160">
        <f t="shared" si="57"/>
        <v>0</v>
      </c>
      <c r="BI286" s="160">
        <f t="shared" si="58"/>
        <v>0</v>
      </c>
      <c r="BJ286" s="14" t="s">
        <v>89</v>
      </c>
      <c r="BK286" s="160">
        <f t="shared" si="59"/>
        <v>0</v>
      </c>
      <c r="BL286" s="14" t="s">
        <v>286</v>
      </c>
      <c r="BM286" s="159" t="s">
        <v>3229</v>
      </c>
    </row>
    <row r="287" spans="1:65" s="2" customFormat="1" ht="33" customHeight="1" x14ac:dyDescent="0.2">
      <c r="A287" s="29"/>
      <c r="B287" s="146"/>
      <c r="C287" s="147" t="s">
        <v>736</v>
      </c>
      <c r="D287" s="147" t="s">
        <v>240</v>
      </c>
      <c r="E287" s="148"/>
      <c r="F287" s="149" t="s">
        <v>318</v>
      </c>
      <c r="G287" s="150" t="s">
        <v>307</v>
      </c>
      <c r="H287" s="151">
        <v>1</v>
      </c>
      <c r="I287" s="152"/>
      <c r="J287" s="153">
        <f t="shared" si="50"/>
        <v>0</v>
      </c>
      <c r="K287" s="154"/>
      <c r="L287" s="30"/>
      <c r="M287" s="155" t="s">
        <v>1</v>
      </c>
      <c r="N287" s="156" t="s">
        <v>43</v>
      </c>
      <c r="O287" s="54"/>
      <c r="P287" s="157">
        <f t="shared" si="51"/>
        <v>0</v>
      </c>
      <c r="Q287" s="157">
        <v>0</v>
      </c>
      <c r="R287" s="157">
        <f t="shared" si="52"/>
        <v>0</v>
      </c>
      <c r="S287" s="157">
        <v>0</v>
      </c>
      <c r="T287" s="158">
        <f t="shared" si="5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59" t="s">
        <v>286</v>
      </c>
      <c r="AT287" s="159" t="s">
        <v>240</v>
      </c>
      <c r="AU287" s="159" t="s">
        <v>89</v>
      </c>
      <c r="AY287" s="14" t="s">
        <v>237</v>
      </c>
      <c r="BE287" s="160">
        <f t="shared" si="54"/>
        <v>0</v>
      </c>
      <c r="BF287" s="160">
        <f t="shared" si="55"/>
        <v>0</v>
      </c>
      <c r="BG287" s="160">
        <f t="shared" si="56"/>
        <v>0</v>
      </c>
      <c r="BH287" s="160">
        <f t="shared" si="57"/>
        <v>0</v>
      </c>
      <c r="BI287" s="160">
        <f t="shared" si="58"/>
        <v>0</v>
      </c>
      <c r="BJ287" s="14" t="s">
        <v>89</v>
      </c>
      <c r="BK287" s="160">
        <f t="shared" si="59"/>
        <v>0</v>
      </c>
      <c r="BL287" s="14" t="s">
        <v>286</v>
      </c>
      <c r="BM287" s="159" t="s">
        <v>3230</v>
      </c>
    </row>
    <row r="288" spans="1:65" s="2" customFormat="1" ht="21.75" customHeight="1" x14ac:dyDescent="0.2">
      <c r="A288" s="29"/>
      <c r="B288" s="146"/>
      <c r="C288" s="161" t="s">
        <v>582</v>
      </c>
      <c r="D288" s="161" t="s">
        <v>310</v>
      </c>
      <c r="E288" s="162"/>
      <c r="F288" s="163" t="s">
        <v>3231</v>
      </c>
      <c r="G288" s="164" t="s">
        <v>307</v>
      </c>
      <c r="H288" s="165">
        <v>1</v>
      </c>
      <c r="I288" s="166"/>
      <c r="J288" s="167">
        <f t="shared" si="50"/>
        <v>0</v>
      </c>
      <c r="K288" s="168"/>
      <c r="L288" s="169"/>
      <c r="M288" s="170" t="s">
        <v>1</v>
      </c>
      <c r="N288" s="171" t="s">
        <v>43</v>
      </c>
      <c r="O288" s="54"/>
      <c r="P288" s="157">
        <f t="shared" si="51"/>
        <v>0</v>
      </c>
      <c r="Q288" s="157">
        <v>1.49E-3</v>
      </c>
      <c r="R288" s="157">
        <f t="shared" si="52"/>
        <v>1.49E-3</v>
      </c>
      <c r="S288" s="157">
        <v>0</v>
      </c>
      <c r="T288" s="158">
        <f t="shared" si="5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59" t="s">
        <v>312</v>
      </c>
      <c r="AT288" s="159" t="s">
        <v>310</v>
      </c>
      <c r="AU288" s="159" t="s">
        <v>89</v>
      </c>
      <c r="AY288" s="14" t="s">
        <v>237</v>
      </c>
      <c r="BE288" s="160">
        <f t="shared" si="54"/>
        <v>0</v>
      </c>
      <c r="BF288" s="160">
        <f t="shared" si="55"/>
        <v>0</v>
      </c>
      <c r="BG288" s="160">
        <f t="shared" si="56"/>
        <v>0</v>
      </c>
      <c r="BH288" s="160">
        <f t="shared" si="57"/>
        <v>0</v>
      </c>
      <c r="BI288" s="160">
        <f t="shared" si="58"/>
        <v>0</v>
      </c>
      <c r="BJ288" s="14" t="s">
        <v>89</v>
      </c>
      <c r="BK288" s="160">
        <f t="shared" si="59"/>
        <v>0</v>
      </c>
      <c r="BL288" s="14" t="s">
        <v>286</v>
      </c>
      <c r="BM288" s="159" t="s">
        <v>3232</v>
      </c>
    </row>
    <row r="289" spans="1:65" s="2" customFormat="1" ht="21.75" customHeight="1" x14ac:dyDescent="0.2">
      <c r="A289" s="29"/>
      <c r="B289" s="146"/>
      <c r="C289" s="147" t="s">
        <v>741</v>
      </c>
      <c r="D289" s="147" t="s">
        <v>240</v>
      </c>
      <c r="E289" s="148"/>
      <c r="F289" s="149" t="s">
        <v>1987</v>
      </c>
      <c r="G289" s="150" t="s">
        <v>307</v>
      </c>
      <c r="H289" s="151">
        <v>3</v>
      </c>
      <c r="I289" s="152"/>
      <c r="J289" s="153">
        <f t="shared" si="50"/>
        <v>0</v>
      </c>
      <c r="K289" s="154"/>
      <c r="L289" s="30"/>
      <c r="M289" s="155" t="s">
        <v>1</v>
      </c>
      <c r="N289" s="156" t="s">
        <v>43</v>
      </c>
      <c r="O289" s="54"/>
      <c r="P289" s="157">
        <f t="shared" si="51"/>
        <v>0</v>
      </c>
      <c r="Q289" s="157">
        <v>1E-4</v>
      </c>
      <c r="R289" s="157">
        <f t="shared" si="52"/>
        <v>3.0000000000000003E-4</v>
      </c>
      <c r="S289" s="157">
        <v>0</v>
      </c>
      <c r="T289" s="158">
        <f t="shared" si="5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59" t="s">
        <v>286</v>
      </c>
      <c r="AT289" s="159" t="s">
        <v>240</v>
      </c>
      <c r="AU289" s="159" t="s">
        <v>89</v>
      </c>
      <c r="AY289" s="14" t="s">
        <v>237</v>
      </c>
      <c r="BE289" s="160">
        <f t="shared" si="54"/>
        <v>0</v>
      </c>
      <c r="BF289" s="160">
        <f t="shared" si="55"/>
        <v>0</v>
      </c>
      <c r="BG289" s="160">
        <f t="shared" si="56"/>
        <v>0</v>
      </c>
      <c r="BH289" s="160">
        <f t="shared" si="57"/>
        <v>0</v>
      </c>
      <c r="BI289" s="160">
        <f t="shared" si="58"/>
        <v>0</v>
      </c>
      <c r="BJ289" s="14" t="s">
        <v>89</v>
      </c>
      <c r="BK289" s="160">
        <f t="shared" si="59"/>
        <v>0</v>
      </c>
      <c r="BL289" s="14" t="s">
        <v>286</v>
      </c>
      <c r="BM289" s="159" t="s">
        <v>3233</v>
      </c>
    </row>
    <row r="290" spans="1:65" s="2" customFormat="1" ht="21.75" customHeight="1" x14ac:dyDescent="0.2">
      <c r="A290" s="29"/>
      <c r="B290" s="146"/>
      <c r="C290" s="161" t="s">
        <v>584</v>
      </c>
      <c r="D290" s="161" t="s">
        <v>310</v>
      </c>
      <c r="E290" s="162"/>
      <c r="F290" s="163" t="s">
        <v>1989</v>
      </c>
      <c r="G290" s="164" t="s">
        <v>307</v>
      </c>
      <c r="H290" s="165">
        <v>3</v>
      </c>
      <c r="I290" s="166"/>
      <c r="J290" s="167">
        <f t="shared" si="50"/>
        <v>0</v>
      </c>
      <c r="K290" s="168"/>
      <c r="L290" s="169"/>
      <c r="M290" s="170" t="s">
        <v>1</v>
      </c>
      <c r="N290" s="171" t="s">
        <v>43</v>
      </c>
      <c r="O290" s="54"/>
      <c r="P290" s="157">
        <f t="shared" si="51"/>
        <v>0</v>
      </c>
      <c r="Q290" s="157">
        <v>1.6000000000000001E-3</v>
      </c>
      <c r="R290" s="157">
        <f t="shared" si="52"/>
        <v>4.8000000000000004E-3</v>
      </c>
      <c r="S290" s="157">
        <v>0</v>
      </c>
      <c r="T290" s="158">
        <f t="shared" si="5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59" t="s">
        <v>312</v>
      </c>
      <c r="AT290" s="159" t="s">
        <v>310</v>
      </c>
      <c r="AU290" s="159" t="s">
        <v>89</v>
      </c>
      <c r="AY290" s="14" t="s">
        <v>237</v>
      </c>
      <c r="BE290" s="160">
        <f t="shared" si="54"/>
        <v>0</v>
      </c>
      <c r="BF290" s="160">
        <f t="shared" si="55"/>
        <v>0</v>
      </c>
      <c r="BG290" s="160">
        <f t="shared" si="56"/>
        <v>0</v>
      </c>
      <c r="BH290" s="160">
        <f t="shared" si="57"/>
        <v>0</v>
      </c>
      <c r="BI290" s="160">
        <f t="shared" si="58"/>
        <v>0</v>
      </c>
      <c r="BJ290" s="14" t="s">
        <v>89</v>
      </c>
      <c r="BK290" s="160">
        <f t="shared" si="59"/>
        <v>0</v>
      </c>
      <c r="BL290" s="14" t="s">
        <v>286</v>
      </c>
      <c r="BM290" s="159" t="s">
        <v>3234</v>
      </c>
    </row>
    <row r="291" spans="1:65" s="2" customFormat="1" ht="33" customHeight="1" x14ac:dyDescent="0.2">
      <c r="A291" s="29"/>
      <c r="B291" s="146"/>
      <c r="C291" s="147" t="s">
        <v>746</v>
      </c>
      <c r="D291" s="147" t="s">
        <v>240</v>
      </c>
      <c r="E291" s="148"/>
      <c r="F291" s="149" t="s">
        <v>2592</v>
      </c>
      <c r="G291" s="150" t="s">
        <v>307</v>
      </c>
      <c r="H291" s="151">
        <v>6</v>
      </c>
      <c r="I291" s="152"/>
      <c r="J291" s="153">
        <f t="shared" si="50"/>
        <v>0</v>
      </c>
      <c r="K291" s="154"/>
      <c r="L291" s="30"/>
      <c r="M291" s="155" t="s">
        <v>1</v>
      </c>
      <c r="N291" s="156" t="s">
        <v>43</v>
      </c>
      <c r="O291" s="54"/>
      <c r="P291" s="157">
        <f t="shared" si="51"/>
        <v>0</v>
      </c>
      <c r="Q291" s="157">
        <v>1E-4</v>
      </c>
      <c r="R291" s="157">
        <f t="shared" si="52"/>
        <v>6.0000000000000006E-4</v>
      </c>
      <c r="S291" s="157">
        <v>0</v>
      </c>
      <c r="T291" s="158">
        <f t="shared" si="5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59" t="s">
        <v>286</v>
      </c>
      <c r="AT291" s="159" t="s">
        <v>240</v>
      </c>
      <c r="AU291" s="159" t="s">
        <v>89</v>
      </c>
      <c r="AY291" s="14" t="s">
        <v>237</v>
      </c>
      <c r="BE291" s="160">
        <f t="shared" si="54"/>
        <v>0</v>
      </c>
      <c r="BF291" s="160">
        <f t="shared" si="55"/>
        <v>0</v>
      </c>
      <c r="BG291" s="160">
        <f t="shared" si="56"/>
        <v>0</v>
      </c>
      <c r="BH291" s="160">
        <f t="shared" si="57"/>
        <v>0</v>
      </c>
      <c r="BI291" s="160">
        <f t="shared" si="58"/>
        <v>0</v>
      </c>
      <c r="BJ291" s="14" t="s">
        <v>89</v>
      </c>
      <c r="BK291" s="160">
        <f t="shared" si="59"/>
        <v>0</v>
      </c>
      <c r="BL291" s="14" t="s">
        <v>286</v>
      </c>
      <c r="BM291" s="159" t="s">
        <v>3235</v>
      </c>
    </row>
    <row r="292" spans="1:65" s="2" customFormat="1" ht="16.5" customHeight="1" x14ac:dyDescent="0.2">
      <c r="A292" s="29"/>
      <c r="B292" s="146"/>
      <c r="C292" s="161" t="s">
        <v>586</v>
      </c>
      <c r="D292" s="161" t="s">
        <v>310</v>
      </c>
      <c r="E292" s="162"/>
      <c r="F292" s="163" t="s">
        <v>3236</v>
      </c>
      <c r="G292" s="164" t="s">
        <v>307</v>
      </c>
      <c r="H292" s="165">
        <v>6</v>
      </c>
      <c r="I292" s="166"/>
      <c r="J292" s="167">
        <f t="shared" si="50"/>
        <v>0</v>
      </c>
      <c r="K292" s="168"/>
      <c r="L292" s="169"/>
      <c r="M292" s="170" t="s">
        <v>1</v>
      </c>
      <c r="N292" s="171" t="s">
        <v>43</v>
      </c>
      <c r="O292" s="54"/>
      <c r="P292" s="157">
        <f t="shared" si="51"/>
        <v>0</v>
      </c>
      <c r="Q292" s="157">
        <v>1.2999999999999999E-3</v>
      </c>
      <c r="R292" s="157">
        <f t="shared" si="52"/>
        <v>7.7999999999999996E-3</v>
      </c>
      <c r="S292" s="157">
        <v>0</v>
      </c>
      <c r="T292" s="158">
        <f t="shared" si="5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59" t="s">
        <v>312</v>
      </c>
      <c r="AT292" s="159" t="s">
        <v>310</v>
      </c>
      <c r="AU292" s="159" t="s">
        <v>89</v>
      </c>
      <c r="AY292" s="14" t="s">
        <v>237</v>
      </c>
      <c r="BE292" s="160">
        <f t="shared" si="54"/>
        <v>0</v>
      </c>
      <c r="BF292" s="160">
        <f t="shared" si="55"/>
        <v>0</v>
      </c>
      <c r="BG292" s="160">
        <f t="shared" si="56"/>
        <v>0</v>
      </c>
      <c r="BH292" s="160">
        <f t="shared" si="57"/>
        <v>0</v>
      </c>
      <c r="BI292" s="160">
        <f t="shared" si="58"/>
        <v>0</v>
      </c>
      <c r="BJ292" s="14" t="s">
        <v>89</v>
      </c>
      <c r="BK292" s="160">
        <f t="shared" si="59"/>
        <v>0</v>
      </c>
      <c r="BL292" s="14" t="s">
        <v>286</v>
      </c>
      <c r="BM292" s="159" t="s">
        <v>3237</v>
      </c>
    </row>
    <row r="293" spans="1:65" s="2" customFormat="1" ht="21.75" customHeight="1" x14ac:dyDescent="0.2">
      <c r="A293" s="29"/>
      <c r="B293" s="146"/>
      <c r="C293" s="147" t="s">
        <v>750</v>
      </c>
      <c r="D293" s="147" t="s">
        <v>240</v>
      </c>
      <c r="E293" s="148"/>
      <c r="F293" s="149" t="s">
        <v>3238</v>
      </c>
      <c r="G293" s="150" t="s">
        <v>307</v>
      </c>
      <c r="H293" s="151">
        <v>1</v>
      </c>
      <c r="I293" s="152"/>
      <c r="J293" s="153">
        <f t="shared" si="50"/>
        <v>0</v>
      </c>
      <c r="K293" s="154"/>
      <c r="L293" s="30"/>
      <c r="M293" s="155" t="s">
        <v>1</v>
      </c>
      <c r="N293" s="156" t="s">
        <v>43</v>
      </c>
      <c r="O293" s="54"/>
      <c r="P293" s="157">
        <f t="shared" si="51"/>
        <v>0</v>
      </c>
      <c r="Q293" s="157">
        <v>0</v>
      </c>
      <c r="R293" s="157">
        <f t="shared" si="52"/>
        <v>0</v>
      </c>
      <c r="S293" s="157">
        <v>0</v>
      </c>
      <c r="T293" s="158">
        <f t="shared" si="5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59" t="s">
        <v>286</v>
      </c>
      <c r="AT293" s="159" t="s">
        <v>240</v>
      </c>
      <c r="AU293" s="159" t="s">
        <v>89</v>
      </c>
      <c r="AY293" s="14" t="s">
        <v>237</v>
      </c>
      <c r="BE293" s="160">
        <f t="shared" si="54"/>
        <v>0</v>
      </c>
      <c r="BF293" s="160">
        <f t="shared" si="55"/>
        <v>0</v>
      </c>
      <c r="BG293" s="160">
        <f t="shared" si="56"/>
        <v>0</v>
      </c>
      <c r="BH293" s="160">
        <f t="shared" si="57"/>
        <v>0</v>
      </c>
      <c r="BI293" s="160">
        <f t="shared" si="58"/>
        <v>0</v>
      </c>
      <c r="BJ293" s="14" t="s">
        <v>89</v>
      </c>
      <c r="BK293" s="160">
        <f t="shared" si="59"/>
        <v>0</v>
      </c>
      <c r="BL293" s="14" t="s">
        <v>286</v>
      </c>
      <c r="BM293" s="159" t="s">
        <v>3239</v>
      </c>
    </row>
    <row r="294" spans="1:65" s="2" customFormat="1" ht="16.5" customHeight="1" x14ac:dyDescent="0.2">
      <c r="A294" s="29"/>
      <c r="B294" s="146"/>
      <c r="C294" s="161" t="s">
        <v>588</v>
      </c>
      <c r="D294" s="161" t="s">
        <v>310</v>
      </c>
      <c r="E294" s="162"/>
      <c r="F294" s="163" t="s">
        <v>3240</v>
      </c>
      <c r="G294" s="164" t="s">
        <v>307</v>
      </c>
      <c r="H294" s="165">
        <v>1</v>
      </c>
      <c r="I294" s="166"/>
      <c r="J294" s="167">
        <f t="shared" si="50"/>
        <v>0</v>
      </c>
      <c r="K294" s="168"/>
      <c r="L294" s="169"/>
      <c r="M294" s="170" t="s">
        <v>1</v>
      </c>
      <c r="N294" s="171" t="s">
        <v>43</v>
      </c>
      <c r="O294" s="54"/>
      <c r="P294" s="157">
        <f t="shared" si="51"/>
        <v>0</v>
      </c>
      <c r="Q294" s="157">
        <v>1.4E-3</v>
      </c>
      <c r="R294" s="157">
        <f t="shared" si="52"/>
        <v>1.4E-3</v>
      </c>
      <c r="S294" s="157">
        <v>0</v>
      </c>
      <c r="T294" s="158">
        <f t="shared" si="5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59" t="s">
        <v>312</v>
      </c>
      <c r="AT294" s="159" t="s">
        <v>310</v>
      </c>
      <c r="AU294" s="159" t="s">
        <v>89</v>
      </c>
      <c r="AY294" s="14" t="s">
        <v>237</v>
      </c>
      <c r="BE294" s="160">
        <f t="shared" si="54"/>
        <v>0</v>
      </c>
      <c r="BF294" s="160">
        <f t="shared" si="55"/>
        <v>0</v>
      </c>
      <c r="BG294" s="160">
        <f t="shared" si="56"/>
        <v>0</v>
      </c>
      <c r="BH294" s="160">
        <f t="shared" si="57"/>
        <v>0</v>
      </c>
      <c r="BI294" s="160">
        <f t="shared" si="58"/>
        <v>0</v>
      </c>
      <c r="BJ294" s="14" t="s">
        <v>89</v>
      </c>
      <c r="BK294" s="160">
        <f t="shared" si="59"/>
        <v>0</v>
      </c>
      <c r="BL294" s="14" t="s">
        <v>286</v>
      </c>
      <c r="BM294" s="159" t="s">
        <v>3241</v>
      </c>
    </row>
    <row r="295" spans="1:65" s="2" customFormat="1" ht="21.75" customHeight="1" x14ac:dyDescent="0.2">
      <c r="A295" s="29"/>
      <c r="B295" s="146"/>
      <c r="C295" s="147" t="s">
        <v>755</v>
      </c>
      <c r="D295" s="147" t="s">
        <v>240</v>
      </c>
      <c r="E295" s="148"/>
      <c r="F295" s="149" t="s">
        <v>3242</v>
      </c>
      <c r="G295" s="150" t="s">
        <v>307</v>
      </c>
      <c r="H295" s="151">
        <v>1</v>
      </c>
      <c r="I295" s="152"/>
      <c r="J295" s="153">
        <f t="shared" si="50"/>
        <v>0</v>
      </c>
      <c r="K295" s="154"/>
      <c r="L295" s="30"/>
      <c r="M295" s="155" t="s">
        <v>1</v>
      </c>
      <c r="N295" s="156" t="s">
        <v>43</v>
      </c>
      <c r="O295" s="54"/>
      <c r="P295" s="157">
        <f t="shared" si="51"/>
        <v>0</v>
      </c>
      <c r="Q295" s="157">
        <v>0</v>
      </c>
      <c r="R295" s="157">
        <f t="shared" si="52"/>
        <v>0</v>
      </c>
      <c r="S295" s="157">
        <v>0</v>
      </c>
      <c r="T295" s="158">
        <f t="shared" si="5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59" t="s">
        <v>286</v>
      </c>
      <c r="AT295" s="159" t="s">
        <v>240</v>
      </c>
      <c r="AU295" s="159" t="s">
        <v>89</v>
      </c>
      <c r="AY295" s="14" t="s">
        <v>237</v>
      </c>
      <c r="BE295" s="160">
        <f t="shared" si="54"/>
        <v>0</v>
      </c>
      <c r="BF295" s="160">
        <f t="shared" si="55"/>
        <v>0</v>
      </c>
      <c r="BG295" s="160">
        <f t="shared" si="56"/>
        <v>0</v>
      </c>
      <c r="BH295" s="160">
        <f t="shared" si="57"/>
        <v>0</v>
      </c>
      <c r="BI295" s="160">
        <f t="shared" si="58"/>
        <v>0</v>
      </c>
      <c r="BJ295" s="14" t="s">
        <v>89</v>
      </c>
      <c r="BK295" s="160">
        <f t="shared" si="59"/>
        <v>0</v>
      </c>
      <c r="BL295" s="14" t="s">
        <v>286</v>
      </c>
      <c r="BM295" s="159" t="s">
        <v>3243</v>
      </c>
    </row>
    <row r="296" spans="1:65" s="2" customFormat="1" ht="21.75" customHeight="1" x14ac:dyDescent="0.2">
      <c r="A296" s="29"/>
      <c r="B296" s="146"/>
      <c r="C296" s="161" t="s">
        <v>590</v>
      </c>
      <c r="D296" s="161" t="s">
        <v>310</v>
      </c>
      <c r="E296" s="162"/>
      <c r="F296" s="163" t="s">
        <v>3244</v>
      </c>
      <c r="G296" s="164" t="s">
        <v>307</v>
      </c>
      <c r="H296" s="165">
        <v>1</v>
      </c>
      <c r="I296" s="166"/>
      <c r="J296" s="167">
        <f t="shared" si="50"/>
        <v>0</v>
      </c>
      <c r="K296" s="168"/>
      <c r="L296" s="169"/>
      <c r="M296" s="170" t="s">
        <v>1</v>
      </c>
      <c r="N296" s="171" t="s">
        <v>43</v>
      </c>
      <c r="O296" s="54"/>
      <c r="P296" s="157">
        <f t="shared" si="51"/>
        <v>0</v>
      </c>
      <c r="Q296" s="157">
        <v>7.2000000000000005E-4</v>
      </c>
      <c r="R296" s="157">
        <f t="shared" si="52"/>
        <v>7.2000000000000005E-4</v>
      </c>
      <c r="S296" s="157">
        <v>0</v>
      </c>
      <c r="T296" s="158">
        <f t="shared" si="5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59" t="s">
        <v>312</v>
      </c>
      <c r="AT296" s="159" t="s">
        <v>310</v>
      </c>
      <c r="AU296" s="159" t="s">
        <v>89</v>
      </c>
      <c r="AY296" s="14" t="s">
        <v>237</v>
      </c>
      <c r="BE296" s="160">
        <f t="shared" si="54"/>
        <v>0</v>
      </c>
      <c r="BF296" s="160">
        <f t="shared" si="55"/>
        <v>0</v>
      </c>
      <c r="BG296" s="160">
        <f t="shared" si="56"/>
        <v>0</v>
      </c>
      <c r="BH296" s="160">
        <f t="shared" si="57"/>
        <v>0</v>
      </c>
      <c r="BI296" s="160">
        <f t="shared" si="58"/>
        <v>0</v>
      </c>
      <c r="BJ296" s="14" t="s">
        <v>89</v>
      </c>
      <c r="BK296" s="160">
        <f t="shared" si="59"/>
        <v>0</v>
      </c>
      <c r="BL296" s="14" t="s">
        <v>286</v>
      </c>
      <c r="BM296" s="159" t="s">
        <v>3245</v>
      </c>
    </row>
    <row r="297" spans="1:65" s="2" customFormat="1" ht="21.75" customHeight="1" x14ac:dyDescent="0.2">
      <c r="A297" s="29"/>
      <c r="B297" s="146"/>
      <c r="C297" s="147" t="s">
        <v>760</v>
      </c>
      <c r="D297" s="147" t="s">
        <v>240</v>
      </c>
      <c r="E297" s="148"/>
      <c r="F297" s="149" t="s">
        <v>1991</v>
      </c>
      <c r="G297" s="150" t="s">
        <v>307</v>
      </c>
      <c r="H297" s="151">
        <v>3</v>
      </c>
      <c r="I297" s="152"/>
      <c r="J297" s="153">
        <f t="shared" si="50"/>
        <v>0</v>
      </c>
      <c r="K297" s="154"/>
      <c r="L297" s="30"/>
      <c r="M297" s="155" t="s">
        <v>1</v>
      </c>
      <c r="N297" s="156" t="s">
        <v>43</v>
      </c>
      <c r="O297" s="54"/>
      <c r="P297" s="157">
        <f t="shared" si="51"/>
        <v>0</v>
      </c>
      <c r="Q297" s="157">
        <v>1.0000000000000001E-5</v>
      </c>
      <c r="R297" s="157">
        <f t="shared" si="52"/>
        <v>3.0000000000000004E-5</v>
      </c>
      <c r="S297" s="157">
        <v>0</v>
      </c>
      <c r="T297" s="158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59" t="s">
        <v>286</v>
      </c>
      <c r="AT297" s="159" t="s">
        <v>240</v>
      </c>
      <c r="AU297" s="159" t="s">
        <v>89</v>
      </c>
      <c r="AY297" s="14" t="s">
        <v>237</v>
      </c>
      <c r="BE297" s="160">
        <f t="shared" si="54"/>
        <v>0</v>
      </c>
      <c r="BF297" s="160">
        <f t="shared" si="55"/>
        <v>0</v>
      </c>
      <c r="BG297" s="160">
        <f t="shared" si="56"/>
        <v>0</v>
      </c>
      <c r="BH297" s="160">
        <f t="shared" si="57"/>
        <v>0</v>
      </c>
      <c r="BI297" s="160">
        <f t="shared" si="58"/>
        <v>0</v>
      </c>
      <c r="BJ297" s="14" t="s">
        <v>89</v>
      </c>
      <c r="BK297" s="160">
        <f t="shared" si="59"/>
        <v>0</v>
      </c>
      <c r="BL297" s="14" t="s">
        <v>286</v>
      </c>
      <c r="BM297" s="159" t="s">
        <v>3246</v>
      </c>
    </row>
    <row r="298" spans="1:65" s="2" customFormat="1" ht="21.75" customHeight="1" x14ac:dyDescent="0.2">
      <c r="A298" s="29"/>
      <c r="B298" s="146"/>
      <c r="C298" s="161" t="s">
        <v>592</v>
      </c>
      <c r="D298" s="161" t="s">
        <v>310</v>
      </c>
      <c r="E298" s="162"/>
      <c r="F298" s="163" t="s">
        <v>3247</v>
      </c>
      <c r="G298" s="164" t="s">
        <v>307</v>
      </c>
      <c r="H298" s="165">
        <v>3</v>
      </c>
      <c r="I298" s="166"/>
      <c r="J298" s="167">
        <f t="shared" si="50"/>
        <v>0</v>
      </c>
      <c r="K298" s="168"/>
      <c r="L298" s="169"/>
      <c r="M298" s="170" t="s">
        <v>1</v>
      </c>
      <c r="N298" s="171" t="s">
        <v>43</v>
      </c>
      <c r="O298" s="54"/>
      <c r="P298" s="157">
        <f t="shared" si="51"/>
        <v>0</v>
      </c>
      <c r="Q298" s="157">
        <v>5.0000000000000001E-4</v>
      </c>
      <c r="R298" s="157">
        <f t="shared" si="52"/>
        <v>1.5E-3</v>
      </c>
      <c r="S298" s="157">
        <v>0</v>
      </c>
      <c r="T298" s="158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59" t="s">
        <v>312</v>
      </c>
      <c r="AT298" s="159" t="s">
        <v>310</v>
      </c>
      <c r="AU298" s="159" t="s">
        <v>89</v>
      </c>
      <c r="AY298" s="14" t="s">
        <v>237</v>
      </c>
      <c r="BE298" s="160">
        <f t="shared" si="54"/>
        <v>0</v>
      </c>
      <c r="BF298" s="160">
        <f t="shared" si="55"/>
        <v>0</v>
      </c>
      <c r="BG298" s="160">
        <f t="shared" si="56"/>
        <v>0</v>
      </c>
      <c r="BH298" s="160">
        <f t="shared" si="57"/>
        <v>0</v>
      </c>
      <c r="BI298" s="160">
        <f t="shared" si="58"/>
        <v>0</v>
      </c>
      <c r="BJ298" s="14" t="s">
        <v>89</v>
      </c>
      <c r="BK298" s="160">
        <f t="shared" si="59"/>
        <v>0</v>
      </c>
      <c r="BL298" s="14" t="s">
        <v>286</v>
      </c>
      <c r="BM298" s="159" t="s">
        <v>3248</v>
      </c>
    </row>
    <row r="299" spans="1:65" s="2" customFormat="1" ht="33" customHeight="1" x14ac:dyDescent="0.2">
      <c r="A299" s="29"/>
      <c r="B299" s="146"/>
      <c r="C299" s="147" t="s">
        <v>765</v>
      </c>
      <c r="D299" s="147" t="s">
        <v>240</v>
      </c>
      <c r="E299" s="148"/>
      <c r="F299" s="149" t="s">
        <v>3249</v>
      </c>
      <c r="G299" s="150" t="s">
        <v>307</v>
      </c>
      <c r="H299" s="151">
        <v>10</v>
      </c>
      <c r="I299" s="152"/>
      <c r="J299" s="153">
        <f t="shared" si="50"/>
        <v>0</v>
      </c>
      <c r="K299" s="154"/>
      <c r="L299" s="30"/>
      <c r="M299" s="155" t="s">
        <v>1</v>
      </c>
      <c r="N299" s="156" t="s">
        <v>43</v>
      </c>
      <c r="O299" s="54"/>
      <c r="P299" s="157">
        <f t="shared" si="51"/>
        <v>0</v>
      </c>
      <c r="Q299" s="157">
        <v>1.0000000000000001E-5</v>
      </c>
      <c r="R299" s="157">
        <f t="shared" si="52"/>
        <v>1E-4</v>
      </c>
      <c r="S299" s="157">
        <v>0</v>
      </c>
      <c r="T299" s="158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59" t="s">
        <v>286</v>
      </c>
      <c r="AT299" s="159" t="s">
        <v>240</v>
      </c>
      <c r="AU299" s="159" t="s">
        <v>89</v>
      </c>
      <c r="AY299" s="14" t="s">
        <v>237</v>
      </c>
      <c r="BE299" s="160">
        <f t="shared" si="54"/>
        <v>0</v>
      </c>
      <c r="BF299" s="160">
        <f t="shared" si="55"/>
        <v>0</v>
      </c>
      <c r="BG299" s="160">
        <f t="shared" si="56"/>
        <v>0</v>
      </c>
      <c r="BH299" s="160">
        <f t="shared" si="57"/>
        <v>0</v>
      </c>
      <c r="BI299" s="160">
        <f t="shared" si="58"/>
        <v>0</v>
      </c>
      <c r="BJ299" s="14" t="s">
        <v>89</v>
      </c>
      <c r="BK299" s="160">
        <f t="shared" si="59"/>
        <v>0</v>
      </c>
      <c r="BL299" s="14" t="s">
        <v>286</v>
      </c>
      <c r="BM299" s="159" t="s">
        <v>3250</v>
      </c>
    </row>
    <row r="300" spans="1:65" s="2" customFormat="1" ht="21.75" customHeight="1" x14ac:dyDescent="0.2">
      <c r="A300" s="29"/>
      <c r="B300" s="146"/>
      <c r="C300" s="161" t="s">
        <v>594</v>
      </c>
      <c r="D300" s="161" t="s">
        <v>310</v>
      </c>
      <c r="E300" s="162"/>
      <c r="F300" s="163" t="s">
        <v>3251</v>
      </c>
      <c r="G300" s="164" t="s">
        <v>307</v>
      </c>
      <c r="H300" s="165">
        <v>10</v>
      </c>
      <c r="I300" s="166"/>
      <c r="J300" s="167">
        <f t="shared" si="50"/>
        <v>0</v>
      </c>
      <c r="K300" s="168"/>
      <c r="L300" s="169"/>
      <c r="M300" s="170" t="s">
        <v>1</v>
      </c>
      <c r="N300" s="171" t="s">
        <v>43</v>
      </c>
      <c r="O300" s="54"/>
      <c r="P300" s="157">
        <f t="shared" si="51"/>
        <v>0</v>
      </c>
      <c r="Q300" s="157">
        <v>3.6000000000000002E-4</v>
      </c>
      <c r="R300" s="157">
        <f t="shared" si="52"/>
        <v>3.6000000000000003E-3</v>
      </c>
      <c r="S300" s="157">
        <v>0</v>
      </c>
      <c r="T300" s="158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59" t="s">
        <v>312</v>
      </c>
      <c r="AT300" s="159" t="s">
        <v>310</v>
      </c>
      <c r="AU300" s="159" t="s">
        <v>89</v>
      </c>
      <c r="AY300" s="14" t="s">
        <v>237</v>
      </c>
      <c r="BE300" s="160">
        <f t="shared" si="54"/>
        <v>0</v>
      </c>
      <c r="BF300" s="160">
        <f t="shared" si="55"/>
        <v>0</v>
      </c>
      <c r="BG300" s="160">
        <f t="shared" si="56"/>
        <v>0</v>
      </c>
      <c r="BH300" s="160">
        <f t="shared" si="57"/>
        <v>0</v>
      </c>
      <c r="BI300" s="160">
        <f t="shared" si="58"/>
        <v>0</v>
      </c>
      <c r="BJ300" s="14" t="s">
        <v>89</v>
      </c>
      <c r="BK300" s="160">
        <f t="shared" si="59"/>
        <v>0</v>
      </c>
      <c r="BL300" s="14" t="s">
        <v>286</v>
      </c>
      <c r="BM300" s="159" t="s">
        <v>3252</v>
      </c>
    </row>
    <row r="301" spans="1:65" s="2" customFormat="1" ht="21.75" customHeight="1" x14ac:dyDescent="0.2">
      <c r="A301" s="29"/>
      <c r="B301" s="146"/>
      <c r="C301" s="147" t="s">
        <v>770</v>
      </c>
      <c r="D301" s="147" t="s">
        <v>240</v>
      </c>
      <c r="E301" s="148"/>
      <c r="F301" s="149" t="s">
        <v>1499</v>
      </c>
      <c r="G301" s="150" t="s">
        <v>266</v>
      </c>
      <c r="H301" s="151">
        <v>0.14599999999999999</v>
      </c>
      <c r="I301" s="152"/>
      <c r="J301" s="153">
        <f t="shared" si="50"/>
        <v>0</v>
      </c>
      <c r="K301" s="154"/>
      <c r="L301" s="30"/>
      <c r="M301" s="155" t="s">
        <v>1</v>
      </c>
      <c r="N301" s="156" t="s">
        <v>43</v>
      </c>
      <c r="O301" s="54"/>
      <c r="P301" s="157">
        <f t="shared" si="51"/>
        <v>0</v>
      </c>
      <c r="Q301" s="157">
        <v>0</v>
      </c>
      <c r="R301" s="157">
        <f t="shared" si="52"/>
        <v>0</v>
      </c>
      <c r="S301" s="157">
        <v>0</v>
      </c>
      <c r="T301" s="158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59" t="s">
        <v>286</v>
      </c>
      <c r="AT301" s="159" t="s">
        <v>240</v>
      </c>
      <c r="AU301" s="159" t="s">
        <v>89</v>
      </c>
      <c r="AY301" s="14" t="s">
        <v>237</v>
      </c>
      <c r="BE301" s="160">
        <f t="shared" si="54"/>
        <v>0</v>
      </c>
      <c r="BF301" s="160">
        <f t="shared" si="55"/>
        <v>0</v>
      </c>
      <c r="BG301" s="160">
        <f t="shared" si="56"/>
        <v>0</v>
      </c>
      <c r="BH301" s="160">
        <f t="shared" si="57"/>
        <v>0</v>
      </c>
      <c r="BI301" s="160">
        <f t="shared" si="58"/>
        <v>0</v>
      </c>
      <c r="BJ301" s="14" t="s">
        <v>89</v>
      </c>
      <c r="BK301" s="160">
        <f t="shared" si="59"/>
        <v>0</v>
      </c>
      <c r="BL301" s="14" t="s">
        <v>286</v>
      </c>
      <c r="BM301" s="159" t="s">
        <v>3253</v>
      </c>
    </row>
    <row r="302" spans="1:65" s="12" customFormat="1" ht="22.95" customHeight="1" x14ac:dyDescent="0.25">
      <c r="B302" s="134"/>
      <c r="D302" s="135" t="s">
        <v>76</v>
      </c>
      <c r="E302" s="144"/>
      <c r="F302" s="144" t="s">
        <v>2017</v>
      </c>
      <c r="I302" s="137"/>
      <c r="J302" s="145">
        <f>BK302</f>
        <v>0</v>
      </c>
      <c r="L302" s="134"/>
      <c r="M302" s="138"/>
      <c r="N302" s="139"/>
      <c r="O302" s="139"/>
      <c r="P302" s="140">
        <f>SUM(P303:P307)</f>
        <v>0</v>
      </c>
      <c r="Q302" s="139"/>
      <c r="R302" s="140">
        <f>SUM(R303:R307)</f>
        <v>9.0000000000000008E-4</v>
      </c>
      <c r="S302" s="139"/>
      <c r="T302" s="141">
        <f>SUM(T303:T307)</f>
        <v>0</v>
      </c>
      <c r="AR302" s="135" t="s">
        <v>89</v>
      </c>
      <c r="AT302" s="142" t="s">
        <v>76</v>
      </c>
      <c r="AU302" s="142" t="s">
        <v>83</v>
      </c>
      <c r="AY302" s="135" t="s">
        <v>237</v>
      </c>
      <c r="BK302" s="143">
        <f>SUM(BK303:BK307)</f>
        <v>0</v>
      </c>
    </row>
    <row r="303" spans="1:65" s="2" customFormat="1" ht="21.75" customHeight="1" x14ac:dyDescent="0.2">
      <c r="A303" s="29"/>
      <c r="B303" s="146"/>
      <c r="C303" s="147" t="s">
        <v>596</v>
      </c>
      <c r="D303" s="147" t="s">
        <v>240</v>
      </c>
      <c r="E303" s="148"/>
      <c r="F303" s="149" t="s">
        <v>2793</v>
      </c>
      <c r="G303" s="150" t="s">
        <v>307</v>
      </c>
      <c r="H303" s="151">
        <v>3</v>
      </c>
      <c r="I303" s="152"/>
      <c r="J303" s="153">
        <f>ROUND(I303*H303,2)</f>
        <v>0</v>
      </c>
      <c r="K303" s="154"/>
      <c r="L303" s="30"/>
      <c r="M303" s="155" t="s">
        <v>1</v>
      </c>
      <c r="N303" s="156" t="s">
        <v>43</v>
      </c>
      <c r="O303" s="54"/>
      <c r="P303" s="157">
        <f>O303*H303</f>
        <v>0</v>
      </c>
      <c r="Q303" s="157">
        <v>2.0000000000000002E-5</v>
      </c>
      <c r="R303" s="157">
        <f>Q303*H303</f>
        <v>6.0000000000000008E-5</v>
      </c>
      <c r="S303" s="157">
        <v>0</v>
      </c>
      <c r="T303" s="158">
        <f>S303*H303</f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59" t="s">
        <v>286</v>
      </c>
      <c r="AT303" s="159" t="s">
        <v>240</v>
      </c>
      <c r="AU303" s="159" t="s">
        <v>89</v>
      </c>
      <c r="AY303" s="14" t="s">
        <v>237</v>
      </c>
      <c r="BE303" s="160">
        <f>IF(N303="základná",J303,0)</f>
        <v>0</v>
      </c>
      <c r="BF303" s="160">
        <f>IF(N303="znížená",J303,0)</f>
        <v>0</v>
      </c>
      <c r="BG303" s="160">
        <f>IF(N303="zákl. prenesená",J303,0)</f>
        <v>0</v>
      </c>
      <c r="BH303" s="160">
        <f>IF(N303="zníž. prenesená",J303,0)</f>
        <v>0</v>
      </c>
      <c r="BI303" s="160">
        <f>IF(N303="nulová",J303,0)</f>
        <v>0</v>
      </c>
      <c r="BJ303" s="14" t="s">
        <v>89</v>
      </c>
      <c r="BK303" s="160">
        <f>ROUND(I303*H303,2)</f>
        <v>0</v>
      </c>
      <c r="BL303" s="14" t="s">
        <v>286</v>
      </c>
      <c r="BM303" s="159" t="s">
        <v>3254</v>
      </c>
    </row>
    <row r="304" spans="1:65" s="2" customFormat="1" ht="21.75" customHeight="1" x14ac:dyDescent="0.2">
      <c r="A304" s="29"/>
      <c r="B304" s="146"/>
      <c r="C304" s="161" t="s">
        <v>775</v>
      </c>
      <c r="D304" s="161" t="s">
        <v>310</v>
      </c>
      <c r="E304" s="162"/>
      <c r="F304" s="163" t="s">
        <v>3255</v>
      </c>
      <c r="G304" s="164" t="s">
        <v>307</v>
      </c>
      <c r="H304" s="165">
        <v>3</v>
      </c>
      <c r="I304" s="166"/>
      <c r="J304" s="167">
        <f>ROUND(I304*H304,2)</f>
        <v>0</v>
      </c>
      <c r="K304" s="168"/>
      <c r="L304" s="169"/>
      <c r="M304" s="170" t="s">
        <v>1</v>
      </c>
      <c r="N304" s="171" t="s">
        <v>43</v>
      </c>
      <c r="O304" s="54"/>
      <c r="P304" s="157">
        <f>O304*H304</f>
        <v>0</v>
      </c>
      <c r="Q304" s="157">
        <v>2.0000000000000001E-4</v>
      </c>
      <c r="R304" s="157">
        <f>Q304*H304</f>
        <v>6.0000000000000006E-4</v>
      </c>
      <c r="S304" s="157">
        <v>0</v>
      </c>
      <c r="T304" s="158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59" t="s">
        <v>312</v>
      </c>
      <c r="AT304" s="159" t="s">
        <v>310</v>
      </c>
      <c r="AU304" s="159" t="s">
        <v>89</v>
      </c>
      <c r="AY304" s="14" t="s">
        <v>237</v>
      </c>
      <c r="BE304" s="160">
        <f>IF(N304="základná",J304,0)</f>
        <v>0</v>
      </c>
      <c r="BF304" s="160">
        <f>IF(N304="znížená",J304,0)</f>
        <v>0</v>
      </c>
      <c r="BG304" s="160">
        <f>IF(N304="zákl. prenesená",J304,0)</f>
        <v>0</v>
      </c>
      <c r="BH304" s="160">
        <f>IF(N304="zníž. prenesená",J304,0)</f>
        <v>0</v>
      </c>
      <c r="BI304" s="160">
        <f>IF(N304="nulová",J304,0)</f>
        <v>0</v>
      </c>
      <c r="BJ304" s="14" t="s">
        <v>89</v>
      </c>
      <c r="BK304" s="160">
        <f>ROUND(I304*H304,2)</f>
        <v>0</v>
      </c>
      <c r="BL304" s="14" t="s">
        <v>286</v>
      </c>
      <c r="BM304" s="159" t="s">
        <v>3256</v>
      </c>
    </row>
    <row r="305" spans="1:65" s="2" customFormat="1" ht="21.75" customHeight="1" x14ac:dyDescent="0.2">
      <c r="A305" s="29"/>
      <c r="B305" s="146"/>
      <c r="C305" s="147" t="s">
        <v>598</v>
      </c>
      <c r="D305" s="147" t="s">
        <v>240</v>
      </c>
      <c r="E305" s="148"/>
      <c r="F305" s="149" t="s">
        <v>3257</v>
      </c>
      <c r="G305" s="150" t="s">
        <v>307</v>
      </c>
      <c r="H305" s="151">
        <v>1</v>
      </c>
      <c r="I305" s="152"/>
      <c r="J305" s="153">
        <f>ROUND(I305*H305,2)</f>
        <v>0</v>
      </c>
      <c r="K305" s="154"/>
      <c r="L305" s="30"/>
      <c r="M305" s="155" t="s">
        <v>1</v>
      </c>
      <c r="N305" s="156" t="s">
        <v>43</v>
      </c>
      <c r="O305" s="54"/>
      <c r="P305" s="157">
        <f>O305*H305</f>
        <v>0</v>
      </c>
      <c r="Q305" s="157">
        <v>4.0000000000000003E-5</v>
      </c>
      <c r="R305" s="157">
        <f>Q305*H305</f>
        <v>4.0000000000000003E-5</v>
      </c>
      <c r="S305" s="157">
        <v>0</v>
      </c>
      <c r="T305" s="158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59" t="s">
        <v>286</v>
      </c>
      <c r="AT305" s="159" t="s">
        <v>240</v>
      </c>
      <c r="AU305" s="159" t="s">
        <v>89</v>
      </c>
      <c r="AY305" s="14" t="s">
        <v>237</v>
      </c>
      <c r="BE305" s="160">
        <f>IF(N305="základná",J305,0)</f>
        <v>0</v>
      </c>
      <c r="BF305" s="160">
        <f>IF(N305="znížená",J305,0)</f>
        <v>0</v>
      </c>
      <c r="BG305" s="160">
        <f>IF(N305="zákl. prenesená",J305,0)</f>
        <v>0</v>
      </c>
      <c r="BH305" s="160">
        <f>IF(N305="zníž. prenesená",J305,0)</f>
        <v>0</v>
      </c>
      <c r="BI305" s="160">
        <f>IF(N305="nulová",J305,0)</f>
        <v>0</v>
      </c>
      <c r="BJ305" s="14" t="s">
        <v>89</v>
      </c>
      <c r="BK305" s="160">
        <f>ROUND(I305*H305,2)</f>
        <v>0</v>
      </c>
      <c r="BL305" s="14" t="s">
        <v>286</v>
      </c>
      <c r="BM305" s="159" t="s">
        <v>3258</v>
      </c>
    </row>
    <row r="306" spans="1:65" s="2" customFormat="1" ht="21.75" customHeight="1" x14ac:dyDescent="0.2">
      <c r="A306" s="29"/>
      <c r="B306" s="146"/>
      <c r="C306" s="161" t="s">
        <v>780</v>
      </c>
      <c r="D306" s="161" t="s">
        <v>310</v>
      </c>
      <c r="E306" s="162"/>
      <c r="F306" s="163" t="s">
        <v>3259</v>
      </c>
      <c r="G306" s="164" t="s">
        <v>307</v>
      </c>
      <c r="H306" s="165">
        <v>1</v>
      </c>
      <c r="I306" s="166"/>
      <c r="J306" s="167">
        <f>ROUND(I306*H306,2)</f>
        <v>0</v>
      </c>
      <c r="K306" s="168"/>
      <c r="L306" s="169"/>
      <c r="M306" s="170" t="s">
        <v>1</v>
      </c>
      <c r="N306" s="171" t="s">
        <v>43</v>
      </c>
      <c r="O306" s="54"/>
      <c r="P306" s="157">
        <f>O306*H306</f>
        <v>0</v>
      </c>
      <c r="Q306" s="157">
        <v>2.0000000000000001E-4</v>
      </c>
      <c r="R306" s="157">
        <f>Q306*H306</f>
        <v>2.0000000000000001E-4</v>
      </c>
      <c r="S306" s="157">
        <v>0</v>
      </c>
      <c r="T306" s="158">
        <f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59" t="s">
        <v>312</v>
      </c>
      <c r="AT306" s="159" t="s">
        <v>310</v>
      </c>
      <c r="AU306" s="159" t="s">
        <v>89</v>
      </c>
      <c r="AY306" s="14" t="s">
        <v>237</v>
      </c>
      <c r="BE306" s="160">
        <f>IF(N306="základná",J306,0)</f>
        <v>0</v>
      </c>
      <c r="BF306" s="160">
        <f>IF(N306="znížená",J306,0)</f>
        <v>0</v>
      </c>
      <c r="BG306" s="160">
        <f>IF(N306="zákl. prenesená",J306,0)</f>
        <v>0</v>
      </c>
      <c r="BH306" s="160">
        <f>IF(N306="zníž. prenesená",J306,0)</f>
        <v>0</v>
      </c>
      <c r="BI306" s="160">
        <f>IF(N306="nulová",J306,0)</f>
        <v>0</v>
      </c>
      <c r="BJ306" s="14" t="s">
        <v>89</v>
      </c>
      <c r="BK306" s="160">
        <f>ROUND(I306*H306,2)</f>
        <v>0</v>
      </c>
      <c r="BL306" s="14" t="s">
        <v>286</v>
      </c>
      <c r="BM306" s="159" t="s">
        <v>3260</v>
      </c>
    </row>
    <row r="307" spans="1:65" s="2" customFormat="1" ht="21.75" customHeight="1" x14ac:dyDescent="0.2">
      <c r="A307" s="29"/>
      <c r="B307" s="146"/>
      <c r="C307" s="147" t="s">
        <v>600</v>
      </c>
      <c r="D307" s="147" t="s">
        <v>240</v>
      </c>
      <c r="E307" s="148"/>
      <c r="F307" s="149" t="s">
        <v>2032</v>
      </c>
      <c r="G307" s="150" t="s">
        <v>266</v>
      </c>
      <c r="H307" s="151">
        <v>1E-3</v>
      </c>
      <c r="I307" s="152"/>
      <c r="J307" s="153">
        <f>ROUND(I307*H307,2)</f>
        <v>0</v>
      </c>
      <c r="K307" s="154"/>
      <c r="L307" s="30"/>
      <c r="M307" s="155" t="s">
        <v>1</v>
      </c>
      <c r="N307" s="156" t="s">
        <v>43</v>
      </c>
      <c r="O307" s="54"/>
      <c r="P307" s="157">
        <f>O307*H307</f>
        <v>0</v>
      </c>
      <c r="Q307" s="157">
        <v>0</v>
      </c>
      <c r="R307" s="157">
        <f>Q307*H307</f>
        <v>0</v>
      </c>
      <c r="S307" s="157">
        <v>0</v>
      </c>
      <c r="T307" s="158">
        <f>S307*H307</f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59" t="s">
        <v>286</v>
      </c>
      <c r="AT307" s="159" t="s">
        <v>240</v>
      </c>
      <c r="AU307" s="159" t="s">
        <v>89</v>
      </c>
      <c r="AY307" s="14" t="s">
        <v>237</v>
      </c>
      <c r="BE307" s="160">
        <f>IF(N307="základná",J307,0)</f>
        <v>0</v>
      </c>
      <c r="BF307" s="160">
        <f>IF(N307="znížená",J307,0)</f>
        <v>0</v>
      </c>
      <c r="BG307" s="160">
        <f>IF(N307="zákl. prenesená",J307,0)</f>
        <v>0</v>
      </c>
      <c r="BH307" s="160">
        <f>IF(N307="zníž. prenesená",J307,0)</f>
        <v>0</v>
      </c>
      <c r="BI307" s="160">
        <f>IF(N307="nulová",J307,0)</f>
        <v>0</v>
      </c>
      <c r="BJ307" s="14" t="s">
        <v>89</v>
      </c>
      <c r="BK307" s="160">
        <f>ROUND(I307*H307,2)</f>
        <v>0</v>
      </c>
      <c r="BL307" s="14" t="s">
        <v>286</v>
      </c>
      <c r="BM307" s="159" t="s">
        <v>3261</v>
      </c>
    </row>
    <row r="308" spans="1:65" s="12" customFormat="1" ht="22.95" customHeight="1" x14ac:dyDescent="0.25">
      <c r="B308" s="134"/>
      <c r="D308" s="135" t="s">
        <v>76</v>
      </c>
      <c r="E308" s="144"/>
      <c r="F308" s="144" t="s">
        <v>1566</v>
      </c>
      <c r="I308" s="137"/>
      <c r="J308" s="145">
        <f>BK308</f>
        <v>0</v>
      </c>
      <c r="L308" s="134"/>
      <c r="M308" s="138"/>
      <c r="N308" s="139"/>
      <c r="O308" s="139"/>
      <c r="P308" s="140">
        <f>SUM(P309:P311)</f>
        <v>0</v>
      </c>
      <c r="Q308" s="139"/>
      <c r="R308" s="140">
        <f>SUM(R309:R311)</f>
        <v>7.4999999999999997E-3</v>
      </c>
      <c r="S308" s="139"/>
      <c r="T308" s="141">
        <f>SUM(T309:T311)</f>
        <v>7.0000000000000007E-2</v>
      </c>
      <c r="AR308" s="135" t="s">
        <v>89</v>
      </c>
      <c r="AT308" s="142" t="s">
        <v>76</v>
      </c>
      <c r="AU308" s="142" t="s">
        <v>83</v>
      </c>
      <c r="AY308" s="135" t="s">
        <v>237</v>
      </c>
      <c r="BK308" s="143">
        <f>SUM(BK309:BK311)</f>
        <v>0</v>
      </c>
    </row>
    <row r="309" spans="1:65" s="2" customFormat="1" ht="21.75" customHeight="1" x14ac:dyDescent="0.2">
      <c r="A309" s="29"/>
      <c r="B309" s="146"/>
      <c r="C309" s="147" t="s">
        <v>786</v>
      </c>
      <c r="D309" s="147" t="s">
        <v>240</v>
      </c>
      <c r="E309" s="148"/>
      <c r="F309" s="149" t="s">
        <v>2044</v>
      </c>
      <c r="G309" s="150" t="s">
        <v>1382</v>
      </c>
      <c r="H309" s="151">
        <v>50</v>
      </c>
      <c r="I309" s="152"/>
      <c r="J309" s="153">
        <f>ROUND(I309*H309,2)</f>
        <v>0</v>
      </c>
      <c r="K309" s="154"/>
      <c r="L309" s="30"/>
      <c r="M309" s="155" t="s">
        <v>1</v>
      </c>
      <c r="N309" s="156" t="s">
        <v>43</v>
      </c>
      <c r="O309" s="54"/>
      <c r="P309" s="157">
        <f>O309*H309</f>
        <v>0</v>
      </c>
      <c r="Q309" s="157">
        <v>8.0000000000000007E-5</v>
      </c>
      <c r="R309" s="157">
        <f>Q309*H309</f>
        <v>4.0000000000000001E-3</v>
      </c>
      <c r="S309" s="157">
        <v>0</v>
      </c>
      <c r="T309" s="158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59" t="s">
        <v>286</v>
      </c>
      <c r="AT309" s="159" t="s">
        <v>240</v>
      </c>
      <c r="AU309" s="159" t="s">
        <v>89</v>
      </c>
      <c r="AY309" s="14" t="s">
        <v>237</v>
      </c>
      <c r="BE309" s="160">
        <f>IF(N309="základná",J309,0)</f>
        <v>0</v>
      </c>
      <c r="BF309" s="160">
        <f>IF(N309="znížená",J309,0)</f>
        <v>0</v>
      </c>
      <c r="BG309" s="160">
        <f>IF(N309="zákl. prenesená",J309,0)</f>
        <v>0</v>
      </c>
      <c r="BH309" s="160">
        <f>IF(N309="zníž. prenesená",J309,0)</f>
        <v>0</v>
      </c>
      <c r="BI309" s="160">
        <f>IF(N309="nulová",J309,0)</f>
        <v>0</v>
      </c>
      <c r="BJ309" s="14" t="s">
        <v>89</v>
      </c>
      <c r="BK309" s="160">
        <f>ROUND(I309*H309,2)</f>
        <v>0</v>
      </c>
      <c r="BL309" s="14" t="s">
        <v>286</v>
      </c>
      <c r="BM309" s="159" t="s">
        <v>3262</v>
      </c>
    </row>
    <row r="310" spans="1:65" s="2" customFormat="1" ht="33" customHeight="1" x14ac:dyDescent="0.2">
      <c r="A310" s="29"/>
      <c r="B310" s="146"/>
      <c r="C310" s="147" t="s">
        <v>602</v>
      </c>
      <c r="D310" s="147" t="s">
        <v>240</v>
      </c>
      <c r="E310" s="148"/>
      <c r="F310" s="149" t="s">
        <v>2046</v>
      </c>
      <c r="G310" s="150" t="s">
        <v>1382</v>
      </c>
      <c r="H310" s="151">
        <v>70</v>
      </c>
      <c r="I310" s="152"/>
      <c r="J310" s="153">
        <f>ROUND(I310*H310,2)</f>
        <v>0</v>
      </c>
      <c r="K310" s="154"/>
      <c r="L310" s="30"/>
      <c r="M310" s="155" t="s">
        <v>1</v>
      </c>
      <c r="N310" s="156" t="s">
        <v>43</v>
      </c>
      <c r="O310" s="54"/>
      <c r="P310" s="157">
        <f>O310*H310</f>
        <v>0</v>
      </c>
      <c r="Q310" s="157">
        <v>5.0000000000000002E-5</v>
      </c>
      <c r="R310" s="157">
        <f>Q310*H310</f>
        <v>3.5000000000000001E-3</v>
      </c>
      <c r="S310" s="157">
        <v>1E-3</v>
      </c>
      <c r="T310" s="158">
        <f>S310*H310</f>
        <v>7.0000000000000007E-2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59" t="s">
        <v>286</v>
      </c>
      <c r="AT310" s="159" t="s">
        <v>240</v>
      </c>
      <c r="AU310" s="159" t="s">
        <v>89</v>
      </c>
      <c r="AY310" s="14" t="s">
        <v>237</v>
      </c>
      <c r="BE310" s="160">
        <f>IF(N310="základná",J310,0)</f>
        <v>0</v>
      </c>
      <c r="BF310" s="160">
        <f>IF(N310="znížená",J310,0)</f>
        <v>0</v>
      </c>
      <c r="BG310" s="160">
        <f>IF(N310="zákl. prenesená",J310,0)</f>
        <v>0</v>
      </c>
      <c r="BH310" s="160">
        <f>IF(N310="zníž. prenesená",J310,0)</f>
        <v>0</v>
      </c>
      <c r="BI310" s="160">
        <f>IF(N310="nulová",J310,0)</f>
        <v>0</v>
      </c>
      <c r="BJ310" s="14" t="s">
        <v>89</v>
      </c>
      <c r="BK310" s="160">
        <f>ROUND(I310*H310,2)</f>
        <v>0</v>
      </c>
      <c r="BL310" s="14" t="s">
        <v>286</v>
      </c>
      <c r="BM310" s="159" t="s">
        <v>3263</v>
      </c>
    </row>
    <row r="311" spans="1:65" s="2" customFormat="1" ht="21.75" customHeight="1" x14ac:dyDescent="0.2">
      <c r="A311" s="29"/>
      <c r="B311" s="146"/>
      <c r="C311" s="147" t="s">
        <v>791</v>
      </c>
      <c r="D311" s="147" t="s">
        <v>240</v>
      </c>
      <c r="E311" s="148"/>
      <c r="F311" s="149" t="s">
        <v>1591</v>
      </c>
      <c r="G311" s="150" t="s">
        <v>266</v>
      </c>
      <c r="H311" s="151">
        <v>8.0000000000000002E-3</v>
      </c>
      <c r="I311" s="152"/>
      <c r="J311" s="153">
        <f>ROUND(I311*H311,2)</f>
        <v>0</v>
      </c>
      <c r="K311" s="154"/>
      <c r="L311" s="30"/>
      <c r="M311" s="155" t="s">
        <v>1</v>
      </c>
      <c r="N311" s="156" t="s">
        <v>43</v>
      </c>
      <c r="O311" s="54"/>
      <c r="P311" s="157">
        <f>O311*H311</f>
        <v>0</v>
      </c>
      <c r="Q311" s="157">
        <v>0</v>
      </c>
      <c r="R311" s="157">
        <f>Q311*H311</f>
        <v>0</v>
      </c>
      <c r="S311" s="157">
        <v>0</v>
      </c>
      <c r="T311" s="158">
        <f>S311*H311</f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59" t="s">
        <v>286</v>
      </c>
      <c r="AT311" s="159" t="s">
        <v>240</v>
      </c>
      <c r="AU311" s="159" t="s">
        <v>89</v>
      </c>
      <c r="AY311" s="14" t="s">
        <v>237</v>
      </c>
      <c r="BE311" s="160">
        <f>IF(N311="základná",J311,0)</f>
        <v>0</v>
      </c>
      <c r="BF311" s="160">
        <f>IF(N311="znížená",J311,0)</f>
        <v>0</v>
      </c>
      <c r="BG311" s="160">
        <f>IF(N311="zákl. prenesená",J311,0)</f>
        <v>0</v>
      </c>
      <c r="BH311" s="160">
        <f>IF(N311="zníž. prenesená",J311,0)</f>
        <v>0</v>
      </c>
      <c r="BI311" s="160">
        <f>IF(N311="nulová",J311,0)</f>
        <v>0</v>
      </c>
      <c r="BJ311" s="14" t="s">
        <v>89</v>
      </c>
      <c r="BK311" s="160">
        <f>ROUND(I311*H311,2)</f>
        <v>0</v>
      </c>
      <c r="BL311" s="14" t="s">
        <v>286</v>
      </c>
      <c r="BM311" s="159" t="s">
        <v>3264</v>
      </c>
    </row>
    <row r="312" spans="1:65" s="12" customFormat="1" ht="25.95" customHeight="1" x14ac:dyDescent="0.25">
      <c r="B312" s="134"/>
      <c r="D312" s="135" t="s">
        <v>76</v>
      </c>
      <c r="E312" s="136"/>
      <c r="F312" s="136" t="s">
        <v>1828</v>
      </c>
      <c r="I312" s="137"/>
      <c r="J312" s="122">
        <f>BK312</f>
        <v>0</v>
      </c>
      <c r="L312" s="134"/>
      <c r="M312" s="138"/>
      <c r="N312" s="139"/>
      <c r="O312" s="139"/>
      <c r="P312" s="140">
        <f>SUM(P313:P314)</f>
        <v>0</v>
      </c>
      <c r="Q312" s="139"/>
      <c r="R312" s="140">
        <f>SUM(R313:R314)</f>
        <v>0</v>
      </c>
      <c r="S312" s="139"/>
      <c r="T312" s="141">
        <f>SUM(T313:T314)</f>
        <v>0</v>
      </c>
      <c r="AR312" s="135" t="s">
        <v>243</v>
      </c>
      <c r="AT312" s="142" t="s">
        <v>76</v>
      </c>
      <c r="AU312" s="142" t="s">
        <v>77</v>
      </c>
      <c r="AY312" s="135" t="s">
        <v>237</v>
      </c>
      <c r="BK312" s="143">
        <f>SUM(BK313:BK314)</f>
        <v>0</v>
      </c>
    </row>
    <row r="313" spans="1:65" s="2" customFormat="1" ht="33" customHeight="1" x14ac:dyDescent="0.2">
      <c r="A313" s="29"/>
      <c r="B313" s="146"/>
      <c r="C313" s="147" t="s">
        <v>604</v>
      </c>
      <c r="D313" s="147" t="s">
        <v>240</v>
      </c>
      <c r="E313" s="148"/>
      <c r="F313" s="149" t="s">
        <v>2049</v>
      </c>
      <c r="G313" s="150" t="s">
        <v>454</v>
      </c>
      <c r="H313" s="151">
        <v>50</v>
      </c>
      <c r="I313" s="152"/>
      <c r="J313" s="153">
        <f>ROUND(I313*H313,2)</f>
        <v>0</v>
      </c>
      <c r="K313" s="154"/>
      <c r="L313" s="30"/>
      <c r="M313" s="155" t="s">
        <v>1</v>
      </c>
      <c r="N313" s="156" t="s">
        <v>43</v>
      </c>
      <c r="O313" s="54"/>
      <c r="P313" s="157">
        <f>O313*H313</f>
        <v>0</v>
      </c>
      <c r="Q313" s="157">
        <v>0</v>
      </c>
      <c r="R313" s="157">
        <f>Q313*H313</f>
        <v>0</v>
      </c>
      <c r="S313" s="157">
        <v>0</v>
      </c>
      <c r="T313" s="158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59" t="s">
        <v>972</v>
      </c>
      <c r="AT313" s="159" t="s">
        <v>240</v>
      </c>
      <c r="AU313" s="159" t="s">
        <v>83</v>
      </c>
      <c r="AY313" s="14" t="s">
        <v>237</v>
      </c>
      <c r="BE313" s="160">
        <f>IF(N313="základná",J313,0)</f>
        <v>0</v>
      </c>
      <c r="BF313" s="160">
        <f>IF(N313="znížená",J313,0)</f>
        <v>0</v>
      </c>
      <c r="BG313" s="160">
        <f>IF(N313="zákl. prenesená",J313,0)</f>
        <v>0</v>
      </c>
      <c r="BH313" s="160">
        <f>IF(N313="zníž. prenesená",J313,0)</f>
        <v>0</v>
      </c>
      <c r="BI313" s="160">
        <f>IF(N313="nulová",J313,0)</f>
        <v>0</v>
      </c>
      <c r="BJ313" s="14" t="s">
        <v>89</v>
      </c>
      <c r="BK313" s="160">
        <f>ROUND(I313*H313,2)</f>
        <v>0</v>
      </c>
      <c r="BL313" s="14" t="s">
        <v>972</v>
      </c>
      <c r="BM313" s="159" t="s">
        <v>3265</v>
      </c>
    </row>
    <row r="314" spans="1:65" s="2" customFormat="1" ht="33" customHeight="1" x14ac:dyDescent="0.2">
      <c r="A314" s="29"/>
      <c r="B314" s="146"/>
      <c r="C314" s="147" t="s">
        <v>797</v>
      </c>
      <c r="D314" s="147" t="s">
        <v>240</v>
      </c>
      <c r="E314" s="148"/>
      <c r="F314" s="149" t="s">
        <v>1831</v>
      </c>
      <c r="G314" s="150" t="s">
        <v>454</v>
      </c>
      <c r="H314" s="151">
        <v>20</v>
      </c>
      <c r="I314" s="152"/>
      <c r="J314" s="153">
        <f>ROUND(I314*H314,2)</f>
        <v>0</v>
      </c>
      <c r="K314" s="154"/>
      <c r="L314" s="30"/>
      <c r="M314" s="155" t="s">
        <v>1</v>
      </c>
      <c r="N314" s="156" t="s">
        <v>43</v>
      </c>
      <c r="O314" s="54"/>
      <c r="P314" s="157">
        <f>O314*H314</f>
        <v>0</v>
      </c>
      <c r="Q314" s="157">
        <v>0</v>
      </c>
      <c r="R314" s="157">
        <f>Q314*H314</f>
        <v>0</v>
      </c>
      <c r="S314" s="157">
        <v>0</v>
      </c>
      <c r="T314" s="158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59" t="s">
        <v>972</v>
      </c>
      <c r="AT314" s="159" t="s">
        <v>240</v>
      </c>
      <c r="AU314" s="159" t="s">
        <v>83</v>
      </c>
      <c r="AY314" s="14" t="s">
        <v>237</v>
      </c>
      <c r="BE314" s="160">
        <f>IF(N314="základná",J314,0)</f>
        <v>0</v>
      </c>
      <c r="BF314" s="160">
        <f>IF(N314="znížená",J314,0)</f>
        <v>0</v>
      </c>
      <c r="BG314" s="160">
        <f>IF(N314="zákl. prenesená",J314,0)</f>
        <v>0</v>
      </c>
      <c r="BH314" s="160">
        <f>IF(N314="zníž. prenesená",J314,0)</f>
        <v>0</v>
      </c>
      <c r="BI314" s="160">
        <f>IF(N314="nulová",J314,0)</f>
        <v>0</v>
      </c>
      <c r="BJ314" s="14" t="s">
        <v>89</v>
      </c>
      <c r="BK314" s="160">
        <f>ROUND(I314*H314,2)</f>
        <v>0</v>
      </c>
      <c r="BL314" s="14" t="s">
        <v>972</v>
      </c>
      <c r="BM314" s="159" t="s">
        <v>3266</v>
      </c>
    </row>
    <row r="315" spans="1:65" s="12" customFormat="1" ht="25.95" customHeight="1" x14ac:dyDescent="0.25">
      <c r="B315" s="134"/>
      <c r="D315" s="135" t="s">
        <v>76</v>
      </c>
      <c r="E315" s="136"/>
      <c r="F315" s="136" t="s">
        <v>467</v>
      </c>
      <c r="I315" s="137"/>
      <c r="J315" s="122">
        <f>BK315</f>
        <v>0</v>
      </c>
      <c r="L315" s="134"/>
      <c r="M315" s="138"/>
      <c r="N315" s="139"/>
      <c r="O315" s="139"/>
      <c r="P315" s="140">
        <f>SUM(P316:P318)</f>
        <v>0</v>
      </c>
      <c r="Q315" s="139"/>
      <c r="R315" s="140">
        <f>SUM(R316:R318)</f>
        <v>0</v>
      </c>
      <c r="S315" s="139"/>
      <c r="T315" s="141">
        <f>SUM(T316:T318)</f>
        <v>0</v>
      </c>
      <c r="AR315" s="135" t="s">
        <v>252</v>
      </c>
      <c r="AT315" s="142" t="s">
        <v>76</v>
      </c>
      <c r="AU315" s="142" t="s">
        <v>77</v>
      </c>
      <c r="AY315" s="135" t="s">
        <v>237</v>
      </c>
      <c r="BK315" s="143">
        <f>SUM(BK316:BK318)</f>
        <v>0</v>
      </c>
    </row>
    <row r="316" spans="1:65" s="2" customFormat="1" ht="21.75" customHeight="1" x14ac:dyDescent="0.2">
      <c r="A316" s="29"/>
      <c r="B316" s="146"/>
      <c r="C316" s="147" t="s">
        <v>608</v>
      </c>
      <c r="D316" s="147" t="s">
        <v>240</v>
      </c>
      <c r="E316" s="148"/>
      <c r="F316" s="149" t="s">
        <v>2054</v>
      </c>
      <c r="G316" s="150" t="s">
        <v>469</v>
      </c>
      <c r="H316" s="151">
        <v>1</v>
      </c>
      <c r="I316" s="152"/>
      <c r="J316" s="153">
        <f>ROUND(I316*H316,2)</f>
        <v>0</v>
      </c>
      <c r="K316" s="154"/>
      <c r="L316" s="30"/>
      <c r="M316" s="155" t="s">
        <v>1</v>
      </c>
      <c r="N316" s="156" t="s">
        <v>43</v>
      </c>
      <c r="O316" s="54"/>
      <c r="P316" s="157">
        <f>O316*H316</f>
        <v>0</v>
      </c>
      <c r="Q316" s="157">
        <v>0</v>
      </c>
      <c r="R316" s="157">
        <f>Q316*H316</f>
        <v>0</v>
      </c>
      <c r="S316" s="157">
        <v>0</v>
      </c>
      <c r="T316" s="158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59" t="s">
        <v>470</v>
      </c>
      <c r="AT316" s="159" t="s">
        <v>240</v>
      </c>
      <c r="AU316" s="159" t="s">
        <v>83</v>
      </c>
      <c r="AY316" s="14" t="s">
        <v>237</v>
      </c>
      <c r="BE316" s="160">
        <f>IF(N316="základná",J316,0)</f>
        <v>0</v>
      </c>
      <c r="BF316" s="160">
        <f>IF(N316="znížená",J316,0)</f>
        <v>0</v>
      </c>
      <c r="BG316" s="160">
        <f>IF(N316="zákl. prenesená",J316,0)</f>
        <v>0</v>
      </c>
      <c r="BH316" s="160">
        <f>IF(N316="zníž. prenesená",J316,0)</f>
        <v>0</v>
      </c>
      <c r="BI316" s="160">
        <f>IF(N316="nulová",J316,0)</f>
        <v>0</v>
      </c>
      <c r="BJ316" s="14" t="s">
        <v>89</v>
      </c>
      <c r="BK316" s="160">
        <f>ROUND(I316*H316,2)</f>
        <v>0</v>
      </c>
      <c r="BL316" s="14" t="s">
        <v>470</v>
      </c>
      <c r="BM316" s="159" t="s">
        <v>3267</v>
      </c>
    </row>
    <row r="317" spans="1:65" s="2" customFormat="1" ht="16.5" customHeight="1" x14ac:dyDescent="0.2">
      <c r="A317" s="29"/>
      <c r="B317" s="146"/>
      <c r="C317" s="147" t="s">
        <v>807</v>
      </c>
      <c r="D317" s="147" t="s">
        <v>240</v>
      </c>
      <c r="E317" s="148"/>
      <c r="F317" s="149" t="s">
        <v>2056</v>
      </c>
      <c r="G317" s="150" t="s">
        <v>469</v>
      </c>
      <c r="H317" s="151">
        <v>1</v>
      </c>
      <c r="I317" s="152"/>
      <c r="J317" s="153">
        <f>ROUND(I317*H317,2)</f>
        <v>0</v>
      </c>
      <c r="K317" s="154"/>
      <c r="L317" s="30"/>
      <c r="M317" s="155" t="s">
        <v>1</v>
      </c>
      <c r="N317" s="156" t="s">
        <v>43</v>
      </c>
      <c r="O317" s="54"/>
      <c r="P317" s="157">
        <f>O317*H317</f>
        <v>0</v>
      </c>
      <c r="Q317" s="157">
        <v>0</v>
      </c>
      <c r="R317" s="157">
        <f>Q317*H317</f>
        <v>0</v>
      </c>
      <c r="S317" s="157">
        <v>0</v>
      </c>
      <c r="T317" s="158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59" t="s">
        <v>470</v>
      </c>
      <c r="AT317" s="159" t="s">
        <v>240</v>
      </c>
      <c r="AU317" s="159" t="s">
        <v>83</v>
      </c>
      <c r="AY317" s="14" t="s">
        <v>237</v>
      </c>
      <c r="BE317" s="160">
        <f>IF(N317="základná",J317,0)</f>
        <v>0</v>
      </c>
      <c r="BF317" s="160">
        <f>IF(N317="znížená",J317,0)</f>
        <v>0</v>
      </c>
      <c r="BG317" s="160">
        <f>IF(N317="zákl. prenesená",J317,0)</f>
        <v>0</v>
      </c>
      <c r="BH317" s="160">
        <f>IF(N317="zníž. prenesená",J317,0)</f>
        <v>0</v>
      </c>
      <c r="BI317" s="160">
        <f>IF(N317="nulová",J317,0)</f>
        <v>0</v>
      </c>
      <c r="BJ317" s="14" t="s">
        <v>89</v>
      </c>
      <c r="BK317" s="160">
        <f>ROUND(I317*H317,2)</f>
        <v>0</v>
      </c>
      <c r="BL317" s="14" t="s">
        <v>470</v>
      </c>
      <c r="BM317" s="159" t="s">
        <v>3268</v>
      </c>
    </row>
    <row r="318" spans="1:65" s="2" customFormat="1" ht="21.75" customHeight="1" x14ac:dyDescent="0.2">
      <c r="A318" s="29"/>
      <c r="B318" s="146"/>
      <c r="C318" s="147" t="s">
        <v>611</v>
      </c>
      <c r="D318" s="147" t="s">
        <v>240</v>
      </c>
      <c r="E318" s="148"/>
      <c r="F318" s="149" t="s">
        <v>1059</v>
      </c>
      <c r="G318" s="150" t="s">
        <v>469</v>
      </c>
      <c r="H318" s="151">
        <v>1</v>
      </c>
      <c r="I318" s="152"/>
      <c r="J318" s="153">
        <f>ROUND(I318*H318,2)</f>
        <v>0</v>
      </c>
      <c r="K318" s="154"/>
      <c r="L318" s="30"/>
      <c r="M318" s="155" t="s">
        <v>1</v>
      </c>
      <c r="N318" s="156" t="s">
        <v>43</v>
      </c>
      <c r="O318" s="54"/>
      <c r="P318" s="157">
        <f>O318*H318</f>
        <v>0</v>
      </c>
      <c r="Q318" s="157">
        <v>0</v>
      </c>
      <c r="R318" s="157">
        <f>Q318*H318</f>
        <v>0</v>
      </c>
      <c r="S318" s="157">
        <v>0</v>
      </c>
      <c r="T318" s="158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59" t="s">
        <v>470</v>
      </c>
      <c r="AT318" s="159" t="s">
        <v>240</v>
      </c>
      <c r="AU318" s="159" t="s">
        <v>83</v>
      </c>
      <c r="AY318" s="14" t="s">
        <v>237</v>
      </c>
      <c r="BE318" s="160">
        <f>IF(N318="základná",J318,0)</f>
        <v>0</v>
      </c>
      <c r="BF318" s="160">
        <f>IF(N318="znížená",J318,0)</f>
        <v>0</v>
      </c>
      <c r="BG318" s="160">
        <f>IF(N318="zákl. prenesená",J318,0)</f>
        <v>0</v>
      </c>
      <c r="BH318" s="160">
        <f>IF(N318="zníž. prenesená",J318,0)</f>
        <v>0</v>
      </c>
      <c r="BI318" s="160">
        <f>IF(N318="nulová",J318,0)</f>
        <v>0</v>
      </c>
      <c r="BJ318" s="14" t="s">
        <v>89</v>
      </c>
      <c r="BK318" s="160">
        <f>ROUND(I318*H318,2)</f>
        <v>0</v>
      </c>
      <c r="BL318" s="14" t="s">
        <v>470</v>
      </c>
      <c r="BM318" s="159" t="s">
        <v>3269</v>
      </c>
    </row>
    <row r="319" spans="1:65" s="2" customFormat="1" ht="6.9" customHeight="1" x14ac:dyDescent="0.2">
      <c r="A319" s="29"/>
      <c r="B319" s="43"/>
      <c r="C319" s="44"/>
      <c r="D319" s="44"/>
      <c r="E319" s="44"/>
      <c r="F319" s="44"/>
      <c r="G319" s="44"/>
      <c r="H319" s="44"/>
      <c r="I319" s="44"/>
      <c r="J319" s="44"/>
      <c r="K319" s="44"/>
      <c r="L319" s="30"/>
      <c r="M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</row>
  </sheetData>
  <autoFilter ref="C136:K318" xr:uid="{00000000-0009-0000-0000-00000C000000}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319" xr:uid="{00000000-0002-0000-0C00-000000000000}">
      <formula1>"K, M"</formula1>
    </dataValidation>
    <dataValidation type="list" allowBlank="1" showInputMessage="1" showErrorMessage="1" error="Povolené sú hodnoty základná, znížená, nulová." sqref="N319" xr:uid="{00000000-0002-0000-0C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6"/>
  <sheetViews>
    <sheetView showGridLines="0" topLeftCell="A130" zoomScaleNormal="100" workbookViewId="0">
      <selection activeCell="J130" sqref="J130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133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3270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3271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ROUND(J129,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ROUND((ROUND((SUM(BE129:BE175)),  2) + SUM(#REF!)), 2)</f>
        <v>#REF!</v>
      </c>
      <c r="G35" s="29"/>
      <c r="H35" s="29"/>
      <c r="I35" s="101">
        <v>0.2</v>
      </c>
      <c r="J35" s="100" t="e">
        <f>ROUND((ROUND(((SUM(BE129:BE175))*I35),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ROUND((ROUND((SUM(BF129:BF175)),  2) + SUM(#REF!)), 2)</f>
        <v>#REF!</v>
      </c>
      <c r="G36" s="29"/>
      <c r="H36" s="29"/>
      <c r="I36" s="101">
        <v>0.2</v>
      </c>
      <c r="J36" s="100" t="e">
        <f>ROUND((ROUND(((SUM(BF129:BF175))*I36),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ROUND((ROUND((SUM(BG129:BG175)),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ROUND((ROUND((SUM(BH129:BH175)),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ROUND((ROUND((SUM(BI129:BI175)),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3270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04_A - ACH -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J129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J130</f>
        <v>0</v>
      </c>
      <c r="L99" s="113"/>
    </row>
    <row r="100" spans="1:47" s="10" customFormat="1" ht="19.95" customHeight="1" x14ac:dyDescent="0.2">
      <c r="B100" s="117"/>
      <c r="D100" s="118" t="s">
        <v>2059</v>
      </c>
      <c r="E100" s="119"/>
      <c r="F100" s="119"/>
      <c r="G100" s="119"/>
      <c r="H100" s="119"/>
      <c r="I100" s="119"/>
      <c r="J100" s="120">
        <f>J131</f>
        <v>0</v>
      </c>
      <c r="L100" s="117"/>
    </row>
    <row r="101" spans="1:47" s="10" customFormat="1" ht="19.95" customHeight="1" x14ac:dyDescent="0.2">
      <c r="B101" s="117"/>
      <c r="D101" s="118" t="s">
        <v>1271</v>
      </c>
      <c r="E101" s="119"/>
      <c r="F101" s="119"/>
      <c r="G101" s="119"/>
      <c r="H101" s="119"/>
      <c r="I101" s="119"/>
      <c r="J101" s="120">
        <f>J143</f>
        <v>0</v>
      </c>
      <c r="L101" s="117"/>
    </row>
    <row r="102" spans="1:47" s="10" customFormat="1" ht="19.95" customHeight="1" x14ac:dyDescent="0.2">
      <c r="B102" s="117"/>
      <c r="D102" s="118" t="s">
        <v>1272</v>
      </c>
      <c r="E102" s="119"/>
      <c r="F102" s="119"/>
      <c r="G102" s="119"/>
      <c r="H102" s="119"/>
      <c r="I102" s="119"/>
      <c r="J102" s="120">
        <f>J152</f>
        <v>0</v>
      </c>
      <c r="L102" s="117"/>
    </row>
    <row r="103" spans="1:47" s="10" customFormat="1" ht="19.95" customHeight="1" x14ac:dyDescent="0.2">
      <c r="B103" s="117"/>
      <c r="D103" s="118" t="s">
        <v>1670</v>
      </c>
      <c r="E103" s="119"/>
      <c r="F103" s="119"/>
      <c r="G103" s="119"/>
      <c r="H103" s="119"/>
      <c r="I103" s="119"/>
      <c r="J103" s="120">
        <f>J156</f>
        <v>0</v>
      </c>
      <c r="L103" s="117"/>
    </row>
    <row r="104" spans="1:47" s="9" customFormat="1" ht="24.9" customHeight="1" x14ac:dyDescent="0.2">
      <c r="B104" s="113"/>
      <c r="D104" s="114" t="s">
        <v>1061</v>
      </c>
      <c r="E104" s="115"/>
      <c r="F104" s="115"/>
      <c r="G104" s="115"/>
      <c r="H104" s="115"/>
      <c r="I104" s="115"/>
      <c r="J104" s="116">
        <f>J167</f>
        <v>0</v>
      </c>
      <c r="L104" s="113"/>
    </row>
    <row r="105" spans="1:47" s="10" customFormat="1" ht="19.95" customHeight="1" x14ac:dyDescent="0.2">
      <c r="B105" s="117"/>
      <c r="D105" s="118" t="s">
        <v>3272</v>
      </c>
      <c r="E105" s="119"/>
      <c r="F105" s="119"/>
      <c r="G105" s="119"/>
      <c r="H105" s="119"/>
      <c r="I105" s="119"/>
      <c r="J105" s="120">
        <f>J168</f>
        <v>0</v>
      </c>
      <c r="L105" s="117"/>
    </row>
    <row r="106" spans="1:47" s="9" customFormat="1" ht="24.9" customHeight="1" x14ac:dyDescent="0.2">
      <c r="B106" s="113"/>
      <c r="D106" s="114" t="s">
        <v>1673</v>
      </c>
      <c r="E106" s="115"/>
      <c r="F106" s="115"/>
      <c r="G106" s="115"/>
      <c r="H106" s="115"/>
      <c r="I106" s="115"/>
      <c r="J106" s="116">
        <f>J170</f>
        <v>0</v>
      </c>
      <c r="L106" s="113"/>
    </row>
    <row r="107" spans="1:47" s="9" customFormat="1" ht="24.9" customHeight="1" x14ac:dyDescent="0.2">
      <c r="B107" s="113"/>
      <c r="D107" s="114" t="s">
        <v>222</v>
      </c>
      <c r="E107" s="115"/>
      <c r="F107" s="115"/>
      <c r="G107" s="115"/>
      <c r="H107" s="115"/>
      <c r="I107" s="115"/>
      <c r="J107" s="116">
        <f>J173</f>
        <v>0</v>
      </c>
      <c r="L107" s="113"/>
    </row>
    <row r="108" spans="1:47" s="2" customFormat="1" ht="21.75" customHeight="1" x14ac:dyDescent="0.2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3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 x14ac:dyDescent="0.2">
      <c r="A109" s="29"/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 x14ac:dyDescent="0.2">
      <c r="A113" s="29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 x14ac:dyDescent="0.2">
      <c r="A114" s="29"/>
      <c r="B114" s="30"/>
      <c r="C114" s="18" t="s">
        <v>224</v>
      </c>
      <c r="D114" s="29"/>
      <c r="E114" s="29"/>
      <c r="F114" s="29"/>
      <c r="G114" s="29"/>
      <c r="H114" s="29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 x14ac:dyDescent="0.2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 x14ac:dyDescent="0.2">
      <c r="A116" s="29"/>
      <c r="B116" s="30"/>
      <c r="C116" s="24" t="s">
        <v>15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 x14ac:dyDescent="0.2">
      <c r="A117" s="29"/>
      <c r="B117" s="30"/>
      <c r="C117" s="29"/>
      <c r="D117" s="29"/>
      <c r="E117" s="241" t="str">
        <f>E7</f>
        <v>SOŠ hotelových služieb a dopravy – modernizácia odborného vzdelávania</v>
      </c>
      <c r="F117" s="242"/>
      <c r="G117" s="242"/>
      <c r="H117" s="242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 x14ac:dyDescent="0.2">
      <c r="B118" s="17"/>
      <c r="C118" s="24" t="s">
        <v>201</v>
      </c>
      <c r="L118" s="17"/>
    </row>
    <row r="119" spans="1:31" s="2" customFormat="1" ht="23.25" customHeight="1" x14ac:dyDescent="0.2">
      <c r="A119" s="29"/>
      <c r="B119" s="30"/>
      <c r="C119" s="29"/>
      <c r="D119" s="29"/>
      <c r="E119" s="241" t="s">
        <v>3270</v>
      </c>
      <c r="F119" s="240"/>
      <c r="G119" s="240"/>
      <c r="H119" s="240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 x14ac:dyDescent="0.2">
      <c r="A120" s="29"/>
      <c r="B120" s="30"/>
      <c r="C120" s="24" t="s">
        <v>203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 x14ac:dyDescent="0.2">
      <c r="A121" s="29"/>
      <c r="B121" s="30"/>
      <c r="C121" s="29"/>
      <c r="D121" s="29"/>
      <c r="E121" s="214" t="str">
        <f>E11</f>
        <v xml:space="preserve">SO 04_A - ACH - Architektonicko – stavebné riešenie 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19</v>
      </c>
      <c r="D123" s="29"/>
      <c r="E123" s="29"/>
      <c r="F123" s="22" t="str">
        <f>F14</f>
        <v>Lučenec</v>
      </c>
      <c r="G123" s="29"/>
      <c r="H123" s="29"/>
      <c r="I123" s="24" t="s">
        <v>21</v>
      </c>
      <c r="J123" s="51">
        <f>IF(J14="","",J14)</f>
        <v>44354</v>
      </c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 x14ac:dyDescent="0.2">
      <c r="A125" s="29"/>
      <c r="B125" s="30"/>
      <c r="C125" s="24" t="s">
        <v>22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28</v>
      </c>
      <c r="J125" s="27" t="str">
        <f>E23</f>
        <v>DESIGN ENGINEERING, a.s.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 x14ac:dyDescent="0.2">
      <c r="A126" s="29"/>
      <c r="B126" s="30"/>
      <c r="C126" s="24" t="s">
        <v>26</v>
      </c>
      <c r="D126" s="29"/>
      <c r="E126" s="29"/>
      <c r="F126" s="22" t="str">
        <f>IF(E20="","",E20)</f>
        <v>Vyplň údaj</v>
      </c>
      <c r="G126" s="29"/>
      <c r="H126" s="29"/>
      <c r="I126" s="24" t="s">
        <v>33</v>
      </c>
      <c r="J126" s="27" t="str">
        <f>E26</f>
        <v xml:space="preserve"> 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 x14ac:dyDescent="0.2">
      <c r="A128" s="123"/>
      <c r="B128" s="124"/>
      <c r="C128" s="125" t="s">
        <v>225</v>
      </c>
      <c r="D128" s="126" t="s">
        <v>62</v>
      </c>
      <c r="E128" s="126" t="s">
        <v>58</v>
      </c>
      <c r="F128" s="126" t="s">
        <v>59</v>
      </c>
      <c r="G128" s="126" t="s">
        <v>226</v>
      </c>
      <c r="H128" s="126" t="s">
        <v>227</v>
      </c>
      <c r="I128" s="126" t="s">
        <v>228</v>
      </c>
      <c r="J128" s="127" t="s">
        <v>207</v>
      </c>
      <c r="K128" s="128" t="s">
        <v>229</v>
      </c>
      <c r="L128" s="129"/>
      <c r="M128" s="58" t="s">
        <v>1</v>
      </c>
      <c r="N128" s="59" t="s">
        <v>41</v>
      </c>
      <c r="O128" s="59" t="s">
        <v>230</v>
      </c>
      <c r="P128" s="59" t="s">
        <v>231</v>
      </c>
      <c r="Q128" s="59" t="s">
        <v>232</v>
      </c>
      <c r="R128" s="59" t="s">
        <v>233</v>
      </c>
      <c r="S128" s="59" t="s">
        <v>234</v>
      </c>
      <c r="T128" s="60" t="s">
        <v>235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</row>
    <row r="129" spans="1:65" s="2" customFormat="1" ht="22.95" customHeight="1" x14ac:dyDescent="0.3">
      <c r="A129" s="29"/>
      <c r="B129" s="30"/>
      <c r="C129" s="65" t="s">
        <v>208</v>
      </c>
      <c r="D129" s="29"/>
      <c r="E129" s="29"/>
      <c r="F129" s="29"/>
      <c r="G129" s="29"/>
      <c r="H129" s="29"/>
      <c r="I129" s="29"/>
      <c r="J129" s="130">
        <f>J130+J167+J170+J173</f>
        <v>0</v>
      </c>
      <c r="K129" s="29"/>
      <c r="L129" s="30"/>
      <c r="M129" s="61"/>
      <c r="N129" s="52"/>
      <c r="O129" s="62"/>
      <c r="P129" s="131" t="e">
        <f>P130+P167+P170+P173+#REF!</f>
        <v>#REF!</v>
      </c>
      <c r="Q129" s="62"/>
      <c r="R129" s="131" t="e">
        <f>R130+R167+R170+R173+#REF!</f>
        <v>#REF!</v>
      </c>
      <c r="S129" s="62"/>
      <c r="T129" s="132" t="e">
        <f>T130+T167+T170+T173+#REF!</f>
        <v>#REF!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76</v>
      </c>
      <c r="AU129" s="14" t="s">
        <v>209</v>
      </c>
      <c r="BK129" s="133" t="e">
        <f>BK130+BK167+BK170+BK173+#REF!</f>
        <v>#REF!</v>
      </c>
    </row>
    <row r="130" spans="1:65" s="12" customFormat="1" ht="25.95" customHeight="1" x14ac:dyDescent="0.25">
      <c r="B130" s="134"/>
      <c r="D130" s="135" t="s">
        <v>76</v>
      </c>
      <c r="E130" s="136"/>
      <c r="F130" s="136" t="s">
        <v>1291</v>
      </c>
      <c r="I130" s="137"/>
      <c r="J130" s="122">
        <f>BK130</f>
        <v>0</v>
      </c>
      <c r="L130" s="134"/>
      <c r="M130" s="138"/>
      <c r="N130" s="139"/>
      <c r="O130" s="139"/>
      <c r="P130" s="140">
        <f>P131+P143+P152+P156</f>
        <v>0</v>
      </c>
      <c r="Q130" s="139"/>
      <c r="R130" s="140">
        <f>R131+R143+R152+R156</f>
        <v>336.38507786000002</v>
      </c>
      <c r="S130" s="139"/>
      <c r="T130" s="141">
        <f>T131+T143+T152+T156</f>
        <v>50.664768000000002</v>
      </c>
      <c r="AR130" s="135" t="s">
        <v>83</v>
      </c>
      <c r="AT130" s="142" t="s">
        <v>76</v>
      </c>
      <c r="AU130" s="142" t="s">
        <v>77</v>
      </c>
      <c r="AY130" s="135" t="s">
        <v>237</v>
      </c>
      <c r="BK130" s="143">
        <f>BK131+BK143+BK152+BK156</f>
        <v>0</v>
      </c>
    </row>
    <row r="131" spans="1:65" s="12" customFormat="1" ht="22.95" customHeight="1" x14ac:dyDescent="0.25">
      <c r="B131" s="134"/>
      <c r="D131" s="135" t="s">
        <v>76</v>
      </c>
      <c r="E131" s="144"/>
      <c r="F131" s="144" t="s">
        <v>2063</v>
      </c>
      <c r="I131" s="137"/>
      <c r="J131" s="145">
        <f>BK131</f>
        <v>0</v>
      </c>
      <c r="L131" s="134"/>
      <c r="M131" s="138"/>
      <c r="N131" s="139"/>
      <c r="O131" s="139"/>
      <c r="P131" s="140">
        <f>SUM(P132:P142)</f>
        <v>0</v>
      </c>
      <c r="Q131" s="139"/>
      <c r="R131" s="140">
        <f>SUM(R132:R142)</f>
        <v>0</v>
      </c>
      <c r="S131" s="139"/>
      <c r="T131" s="141">
        <f>SUM(T132:T142)</f>
        <v>50.664768000000002</v>
      </c>
      <c r="AR131" s="135" t="s">
        <v>83</v>
      </c>
      <c r="AT131" s="142" t="s">
        <v>76</v>
      </c>
      <c r="AU131" s="142" t="s">
        <v>83</v>
      </c>
      <c r="AY131" s="135" t="s">
        <v>237</v>
      </c>
      <c r="BK131" s="143">
        <f>SUM(BK132:BK142)</f>
        <v>0</v>
      </c>
    </row>
    <row r="132" spans="1:65" s="2" customFormat="1" ht="33" customHeight="1" x14ac:dyDescent="0.2">
      <c r="A132" s="29"/>
      <c r="B132" s="146"/>
      <c r="C132" s="147" t="s">
        <v>83</v>
      </c>
      <c r="D132" s="147" t="s">
        <v>240</v>
      </c>
      <c r="E132" s="148"/>
      <c r="F132" s="149" t="s">
        <v>3273</v>
      </c>
      <c r="G132" s="150" t="s">
        <v>242</v>
      </c>
      <c r="H132" s="151">
        <v>100.128</v>
      </c>
      <c r="I132" s="152"/>
      <c r="J132" s="153">
        <f t="shared" ref="J132:J142" si="0">ROUND(I132*H132,2)</f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ref="P132:P142" si="1">O132*H132</f>
        <v>0</v>
      </c>
      <c r="Q132" s="157">
        <v>0</v>
      </c>
      <c r="R132" s="157">
        <f t="shared" ref="R132:R142" si="2">Q132*H132</f>
        <v>0</v>
      </c>
      <c r="S132" s="157">
        <v>0.40799999999999997</v>
      </c>
      <c r="T132" s="158">
        <f t="shared" ref="T132:T142" si="3">S132*H132</f>
        <v>40.852224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243</v>
      </c>
      <c r="AT132" s="159" t="s">
        <v>240</v>
      </c>
      <c r="AU132" s="159" t="s">
        <v>89</v>
      </c>
      <c r="AY132" s="14" t="s">
        <v>237</v>
      </c>
      <c r="BE132" s="160">
        <f t="shared" ref="BE132:BE142" si="4">IF(N132="základná",J132,0)</f>
        <v>0</v>
      </c>
      <c r="BF132" s="160">
        <f t="shared" ref="BF132:BF142" si="5">IF(N132="znížená",J132,0)</f>
        <v>0</v>
      </c>
      <c r="BG132" s="160">
        <f t="shared" ref="BG132:BG142" si="6">IF(N132="zákl. prenesená",J132,0)</f>
        <v>0</v>
      </c>
      <c r="BH132" s="160">
        <f t="shared" ref="BH132:BH142" si="7">IF(N132="zníž. prenesená",J132,0)</f>
        <v>0</v>
      </c>
      <c r="BI132" s="160">
        <f t="shared" ref="BI132:BI142" si="8">IF(N132="nulová",J132,0)</f>
        <v>0</v>
      </c>
      <c r="BJ132" s="14" t="s">
        <v>89</v>
      </c>
      <c r="BK132" s="160">
        <f t="shared" ref="BK132:BK142" si="9">ROUND(I132*H132,2)</f>
        <v>0</v>
      </c>
      <c r="BL132" s="14" t="s">
        <v>243</v>
      </c>
      <c r="BM132" s="159" t="s">
        <v>3274</v>
      </c>
    </row>
    <row r="133" spans="1:65" s="2" customFormat="1" ht="21.75" customHeight="1" x14ac:dyDescent="0.2">
      <c r="A133" s="29"/>
      <c r="B133" s="146"/>
      <c r="C133" s="147" t="s">
        <v>89</v>
      </c>
      <c r="D133" s="147" t="s">
        <v>240</v>
      </c>
      <c r="E133" s="148"/>
      <c r="F133" s="149" t="s">
        <v>3275</v>
      </c>
      <c r="G133" s="150" t="s">
        <v>242</v>
      </c>
      <c r="H133" s="151">
        <v>100.128</v>
      </c>
      <c r="I133" s="152"/>
      <c r="J133" s="153">
        <f t="shared" si="0"/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si="1"/>
        <v>0</v>
      </c>
      <c r="Q133" s="157">
        <v>0</v>
      </c>
      <c r="R133" s="157">
        <f t="shared" si="2"/>
        <v>0</v>
      </c>
      <c r="S133" s="157">
        <v>9.8000000000000004E-2</v>
      </c>
      <c r="T133" s="158">
        <f t="shared" si="3"/>
        <v>9.8125440000000008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243</v>
      </c>
      <c r="AT133" s="159" t="s">
        <v>240</v>
      </c>
      <c r="AU133" s="159" t="s">
        <v>89</v>
      </c>
      <c r="AY133" s="14" t="s">
        <v>237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243</v>
      </c>
      <c r="BM133" s="159" t="s">
        <v>3276</v>
      </c>
    </row>
    <row r="134" spans="1:65" s="2" customFormat="1" ht="21.75" customHeight="1" x14ac:dyDescent="0.2">
      <c r="A134" s="29"/>
      <c r="B134" s="146"/>
      <c r="C134" s="147" t="s">
        <v>247</v>
      </c>
      <c r="D134" s="147" t="s">
        <v>240</v>
      </c>
      <c r="E134" s="148"/>
      <c r="F134" s="149" t="s">
        <v>3277</v>
      </c>
      <c r="G134" s="150" t="s">
        <v>491</v>
      </c>
      <c r="H134" s="151">
        <v>10.76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243</v>
      </c>
      <c r="BM134" s="159" t="s">
        <v>3278</v>
      </c>
    </row>
    <row r="135" spans="1:65" s="2" customFormat="1" ht="21.75" customHeight="1" x14ac:dyDescent="0.2">
      <c r="A135" s="29"/>
      <c r="B135" s="146"/>
      <c r="C135" s="147" t="s">
        <v>243</v>
      </c>
      <c r="D135" s="147" t="s">
        <v>240</v>
      </c>
      <c r="E135" s="148"/>
      <c r="F135" s="149" t="s">
        <v>3279</v>
      </c>
      <c r="G135" s="150" t="s">
        <v>491</v>
      </c>
      <c r="H135" s="151">
        <v>10.76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243</v>
      </c>
      <c r="BM135" s="159" t="s">
        <v>3280</v>
      </c>
    </row>
    <row r="136" spans="1:65" s="2" customFormat="1" ht="21.75" customHeight="1" x14ac:dyDescent="0.2">
      <c r="A136" s="29"/>
      <c r="B136" s="146"/>
      <c r="C136" s="147" t="s">
        <v>252</v>
      </c>
      <c r="D136" s="147" t="s">
        <v>240</v>
      </c>
      <c r="E136" s="148"/>
      <c r="F136" s="149" t="s">
        <v>3281</v>
      </c>
      <c r="G136" s="150" t="s">
        <v>491</v>
      </c>
      <c r="H136" s="151">
        <v>8.76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3282</v>
      </c>
    </row>
    <row r="137" spans="1:65" s="2" customFormat="1" ht="33" customHeight="1" x14ac:dyDescent="0.2">
      <c r="A137" s="29"/>
      <c r="B137" s="146"/>
      <c r="C137" s="147" t="s">
        <v>238</v>
      </c>
      <c r="D137" s="147" t="s">
        <v>240</v>
      </c>
      <c r="E137" s="148"/>
      <c r="F137" s="149" t="s">
        <v>3283</v>
      </c>
      <c r="G137" s="150" t="s">
        <v>491</v>
      </c>
      <c r="H137" s="151">
        <v>8.76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3284</v>
      </c>
    </row>
    <row r="138" spans="1:65" s="2" customFormat="1" ht="21.75" customHeight="1" x14ac:dyDescent="0.2">
      <c r="A138" s="29"/>
      <c r="B138" s="146"/>
      <c r="C138" s="147" t="s">
        <v>259</v>
      </c>
      <c r="D138" s="147" t="s">
        <v>240</v>
      </c>
      <c r="E138" s="148"/>
      <c r="F138" s="149" t="s">
        <v>492</v>
      </c>
      <c r="G138" s="150" t="s">
        <v>491</v>
      </c>
      <c r="H138" s="151">
        <v>19.52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3285</v>
      </c>
    </row>
    <row r="139" spans="1:65" s="2" customFormat="1" ht="33" customHeight="1" x14ac:dyDescent="0.2">
      <c r="A139" s="29"/>
      <c r="B139" s="146"/>
      <c r="C139" s="147" t="s">
        <v>262</v>
      </c>
      <c r="D139" s="147" t="s">
        <v>240</v>
      </c>
      <c r="E139" s="148"/>
      <c r="F139" s="149" t="s">
        <v>3286</v>
      </c>
      <c r="G139" s="150" t="s">
        <v>491</v>
      </c>
      <c r="H139" s="151">
        <v>19.52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3287</v>
      </c>
    </row>
    <row r="140" spans="1:65" s="2" customFormat="1" ht="21.75" customHeight="1" x14ac:dyDescent="0.2">
      <c r="A140" s="29"/>
      <c r="B140" s="146"/>
      <c r="C140" s="147" t="s">
        <v>257</v>
      </c>
      <c r="D140" s="147" t="s">
        <v>240</v>
      </c>
      <c r="E140" s="148"/>
      <c r="F140" s="149" t="s">
        <v>3288</v>
      </c>
      <c r="G140" s="150" t="s">
        <v>491</v>
      </c>
      <c r="H140" s="151">
        <v>19.52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3289</v>
      </c>
    </row>
    <row r="141" spans="1:65" s="2" customFormat="1" ht="21.75" customHeight="1" x14ac:dyDescent="0.2">
      <c r="A141" s="29"/>
      <c r="B141" s="146"/>
      <c r="C141" s="147" t="s">
        <v>268</v>
      </c>
      <c r="D141" s="147" t="s">
        <v>240</v>
      </c>
      <c r="E141" s="148"/>
      <c r="F141" s="149" t="s">
        <v>3290</v>
      </c>
      <c r="G141" s="150" t="s">
        <v>491</v>
      </c>
      <c r="H141" s="151">
        <v>19.52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3291</v>
      </c>
    </row>
    <row r="142" spans="1:65" s="2" customFormat="1" ht="33" customHeight="1" x14ac:dyDescent="0.2">
      <c r="A142" s="29"/>
      <c r="B142" s="146"/>
      <c r="C142" s="147" t="s">
        <v>271</v>
      </c>
      <c r="D142" s="147" t="s">
        <v>240</v>
      </c>
      <c r="E142" s="148"/>
      <c r="F142" s="149" t="s">
        <v>2072</v>
      </c>
      <c r="G142" s="150" t="s">
        <v>491</v>
      </c>
      <c r="H142" s="151">
        <v>19.52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3292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1298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SUM(P144:P151)</f>
        <v>0</v>
      </c>
      <c r="Q143" s="139"/>
      <c r="R143" s="140">
        <f>SUM(R144:R151)</f>
        <v>331.55168854000004</v>
      </c>
      <c r="S143" s="139"/>
      <c r="T143" s="141">
        <f>SUM(T144:T151)</f>
        <v>0</v>
      </c>
      <c r="AR143" s="135" t="s">
        <v>83</v>
      </c>
      <c r="AT143" s="142" t="s">
        <v>76</v>
      </c>
      <c r="AU143" s="142" t="s">
        <v>83</v>
      </c>
      <c r="AY143" s="135" t="s">
        <v>237</v>
      </c>
      <c r="BK143" s="143">
        <f>SUM(BK144:BK151)</f>
        <v>0</v>
      </c>
    </row>
    <row r="144" spans="1:65" s="2" customFormat="1" ht="21.75" customHeight="1" x14ac:dyDescent="0.2">
      <c r="A144" s="29"/>
      <c r="B144" s="146"/>
      <c r="C144" s="147" t="s">
        <v>274</v>
      </c>
      <c r="D144" s="147" t="s">
        <v>240</v>
      </c>
      <c r="E144" s="148"/>
      <c r="F144" s="149" t="s">
        <v>2079</v>
      </c>
      <c r="G144" s="150" t="s">
        <v>491</v>
      </c>
      <c r="H144" s="151">
        <v>124.33</v>
      </c>
      <c r="I144" s="152"/>
      <c r="J144" s="153">
        <f t="shared" ref="J144:J151" si="1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51" si="11">O144*H144</f>
        <v>0</v>
      </c>
      <c r="Q144" s="157">
        <v>2.4157199999999999</v>
      </c>
      <c r="R144" s="157">
        <f t="shared" ref="R144:R151" si="12">Q144*H144</f>
        <v>300.34646759999998</v>
      </c>
      <c r="S144" s="157">
        <v>0</v>
      </c>
      <c r="T144" s="158">
        <f t="shared" ref="T144:T151" si="1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ref="BE144:BE151" si="14">IF(N144="základná",J144,0)</f>
        <v>0</v>
      </c>
      <c r="BF144" s="160">
        <f t="shared" ref="BF144:BF151" si="15">IF(N144="znížená",J144,0)</f>
        <v>0</v>
      </c>
      <c r="BG144" s="160">
        <f t="shared" ref="BG144:BG151" si="16">IF(N144="zákl. prenesená",J144,0)</f>
        <v>0</v>
      </c>
      <c r="BH144" s="160">
        <f t="shared" ref="BH144:BH151" si="17">IF(N144="zníž. prenesená",J144,0)</f>
        <v>0</v>
      </c>
      <c r="BI144" s="160">
        <f t="shared" ref="BI144:BI151" si="18">IF(N144="nulová",J144,0)</f>
        <v>0</v>
      </c>
      <c r="BJ144" s="14" t="s">
        <v>89</v>
      </c>
      <c r="BK144" s="160">
        <f t="shared" ref="BK144:BK151" si="19">ROUND(I144*H144,2)</f>
        <v>0</v>
      </c>
      <c r="BL144" s="14" t="s">
        <v>243</v>
      </c>
      <c r="BM144" s="159" t="s">
        <v>3293</v>
      </c>
    </row>
    <row r="145" spans="1:65" s="2" customFormat="1" ht="21.75" customHeight="1" x14ac:dyDescent="0.2">
      <c r="A145" s="29"/>
      <c r="B145" s="146"/>
      <c r="C145" s="147" t="s">
        <v>277</v>
      </c>
      <c r="D145" s="147" t="s">
        <v>240</v>
      </c>
      <c r="E145" s="148"/>
      <c r="F145" s="149" t="s">
        <v>2081</v>
      </c>
      <c r="G145" s="150" t="s">
        <v>242</v>
      </c>
      <c r="H145" s="151">
        <v>22.085999999999999</v>
      </c>
      <c r="I145" s="152"/>
      <c r="J145" s="153">
        <f t="shared" si="1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1"/>
        <v>0</v>
      </c>
      <c r="Q145" s="157">
        <v>6.7000000000000002E-4</v>
      </c>
      <c r="R145" s="157">
        <f t="shared" si="12"/>
        <v>1.4797619999999999E-2</v>
      </c>
      <c r="S145" s="157">
        <v>0</v>
      </c>
      <c r="T145" s="158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 t="shared" si="14"/>
        <v>0</v>
      </c>
      <c r="BF145" s="160">
        <f t="shared" si="15"/>
        <v>0</v>
      </c>
      <c r="BG145" s="160">
        <f t="shared" si="16"/>
        <v>0</v>
      </c>
      <c r="BH145" s="160">
        <f t="shared" si="17"/>
        <v>0</v>
      </c>
      <c r="BI145" s="160">
        <f t="shared" si="18"/>
        <v>0</v>
      </c>
      <c r="BJ145" s="14" t="s">
        <v>89</v>
      </c>
      <c r="BK145" s="160">
        <f t="shared" si="19"/>
        <v>0</v>
      </c>
      <c r="BL145" s="14" t="s">
        <v>243</v>
      </c>
      <c r="BM145" s="159" t="s">
        <v>3294</v>
      </c>
    </row>
    <row r="146" spans="1:65" s="2" customFormat="1" ht="21.75" customHeight="1" x14ac:dyDescent="0.2">
      <c r="A146" s="29"/>
      <c r="B146" s="146"/>
      <c r="C146" s="147" t="s">
        <v>280</v>
      </c>
      <c r="D146" s="147" t="s">
        <v>240</v>
      </c>
      <c r="E146" s="148"/>
      <c r="F146" s="149" t="s">
        <v>2083</v>
      </c>
      <c r="G146" s="150" t="s">
        <v>242</v>
      </c>
      <c r="H146" s="151">
        <v>22.085999999999999</v>
      </c>
      <c r="I146" s="152"/>
      <c r="J146" s="153">
        <f t="shared" si="1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1"/>
        <v>0</v>
      </c>
      <c r="Q146" s="157">
        <v>0</v>
      </c>
      <c r="R146" s="157">
        <f t="shared" si="12"/>
        <v>0</v>
      </c>
      <c r="S146" s="157">
        <v>0</v>
      </c>
      <c r="T146" s="158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14"/>
        <v>0</v>
      </c>
      <c r="BF146" s="160">
        <f t="shared" si="15"/>
        <v>0</v>
      </c>
      <c r="BG146" s="160">
        <f t="shared" si="16"/>
        <v>0</v>
      </c>
      <c r="BH146" s="160">
        <f t="shared" si="17"/>
        <v>0</v>
      </c>
      <c r="BI146" s="160">
        <f t="shared" si="18"/>
        <v>0</v>
      </c>
      <c r="BJ146" s="14" t="s">
        <v>89</v>
      </c>
      <c r="BK146" s="160">
        <f t="shared" si="19"/>
        <v>0</v>
      </c>
      <c r="BL146" s="14" t="s">
        <v>243</v>
      </c>
      <c r="BM146" s="159" t="s">
        <v>3295</v>
      </c>
    </row>
    <row r="147" spans="1:65" s="2" customFormat="1" ht="16.5" customHeight="1" x14ac:dyDescent="0.2">
      <c r="A147" s="29"/>
      <c r="B147" s="146"/>
      <c r="C147" s="147" t="s">
        <v>283</v>
      </c>
      <c r="D147" s="147" t="s">
        <v>240</v>
      </c>
      <c r="E147" s="148"/>
      <c r="F147" s="149" t="s">
        <v>2085</v>
      </c>
      <c r="G147" s="150" t="s">
        <v>266</v>
      </c>
      <c r="H147" s="151">
        <v>0.40799999999999997</v>
      </c>
      <c r="I147" s="152"/>
      <c r="J147" s="153">
        <f t="shared" si="1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1"/>
        <v>0</v>
      </c>
      <c r="Q147" s="157">
        <v>1.01895</v>
      </c>
      <c r="R147" s="157">
        <f t="shared" si="12"/>
        <v>0.41573159999999998</v>
      </c>
      <c r="S147" s="157">
        <v>0</v>
      </c>
      <c r="T147" s="158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14"/>
        <v>0</v>
      </c>
      <c r="BF147" s="160">
        <f t="shared" si="15"/>
        <v>0</v>
      </c>
      <c r="BG147" s="160">
        <f t="shared" si="16"/>
        <v>0</v>
      </c>
      <c r="BH147" s="160">
        <f t="shared" si="17"/>
        <v>0</v>
      </c>
      <c r="BI147" s="160">
        <f t="shared" si="18"/>
        <v>0</v>
      </c>
      <c r="BJ147" s="14" t="s">
        <v>89</v>
      </c>
      <c r="BK147" s="160">
        <f t="shared" si="19"/>
        <v>0</v>
      </c>
      <c r="BL147" s="14" t="s">
        <v>243</v>
      </c>
      <c r="BM147" s="159" t="s">
        <v>3296</v>
      </c>
    </row>
    <row r="148" spans="1:65" s="2" customFormat="1" ht="16.5" customHeight="1" x14ac:dyDescent="0.2">
      <c r="A148" s="29"/>
      <c r="B148" s="146"/>
      <c r="C148" s="147" t="s">
        <v>286</v>
      </c>
      <c r="D148" s="147" t="s">
        <v>240</v>
      </c>
      <c r="E148" s="148"/>
      <c r="F148" s="149" t="s">
        <v>3297</v>
      </c>
      <c r="G148" s="150" t="s">
        <v>266</v>
      </c>
      <c r="H148" s="151">
        <v>8.3420000000000005</v>
      </c>
      <c r="I148" s="152"/>
      <c r="J148" s="153">
        <f t="shared" si="1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1"/>
        <v>0</v>
      </c>
      <c r="Q148" s="157">
        <v>1.20296</v>
      </c>
      <c r="R148" s="157">
        <f t="shared" si="12"/>
        <v>10.03509232</v>
      </c>
      <c r="S148" s="157">
        <v>0</v>
      </c>
      <c r="T148" s="158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4" t="s">
        <v>89</v>
      </c>
      <c r="BK148" s="160">
        <f t="shared" si="19"/>
        <v>0</v>
      </c>
      <c r="BL148" s="14" t="s">
        <v>243</v>
      </c>
      <c r="BM148" s="159" t="s">
        <v>3298</v>
      </c>
    </row>
    <row r="149" spans="1:65" s="2" customFormat="1" ht="16.5" customHeight="1" x14ac:dyDescent="0.2">
      <c r="A149" s="29"/>
      <c r="B149" s="146"/>
      <c r="C149" s="147" t="s">
        <v>291</v>
      </c>
      <c r="D149" s="147" t="s">
        <v>240</v>
      </c>
      <c r="E149" s="148"/>
      <c r="F149" s="149" t="s">
        <v>3299</v>
      </c>
      <c r="G149" s="150" t="s">
        <v>491</v>
      </c>
      <c r="H149" s="151">
        <v>8.5850000000000009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2.4157199999999999</v>
      </c>
      <c r="R149" s="157">
        <f t="shared" si="12"/>
        <v>20.738956200000001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243</v>
      </c>
      <c r="BM149" s="159" t="s">
        <v>3300</v>
      </c>
    </row>
    <row r="150" spans="1:65" s="2" customFormat="1" ht="21.75" customHeight="1" x14ac:dyDescent="0.2">
      <c r="A150" s="29"/>
      <c r="B150" s="146"/>
      <c r="C150" s="147" t="s">
        <v>294</v>
      </c>
      <c r="D150" s="147" t="s">
        <v>240</v>
      </c>
      <c r="E150" s="148"/>
      <c r="F150" s="149" t="s">
        <v>2093</v>
      </c>
      <c r="G150" s="150" t="s">
        <v>242</v>
      </c>
      <c r="H150" s="151">
        <v>0.96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6.7000000000000002E-4</v>
      </c>
      <c r="R150" s="157">
        <f t="shared" si="12"/>
        <v>6.4320000000000002E-4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243</v>
      </c>
      <c r="BM150" s="159" t="s">
        <v>3301</v>
      </c>
    </row>
    <row r="151" spans="1:65" s="2" customFormat="1" ht="21.75" customHeight="1" x14ac:dyDescent="0.2">
      <c r="A151" s="29"/>
      <c r="B151" s="146"/>
      <c r="C151" s="147" t="s">
        <v>297</v>
      </c>
      <c r="D151" s="147" t="s">
        <v>240</v>
      </c>
      <c r="E151" s="148"/>
      <c r="F151" s="149" t="s">
        <v>2095</v>
      </c>
      <c r="G151" s="150" t="s">
        <v>242</v>
      </c>
      <c r="H151" s="151">
        <v>0.96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243</v>
      </c>
      <c r="BM151" s="159" t="s">
        <v>3302</v>
      </c>
    </row>
    <row r="152" spans="1:65" s="12" customFormat="1" ht="22.95" customHeight="1" x14ac:dyDescent="0.25">
      <c r="B152" s="134"/>
      <c r="D152" s="135" t="s">
        <v>76</v>
      </c>
      <c r="E152" s="144"/>
      <c r="F152" s="144" t="s">
        <v>1315</v>
      </c>
      <c r="I152" s="137"/>
      <c r="J152" s="145">
        <f>BK152</f>
        <v>0</v>
      </c>
      <c r="L152" s="134"/>
      <c r="M152" s="138"/>
      <c r="N152" s="139"/>
      <c r="O152" s="139"/>
      <c r="P152" s="140">
        <f>SUM(P153:P155)</f>
        <v>0</v>
      </c>
      <c r="Q152" s="139"/>
      <c r="R152" s="140">
        <f>SUM(R153:R155)</f>
        <v>4.7808705200000006</v>
      </c>
      <c r="S152" s="139"/>
      <c r="T152" s="141">
        <f>SUM(T153:T155)</f>
        <v>0</v>
      </c>
      <c r="AR152" s="135" t="s">
        <v>83</v>
      </c>
      <c r="AT152" s="142" t="s">
        <v>76</v>
      </c>
      <c r="AU152" s="142" t="s">
        <v>83</v>
      </c>
      <c r="AY152" s="135" t="s">
        <v>237</v>
      </c>
      <c r="BK152" s="143">
        <f>SUM(BK153:BK155)</f>
        <v>0</v>
      </c>
    </row>
    <row r="153" spans="1:65" s="2" customFormat="1" ht="21.75" customHeight="1" x14ac:dyDescent="0.2">
      <c r="A153" s="29"/>
      <c r="B153" s="146"/>
      <c r="C153" s="147" t="s">
        <v>7</v>
      </c>
      <c r="D153" s="147" t="s">
        <v>240</v>
      </c>
      <c r="E153" s="148"/>
      <c r="F153" s="149" t="s">
        <v>3303</v>
      </c>
      <c r="G153" s="150" t="s">
        <v>491</v>
      </c>
      <c r="H153" s="151">
        <v>1.966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2.4160200000000001</v>
      </c>
      <c r="R153" s="157">
        <f>Q153*H153</f>
        <v>4.7498953200000003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243</v>
      </c>
      <c r="BM153" s="159" t="s">
        <v>3304</v>
      </c>
    </row>
    <row r="154" spans="1:65" s="2" customFormat="1" ht="21.75" customHeight="1" x14ac:dyDescent="0.2">
      <c r="A154" s="29"/>
      <c r="B154" s="146"/>
      <c r="C154" s="147" t="s">
        <v>305</v>
      </c>
      <c r="D154" s="147" t="s">
        <v>240</v>
      </c>
      <c r="E154" s="148"/>
      <c r="F154" s="149" t="s">
        <v>3305</v>
      </c>
      <c r="G154" s="150" t="s">
        <v>242</v>
      </c>
      <c r="H154" s="151">
        <v>19.984000000000002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1.5499999999999999E-3</v>
      </c>
      <c r="R154" s="157">
        <f>Q154*H154</f>
        <v>3.0975200000000001E-2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243</v>
      </c>
      <c r="BM154" s="159" t="s">
        <v>3306</v>
      </c>
    </row>
    <row r="155" spans="1:65" s="2" customFormat="1" ht="21.75" customHeight="1" x14ac:dyDescent="0.2">
      <c r="A155" s="29"/>
      <c r="B155" s="146"/>
      <c r="C155" s="147" t="s">
        <v>309</v>
      </c>
      <c r="D155" s="147" t="s">
        <v>240</v>
      </c>
      <c r="E155" s="148"/>
      <c r="F155" s="149" t="s">
        <v>3307</v>
      </c>
      <c r="G155" s="150" t="s">
        <v>242</v>
      </c>
      <c r="H155" s="151">
        <v>19.984000000000002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0</v>
      </c>
      <c r="R155" s="157">
        <f>Q155*H155</f>
        <v>0</v>
      </c>
      <c r="S155" s="157">
        <v>0</v>
      </c>
      <c r="T155" s="158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243</v>
      </c>
      <c r="BM155" s="159" t="s">
        <v>3308</v>
      </c>
    </row>
    <row r="156" spans="1:65" s="12" customFormat="1" ht="22.95" customHeight="1" x14ac:dyDescent="0.25">
      <c r="B156" s="134"/>
      <c r="D156" s="135" t="s">
        <v>76</v>
      </c>
      <c r="E156" s="144"/>
      <c r="F156" s="144" t="s">
        <v>1674</v>
      </c>
      <c r="I156" s="137"/>
      <c r="J156" s="145">
        <f>BK156</f>
        <v>0</v>
      </c>
      <c r="L156" s="134"/>
      <c r="M156" s="138"/>
      <c r="N156" s="139"/>
      <c r="O156" s="139"/>
      <c r="P156" s="140">
        <f>SUM(P157:P166)</f>
        <v>0</v>
      </c>
      <c r="Q156" s="139"/>
      <c r="R156" s="140">
        <f>SUM(R157:R166)</f>
        <v>5.2518800000000004E-2</v>
      </c>
      <c r="S156" s="139"/>
      <c r="T156" s="141">
        <f>SUM(T157:T166)</f>
        <v>0</v>
      </c>
      <c r="AR156" s="135" t="s">
        <v>83</v>
      </c>
      <c r="AT156" s="142" t="s">
        <v>76</v>
      </c>
      <c r="AU156" s="142" t="s">
        <v>83</v>
      </c>
      <c r="AY156" s="135" t="s">
        <v>237</v>
      </c>
      <c r="BK156" s="143">
        <f>SUM(BK157:BK166)</f>
        <v>0</v>
      </c>
    </row>
    <row r="157" spans="1:65" s="2" customFormat="1" ht="16.5" customHeight="1" x14ac:dyDescent="0.2">
      <c r="A157" s="29"/>
      <c r="B157" s="146"/>
      <c r="C157" s="147" t="s">
        <v>314</v>
      </c>
      <c r="D157" s="147" t="s">
        <v>240</v>
      </c>
      <c r="E157" s="148"/>
      <c r="F157" s="149" t="s">
        <v>3309</v>
      </c>
      <c r="G157" s="150" t="s">
        <v>307</v>
      </c>
      <c r="H157" s="151">
        <v>7</v>
      </c>
      <c r="I157" s="152"/>
      <c r="J157" s="153">
        <f t="shared" ref="J157:J166" si="20"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ref="P157:P166" si="21">O157*H157</f>
        <v>0</v>
      </c>
      <c r="Q157" s="157">
        <v>3.0000000000000001E-5</v>
      </c>
      <c r="R157" s="157">
        <f t="shared" ref="R157:R166" si="22">Q157*H157</f>
        <v>2.1000000000000001E-4</v>
      </c>
      <c r="S157" s="157">
        <v>0</v>
      </c>
      <c r="T157" s="158">
        <f t="shared" ref="T157:T166" si="23"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 t="shared" ref="BE157:BE166" si="24">IF(N157="základná",J157,0)</f>
        <v>0</v>
      </c>
      <c r="BF157" s="160">
        <f t="shared" ref="BF157:BF166" si="25">IF(N157="znížená",J157,0)</f>
        <v>0</v>
      </c>
      <c r="BG157" s="160">
        <f t="shared" ref="BG157:BG166" si="26">IF(N157="zákl. prenesená",J157,0)</f>
        <v>0</v>
      </c>
      <c r="BH157" s="160">
        <f t="shared" ref="BH157:BH166" si="27">IF(N157="zníž. prenesená",J157,0)</f>
        <v>0</v>
      </c>
      <c r="BI157" s="160">
        <f t="shared" ref="BI157:BI166" si="28">IF(N157="nulová",J157,0)</f>
        <v>0</v>
      </c>
      <c r="BJ157" s="14" t="s">
        <v>89</v>
      </c>
      <c r="BK157" s="160">
        <f t="shared" ref="BK157:BK166" si="29">ROUND(I157*H157,2)</f>
        <v>0</v>
      </c>
      <c r="BL157" s="14" t="s">
        <v>243</v>
      </c>
      <c r="BM157" s="159" t="s">
        <v>3310</v>
      </c>
    </row>
    <row r="158" spans="1:65" s="2" customFormat="1" ht="16.5" customHeight="1" x14ac:dyDescent="0.2">
      <c r="A158" s="29"/>
      <c r="B158" s="146"/>
      <c r="C158" s="161" t="s">
        <v>317</v>
      </c>
      <c r="D158" s="161" t="s">
        <v>310</v>
      </c>
      <c r="E158" s="162"/>
      <c r="F158" s="163" t="s">
        <v>3311</v>
      </c>
      <c r="G158" s="164" t="s">
        <v>307</v>
      </c>
      <c r="H158" s="165">
        <v>7</v>
      </c>
      <c r="I158" s="166"/>
      <c r="J158" s="167">
        <f t="shared" si="2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21"/>
        <v>0</v>
      </c>
      <c r="Q158" s="157">
        <v>7.0000000000000001E-3</v>
      </c>
      <c r="R158" s="157">
        <f t="shared" si="22"/>
        <v>4.9000000000000002E-2</v>
      </c>
      <c r="S158" s="157">
        <v>0</v>
      </c>
      <c r="T158" s="158">
        <f t="shared" si="2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262</v>
      </c>
      <c r="AT158" s="159" t="s">
        <v>310</v>
      </c>
      <c r="AU158" s="159" t="s">
        <v>89</v>
      </c>
      <c r="AY158" s="14" t="s">
        <v>237</v>
      </c>
      <c r="BE158" s="160">
        <f t="shared" si="24"/>
        <v>0</v>
      </c>
      <c r="BF158" s="160">
        <f t="shared" si="25"/>
        <v>0</v>
      </c>
      <c r="BG158" s="160">
        <f t="shared" si="26"/>
        <v>0</v>
      </c>
      <c r="BH158" s="160">
        <f t="shared" si="27"/>
        <v>0</v>
      </c>
      <c r="BI158" s="160">
        <f t="shared" si="28"/>
        <v>0</v>
      </c>
      <c r="BJ158" s="14" t="s">
        <v>89</v>
      </c>
      <c r="BK158" s="160">
        <f t="shared" si="29"/>
        <v>0</v>
      </c>
      <c r="BL158" s="14" t="s">
        <v>243</v>
      </c>
      <c r="BM158" s="159" t="s">
        <v>3312</v>
      </c>
    </row>
    <row r="159" spans="1:65" s="2" customFormat="1" ht="21.75" customHeight="1" x14ac:dyDescent="0.2">
      <c r="A159" s="29"/>
      <c r="B159" s="146"/>
      <c r="C159" s="147" t="s">
        <v>320</v>
      </c>
      <c r="D159" s="147" t="s">
        <v>240</v>
      </c>
      <c r="E159" s="148"/>
      <c r="F159" s="149" t="s">
        <v>3313</v>
      </c>
      <c r="G159" s="150" t="s">
        <v>376</v>
      </c>
      <c r="H159" s="151">
        <v>41.36</v>
      </c>
      <c r="I159" s="152"/>
      <c r="J159" s="153">
        <f t="shared" si="2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21"/>
        <v>0</v>
      </c>
      <c r="Q159" s="157">
        <v>8.0000000000000007E-5</v>
      </c>
      <c r="R159" s="157">
        <f t="shared" si="22"/>
        <v>3.3088000000000002E-3</v>
      </c>
      <c r="S159" s="157">
        <v>0</v>
      </c>
      <c r="T159" s="158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 t="shared" si="24"/>
        <v>0</v>
      </c>
      <c r="BF159" s="160">
        <f t="shared" si="25"/>
        <v>0</v>
      </c>
      <c r="BG159" s="160">
        <f t="shared" si="26"/>
        <v>0</v>
      </c>
      <c r="BH159" s="160">
        <f t="shared" si="27"/>
        <v>0</v>
      </c>
      <c r="BI159" s="160">
        <f t="shared" si="28"/>
        <v>0</v>
      </c>
      <c r="BJ159" s="14" t="s">
        <v>89</v>
      </c>
      <c r="BK159" s="160">
        <f t="shared" si="29"/>
        <v>0</v>
      </c>
      <c r="BL159" s="14" t="s">
        <v>243</v>
      </c>
      <c r="BM159" s="159" t="s">
        <v>3314</v>
      </c>
    </row>
    <row r="160" spans="1:65" s="2" customFormat="1" ht="33" customHeight="1" x14ac:dyDescent="0.2">
      <c r="A160" s="29"/>
      <c r="B160" s="146"/>
      <c r="C160" s="147" t="s">
        <v>323</v>
      </c>
      <c r="D160" s="147" t="s">
        <v>240</v>
      </c>
      <c r="E160" s="148"/>
      <c r="F160" s="149" t="s">
        <v>3315</v>
      </c>
      <c r="G160" s="150" t="s">
        <v>242</v>
      </c>
      <c r="H160" s="151">
        <v>528.21400000000006</v>
      </c>
      <c r="I160" s="152"/>
      <c r="J160" s="153">
        <f t="shared" si="2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21"/>
        <v>0</v>
      </c>
      <c r="Q160" s="157">
        <v>0</v>
      </c>
      <c r="R160" s="157">
        <f t="shared" si="22"/>
        <v>0</v>
      </c>
      <c r="S160" s="157">
        <v>0</v>
      </c>
      <c r="T160" s="158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 t="shared" si="24"/>
        <v>0</v>
      </c>
      <c r="BF160" s="160">
        <f t="shared" si="25"/>
        <v>0</v>
      </c>
      <c r="BG160" s="160">
        <f t="shared" si="26"/>
        <v>0</v>
      </c>
      <c r="BH160" s="160">
        <f t="shared" si="27"/>
        <v>0</v>
      </c>
      <c r="BI160" s="160">
        <f t="shared" si="28"/>
        <v>0</v>
      </c>
      <c r="BJ160" s="14" t="s">
        <v>89</v>
      </c>
      <c r="BK160" s="160">
        <f t="shared" si="29"/>
        <v>0</v>
      </c>
      <c r="BL160" s="14" t="s">
        <v>243</v>
      </c>
      <c r="BM160" s="159" t="s">
        <v>3316</v>
      </c>
    </row>
    <row r="161" spans="1:65" s="2" customFormat="1" ht="33" customHeight="1" x14ac:dyDescent="0.2">
      <c r="A161" s="29"/>
      <c r="B161" s="146"/>
      <c r="C161" s="147" t="s">
        <v>326</v>
      </c>
      <c r="D161" s="147" t="s">
        <v>240</v>
      </c>
      <c r="E161" s="148"/>
      <c r="F161" s="149" t="s">
        <v>3317</v>
      </c>
      <c r="G161" s="150" t="s">
        <v>266</v>
      </c>
      <c r="H161" s="151">
        <v>50.664999999999999</v>
      </c>
      <c r="I161" s="152"/>
      <c r="J161" s="153">
        <f t="shared" si="2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21"/>
        <v>0</v>
      </c>
      <c r="Q161" s="157">
        <v>0</v>
      </c>
      <c r="R161" s="157">
        <f t="shared" si="22"/>
        <v>0</v>
      </c>
      <c r="S161" s="157">
        <v>0</v>
      </c>
      <c r="T161" s="158">
        <f t="shared" si="2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 t="shared" si="24"/>
        <v>0</v>
      </c>
      <c r="BF161" s="160">
        <f t="shared" si="25"/>
        <v>0</v>
      </c>
      <c r="BG161" s="160">
        <f t="shared" si="26"/>
        <v>0</v>
      </c>
      <c r="BH161" s="160">
        <f t="shared" si="27"/>
        <v>0</v>
      </c>
      <c r="BI161" s="160">
        <f t="shared" si="28"/>
        <v>0</v>
      </c>
      <c r="BJ161" s="14" t="s">
        <v>89</v>
      </c>
      <c r="BK161" s="160">
        <f t="shared" si="29"/>
        <v>0</v>
      </c>
      <c r="BL161" s="14" t="s">
        <v>243</v>
      </c>
      <c r="BM161" s="159" t="s">
        <v>3318</v>
      </c>
    </row>
    <row r="162" spans="1:65" s="2" customFormat="1" ht="21.75" customHeight="1" x14ac:dyDescent="0.2">
      <c r="A162" s="29"/>
      <c r="B162" s="146"/>
      <c r="C162" s="147" t="s">
        <v>329</v>
      </c>
      <c r="D162" s="147" t="s">
        <v>240</v>
      </c>
      <c r="E162" s="148"/>
      <c r="F162" s="149" t="s">
        <v>3319</v>
      </c>
      <c r="G162" s="150" t="s">
        <v>266</v>
      </c>
      <c r="H162" s="151">
        <v>50.664999999999999</v>
      </c>
      <c r="I162" s="152"/>
      <c r="J162" s="153">
        <f t="shared" si="2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21"/>
        <v>0</v>
      </c>
      <c r="Q162" s="157">
        <v>0</v>
      </c>
      <c r="R162" s="157">
        <f t="shared" si="22"/>
        <v>0</v>
      </c>
      <c r="S162" s="157">
        <v>0</v>
      </c>
      <c r="T162" s="158">
        <f t="shared" si="2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 t="shared" si="24"/>
        <v>0</v>
      </c>
      <c r="BF162" s="160">
        <f t="shared" si="25"/>
        <v>0</v>
      </c>
      <c r="BG162" s="160">
        <f t="shared" si="26"/>
        <v>0</v>
      </c>
      <c r="BH162" s="160">
        <f t="shared" si="27"/>
        <v>0</v>
      </c>
      <c r="BI162" s="160">
        <f t="shared" si="28"/>
        <v>0</v>
      </c>
      <c r="BJ162" s="14" t="s">
        <v>89</v>
      </c>
      <c r="BK162" s="160">
        <f t="shared" si="29"/>
        <v>0</v>
      </c>
      <c r="BL162" s="14" t="s">
        <v>243</v>
      </c>
      <c r="BM162" s="159" t="s">
        <v>3320</v>
      </c>
    </row>
    <row r="163" spans="1:65" s="2" customFormat="1" ht="21.75" customHeight="1" x14ac:dyDescent="0.2">
      <c r="A163" s="29"/>
      <c r="B163" s="146"/>
      <c r="C163" s="147" t="s">
        <v>332</v>
      </c>
      <c r="D163" s="147" t="s">
        <v>240</v>
      </c>
      <c r="E163" s="148"/>
      <c r="F163" s="149" t="s">
        <v>3321</v>
      </c>
      <c r="G163" s="150" t="s">
        <v>266</v>
      </c>
      <c r="H163" s="151">
        <v>50.664999999999999</v>
      </c>
      <c r="I163" s="152"/>
      <c r="J163" s="153">
        <f t="shared" si="2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21"/>
        <v>0</v>
      </c>
      <c r="Q163" s="157">
        <v>0</v>
      </c>
      <c r="R163" s="157">
        <f t="shared" si="22"/>
        <v>0</v>
      </c>
      <c r="S163" s="157">
        <v>0</v>
      </c>
      <c r="T163" s="158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243</v>
      </c>
      <c r="AT163" s="159" t="s">
        <v>240</v>
      </c>
      <c r="AU163" s="159" t="s">
        <v>89</v>
      </c>
      <c r="AY163" s="14" t="s">
        <v>237</v>
      </c>
      <c r="BE163" s="160">
        <f t="shared" si="24"/>
        <v>0</v>
      </c>
      <c r="BF163" s="160">
        <f t="shared" si="25"/>
        <v>0</v>
      </c>
      <c r="BG163" s="160">
        <f t="shared" si="26"/>
        <v>0</v>
      </c>
      <c r="BH163" s="160">
        <f t="shared" si="27"/>
        <v>0</v>
      </c>
      <c r="BI163" s="160">
        <f t="shared" si="28"/>
        <v>0</v>
      </c>
      <c r="BJ163" s="14" t="s">
        <v>89</v>
      </c>
      <c r="BK163" s="160">
        <f t="shared" si="29"/>
        <v>0</v>
      </c>
      <c r="BL163" s="14" t="s">
        <v>243</v>
      </c>
      <c r="BM163" s="159" t="s">
        <v>3322</v>
      </c>
    </row>
    <row r="164" spans="1:65" s="2" customFormat="1" ht="21.75" customHeight="1" x14ac:dyDescent="0.2">
      <c r="A164" s="29"/>
      <c r="B164" s="146"/>
      <c r="C164" s="147" t="s">
        <v>335</v>
      </c>
      <c r="D164" s="147" t="s">
        <v>240</v>
      </c>
      <c r="E164" s="148"/>
      <c r="F164" s="149" t="s">
        <v>287</v>
      </c>
      <c r="G164" s="150" t="s">
        <v>266</v>
      </c>
      <c r="H164" s="151">
        <v>40.851999999999997</v>
      </c>
      <c r="I164" s="152"/>
      <c r="J164" s="153">
        <f t="shared" si="2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21"/>
        <v>0</v>
      </c>
      <c r="Q164" s="157">
        <v>0</v>
      </c>
      <c r="R164" s="157">
        <f t="shared" si="22"/>
        <v>0</v>
      </c>
      <c r="S164" s="157">
        <v>0</v>
      </c>
      <c r="T164" s="158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243</v>
      </c>
      <c r="AT164" s="159" t="s">
        <v>240</v>
      </c>
      <c r="AU164" s="159" t="s">
        <v>89</v>
      </c>
      <c r="AY164" s="14" t="s">
        <v>237</v>
      </c>
      <c r="BE164" s="160">
        <f t="shared" si="24"/>
        <v>0</v>
      </c>
      <c r="BF164" s="160">
        <f t="shared" si="25"/>
        <v>0</v>
      </c>
      <c r="BG164" s="160">
        <f t="shared" si="26"/>
        <v>0</v>
      </c>
      <c r="BH164" s="160">
        <f t="shared" si="27"/>
        <v>0</v>
      </c>
      <c r="BI164" s="160">
        <f t="shared" si="28"/>
        <v>0</v>
      </c>
      <c r="BJ164" s="14" t="s">
        <v>89</v>
      </c>
      <c r="BK164" s="160">
        <f t="shared" si="29"/>
        <v>0</v>
      </c>
      <c r="BL164" s="14" t="s">
        <v>243</v>
      </c>
      <c r="BM164" s="159" t="s">
        <v>3323</v>
      </c>
    </row>
    <row r="165" spans="1:65" s="2" customFormat="1" ht="21.75" customHeight="1" x14ac:dyDescent="0.2">
      <c r="A165" s="29"/>
      <c r="B165" s="146"/>
      <c r="C165" s="147" t="s">
        <v>338</v>
      </c>
      <c r="D165" s="147" t="s">
        <v>240</v>
      </c>
      <c r="E165" s="148"/>
      <c r="F165" s="149" t="s">
        <v>3324</v>
      </c>
      <c r="G165" s="150" t="s">
        <v>266</v>
      </c>
      <c r="H165" s="151">
        <v>9.8130000000000006</v>
      </c>
      <c r="I165" s="152"/>
      <c r="J165" s="153">
        <f t="shared" si="2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21"/>
        <v>0</v>
      </c>
      <c r="Q165" s="157">
        <v>0</v>
      </c>
      <c r="R165" s="157">
        <f t="shared" si="22"/>
        <v>0</v>
      </c>
      <c r="S165" s="157">
        <v>0</v>
      </c>
      <c r="T165" s="158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 t="shared" si="24"/>
        <v>0</v>
      </c>
      <c r="BF165" s="160">
        <f t="shared" si="25"/>
        <v>0</v>
      </c>
      <c r="BG165" s="160">
        <f t="shared" si="26"/>
        <v>0</v>
      </c>
      <c r="BH165" s="160">
        <f t="shared" si="27"/>
        <v>0</v>
      </c>
      <c r="BI165" s="160">
        <f t="shared" si="28"/>
        <v>0</v>
      </c>
      <c r="BJ165" s="14" t="s">
        <v>89</v>
      </c>
      <c r="BK165" s="160">
        <f t="shared" si="29"/>
        <v>0</v>
      </c>
      <c r="BL165" s="14" t="s">
        <v>243</v>
      </c>
      <c r="BM165" s="159" t="s">
        <v>3325</v>
      </c>
    </row>
    <row r="166" spans="1:65" s="2" customFormat="1" ht="21.75" customHeight="1" x14ac:dyDescent="0.2">
      <c r="A166" s="29"/>
      <c r="B166" s="146"/>
      <c r="C166" s="147" t="s">
        <v>312</v>
      </c>
      <c r="D166" s="147" t="s">
        <v>240</v>
      </c>
      <c r="E166" s="148"/>
      <c r="F166" s="149" t="s">
        <v>3326</v>
      </c>
      <c r="G166" s="150" t="s">
        <v>266</v>
      </c>
      <c r="H166" s="151">
        <v>50.664999999999999</v>
      </c>
      <c r="I166" s="152"/>
      <c r="J166" s="153">
        <f t="shared" si="2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21"/>
        <v>0</v>
      </c>
      <c r="Q166" s="157">
        <v>0</v>
      </c>
      <c r="R166" s="157">
        <f t="shared" si="22"/>
        <v>0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243</v>
      </c>
      <c r="AT166" s="159" t="s">
        <v>240</v>
      </c>
      <c r="AU166" s="159" t="s">
        <v>89</v>
      </c>
      <c r="AY166" s="14" t="s">
        <v>237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243</v>
      </c>
      <c r="BM166" s="159" t="s">
        <v>3327</v>
      </c>
    </row>
    <row r="167" spans="1:65" s="12" customFormat="1" ht="25.95" customHeight="1" x14ac:dyDescent="0.25">
      <c r="B167" s="134"/>
      <c r="D167" s="135" t="s">
        <v>76</v>
      </c>
      <c r="E167" s="136"/>
      <c r="F167" s="136" t="s">
        <v>1081</v>
      </c>
      <c r="I167" s="137"/>
      <c r="J167" s="122">
        <f>BK167</f>
        <v>0</v>
      </c>
      <c r="L167" s="134"/>
      <c r="M167" s="138"/>
      <c r="N167" s="139"/>
      <c r="O167" s="139"/>
      <c r="P167" s="140">
        <f>P168</f>
        <v>0</v>
      </c>
      <c r="Q167" s="139"/>
      <c r="R167" s="140">
        <f>R168</f>
        <v>0</v>
      </c>
      <c r="S167" s="139"/>
      <c r="T167" s="141">
        <f>T168</f>
        <v>0</v>
      </c>
      <c r="AR167" s="135" t="s">
        <v>247</v>
      </c>
      <c r="AT167" s="142" t="s">
        <v>76</v>
      </c>
      <c r="AU167" s="142" t="s">
        <v>77</v>
      </c>
      <c r="AY167" s="135" t="s">
        <v>237</v>
      </c>
      <c r="BK167" s="143">
        <f>BK168</f>
        <v>0</v>
      </c>
    </row>
    <row r="168" spans="1:65" s="12" customFormat="1" ht="22.95" customHeight="1" x14ac:dyDescent="0.25">
      <c r="B168" s="134"/>
      <c r="D168" s="135" t="s">
        <v>76</v>
      </c>
      <c r="E168" s="144"/>
      <c r="F168" s="144" t="s">
        <v>3328</v>
      </c>
      <c r="I168" s="137"/>
      <c r="J168" s="145">
        <f>BK168</f>
        <v>0</v>
      </c>
      <c r="L168" s="134"/>
      <c r="M168" s="138"/>
      <c r="N168" s="139"/>
      <c r="O168" s="139"/>
      <c r="P168" s="140">
        <f>P169</f>
        <v>0</v>
      </c>
      <c r="Q168" s="139"/>
      <c r="R168" s="140">
        <f>R169</f>
        <v>0</v>
      </c>
      <c r="S168" s="139"/>
      <c r="T168" s="141">
        <f>T169</f>
        <v>0</v>
      </c>
      <c r="AR168" s="135" t="s">
        <v>247</v>
      </c>
      <c r="AT168" s="142" t="s">
        <v>76</v>
      </c>
      <c r="AU168" s="142" t="s">
        <v>83</v>
      </c>
      <c r="AY168" s="135" t="s">
        <v>237</v>
      </c>
      <c r="BK168" s="143">
        <f>BK169</f>
        <v>0</v>
      </c>
    </row>
    <row r="169" spans="1:65" s="2" customFormat="1" ht="44.25" customHeight="1" x14ac:dyDescent="0.2">
      <c r="A169" s="29"/>
      <c r="B169" s="146"/>
      <c r="C169" s="147" t="s">
        <v>344</v>
      </c>
      <c r="D169" s="147" t="s">
        <v>240</v>
      </c>
      <c r="E169" s="148"/>
      <c r="F169" s="149" t="s">
        <v>3329</v>
      </c>
      <c r="G169" s="150" t="s">
        <v>307</v>
      </c>
      <c r="H169" s="151">
        <v>1</v>
      </c>
      <c r="I169" s="152"/>
      <c r="J169" s="153">
        <f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>O169*H169</f>
        <v>0</v>
      </c>
      <c r="Q169" s="157">
        <v>0</v>
      </c>
      <c r="R169" s="157">
        <f>Q169*H169</f>
        <v>0</v>
      </c>
      <c r="S169" s="157">
        <v>0</v>
      </c>
      <c r="T169" s="158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436</v>
      </c>
      <c r="AT169" s="159" t="s">
        <v>240</v>
      </c>
      <c r="AU169" s="159" t="s">
        <v>89</v>
      </c>
      <c r="AY169" s="14" t="s">
        <v>237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4" t="s">
        <v>89</v>
      </c>
      <c r="BK169" s="160">
        <f>ROUND(I169*H169,2)</f>
        <v>0</v>
      </c>
      <c r="BL169" s="14" t="s">
        <v>436</v>
      </c>
      <c r="BM169" s="159" t="s">
        <v>3330</v>
      </c>
    </row>
    <row r="170" spans="1:65" s="12" customFormat="1" ht="25.95" customHeight="1" x14ac:dyDescent="0.25">
      <c r="B170" s="134"/>
      <c r="D170" s="135" t="s">
        <v>76</v>
      </c>
      <c r="E170" s="136"/>
      <c r="F170" s="136" t="s">
        <v>1828</v>
      </c>
      <c r="I170" s="137"/>
      <c r="J170" s="122">
        <f>BK170</f>
        <v>0</v>
      </c>
      <c r="L170" s="134"/>
      <c r="M170" s="138"/>
      <c r="N170" s="139"/>
      <c r="O170" s="139"/>
      <c r="P170" s="140">
        <f>SUM(P171:P172)</f>
        <v>0</v>
      </c>
      <c r="Q170" s="139"/>
      <c r="R170" s="140">
        <f>SUM(R171:R172)</f>
        <v>0</v>
      </c>
      <c r="S170" s="139"/>
      <c r="T170" s="141">
        <f>SUM(T171:T172)</f>
        <v>0</v>
      </c>
      <c r="AR170" s="135" t="s">
        <v>243</v>
      </c>
      <c r="AT170" s="142" t="s">
        <v>76</v>
      </c>
      <c r="AU170" s="142" t="s">
        <v>77</v>
      </c>
      <c r="AY170" s="135" t="s">
        <v>237</v>
      </c>
      <c r="BK170" s="143">
        <f>SUM(BK171:BK172)</f>
        <v>0</v>
      </c>
    </row>
    <row r="171" spans="1:65" s="2" customFormat="1" ht="33" customHeight="1" x14ac:dyDescent="0.2">
      <c r="A171" s="29"/>
      <c r="B171" s="146"/>
      <c r="C171" s="147" t="s">
        <v>347</v>
      </c>
      <c r="D171" s="147" t="s">
        <v>240</v>
      </c>
      <c r="E171" s="148"/>
      <c r="F171" s="149" t="s">
        <v>2049</v>
      </c>
      <c r="G171" s="150" t="s">
        <v>454</v>
      </c>
      <c r="H171" s="151">
        <v>16</v>
      </c>
      <c r="I171" s="152"/>
      <c r="J171" s="153">
        <f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>O171*H171</f>
        <v>0</v>
      </c>
      <c r="Q171" s="157">
        <v>0</v>
      </c>
      <c r="R171" s="157">
        <f>Q171*H171</f>
        <v>0</v>
      </c>
      <c r="S171" s="157">
        <v>0</v>
      </c>
      <c r="T171" s="158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972</v>
      </c>
      <c r="AT171" s="159" t="s">
        <v>240</v>
      </c>
      <c r="AU171" s="159" t="s">
        <v>83</v>
      </c>
      <c r="AY171" s="14" t="s">
        <v>237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4" t="s">
        <v>89</v>
      </c>
      <c r="BK171" s="160">
        <f>ROUND(I171*H171,2)</f>
        <v>0</v>
      </c>
      <c r="BL171" s="14" t="s">
        <v>972</v>
      </c>
      <c r="BM171" s="159" t="s">
        <v>3331</v>
      </c>
    </row>
    <row r="172" spans="1:65" s="2" customFormat="1" ht="33" customHeight="1" x14ac:dyDescent="0.2">
      <c r="A172" s="29"/>
      <c r="B172" s="146"/>
      <c r="C172" s="147" t="s">
        <v>351</v>
      </c>
      <c r="D172" s="147" t="s">
        <v>240</v>
      </c>
      <c r="E172" s="148"/>
      <c r="F172" s="149" t="s">
        <v>1831</v>
      </c>
      <c r="G172" s="150" t="s">
        <v>454</v>
      </c>
      <c r="H172" s="151">
        <v>16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</v>
      </c>
      <c r="R172" s="157">
        <f>Q172*H172</f>
        <v>0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972</v>
      </c>
      <c r="AT172" s="159" t="s">
        <v>240</v>
      </c>
      <c r="AU172" s="159" t="s">
        <v>83</v>
      </c>
      <c r="AY172" s="14" t="s">
        <v>237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972</v>
      </c>
      <c r="BM172" s="159" t="s">
        <v>3332</v>
      </c>
    </row>
    <row r="173" spans="1:65" s="12" customFormat="1" ht="25.95" customHeight="1" x14ac:dyDescent="0.25">
      <c r="B173" s="134"/>
      <c r="D173" s="135" t="s">
        <v>76</v>
      </c>
      <c r="E173" s="136"/>
      <c r="F173" s="136" t="s">
        <v>467</v>
      </c>
      <c r="I173" s="137"/>
      <c r="J173" s="122">
        <f>BK173</f>
        <v>0</v>
      </c>
      <c r="L173" s="134"/>
      <c r="M173" s="138"/>
      <c r="N173" s="139"/>
      <c r="O173" s="139"/>
      <c r="P173" s="140">
        <f>SUM(P174:P175)</f>
        <v>0</v>
      </c>
      <c r="Q173" s="139"/>
      <c r="R173" s="140">
        <f>SUM(R174:R175)</f>
        <v>6.3959999999999989E-2</v>
      </c>
      <c r="S173" s="139"/>
      <c r="T173" s="141">
        <f>SUM(T174:T175)</f>
        <v>0</v>
      </c>
      <c r="AR173" s="135" t="s">
        <v>252</v>
      </c>
      <c r="AT173" s="142" t="s">
        <v>76</v>
      </c>
      <c r="AU173" s="142" t="s">
        <v>77</v>
      </c>
      <c r="AY173" s="135" t="s">
        <v>237</v>
      </c>
      <c r="BK173" s="143">
        <f>SUM(BK174:BK175)</f>
        <v>0</v>
      </c>
    </row>
    <row r="174" spans="1:65" s="2" customFormat="1" ht="44.25" customHeight="1" x14ac:dyDescent="0.2">
      <c r="A174" s="29"/>
      <c r="B174" s="146"/>
      <c r="C174" s="147" t="s">
        <v>354</v>
      </c>
      <c r="D174" s="147" t="s">
        <v>240</v>
      </c>
      <c r="E174" s="148"/>
      <c r="F174" s="149" t="s">
        <v>3333</v>
      </c>
      <c r="G174" s="150" t="s">
        <v>469</v>
      </c>
      <c r="H174" s="151">
        <v>1</v>
      </c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0</v>
      </c>
      <c r="R174" s="157">
        <f>Q174*H174</f>
        <v>0</v>
      </c>
      <c r="S174" s="157">
        <v>0</v>
      </c>
      <c r="T174" s="158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470</v>
      </c>
      <c r="AT174" s="159" t="s">
        <v>240</v>
      </c>
      <c r="AU174" s="159" t="s">
        <v>83</v>
      </c>
      <c r="AY174" s="14" t="s">
        <v>237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470</v>
      </c>
      <c r="BM174" s="159" t="s">
        <v>3334</v>
      </c>
    </row>
    <row r="175" spans="1:65" s="2" customFormat="1" ht="21.75" customHeight="1" x14ac:dyDescent="0.2">
      <c r="A175" s="29"/>
      <c r="B175" s="146"/>
      <c r="C175" s="161" t="s">
        <v>364</v>
      </c>
      <c r="D175" s="161" t="s">
        <v>310</v>
      </c>
      <c r="E175" s="162"/>
      <c r="F175" s="163" t="s">
        <v>465</v>
      </c>
      <c r="G175" s="164" t="s">
        <v>307</v>
      </c>
      <c r="H175" s="165">
        <v>3</v>
      </c>
      <c r="I175" s="166"/>
      <c r="J175" s="167">
        <f>ROUND(I175*H175,2)</f>
        <v>0</v>
      </c>
      <c r="K175" s="168"/>
      <c r="L175" s="169"/>
      <c r="M175" s="170" t="s">
        <v>1</v>
      </c>
      <c r="N175" s="171" t="s">
        <v>43</v>
      </c>
      <c r="O175" s="54"/>
      <c r="P175" s="157">
        <f>O175*H175</f>
        <v>0</v>
      </c>
      <c r="Q175" s="157">
        <v>2.1319999999999999E-2</v>
      </c>
      <c r="R175" s="157">
        <f>Q175*H175</f>
        <v>6.3959999999999989E-2</v>
      </c>
      <c r="S175" s="157">
        <v>0</v>
      </c>
      <c r="T175" s="158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470</v>
      </c>
      <c r="AT175" s="159" t="s">
        <v>310</v>
      </c>
      <c r="AU175" s="159" t="s">
        <v>83</v>
      </c>
      <c r="AY175" s="14" t="s">
        <v>237</v>
      </c>
      <c r="BE175" s="160">
        <f>IF(N175="základná",J175,0)</f>
        <v>0</v>
      </c>
      <c r="BF175" s="160">
        <f>IF(N175="znížená",J175,0)</f>
        <v>0</v>
      </c>
      <c r="BG175" s="160">
        <f>IF(N175="zákl. prenesená",J175,0)</f>
        <v>0</v>
      </c>
      <c r="BH175" s="160">
        <f>IF(N175="zníž. prenesená",J175,0)</f>
        <v>0</v>
      </c>
      <c r="BI175" s="160">
        <f>IF(N175="nulová",J175,0)</f>
        <v>0</v>
      </c>
      <c r="BJ175" s="14" t="s">
        <v>89</v>
      </c>
      <c r="BK175" s="160">
        <f>ROUND(I175*H175,2)</f>
        <v>0</v>
      </c>
      <c r="BL175" s="14" t="s">
        <v>470</v>
      </c>
      <c r="BM175" s="159" t="s">
        <v>3335</v>
      </c>
    </row>
    <row r="176" spans="1:65" s="2" customFormat="1" ht="6.9" customHeight="1" x14ac:dyDescent="0.2">
      <c r="A176" s="29"/>
      <c r="B176" s="43"/>
      <c r="C176" s="44"/>
      <c r="D176" s="44"/>
      <c r="E176" s="44"/>
      <c r="F176" s="44"/>
      <c r="G176" s="44"/>
      <c r="H176" s="44"/>
      <c r="I176" s="44"/>
      <c r="J176" s="44"/>
      <c r="K176" s="44"/>
      <c r="L176" s="30"/>
      <c r="M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</row>
  </sheetData>
  <autoFilter ref="C128:K175" xr:uid="{00000000-0009-0000-0000-00000D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76" xr:uid="{00000000-0002-0000-0D00-000000000000}">
      <formula1>"K, M"</formula1>
    </dataValidation>
    <dataValidation type="list" allowBlank="1" showInputMessage="1" showErrorMessage="1" error="Povolené sú hodnoty základná, znížená, nulová." sqref="N176" xr:uid="{00000000-0002-0000-0D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206"/>
  <sheetViews>
    <sheetView showGridLines="0" topLeftCell="A131" zoomScaleNormal="100" workbookViewId="0">
      <selection activeCell="J131" sqref="J13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135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3270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3336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ROUND(J130,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ROUND((ROUND((SUM(BE130:BE205)),  2) + SUM(#REF!)), 2)</f>
        <v>#REF!</v>
      </c>
      <c r="G35" s="29"/>
      <c r="H35" s="29"/>
      <c r="I35" s="101">
        <v>0.2</v>
      </c>
      <c r="J35" s="100" t="e">
        <f>ROUND((ROUND(((SUM(BE130:BE205))*I35),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ROUND((ROUND((SUM(BF130:BF205)),  2) + SUM(#REF!)), 2)</f>
        <v>#REF!</v>
      </c>
      <c r="G36" s="29"/>
      <c r="H36" s="29"/>
      <c r="I36" s="101">
        <v>0.2</v>
      </c>
      <c r="J36" s="100" t="e">
        <f>ROUND((ROUND(((SUM(BF130:BF205))*I36),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ROUND((ROUND((SUM(BG130:BG205)),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ROUND((ROUND((SUM(BH130:BH205)),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ROUND((ROUND((SUM(BI130:BI205)),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3270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04_E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J130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J131</f>
        <v>0</v>
      </c>
      <c r="L99" s="113"/>
    </row>
    <row r="100" spans="1:47" s="10" customFormat="1" ht="19.95" customHeight="1" x14ac:dyDescent="0.2">
      <c r="B100" s="117"/>
      <c r="D100" s="118" t="s">
        <v>1271</v>
      </c>
      <c r="E100" s="119"/>
      <c r="F100" s="119"/>
      <c r="G100" s="119"/>
      <c r="H100" s="119"/>
      <c r="I100" s="119"/>
      <c r="J100" s="120">
        <f>J132</f>
        <v>0</v>
      </c>
      <c r="L100" s="117"/>
    </row>
    <row r="101" spans="1:47" s="10" customFormat="1" ht="19.95" customHeight="1" x14ac:dyDescent="0.2">
      <c r="B101" s="117"/>
      <c r="D101" s="118" t="s">
        <v>213</v>
      </c>
      <c r="E101" s="119"/>
      <c r="F101" s="119"/>
      <c r="G101" s="119"/>
      <c r="H101" s="119"/>
      <c r="I101" s="119"/>
      <c r="J101" s="120">
        <f>J134</f>
        <v>0</v>
      </c>
      <c r="L101" s="117"/>
    </row>
    <row r="102" spans="1:47" s="9" customFormat="1" ht="24.9" customHeight="1" x14ac:dyDescent="0.2">
      <c r="B102" s="113"/>
      <c r="D102" s="114" t="s">
        <v>1276</v>
      </c>
      <c r="E102" s="115"/>
      <c r="F102" s="115"/>
      <c r="G102" s="115"/>
      <c r="H102" s="115"/>
      <c r="I102" s="115"/>
      <c r="J102" s="116">
        <f>J136</f>
        <v>0</v>
      </c>
      <c r="L102" s="113"/>
    </row>
    <row r="103" spans="1:47" s="10" customFormat="1" ht="19.95" customHeight="1" x14ac:dyDescent="0.2">
      <c r="B103" s="117"/>
      <c r="D103" s="118" t="s">
        <v>1278</v>
      </c>
      <c r="E103" s="119"/>
      <c r="F103" s="119"/>
      <c r="G103" s="119"/>
      <c r="H103" s="119"/>
      <c r="I103" s="119"/>
      <c r="J103" s="120">
        <f>J137</f>
        <v>0</v>
      </c>
      <c r="L103" s="117"/>
    </row>
    <row r="104" spans="1:47" s="9" customFormat="1" ht="24.9" customHeight="1" x14ac:dyDescent="0.2">
      <c r="B104" s="113"/>
      <c r="D104" s="114" t="s">
        <v>1061</v>
      </c>
      <c r="E104" s="115"/>
      <c r="F104" s="115"/>
      <c r="G104" s="115"/>
      <c r="H104" s="115"/>
      <c r="I104" s="115"/>
      <c r="J104" s="116">
        <f>J142</f>
        <v>0</v>
      </c>
      <c r="L104" s="113"/>
    </row>
    <row r="105" spans="1:47" s="10" customFormat="1" ht="19.95" customHeight="1" x14ac:dyDescent="0.2">
      <c r="B105" s="117"/>
      <c r="D105" s="118" t="s">
        <v>1671</v>
      </c>
      <c r="E105" s="119"/>
      <c r="F105" s="119"/>
      <c r="G105" s="119"/>
      <c r="H105" s="119"/>
      <c r="I105" s="119"/>
      <c r="J105" s="120">
        <f>J143</f>
        <v>0</v>
      </c>
      <c r="L105" s="117"/>
    </row>
    <row r="106" spans="1:47" s="10" customFormat="1" ht="19.95" customHeight="1" x14ac:dyDescent="0.2">
      <c r="B106" s="117"/>
      <c r="D106" s="118" t="s">
        <v>1672</v>
      </c>
      <c r="E106" s="119"/>
      <c r="F106" s="119"/>
      <c r="G106" s="119"/>
      <c r="H106" s="119"/>
      <c r="I106" s="119"/>
      <c r="J106" s="120">
        <f>J191</f>
        <v>0</v>
      </c>
      <c r="L106" s="117"/>
    </row>
    <row r="107" spans="1:47" s="10" customFormat="1" ht="19.95" customHeight="1" x14ac:dyDescent="0.2">
      <c r="B107" s="117"/>
      <c r="D107" s="118" t="s">
        <v>2062</v>
      </c>
      <c r="E107" s="119"/>
      <c r="F107" s="119"/>
      <c r="G107" s="119"/>
      <c r="H107" s="119"/>
      <c r="I107" s="119"/>
      <c r="J107" s="120">
        <f>J194</f>
        <v>0</v>
      </c>
      <c r="L107" s="117"/>
    </row>
    <row r="108" spans="1:47" s="9" customFormat="1" ht="24.9" customHeight="1" x14ac:dyDescent="0.2">
      <c r="B108" s="113"/>
      <c r="D108" s="114" t="s">
        <v>1673</v>
      </c>
      <c r="E108" s="115"/>
      <c r="F108" s="115"/>
      <c r="G108" s="115"/>
      <c r="H108" s="115"/>
      <c r="I108" s="115"/>
      <c r="J108" s="116">
        <f>J203</f>
        <v>0</v>
      </c>
      <c r="L108" s="113"/>
    </row>
    <row r="109" spans="1:47" s="2" customFormat="1" ht="21.75" customHeight="1" x14ac:dyDescent="0.2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 x14ac:dyDescent="0.2">
      <c r="A110" s="29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 x14ac:dyDescent="0.2">
      <c r="A114" s="29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 x14ac:dyDescent="0.2">
      <c r="A115" s="29"/>
      <c r="B115" s="30"/>
      <c r="C115" s="18" t="s">
        <v>224</v>
      </c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 x14ac:dyDescent="0.2">
      <c r="A117" s="29"/>
      <c r="B117" s="30"/>
      <c r="C117" s="24" t="s">
        <v>15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 x14ac:dyDescent="0.2">
      <c r="A118" s="29"/>
      <c r="B118" s="30"/>
      <c r="C118" s="29"/>
      <c r="D118" s="29"/>
      <c r="E118" s="241" t="str">
        <f>E7</f>
        <v>SOŠ hotelových služieb a dopravy – modernizácia odborného vzdelávania</v>
      </c>
      <c r="F118" s="242"/>
      <c r="G118" s="242"/>
      <c r="H118" s="242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 x14ac:dyDescent="0.2">
      <c r="B119" s="17"/>
      <c r="C119" s="24" t="s">
        <v>201</v>
      </c>
      <c r="L119" s="17"/>
    </row>
    <row r="120" spans="1:31" s="2" customFormat="1" ht="23.25" customHeight="1" x14ac:dyDescent="0.2">
      <c r="A120" s="29"/>
      <c r="B120" s="30"/>
      <c r="C120" s="29"/>
      <c r="D120" s="29"/>
      <c r="E120" s="241" t="s">
        <v>3270</v>
      </c>
      <c r="F120" s="240"/>
      <c r="G120" s="240"/>
      <c r="H120" s="240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203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 x14ac:dyDescent="0.2">
      <c r="A122" s="29"/>
      <c r="B122" s="30"/>
      <c r="C122" s="29"/>
      <c r="D122" s="29"/>
      <c r="E122" s="214" t="str">
        <f>E11</f>
        <v>SO 04_E - ELI - Elektroinštalácie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19</v>
      </c>
      <c r="D124" s="29"/>
      <c r="E124" s="29"/>
      <c r="F124" s="22" t="str">
        <f>F14</f>
        <v>Lučenec</v>
      </c>
      <c r="G124" s="29"/>
      <c r="H124" s="29"/>
      <c r="I124" s="24" t="s">
        <v>21</v>
      </c>
      <c r="J124" s="51">
        <f>IF(J14="","",J14)</f>
        <v>44354</v>
      </c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 x14ac:dyDescent="0.2">
      <c r="A126" s="29"/>
      <c r="B126" s="30"/>
      <c r="C126" s="24" t="s">
        <v>22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28</v>
      </c>
      <c r="J126" s="27" t="str">
        <f>E23</f>
        <v>DESIGN ENGINEERING, a.s.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 x14ac:dyDescent="0.2">
      <c r="A127" s="29"/>
      <c r="B127" s="30"/>
      <c r="C127" s="24" t="s">
        <v>26</v>
      </c>
      <c r="D127" s="29"/>
      <c r="E127" s="29"/>
      <c r="F127" s="22" t="str">
        <f>IF(E20="","",E20)</f>
        <v>Vyplň údaj</v>
      </c>
      <c r="G127" s="29"/>
      <c r="H127" s="29"/>
      <c r="I127" s="24" t="s">
        <v>33</v>
      </c>
      <c r="J127" s="27" t="str">
        <f>E26</f>
        <v xml:space="preserve"> 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 x14ac:dyDescent="0.2">
      <c r="A129" s="123"/>
      <c r="B129" s="124"/>
      <c r="C129" s="125" t="s">
        <v>225</v>
      </c>
      <c r="D129" s="126" t="s">
        <v>62</v>
      </c>
      <c r="E129" s="126" t="s">
        <v>58</v>
      </c>
      <c r="F129" s="126" t="s">
        <v>59</v>
      </c>
      <c r="G129" s="126" t="s">
        <v>226</v>
      </c>
      <c r="H129" s="126" t="s">
        <v>227</v>
      </c>
      <c r="I129" s="126" t="s">
        <v>228</v>
      </c>
      <c r="J129" s="127" t="s">
        <v>207</v>
      </c>
      <c r="K129" s="128" t="s">
        <v>229</v>
      </c>
      <c r="L129" s="129"/>
      <c r="M129" s="58" t="s">
        <v>1</v>
      </c>
      <c r="N129" s="59" t="s">
        <v>41</v>
      </c>
      <c r="O129" s="59" t="s">
        <v>230</v>
      </c>
      <c r="P129" s="59" t="s">
        <v>231</v>
      </c>
      <c r="Q129" s="59" t="s">
        <v>232</v>
      </c>
      <c r="R129" s="59" t="s">
        <v>233</v>
      </c>
      <c r="S129" s="59" t="s">
        <v>234</v>
      </c>
      <c r="T129" s="60" t="s">
        <v>235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</row>
    <row r="130" spans="1:65" s="2" customFormat="1" ht="22.95" customHeight="1" x14ac:dyDescent="0.3">
      <c r="A130" s="29"/>
      <c r="B130" s="30"/>
      <c r="C130" s="65" t="s">
        <v>208</v>
      </c>
      <c r="D130" s="29"/>
      <c r="E130" s="29"/>
      <c r="F130" s="29"/>
      <c r="G130" s="29"/>
      <c r="H130" s="29"/>
      <c r="I130" s="29"/>
      <c r="J130" s="130">
        <f>J131+J136+J142+J203</f>
        <v>0</v>
      </c>
      <c r="K130" s="29"/>
      <c r="L130" s="30"/>
      <c r="M130" s="61"/>
      <c r="N130" s="52"/>
      <c r="O130" s="62"/>
      <c r="P130" s="131" t="e">
        <f>P131+P136+P142+P203+#REF!+#REF!</f>
        <v>#REF!</v>
      </c>
      <c r="Q130" s="62"/>
      <c r="R130" s="131" t="e">
        <f>R131+R136+R142+R203+#REF!+#REF!</f>
        <v>#REF!</v>
      </c>
      <c r="S130" s="62"/>
      <c r="T130" s="132" t="e">
        <f>T131+T136+T142+T203+#REF!+#REF!</f>
        <v>#REF!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76</v>
      </c>
      <c r="AU130" s="14" t="s">
        <v>209</v>
      </c>
      <c r="BK130" s="133" t="e">
        <f>BK131+BK136+BK142+BK203+#REF!+#REF!</f>
        <v>#REF!</v>
      </c>
    </row>
    <row r="131" spans="1:65" s="12" customFormat="1" ht="25.95" customHeight="1" x14ac:dyDescent="0.25">
      <c r="B131" s="134"/>
      <c r="D131" s="135" t="s">
        <v>76</v>
      </c>
      <c r="E131" s="136"/>
      <c r="F131" s="136" t="s">
        <v>1291</v>
      </c>
      <c r="I131" s="137"/>
      <c r="J131" s="122">
        <f>BK131</f>
        <v>0</v>
      </c>
      <c r="L131" s="134"/>
      <c r="M131" s="138"/>
      <c r="N131" s="139"/>
      <c r="O131" s="139"/>
      <c r="P131" s="140">
        <f>P132+P134</f>
        <v>0</v>
      </c>
      <c r="Q131" s="139"/>
      <c r="R131" s="140">
        <f>R132+R134</f>
        <v>0.54851749999999999</v>
      </c>
      <c r="S131" s="139"/>
      <c r="T131" s="141">
        <f>T132+T134</f>
        <v>0</v>
      </c>
      <c r="AR131" s="135" t="s">
        <v>83</v>
      </c>
      <c r="AT131" s="142" t="s">
        <v>76</v>
      </c>
      <c r="AU131" s="142" t="s">
        <v>77</v>
      </c>
      <c r="AY131" s="135" t="s">
        <v>237</v>
      </c>
      <c r="BK131" s="143">
        <f>BK132+BK134</f>
        <v>0</v>
      </c>
    </row>
    <row r="132" spans="1:65" s="12" customFormat="1" ht="22.95" customHeight="1" x14ac:dyDescent="0.25">
      <c r="B132" s="134"/>
      <c r="D132" s="135" t="s">
        <v>76</v>
      </c>
      <c r="E132" s="144"/>
      <c r="F132" s="144" t="s">
        <v>1298</v>
      </c>
      <c r="I132" s="137"/>
      <c r="J132" s="145">
        <f>BK132</f>
        <v>0</v>
      </c>
      <c r="L132" s="134"/>
      <c r="M132" s="138"/>
      <c r="N132" s="139"/>
      <c r="O132" s="139"/>
      <c r="P132" s="140">
        <f>P133</f>
        <v>0</v>
      </c>
      <c r="Q132" s="139"/>
      <c r="R132" s="140">
        <f>R133</f>
        <v>0.54851749999999999</v>
      </c>
      <c r="S132" s="139"/>
      <c r="T132" s="141">
        <f>T133</f>
        <v>0</v>
      </c>
      <c r="AR132" s="135" t="s">
        <v>83</v>
      </c>
      <c r="AT132" s="142" t="s">
        <v>76</v>
      </c>
      <c r="AU132" s="142" t="s">
        <v>83</v>
      </c>
      <c r="AY132" s="135" t="s">
        <v>237</v>
      </c>
      <c r="BK132" s="143">
        <f>BK133</f>
        <v>0</v>
      </c>
    </row>
    <row r="133" spans="1:65" s="2" customFormat="1" ht="16.5" customHeight="1" x14ac:dyDescent="0.2">
      <c r="A133" s="29"/>
      <c r="B133" s="146"/>
      <c r="C133" s="147" t="s">
        <v>83</v>
      </c>
      <c r="D133" s="147" t="s">
        <v>240</v>
      </c>
      <c r="E133" s="148"/>
      <c r="F133" s="149" t="s">
        <v>3337</v>
      </c>
      <c r="G133" s="150" t="s">
        <v>491</v>
      </c>
      <c r="H133" s="151">
        <v>0.25</v>
      </c>
      <c r="I133" s="152"/>
      <c r="J133" s="153">
        <f>ROUND(I133*H133,2)</f>
        <v>0</v>
      </c>
      <c r="K133" s="154"/>
      <c r="L133" s="30"/>
      <c r="M133" s="155" t="s">
        <v>1</v>
      </c>
      <c r="N133" s="156" t="s">
        <v>43</v>
      </c>
      <c r="O133" s="54"/>
      <c r="P133" s="157">
        <f>O133*H133</f>
        <v>0</v>
      </c>
      <c r="Q133" s="157">
        <v>2.19407</v>
      </c>
      <c r="R133" s="157">
        <f>Q133*H133</f>
        <v>0.54851749999999999</v>
      </c>
      <c r="S133" s="157">
        <v>0</v>
      </c>
      <c r="T133" s="158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243</v>
      </c>
      <c r="AT133" s="159" t="s">
        <v>240</v>
      </c>
      <c r="AU133" s="159" t="s">
        <v>89</v>
      </c>
      <c r="AY133" s="14" t="s">
        <v>237</v>
      </c>
      <c r="BE133" s="160">
        <f>IF(N133="základná",J133,0)</f>
        <v>0</v>
      </c>
      <c r="BF133" s="160">
        <f>IF(N133="znížená",J133,0)</f>
        <v>0</v>
      </c>
      <c r="BG133" s="160">
        <f>IF(N133="zákl. prenesená",J133,0)</f>
        <v>0</v>
      </c>
      <c r="BH133" s="160">
        <f>IF(N133="zníž. prenesená",J133,0)</f>
        <v>0</v>
      </c>
      <c r="BI133" s="160">
        <f>IF(N133="nulová",J133,0)</f>
        <v>0</v>
      </c>
      <c r="BJ133" s="14" t="s">
        <v>89</v>
      </c>
      <c r="BK133" s="160">
        <f>ROUND(I133*H133,2)</f>
        <v>0</v>
      </c>
      <c r="BL133" s="14" t="s">
        <v>243</v>
      </c>
      <c r="BM133" s="159" t="s">
        <v>3338</v>
      </c>
    </row>
    <row r="134" spans="1:65" s="12" customFormat="1" ht="22.95" customHeight="1" x14ac:dyDescent="0.25">
      <c r="B134" s="134"/>
      <c r="D134" s="135" t="s">
        <v>76</v>
      </c>
      <c r="E134" s="144"/>
      <c r="F134" s="144" t="s">
        <v>290</v>
      </c>
      <c r="I134" s="137"/>
      <c r="J134" s="145">
        <f>BK134</f>
        <v>0</v>
      </c>
      <c r="L134" s="134"/>
      <c r="M134" s="138"/>
      <c r="N134" s="139"/>
      <c r="O134" s="139"/>
      <c r="P134" s="140">
        <f>P135</f>
        <v>0</v>
      </c>
      <c r="Q134" s="139"/>
      <c r="R134" s="140">
        <f>R135</f>
        <v>0</v>
      </c>
      <c r="S134" s="139"/>
      <c r="T134" s="141">
        <f>T135</f>
        <v>0</v>
      </c>
      <c r="AR134" s="135" t="s">
        <v>83</v>
      </c>
      <c r="AT134" s="142" t="s">
        <v>76</v>
      </c>
      <c r="AU134" s="142" t="s">
        <v>83</v>
      </c>
      <c r="AY134" s="135" t="s">
        <v>237</v>
      </c>
      <c r="BK134" s="143">
        <f>BK135</f>
        <v>0</v>
      </c>
    </row>
    <row r="135" spans="1:65" s="2" customFormat="1" ht="21.75" customHeight="1" x14ac:dyDescent="0.2">
      <c r="A135" s="29"/>
      <c r="B135" s="146"/>
      <c r="C135" s="147" t="s">
        <v>89</v>
      </c>
      <c r="D135" s="147" t="s">
        <v>240</v>
      </c>
      <c r="E135" s="148"/>
      <c r="F135" s="149" t="s">
        <v>292</v>
      </c>
      <c r="G135" s="150" t="s">
        <v>266</v>
      </c>
      <c r="H135" s="151">
        <v>0.54900000000000004</v>
      </c>
      <c r="I135" s="152"/>
      <c r="J135" s="153">
        <f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>O135*H135</f>
        <v>0</v>
      </c>
      <c r="Q135" s="157">
        <v>0</v>
      </c>
      <c r="R135" s="157">
        <f>Q135*H135</f>
        <v>0</v>
      </c>
      <c r="S135" s="157">
        <v>0</v>
      </c>
      <c r="T135" s="158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>IF(N135="základná",J135,0)</f>
        <v>0</v>
      </c>
      <c r="BF135" s="160">
        <f>IF(N135="znížená",J135,0)</f>
        <v>0</v>
      </c>
      <c r="BG135" s="160">
        <f>IF(N135="zákl. prenesená",J135,0)</f>
        <v>0</v>
      </c>
      <c r="BH135" s="160">
        <f>IF(N135="zníž. prenesená",J135,0)</f>
        <v>0</v>
      </c>
      <c r="BI135" s="160">
        <f>IF(N135="nulová",J135,0)</f>
        <v>0</v>
      </c>
      <c r="BJ135" s="14" t="s">
        <v>89</v>
      </c>
      <c r="BK135" s="160">
        <f>ROUND(I135*H135,2)</f>
        <v>0</v>
      </c>
      <c r="BL135" s="14" t="s">
        <v>243</v>
      </c>
      <c r="BM135" s="159" t="s">
        <v>3339</v>
      </c>
    </row>
    <row r="136" spans="1:65" s="12" customFormat="1" ht="25.95" customHeight="1" x14ac:dyDescent="0.25">
      <c r="B136" s="134"/>
      <c r="D136" s="135" t="s">
        <v>76</v>
      </c>
      <c r="E136" s="136"/>
      <c r="F136" s="136" t="s">
        <v>1462</v>
      </c>
      <c r="I136" s="137"/>
      <c r="J136" s="122">
        <f>BK136</f>
        <v>0</v>
      </c>
      <c r="L136" s="134"/>
      <c r="M136" s="138"/>
      <c r="N136" s="139"/>
      <c r="O136" s="139"/>
      <c r="P136" s="140">
        <f>P137</f>
        <v>0</v>
      </c>
      <c r="Q136" s="139"/>
      <c r="R136" s="140">
        <f>R137</f>
        <v>5.5999999999999999E-3</v>
      </c>
      <c r="S136" s="139"/>
      <c r="T136" s="141">
        <f>T137</f>
        <v>0</v>
      </c>
      <c r="AR136" s="135" t="s">
        <v>89</v>
      </c>
      <c r="AT136" s="142" t="s">
        <v>76</v>
      </c>
      <c r="AU136" s="142" t="s">
        <v>77</v>
      </c>
      <c r="AY136" s="135" t="s">
        <v>237</v>
      </c>
      <c r="BK136" s="143">
        <f>BK137</f>
        <v>0</v>
      </c>
    </row>
    <row r="137" spans="1:65" s="12" customFormat="1" ht="22.95" customHeight="1" x14ac:dyDescent="0.25">
      <c r="B137" s="134"/>
      <c r="D137" s="135" t="s">
        <v>76</v>
      </c>
      <c r="E137" s="144"/>
      <c r="F137" s="144" t="s">
        <v>1470</v>
      </c>
      <c r="I137" s="137"/>
      <c r="J137" s="145">
        <f>BK137</f>
        <v>0</v>
      </c>
      <c r="L137" s="134"/>
      <c r="M137" s="138"/>
      <c r="N137" s="139"/>
      <c r="O137" s="139"/>
      <c r="P137" s="140">
        <f>SUM(P138:P141)</f>
        <v>0</v>
      </c>
      <c r="Q137" s="139"/>
      <c r="R137" s="140">
        <f>SUM(R138:R141)</f>
        <v>5.5999999999999999E-3</v>
      </c>
      <c r="S137" s="139"/>
      <c r="T137" s="141">
        <f>SUM(T138:T141)</f>
        <v>0</v>
      </c>
      <c r="AR137" s="135" t="s">
        <v>89</v>
      </c>
      <c r="AT137" s="142" t="s">
        <v>76</v>
      </c>
      <c r="AU137" s="142" t="s">
        <v>83</v>
      </c>
      <c r="AY137" s="135" t="s">
        <v>237</v>
      </c>
      <c r="BK137" s="143">
        <f>SUM(BK138:BK141)</f>
        <v>0</v>
      </c>
    </row>
    <row r="138" spans="1:65" s="2" customFormat="1" ht="21.75" customHeight="1" x14ac:dyDescent="0.2">
      <c r="A138" s="29"/>
      <c r="B138" s="146"/>
      <c r="C138" s="147" t="s">
        <v>247</v>
      </c>
      <c r="D138" s="147" t="s">
        <v>240</v>
      </c>
      <c r="E138" s="148"/>
      <c r="F138" s="149" t="s">
        <v>1687</v>
      </c>
      <c r="G138" s="150" t="s">
        <v>307</v>
      </c>
      <c r="H138" s="151">
        <v>1.4</v>
      </c>
      <c r="I138" s="152"/>
      <c r="J138" s="153">
        <f>ROUND(I138*H138,2)</f>
        <v>0</v>
      </c>
      <c r="K138" s="154"/>
      <c r="L138" s="30"/>
      <c r="M138" s="155" t="s">
        <v>1</v>
      </c>
      <c r="N138" s="156" t="s">
        <v>43</v>
      </c>
      <c r="O138" s="54"/>
      <c r="P138" s="157">
        <f>O138*H138</f>
        <v>0</v>
      </c>
      <c r="Q138" s="157">
        <v>1E-4</v>
      </c>
      <c r="R138" s="157">
        <f>Q138*H138</f>
        <v>1.3999999999999999E-4</v>
      </c>
      <c r="S138" s="157">
        <v>0</v>
      </c>
      <c r="T138" s="158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286</v>
      </c>
      <c r="AT138" s="159" t="s">
        <v>240</v>
      </c>
      <c r="AU138" s="159" t="s">
        <v>89</v>
      </c>
      <c r="AY138" s="14" t="s">
        <v>237</v>
      </c>
      <c r="BE138" s="160">
        <f>IF(N138="základná",J138,0)</f>
        <v>0</v>
      </c>
      <c r="BF138" s="160">
        <f>IF(N138="znížená",J138,0)</f>
        <v>0</v>
      </c>
      <c r="BG138" s="160">
        <f>IF(N138="zákl. prenesená",J138,0)</f>
        <v>0</v>
      </c>
      <c r="BH138" s="160">
        <f>IF(N138="zníž. prenesená",J138,0)</f>
        <v>0</v>
      </c>
      <c r="BI138" s="160">
        <f>IF(N138="nulová",J138,0)</f>
        <v>0</v>
      </c>
      <c r="BJ138" s="14" t="s">
        <v>89</v>
      </c>
      <c r="BK138" s="160">
        <f>ROUND(I138*H138,2)</f>
        <v>0</v>
      </c>
      <c r="BL138" s="14" t="s">
        <v>286</v>
      </c>
      <c r="BM138" s="159" t="s">
        <v>3340</v>
      </c>
    </row>
    <row r="139" spans="1:65" s="2" customFormat="1" ht="16.5" customHeight="1" x14ac:dyDescent="0.2">
      <c r="A139" s="29"/>
      <c r="B139" s="146"/>
      <c r="C139" s="161" t="s">
        <v>243</v>
      </c>
      <c r="D139" s="161" t="s">
        <v>310</v>
      </c>
      <c r="E139" s="162"/>
      <c r="F139" s="163" t="s">
        <v>3341</v>
      </c>
      <c r="G139" s="164" t="s">
        <v>307</v>
      </c>
      <c r="H139" s="165">
        <v>1.4</v>
      </c>
      <c r="I139" s="166"/>
      <c r="J139" s="167">
        <f>ROUND(I139*H139,2)</f>
        <v>0</v>
      </c>
      <c r="K139" s="168"/>
      <c r="L139" s="169"/>
      <c r="M139" s="170" t="s">
        <v>1</v>
      </c>
      <c r="N139" s="171" t="s">
        <v>43</v>
      </c>
      <c r="O139" s="54"/>
      <c r="P139" s="157">
        <f>O139*H139</f>
        <v>0</v>
      </c>
      <c r="Q139" s="157">
        <v>4.6999999999999999E-4</v>
      </c>
      <c r="R139" s="157">
        <f>Q139*H139</f>
        <v>6.5799999999999995E-4</v>
      </c>
      <c r="S139" s="157">
        <v>0</v>
      </c>
      <c r="T139" s="158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312</v>
      </c>
      <c r="AT139" s="159" t="s">
        <v>310</v>
      </c>
      <c r="AU139" s="159" t="s">
        <v>89</v>
      </c>
      <c r="AY139" s="14" t="s">
        <v>237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4" t="s">
        <v>89</v>
      </c>
      <c r="BK139" s="160">
        <f>ROUND(I139*H139,2)</f>
        <v>0</v>
      </c>
      <c r="BL139" s="14" t="s">
        <v>286</v>
      </c>
      <c r="BM139" s="159" t="s">
        <v>3342</v>
      </c>
    </row>
    <row r="140" spans="1:65" s="2" customFormat="1" ht="33" customHeight="1" x14ac:dyDescent="0.2">
      <c r="A140" s="29"/>
      <c r="B140" s="146"/>
      <c r="C140" s="161" t="s">
        <v>252</v>
      </c>
      <c r="D140" s="161" t="s">
        <v>310</v>
      </c>
      <c r="E140" s="162"/>
      <c r="F140" s="163" t="s">
        <v>4858</v>
      </c>
      <c r="G140" s="164" t="s">
        <v>242</v>
      </c>
      <c r="H140" s="165">
        <v>1.4</v>
      </c>
      <c r="I140" s="166"/>
      <c r="J140" s="167">
        <f>ROUND(I140*H140,2)</f>
        <v>0</v>
      </c>
      <c r="K140" s="168"/>
      <c r="L140" s="169"/>
      <c r="M140" s="170" t="s">
        <v>1</v>
      </c>
      <c r="N140" s="171" t="s">
        <v>43</v>
      </c>
      <c r="O140" s="54"/>
      <c r="P140" s="157">
        <f>O140*H140</f>
        <v>0</v>
      </c>
      <c r="Q140" s="157">
        <v>3.4299999999999999E-3</v>
      </c>
      <c r="R140" s="157">
        <f>Q140*H140</f>
        <v>4.8019999999999998E-3</v>
      </c>
      <c r="S140" s="157">
        <v>0</v>
      </c>
      <c r="T140" s="158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312</v>
      </c>
      <c r="AT140" s="159" t="s">
        <v>310</v>
      </c>
      <c r="AU140" s="159" t="s">
        <v>89</v>
      </c>
      <c r="AY140" s="14" t="s">
        <v>237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4" t="s">
        <v>89</v>
      </c>
      <c r="BK140" s="160">
        <f>ROUND(I140*H140,2)</f>
        <v>0</v>
      </c>
      <c r="BL140" s="14" t="s">
        <v>286</v>
      </c>
      <c r="BM140" s="159" t="s">
        <v>3343</v>
      </c>
    </row>
    <row r="141" spans="1:65" s="2" customFormat="1" ht="21.75" customHeight="1" x14ac:dyDescent="0.2">
      <c r="A141" s="29"/>
      <c r="B141" s="146"/>
      <c r="C141" s="147" t="s">
        <v>238</v>
      </c>
      <c r="D141" s="147" t="s">
        <v>240</v>
      </c>
      <c r="E141" s="148"/>
      <c r="F141" s="149" t="s">
        <v>1693</v>
      </c>
      <c r="G141" s="150" t="s">
        <v>266</v>
      </c>
      <c r="H141" s="151">
        <v>6.0000000000000001E-3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0</v>
      </c>
      <c r="R141" s="157">
        <f>Q141*H141</f>
        <v>0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286</v>
      </c>
      <c r="AT141" s="159" t="s">
        <v>240</v>
      </c>
      <c r="AU141" s="159" t="s">
        <v>89</v>
      </c>
      <c r="AY141" s="14" t="s">
        <v>237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286</v>
      </c>
      <c r="BM141" s="159" t="s">
        <v>3344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1081</v>
      </c>
      <c r="I142" s="137"/>
      <c r="J142" s="122">
        <f>BK142</f>
        <v>0</v>
      </c>
      <c r="L142" s="134"/>
      <c r="M142" s="138"/>
      <c r="N142" s="139"/>
      <c r="O142" s="139"/>
      <c r="P142" s="140">
        <f>P143+P191+P194</f>
        <v>0</v>
      </c>
      <c r="Q142" s="139"/>
      <c r="R142" s="140">
        <f>R143+R191+R194</f>
        <v>0.76827000000000001</v>
      </c>
      <c r="S142" s="139"/>
      <c r="T142" s="141">
        <f>T143+T191+T194</f>
        <v>0</v>
      </c>
      <c r="AR142" s="135" t="s">
        <v>247</v>
      </c>
      <c r="AT142" s="142" t="s">
        <v>76</v>
      </c>
      <c r="AU142" s="142" t="s">
        <v>77</v>
      </c>
      <c r="AY142" s="135" t="s">
        <v>237</v>
      </c>
      <c r="BK142" s="143">
        <f>BK143+BK191+BK194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1695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SUM(P144:P190)</f>
        <v>0</v>
      </c>
      <c r="Q143" s="139"/>
      <c r="R143" s="140">
        <f>SUM(R144:R190)</f>
        <v>0.16412000000000002</v>
      </c>
      <c r="S143" s="139"/>
      <c r="T143" s="141">
        <f>SUM(T144:T190)</f>
        <v>0</v>
      </c>
      <c r="AR143" s="135" t="s">
        <v>247</v>
      </c>
      <c r="AT143" s="142" t="s">
        <v>76</v>
      </c>
      <c r="AU143" s="142" t="s">
        <v>83</v>
      </c>
      <c r="AY143" s="135" t="s">
        <v>237</v>
      </c>
      <c r="BK143" s="143">
        <f>SUM(BK144:BK190)</f>
        <v>0</v>
      </c>
    </row>
    <row r="144" spans="1:65" s="2" customFormat="1" ht="21.75" customHeight="1" x14ac:dyDescent="0.2">
      <c r="A144" s="29"/>
      <c r="B144" s="146"/>
      <c r="C144" s="147" t="s">
        <v>259</v>
      </c>
      <c r="D144" s="147" t="s">
        <v>240</v>
      </c>
      <c r="E144" s="148"/>
      <c r="F144" s="149" t="s">
        <v>1718</v>
      </c>
      <c r="G144" s="150" t="s">
        <v>307</v>
      </c>
      <c r="H144" s="151">
        <v>10</v>
      </c>
      <c r="I144" s="152"/>
      <c r="J144" s="153">
        <f t="shared" ref="J144:J190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90" si="1">O144*H144</f>
        <v>0</v>
      </c>
      <c r="Q144" s="157">
        <v>0</v>
      </c>
      <c r="R144" s="157">
        <f t="shared" ref="R144:R190" si="2">Q144*H144</f>
        <v>0</v>
      </c>
      <c r="S144" s="157">
        <v>0</v>
      </c>
      <c r="T144" s="158">
        <f t="shared" ref="T144:T190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436</v>
      </c>
      <c r="AT144" s="159" t="s">
        <v>240</v>
      </c>
      <c r="AU144" s="159" t="s">
        <v>89</v>
      </c>
      <c r="AY144" s="14" t="s">
        <v>237</v>
      </c>
      <c r="BE144" s="160">
        <f t="shared" ref="BE144:BE190" si="4">IF(N144="základná",J144,0)</f>
        <v>0</v>
      </c>
      <c r="BF144" s="160">
        <f t="shared" ref="BF144:BF190" si="5">IF(N144="znížená",J144,0)</f>
        <v>0</v>
      </c>
      <c r="BG144" s="160">
        <f t="shared" ref="BG144:BG190" si="6">IF(N144="zákl. prenesená",J144,0)</f>
        <v>0</v>
      </c>
      <c r="BH144" s="160">
        <f t="shared" ref="BH144:BH190" si="7">IF(N144="zníž. prenesená",J144,0)</f>
        <v>0</v>
      </c>
      <c r="BI144" s="160">
        <f t="shared" ref="BI144:BI190" si="8">IF(N144="nulová",J144,0)</f>
        <v>0</v>
      </c>
      <c r="BJ144" s="14" t="s">
        <v>89</v>
      </c>
      <c r="BK144" s="160">
        <f t="shared" ref="BK144:BK190" si="9">ROUND(I144*H144,2)</f>
        <v>0</v>
      </c>
      <c r="BL144" s="14" t="s">
        <v>436</v>
      </c>
      <c r="BM144" s="159" t="s">
        <v>3345</v>
      </c>
    </row>
    <row r="145" spans="1:65" s="2" customFormat="1" ht="16.5" customHeight="1" x14ac:dyDescent="0.2">
      <c r="A145" s="29"/>
      <c r="B145" s="146"/>
      <c r="C145" s="161" t="s">
        <v>262</v>
      </c>
      <c r="D145" s="161" t="s">
        <v>310</v>
      </c>
      <c r="E145" s="162"/>
      <c r="F145" s="163" t="s">
        <v>1720</v>
      </c>
      <c r="G145" s="164" t="s">
        <v>307</v>
      </c>
      <c r="H145" s="165">
        <v>10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1.0000000000000001E-5</v>
      </c>
      <c r="R145" s="157">
        <f t="shared" si="2"/>
        <v>1E-4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574</v>
      </c>
      <c r="AT145" s="159" t="s">
        <v>310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574</v>
      </c>
      <c r="BM145" s="159" t="s">
        <v>3346</v>
      </c>
    </row>
    <row r="146" spans="1:65" s="2" customFormat="1" ht="21.75" customHeight="1" x14ac:dyDescent="0.2">
      <c r="A146" s="29"/>
      <c r="B146" s="146"/>
      <c r="C146" s="147" t="s">
        <v>257</v>
      </c>
      <c r="D146" s="147" t="s">
        <v>240</v>
      </c>
      <c r="E146" s="148"/>
      <c r="F146" s="149" t="s">
        <v>3347</v>
      </c>
      <c r="G146" s="150" t="s">
        <v>376</v>
      </c>
      <c r="H146" s="151">
        <v>25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436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436</v>
      </c>
      <c r="BM146" s="159" t="s">
        <v>3348</v>
      </c>
    </row>
    <row r="147" spans="1:65" s="2" customFormat="1" ht="16.5" customHeight="1" x14ac:dyDescent="0.2">
      <c r="A147" s="29"/>
      <c r="B147" s="146"/>
      <c r="C147" s="161" t="s">
        <v>268</v>
      </c>
      <c r="D147" s="161" t="s">
        <v>310</v>
      </c>
      <c r="E147" s="162"/>
      <c r="F147" s="163" t="s">
        <v>3349</v>
      </c>
      <c r="G147" s="164" t="s">
        <v>376</v>
      </c>
      <c r="H147" s="165">
        <v>25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7.3999999999999999E-4</v>
      </c>
      <c r="R147" s="157">
        <f t="shared" si="2"/>
        <v>1.8499999999999999E-2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574</v>
      </c>
      <c r="AT147" s="159" t="s">
        <v>310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574</v>
      </c>
      <c r="BM147" s="159" t="s">
        <v>3350</v>
      </c>
    </row>
    <row r="148" spans="1:65" s="2" customFormat="1" ht="21.75" customHeight="1" x14ac:dyDescent="0.2">
      <c r="A148" s="29"/>
      <c r="B148" s="146"/>
      <c r="C148" s="161" t="s">
        <v>271</v>
      </c>
      <c r="D148" s="161" t="s">
        <v>310</v>
      </c>
      <c r="E148" s="162"/>
      <c r="F148" s="163" t="s">
        <v>1726</v>
      </c>
      <c r="G148" s="164" t="s">
        <v>307</v>
      </c>
      <c r="H148" s="165">
        <v>15</v>
      </c>
      <c r="I148" s="166"/>
      <c r="J148" s="167">
        <f t="shared" si="0"/>
        <v>0</v>
      </c>
      <c r="K148" s="168"/>
      <c r="L148" s="169"/>
      <c r="M148" s="170" t="s">
        <v>1</v>
      </c>
      <c r="N148" s="171" t="s">
        <v>43</v>
      </c>
      <c r="O148" s="54"/>
      <c r="P148" s="157">
        <f t="shared" si="1"/>
        <v>0</v>
      </c>
      <c r="Q148" s="157">
        <v>1.0000000000000001E-5</v>
      </c>
      <c r="R148" s="157">
        <f t="shared" si="2"/>
        <v>1.5000000000000001E-4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574</v>
      </c>
      <c r="AT148" s="159" t="s">
        <v>310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574</v>
      </c>
      <c r="BM148" s="159" t="s">
        <v>3351</v>
      </c>
    </row>
    <row r="149" spans="1:65" s="2" customFormat="1" ht="16.5" customHeight="1" x14ac:dyDescent="0.2">
      <c r="A149" s="29"/>
      <c r="B149" s="146"/>
      <c r="C149" s="147" t="s">
        <v>274</v>
      </c>
      <c r="D149" s="147" t="s">
        <v>240</v>
      </c>
      <c r="E149" s="148"/>
      <c r="F149" s="149" t="s">
        <v>3352</v>
      </c>
      <c r="G149" s="150" t="s">
        <v>376</v>
      </c>
      <c r="H149" s="151">
        <v>42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436</v>
      </c>
      <c r="AT149" s="159" t="s">
        <v>240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436</v>
      </c>
      <c r="BM149" s="159" t="s">
        <v>3353</v>
      </c>
    </row>
    <row r="150" spans="1:65" s="2" customFormat="1" ht="21.75" customHeight="1" x14ac:dyDescent="0.2">
      <c r="A150" s="29"/>
      <c r="B150" s="146"/>
      <c r="C150" s="161" t="s">
        <v>277</v>
      </c>
      <c r="D150" s="161" t="s">
        <v>310</v>
      </c>
      <c r="E150" s="162"/>
      <c r="F150" s="163" t="s">
        <v>3354</v>
      </c>
      <c r="G150" s="164" t="s">
        <v>376</v>
      </c>
      <c r="H150" s="165">
        <v>42</v>
      </c>
      <c r="I150" s="166"/>
      <c r="J150" s="167">
        <f t="shared" si="0"/>
        <v>0</v>
      </c>
      <c r="K150" s="168"/>
      <c r="L150" s="169"/>
      <c r="M150" s="170" t="s">
        <v>1</v>
      </c>
      <c r="N150" s="171" t="s">
        <v>43</v>
      </c>
      <c r="O150" s="54"/>
      <c r="P150" s="157">
        <f t="shared" si="1"/>
        <v>0</v>
      </c>
      <c r="Q150" s="157">
        <v>2.2000000000000001E-4</v>
      </c>
      <c r="R150" s="157">
        <f t="shared" si="2"/>
        <v>9.2399999999999999E-3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574</v>
      </c>
      <c r="AT150" s="159" t="s">
        <v>310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574</v>
      </c>
      <c r="BM150" s="159" t="s">
        <v>3355</v>
      </c>
    </row>
    <row r="151" spans="1:65" s="2" customFormat="1" ht="16.5" customHeight="1" x14ac:dyDescent="0.2">
      <c r="A151" s="29"/>
      <c r="B151" s="146"/>
      <c r="C151" s="161" t="s">
        <v>280</v>
      </c>
      <c r="D151" s="161" t="s">
        <v>310</v>
      </c>
      <c r="E151" s="162"/>
      <c r="F151" s="163" t="s">
        <v>3356</v>
      </c>
      <c r="G151" s="164" t="s">
        <v>307</v>
      </c>
      <c r="H151" s="165">
        <v>30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1.0000000000000001E-5</v>
      </c>
      <c r="R151" s="157">
        <f t="shared" si="2"/>
        <v>3.0000000000000003E-4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574</v>
      </c>
      <c r="AT151" s="159" t="s">
        <v>310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574</v>
      </c>
      <c r="BM151" s="159" t="s">
        <v>3357</v>
      </c>
    </row>
    <row r="152" spans="1:65" s="2" customFormat="1" ht="21.75" customHeight="1" x14ac:dyDescent="0.2">
      <c r="A152" s="29"/>
      <c r="B152" s="146"/>
      <c r="C152" s="147" t="s">
        <v>283</v>
      </c>
      <c r="D152" s="147" t="s">
        <v>240</v>
      </c>
      <c r="E152" s="148"/>
      <c r="F152" s="149" t="s">
        <v>2418</v>
      </c>
      <c r="G152" s="150" t="s">
        <v>376</v>
      </c>
      <c r="H152" s="151">
        <v>40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436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436</v>
      </c>
      <c r="BM152" s="159" t="s">
        <v>3358</v>
      </c>
    </row>
    <row r="153" spans="1:65" s="2" customFormat="1" ht="33" customHeight="1" x14ac:dyDescent="0.2">
      <c r="A153" s="29"/>
      <c r="B153" s="146"/>
      <c r="C153" s="161" t="s">
        <v>286</v>
      </c>
      <c r="D153" s="161" t="s">
        <v>310</v>
      </c>
      <c r="E153" s="162"/>
      <c r="F153" s="163" t="s">
        <v>2420</v>
      </c>
      <c r="G153" s="164" t="s">
        <v>376</v>
      </c>
      <c r="H153" s="165">
        <v>40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5.1000000000000004E-4</v>
      </c>
      <c r="R153" s="157">
        <f t="shared" si="2"/>
        <v>2.0400000000000001E-2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700</v>
      </c>
      <c r="AT153" s="159" t="s">
        <v>310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436</v>
      </c>
      <c r="BM153" s="159" t="s">
        <v>3359</v>
      </c>
    </row>
    <row r="154" spans="1:65" s="2" customFormat="1" ht="21.75" customHeight="1" x14ac:dyDescent="0.2">
      <c r="A154" s="29"/>
      <c r="B154" s="146"/>
      <c r="C154" s="147" t="s">
        <v>291</v>
      </c>
      <c r="D154" s="147" t="s">
        <v>240</v>
      </c>
      <c r="E154" s="148"/>
      <c r="F154" s="149" t="s">
        <v>1736</v>
      </c>
      <c r="G154" s="150" t="s">
        <v>307</v>
      </c>
      <c r="H154" s="151">
        <v>36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0</v>
      </c>
      <c r="R154" s="157">
        <f t="shared" si="2"/>
        <v>0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436</v>
      </c>
      <c r="AT154" s="159" t="s">
        <v>240</v>
      </c>
      <c r="AU154" s="159" t="s">
        <v>89</v>
      </c>
      <c r="AY154" s="14" t="s">
        <v>237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436</v>
      </c>
      <c r="BM154" s="159" t="s">
        <v>3360</v>
      </c>
    </row>
    <row r="155" spans="1:65" s="2" customFormat="1" ht="16.5" customHeight="1" x14ac:dyDescent="0.2">
      <c r="A155" s="29"/>
      <c r="B155" s="146"/>
      <c r="C155" s="147" t="s">
        <v>294</v>
      </c>
      <c r="D155" s="147" t="s">
        <v>240</v>
      </c>
      <c r="E155" s="148"/>
      <c r="F155" s="149" t="s">
        <v>1754</v>
      </c>
      <c r="G155" s="150" t="s">
        <v>307</v>
      </c>
      <c r="H155" s="151">
        <v>5</v>
      </c>
      <c r="I155" s="152"/>
      <c r="J155" s="153">
        <f t="shared" si="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"/>
        <v>0</v>
      </c>
      <c r="Q155" s="157">
        <v>0</v>
      </c>
      <c r="R155" s="157">
        <f t="shared" si="2"/>
        <v>0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436</v>
      </c>
      <c r="AT155" s="159" t="s">
        <v>240</v>
      </c>
      <c r="AU155" s="159" t="s">
        <v>89</v>
      </c>
      <c r="AY155" s="14" t="s">
        <v>237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436</v>
      </c>
      <c r="BM155" s="159" t="s">
        <v>3361</v>
      </c>
    </row>
    <row r="156" spans="1:65" s="2" customFormat="1" ht="21.75" customHeight="1" x14ac:dyDescent="0.2">
      <c r="A156" s="29"/>
      <c r="B156" s="146"/>
      <c r="C156" s="161" t="s">
        <v>297</v>
      </c>
      <c r="D156" s="161" t="s">
        <v>310</v>
      </c>
      <c r="E156" s="162"/>
      <c r="F156" s="163" t="s">
        <v>1756</v>
      </c>
      <c r="G156" s="164" t="s">
        <v>307</v>
      </c>
      <c r="H156" s="165">
        <v>2</v>
      </c>
      <c r="I156" s="166"/>
      <c r="J156" s="167">
        <f t="shared" si="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"/>
        <v>0</v>
      </c>
      <c r="Q156" s="157">
        <v>1.4999999999999999E-4</v>
      </c>
      <c r="R156" s="157">
        <f t="shared" si="2"/>
        <v>2.9999999999999997E-4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574</v>
      </c>
      <c r="AT156" s="159" t="s">
        <v>310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574</v>
      </c>
      <c r="BM156" s="159" t="s">
        <v>3362</v>
      </c>
    </row>
    <row r="157" spans="1:65" s="2" customFormat="1" ht="21.75" customHeight="1" x14ac:dyDescent="0.2">
      <c r="A157" s="29"/>
      <c r="B157" s="146"/>
      <c r="C157" s="161" t="s">
        <v>7</v>
      </c>
      <c r="D157" s="161" t="s">
        <v>310</v>
      </c>
      <c r="E157" s="162"/>
      <c r="F157" s="163" t="s">
        <v>1758</v>
      </c>
      <c r="G157" s="164" t="s">
        <v>307</v>
      </c>
      <c r="H157" s="165">
        <v>2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1.4999999999999999E-4</v>
      </c>
      <c r="R157" s="157">
        <f t="shared" si="2"/>
        <v>2.9999999999999997E-4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574</v>
      </c>
      <c r="AT157" s="159" t="s">
        <v>310</v>
      </c>
      <c r="AU157" s="159" t="s">
        <v>89</v>
      </c>
      <c r="AY157" s="14" t="s">
        <v>237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574</v>
      </c>
      <c r="BM157" s="159" t="s">
        <v>3363</v>
      </c>
    </row>
    <row r="158" spans="1:65" s="2" customFormat="1" ht="21.75" customHeight="1" x14ac:dyDescent="0.2">
      <c r="A158" s="29"/>
      <c r="B158" s="146"/>
      <c r="C158" s="161" t="s">
        <v>305</v>
      </c>
      <c r="D158" s="161" t="s">
        <v>310</v>
      </c>
      <c r="E158" s="162"/>
      <c r="F158" s="163" t="s">
        <v>1760</v>
      </c>
      <c r="G158" s="164" t="s">
        <v>307</v>
      </c>
      <c r="H158" s="165">
        <v>1</v>
      </c>
      <c r="I158" s="166"/>
      <c r="J158" s="167">
        <f t="shared" si="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"/>
        <v>0</v>
      </c>
      <c r="Q158" s="157">
        <v>1.4999999999999999E-4</v>
      </c>
      <c r="R158" s="157">
        <f t="shared" si="2"/>
        <v>1.4999999999999999E-4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574</v>
      </c>
      <c r="AT158" s="159" t="s">
        <v>310</v>
      </c>
      <c r="AU158" s="159" t="s">
        <v>89</v>
      </c>
      <c r="AY158" s="14" t="s">
        <v>237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574</v>
      </c>
      <c r="BM158" s="159" t="s">
        <v>3364</v>
      </c>
    </row>
    <row r="159" spans="1:65" s="2" customFormat="1" ht="16.5" customHeight="1" x14ac:dyDescent="0.2">
      <c r="A159" s="29"/>
      <c r="B159" s="146"/>
      <c r="C159" s="147" t="s">
        <v>309</v>
      </c>
      <c r="D159" s="147" t="s">
        <v>240</v>
      </c>
      <c r="E159" s="148"/>
      <c r="F159" s="149" t="s">
        <v>2475</v>
      </c>
      <c r="G159" s="150" t="s">
        <v>307</v>
      </c>
      <c r="H159" s="151">
        <v>1</v>
      </c>
      <c r="I159" s="152"/>
      <c r="J159" s="153">
        <f t="shared" si="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"/>
        <v>0</v>
      </c>
      <c r="Q159" s="157">
        <v>0</v>
      </c>
      <c r="R159" s="157">
        <f t="shared" si="2"/>
        <v>0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436</v>
      </c>
      <c r="AT159" s="159" t="s">
        <v>240</v>
      </c>
      <c r="AU159" s="159" t="s">
        <v>89</v>
      </c>
      <c r="AY159" s="14" t="s">
        <v>237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436</v>
      </c>
      <c r="BM159" s="159" t="s">
        <v>3365</v>
      </c>
    </row>
    <row r="160" spans="1:65" s="2" customFormat="1" ht="21.75" customHeight="1" x14ac:dyDescent="0.2">
      <c r="A160" s="29"/>
      <c r="B160" s="146"/>
      <c r="C160" s="161" t="s">
        <v>314</v>
      </c>
      <c r="D160" s="161" t="s">
        <v>310</v>
      </c>
      <c r="E160" s="162"/>
      <c r="F160" s="163" t="s">
        <v>3366</v>
      </c>
      <c r="G160" s="164" t="s">
        <v>307</v>
      </c>
      <c r="H160" s="165">
        <v>1</v>
      </c>
      <c r="I160" s="166"/>
      <c r="J160" s="167">
        <f t="shared" si="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"/>
        <v>0</v>
      </c>
      <c r="Q160" s="157">
        <v>4.2000000000000002E-4</v>
      </c>
      <c r="R160" s="157">
        <f t="shared" si="2"/>
        <v>4.2000000000000002E-4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574</v>
      </c>
      <c r="AT160" s="159" t="s">
        <v>310</v>
      </c>
      <c r="AU160" s="159" t="s">
        <v>89</v>
      </c>
      <c r="AY160" s="14" t="s">
        <v>237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574</v>
      </c>
      <c r="BM160" s="159" t="s">
        <v>3367</v>
      </c>
    </row>
    <row r="161" spans="1:65" s="2" customFormat="1" ht="21.75" customHeight="1" x14ac:dyDescent="0.2">
      <c r="A161" s="29"/>
      <c r="B161" s="146"/>
      <c r="C161" s="147" t="s">
        <v>317</v>
      </c>
      <c r="D161" s="147" t="s">
        <v>240</v>
      </c>
      <c r="E161" s="148"/>
      <c r="F161" s="149" t="s">
        <v>3368</v>
      </c>
      <c r="G161" s="150" t="s">
        <v>307</v>
      </c>
      <c r="H161" s="151">
        <v>1</v>
      </c>
      <c r="I161" s="152"/>
      <c r="J161" s="153">
        <f t="shared" si="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"/>
        <v>0</v>
      </c>
      <c r="Q161" s="157">
        <v>0</v>
      </c>
      <c r="R161" s="157">
        <f t="shared" si="2"/>
        <v>0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436</v>
      </c>
      <c r="AT161" s="159" t="s">
        <v>240</v>
      </c>
      <c r="AU161" s="159" t="s">
        <v>89</v>
      </c>
      <c r="AY161" s="14" t="s">
        <v>237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436</v>
      </c>
      <c r="BM161" s="159" t="s">
        <v>3369</v>
      </c>
    </row>
    <row r="162" spans="1:65" s="2" customFormat="1" ht="21.75" customHeight="1" x14ac:dyDescent="0.2">
      <c r="A162" s="29"/>
      <c r="B162" s="146"/>
      <c r="C162" s="161" t="s">
        <v>320</v>
      </c>
      <c r="D162" s="161" t="s">
        <v>310</v>
      </c>
      <c r="E162" s="162"/>
      <c r="F162" s="163" t="s">
        <v>3370</v>
      </c>
      <c r="G162" s="164" t="s">
        <v>307</v>
      </c>
      <c r="H162" s="165">
        <v>1</v>
      </c>
      <c r="I162" s="166"/>
      <c r="J162" s="167">
        <f t="shared" si="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"/>
        <v>0</v>
      </c>
      <c r="Q162" s="157">
        <v>2.2599999999999999E-3</v>
      </c>
      <c r="R162" s="157">
        <f t="shared" si="2"/>
        <v>2.2599999999999999E-3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574</v>
      </c>
      <c r="AT162" s="159" t="s">
        <v>310</v>
      </c>
      <c r="AU162" s="159" t="s">
        <v>89</v>
      </c>
      <c r="AY162" s="14" t="s">
        <v>237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574</v>
      </c>
      <c r="BM162" s="159" t="s">
        <v>3371</v>
      </c>
    </row>
    <row r="163" spans="1:65" s="2" customFormat="1" ht="21.75" customHeight="1" x14ac:dyDescent="0.2">
      <c r="A163" s="29"/>
      <c r="B163" s="146"/>
      <c r="C163" s="147" t="s">
        <v>323</v>
      </c>
      <c r="D163" s="147" t="s">
        <v>240</v>
      </c>
      <c r="E163" s="148"/>
      <c r="F163" s="149" t="s">
        <v>3372</v>
      </c>
      <c r="G163" s="150" t="s">
        <v>376</v>
      </c>
      <c r="H163" s="151">
        <v>40</v>
      </c>
      <c r="I163" s="152"/>
      <c r="J163" s="153">
        <f t="shared" si="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"/>
        <v>0</v>
      </c>
      <c r="Q163" s="157">
        <v>0</v>
      </c>
      <c r="R163" s="157">
        <f t="shared" si="2"/>
        <v>0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436</v>
      </c>
      <c r="AT163" s="159" t="s">
        <v>240</v>
      </c>
      <c r="AU163" s="159" t="s">
        <v>89</v>
      </c>
      <c r="AY163" s="14" t="s">
        <v>237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436</v>
      </c>
      <c r="BM163" s="159" t="s">
        <v>3373</v>
      </c>
    </row>
    <row r="164" spans="1:65" s="2" customFormat="1" ht="16.5" customHeight="1" x14ac:dyDescent="0.2">
      <c r="A164" s="29"/>
      <c r="B164" s="146"/>
      <c r="C164" s="161" t="s">
        <v>326</v>
      </c>
      <c r="D164" s="161" t="s">
        <v>310</v>
      </c>
      <c r="E164" s="162"/>
      <c r="F164" s="163" t="s">
        <v>3374</v>
      </c>
      <c r="G164" s="164" t="s">
        <v>1382</v>
      </c>
      <c r="H164" s="165">
        <v>40</v>
      </c>
      <c r="I164" s="166"/>
      <c r="J164" s="167">
        <f t="shared" si="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"/>
        <v>0</v>
      </c>
      <c r="Q164" s="157">
        <v>1E-3</v>
      </c>
      <c r="R164" s="157">
        <f t="shared" si="2"/>
        <v>0.04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574</v>
      </c>
      <c r="AT164" s="159" t="s">
        <v>310</v>
      </c>
      <c r="AU164" s="159" t="s">
        <v>89</v>
      </c>
      <c r="AY164" s="14" t="s">
        <v>237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574</v>
      </c>
      <c r="BM164" s="159" t="s">
        <v>3375</v>
      </c>
    </row>
    <row r="165" spans="1:65" s="2" customFormat="1" ht="16.5" customHeight="1" x14ac:dyDescent="0.2">
      <c r="A165" s="29"/>
      <c r="B165" s="146"/>
      <c r="C165" s="147" t="s">
        <v>329</v>
      </c>
      <c r="D165" s="147" t="s">
        <v>240</v>
      </c>
      <c r="E165" s="148"/>
      <c r="F165" s="149" t="s">
        <v>3376</v>
      </c>
      <c r="G165" s="150" t="s">
        <v>376</v>
      </c>
      <c r="H165" s="151">
        <v>9</v>
      </c>
      <c r="I165" s="152"/>
      <c r="J165" s="153">
        <f t="shared" si="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"/>
        <v>0</v>
      </c>
      <c r="Q165" s="157">
        <v>0</v>
      </c>
      <c r="R165" s="157">
        <f t="shared" si="2"/>
        <v>0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436</v>
      </c>
      <c r="AT165" s="159" t="s">
        <v>240</v>
      </c>
      <c r="AU165" s="159" t="s">
        <v>89</v>
      </c>
      <c r="AY165" s="14" t="s">
        <v>237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436</v>
      </c>
      <c r="BM165" s="159" t="s">
        <v>3377</v>
      </c>
    </row>
    <row r="166" spans="1:65" s="2" customFormat="1" ht="16.5" customHeight="1" x14ac:dyDescent="0.2">
      <c r="A166" s="29"/>
      <c r="B166" s="146"/>
      <c r="C166" s="161" t="s">
        <v>332</v>
      </c>
      <c r="D166" s="161" t="s">
        <v>310</v>
      </c>
      <c r="E166" s="162"/>
      <c r="F166" s="163" t="s">
        <v>3378</v>
      </c>
      <c r="G166" s="164" t="s">
        <v>307</v>
      </c>
      <c r="H166" s="165">
        <v>6</v>
      </c>
      <c r="I166" s="166"/>
      <c r="J166" s="167">
        <f t="shared" si="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1"/>
        <v>0</v>
      </c>
      <c r="Q166" s="157">
        <v>5.7800000000000004E-3</v>
      </c>
      <c r="R166" s="157">
        <f t="shared" si="2"/>
        <v>3.4680000000000002E-2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574</v>
      </c>
      <c r="AT166" s="159" t="s">
        <v>310</v>
      </c>
      <c r="AU166" s="159" t="s">
        <v>89</v>
      </c>
      <c r="AY166" s="14" t="s">
        <v>237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574</v>
      </c>
      <c r="BM166" s="159" t="s">
        <v>3379</v>
      </c>
    </row>
    <row r="167" spans="1:65" s="2" customFormat="1" ht="16.5" customHeight="1" x14ac:dyDescent="0.2">
      <c r="A167" s="29"/>
      <c r="B167" s="146"/>
      <c r="C167" s="147" t="s">
        <v>335</v>
      </c>
      <c r="D167" s="147" t="s">
        <v>240</v>
      </c>
      <c r="E167" s="148"/>
      <c r="F167" s="149" t="s">
        <v>3380</v>
      </c>
      <c r="G167" s="150" t="s">
        <v>307</v>
      </c>
      <c r="H167" s="151">
        <v>14</v>
      </c>
      <c r="I167" s="152"/>
      <c r="J167" s="153">
        <f t="shared" si="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"/>
        <v>0</v>
      </c>
      <c r="Q167" s="157">
        <v>0</v>
      </c>
      <c r="R167" s="157">
        <f t="shared" si="2"/>
        <v>0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436</v>
      </c>
      <c r="AT167" s="159" t="s">
        <v>240</v>
      </c>
      <c r="AU167" s="159" t="s">
        <v>89</v>
      </c>
      <c r="AY167" s="14" t="s">
        <v>237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436</v>
      </c>
      <c r="BM167" s="159" t="s">
        <v>3381</v>
      </c>
    </row>
    <row r="168" spans="1:65" s="2" customFormat="1" ht="21.75" customHeight="1" x14ac:dyDescent="0.2">
      <c r="A168" s="29"/>
      <c r="B168" s="146"/>
      <c r="C168" s="161" t="s">
        <v>338</v>
      </c>
      <c r="D168" s="161" t="s">
        <v>310</v>
      </c>
      <c r="E168" s="162"/>
      <c r="F168" s="163" t="s">
        <v>3382</v>
      </c>
      <c r="G168" s="164" t="s">
        <v>307</v>
      </c>
      <c r="H168" s="165">
        <v>14</v>
      </c>
      <c r="I168" s="166"/>
      <c r="J168" s="167">
        <f t="shared" si="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"/>
        <v>0</v>
      </c>
      <c r="Q168" s="157">
        <v>3.0000000000000001E-5</v>
      </c>
      <c r="R168" s="157">
        <f t="shared" si="2"/>
        <v>4.2000000000000002E-4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574</v>
      </c>
      <c r="AT168" s="159" t="s">
        <v>310</v>
      </c>
      <c r="AU168" s="159" t="s">
        <v>89</v>
      </c>
      <c r="AY168" s="14" t="s">
        <v>237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574</v>
      </c>
      <c r="BM168" s="159" t="s">
        <v>3383</v>
      </c>
    </row>
    <row r="169" spans="1:65" s="2" customFormat="1" ht="16.5" customHeight="1" x14ac:dyDescent="0.2">
      <c r="A169" s="29"/>
      <c r="B169" s="146"/>
      <c r="C169" s="147" t="s">
        <v>312</v>
      </c>
      <c r="D169" s="147" t="s">
        <v>240</v>
      </c>
      <c r="E169" s="148"/>
      <c r="F169" s="149" t="s">
        <v>3384</v>
      </c>
      <c r="G169" s="150" t="s">
        <v>307</v>
      </c>
      <c r="H169" s="151">
        <v>2</v>
      </c>
      <c r="I169" s="152"/>
      <c r="J169" s="153">
        <f t="shared" si="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"/>
        <v>0</v>
      </c>
      <c r="Q169" s="157">
        <v>0</v>
      </c>
      <c r="R169" s="157">
        <f t="shared" si="2"/>
        <v>0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436</v>
      </c>
      <c r="AT169" s="159" t="s">
        <v>240</v>
      </c>
      <c r="AU169" s="159" t="s">
        <v>89</v>
      </c>
      <c r="AY169" s="14" t="s">
        <v>237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436</v>
      </c>
      <c r="BM169" s="159" t="s">
        <v>3385</v>
      </c>
    </row>
    <row r="170" spans="1:65" s="2" customFormat="1" ht="21.75" customHeight="1" x14ac:dyDescent="0.2">
      <c r="A170" s="29"/>
      <c r="B170" s="146"/>
      <c r="C170" s="161" t="s">
        <v>344</v>
      </c>
      <c r="D170" s="161" t="s">
        <v>310</v>
      </c>
      <c r="E170" s="162"/>
      <c r="F170" s="163" t="s">
        <v>3386</v>
      </c>
      <c r="G170" s="164" t="s">
        <v>307</v>
      </c>
      <c r="H170" s="165">
        <v>2</v>
      </c>
      <c r="I170" s="166"/>
      <c r="J170" s="167">
        <f t="shared" si="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1"/>
        <v>0</v>
      </c>
      <c r="Q170" s="157">
        <v>2.2000000000000001E-4</v>
      </c>
      <c r="R170" s="157">
        <f t="shared" si="2"/>
        <v>4.4000000000000002E-4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574</v>
      </c>
      <c r="AT170" s="159" t="s">
        <v>310</v>
      </c>
      <c r="AU170" s="159" t="s">
        <v>89</v>
      </c>
      <c r="AY170" s="14" t="s">
        <v>237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574</v>
      </c>
      <c r="BM170" s="159" t="s">
        <v>3387</v>
      </c>
    </row>
    <row r="171" spans="1:65" s="2" customFormat="1" ht="16.5" customHeight="1" x14ac:dyDescent="0.2">
      <c r="A171" s="29"/>
      <c r="B171" s="146"/>
      <c r="C171" s="147" t="s">
        <v>347</v>
      </c>
      <c r="D171" s="147" t="s">
        <v>240</v>
      </c>
      <c r="E171" s="148"/>
      <c r="F171" s="149" t="s">
        <v>3388</v>
      </c>
      <c r="G171" s="150" t="s">
        <v>307</v>
      </c>
      <c r="H171" s="151">
        <v>6</v>
      </c>
      <c r="I171" s="152"/>
      <c r="J171" s="153">
        <f t="shared" si="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1"/>
        <v>0</v>
      </c>
      <c r="Q171" s="157">
        <v>0</v>
      </c>
      <c r="R171" s="157">
        <f t="shared" si="2"/>
        <v>0</v>
      </c>
      <c r="S171" s="157">
        <v>0</v>
      </c>
      <c r="T171" s="158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436</v>
      </c>
      <c r="AT171" s="159" t="s">
        <v>240</v>
      </c>
      <c r="AU171" s="159" t="s">
        <v>89</v>
      </c>
      <c r="AY171" s="14" t="s">
        <v>237</v>
      </c>
      <c r="BE171" s="160">
        <f t="shared" si="4"/>
        <v>0</v>
      </c>
      <c r="BF171" s="160">
        <f t="shared" si="5"/>
        <v>0</v>
      </c>
      <c r="BG171" s="160">
        <f t="shared" si="6"/>
        <v>0</v>
      </c>
      <c r="BH171" s="160">
        <f t="shared" si="7"/>
        <v>0</v>
      </c>
      <c r="BI171" s="160">
        <f t="shared" si="8"/>
        <v>0</v>
      </c>
      <c r="BJ171" s="14" t="s">
        <v>89</v>
      </c>
      <c r="BK171" s="160">
        <f t="shared" si="9"/>
        <v>0</v>
      </c>
      <c r="BL171" s="14" t="s">
        <v>436</v>
      </c>
      <c r="BM171" s="159" t="s">
        <v>3389</v>
      </c>
    </row>
    <row r="172" spans="1:65" s="2" customFormat="1" ht="21.75" customHeight="1" x14ac:dyDescent="0.2">
      <c r="A172" s="29"/>
      <c r="B172" s="146"/>
      <c r="C172" s="161" t="s">
        <v>351</v>
      </c>
      <c r="D172" s="161" t="s">
        <v>310</v>
      </c>
      <c r="E172" s="162"/>
      <c r="F172" s="163" t="s">
        <v>3390</v>
      </c>
      <c r="G172" s="164" t="s">
        <v>307</v>
      </c>
      <c r="H172" s="165">
        <v>6</v>
      </c>
      <c r="I172" s="166"/>
      <c r="J172" s="167">
        <f t="shared" si="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1"/>
        <v>0</v>
      </c>
      <c r="Q172" s="157">
        <v>2.0000000000000001E-4</v>
      </c>
      <c r="R172" s="157">
        <f t="shared" si="2"/>
        <v>1.2000000000000001E-3</v>
      </c>
      <c r="S172" s="157">
        <v>0</v>
      </c>
      <c r="T172" s="158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574</v>
      </c>
      <c r="AT172" s="159" t="s">
        <v>310</v>
      </c>
      <c r="AU172" s="159" t="s">
        <v>89</v>
      </c>
      <c r="AY172" s="14" t="s">
        <v>237</v>
      </c>
      <c r="BE172" s="160">
        <f t="shared" si="4"/>
        <v>0</v>
      </c>
      <c r="BF172" s="160">
        <f t="shared" si="5"/>
        <v>0</v>
      </c>
      <c r="BG172" s="160">
        <f t="shared" si="6"/>
        <v>0</v>
      </c>
      <c r="BH172" s="160">
        <f t="shared" si="7"/>
        <v>0</v>
      </c>
      <c r="BI172" s="160">
        <f t="shared" si="8"/>
        <v>0</v>
      </c>
      <c r="BJ172" s="14" t="s">
        <v>89</v>
      </c>
      <c r="BK172" s="160">
        <f t="shared" si="9"/>
        <v>0</v>
      </c>
      <c r="BL172" s="14" t="s">
        <v>574</v>
      </c>
      <c r="BM172" s="159" t="s">
        <v>3391</v>
      </c>
    </row>
    <row r="173" spans="1:65" s="2" customFormat="1" ht="21.75" customHeight="1" x14ac:dyDescent="0.2">
      <c r="A173" s="29"/>
      <c r="B173" s="146"/>
      <c r="C173" s="147" t="s">
        <v>354</v>
      </c>
      <c r="D173" s="147" t="s">
        <v>240</v>
      </c>
      <c r="E173" s="148"/>
      <c r="F173" s="149" t="s">
        <v>3392</v>
      </c>
      <c r="G173" s="150" t="s">
        <v>307</v>
      </c>
      <c r="H173" s="151">
        <v>10</v>
      </c>
      <c r="I173" s="152"/>
      <c r="J173" s="153">
        <f t="shared" si="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"/>
        <v>0</v>
      </c>
      <c r="Q173" s="157">
        <v>0</v>
      </c>
      <c r="R173" s="157">
        <f t="shared" si="2"/>
        <v>0</v>
      </c>
      <c r="S173" s="157">
        <v>0</v>
      </c>
      <c r="T173" s="158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436</v>
      </c>
      <c r="AT173" s="159" t="s">
        <v>240</v>
      </c>
      <c r="AU173" s="159" t="s">
        <v>89</v>
      </c>
      <c r="AY173" s="14" t="s">
        <v>237</v>
      </c>
      <c r="BE173" s="160">
        <f t="shared" si="4"/>
        <v>0</v>
      </c>
      <c r="BF173" s="160">
        <f t="shared" si="5"/>
        <v>0</v>
      </c>
      <c r="BG173" s="160">
        <f t="shared" si="6"/>
        <v>0</v>
      </c>
      <c r="BH173" s="160">
        <f t="shared" si="7"/>
        <v>0</v>
      </c>
      <c r="BI173" s="160">
        <f t="shared" si="8"/>
        <v>0</v>
      </c>
      <c r="BJ173" s="14" t="s">
        <v>89</v>
      </c>
      <c r="BK173" s="160">
        <f t="shared" si="9"/>
        <v>0</v>
      </c>
      <c r="BL173" s="14" t="s">
        <v>436</v>
      </c>
      <c r="BM173" s="159" t="s">
        <v>3393</v>
      </c>
    </row>
    <row r="174" spans="1:65" s="2" customFormat="1" ht="21.75" customHeight="1" x14ac:dyDescent="0.2">
      <c r="A174" s="29"/>
      <c r="B174" s="146"/>
      <c r="C174" s="161" t="s">
        <v>358</v>
      </c>
      <c r="D174" s="161" t="s">
        <v>310</v>
      </c>
      <c r="E174" s="162"/>
      <c r="F174" s="163" t="s">
        <v>3394</v>
      </c>
      <c r="G174" s="164" t="s">
        <v>307</v>
      </c>
      <c r="H174" s="165">
        <v>10</v>
      </c>
      <c r="I174" s="166"/>
      <c r="J174" s="167">
        <f t="shared" si="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1"/>
        <v>0</v>
      </c>
      <c r="Q174" s="157">
        <v>8.0000000000000007E-5</v>
      </c>
      <c r="R174" s="157">
        <f t="shared" si="2"/>
        <v>8.0000000000000004E-4</v>
      </c>
      <c r="S174" s="157">
        <v>0</v>
      </c>
      <c r="T174" s="158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574</v>
      </c>
      <c r="AT174" s="159" t="s">
        <v>310</v>
      </c>
      <c r="AU174" s="159" t="s">
        <v>89</v>
      </c>
      <c r="AY174" s="14" t="s">
        <v>237</v>
      </c>
      <c r="BE174" s="160">
        <f t="shared" si="4"/>
        <v>0</v>
      </c>
      <c r="BF174" s="160">
        <f t="shared" si="5"/>
        <v>0</v>
      </c>
      <c r="BG174" s="160">
        <f t="shared" si="6"/>
        <v>0</v>
      </c>
      <c r="BH174" s="160">
        <f t="shared" si="7"/>
        <v>0</v>
      </c>
      <c r="BI174" s="160">
        <f t="shared" si="8"/>
        <v>0</v>
      </c>
      <c r="BJ174" s="14" t="s">
        <v>89</v>
      </c>
      <c r="BK174" s="160">
        <f t="shared" si="9"/>
        <v>0</v>
      </c>
      <c r="BL174" s="14" t="s">
        <v>574</v>
      </c>
      <c r="BM174" s="159" t="s">
        <v>3395</v>
      </c>
    </row>
    <row r="175" spans="1:65" s="2" customFormat="1" ht="21.75" customHeight="1" x14ac:dyDescent="0.2">
      <c r="A175" s="29"/>
      <c r="B175" s="146"/>
      <c r="C175" s="147" t="s">
        <v>361</v>
      </c>
      <c r="D175" s="147" t="s">
        <v>240</v>
      </c>
      <c r="E175" s="148"/>
      <c r="F175" s="149" t="s">
        <v>3396</v>
      </c>
      <c r="G175" s="150" t="s">
        <v>307</v>
      </c>
      <c r="H175" s="151">
        <v>2</v>
      </c>
      <c r="I175" s="152"/>
      <c r="J175" s="153">
        <f t="shared" si="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"/>
        <v>0</v>
      </c>
      <c r="Q175" s="157">
        <v>0</v>
      </c>
      <c r="R175" s="157">
        <f t="shared" si="2"/>
        <v>0</v>
      </c>
      <c r="S175" s="157">
        <v>0</v>
      </c>
      <c r="T175" s="158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436</v>
      </c>
      <c r="AT175" s="159" t="s">
        <v>240</v>
      </c>
      <c r="AU175" s="159" t="s">
        <v>89</v>
      </c>
      <c r="AY175" s="14" t="s">
        <v>237</v>
      </c>
      <c r="BE175" s="160">
        <f t="shared" si="4"/>
        <v>0</v>
      </c>
      <c r="BF175" s="160">
        <f t="shared" si="5"/>
        <v>0</v>
      </c>
      <c r="BG175" s="160">
        <f t="shared" si="6"/>
        <v>0</v>
      </c>
      <c r="BH175" s="160">
        <f t="shared" si="7"/>
        <v>0</v>
      </c>
      <c r="BI175" s="160">
        <f t="shared" si="8"/>
        <v>0</v>
      </c>
      <c r="BJ175" s="14" t="s">
        <v>89</v>
      </c>
      <c r="BK175" s="160">
        <f t="shared" si="9"/>
        <v>0</v>
      </c>
      <c r="BL175" s="14" t="s">
        <v>436</v>
      </c>
      <c r="BM175" s="159" t="s">
        <v>3397</v>
      </c>
    </row>
    <row r="176" spans="1:65" s="2" customFormat="1" ht="16.5" customHeight="1" x14ac:dyDescent="0.2">
      <c r="A176" s="29"/>
      <c r="B176" s="146"/>
      <c r="C176" s="161" t="s">
        <v>364</v>
      </c>
      <c r="D176" s="161" t="s">
        <v>310</v>
      </c>
      <c r="E176" s="162"/>
      <c r="F176" s="163" t="s">
        <v>3398</v>
      </c>
      <c r="G176" s="164" t="s">
        <v>307</v>
      </c>
      <c r="H176" s="165">
        <v>2</v>
      </c>
      <c r="I176" s="166"/>
      <c r="J176" s="167">
        <f t="shared" si="0"/>
        <v>0</v>
      </c>
      <c r="K176" s="168"/>
      <c r="L176" s="169"/>
      <c r="M176" s="170" t="s">
        <v>1</v>
      </c>
      <c r="N176" s="171" t="s">
        <v>43</v>
      </c>
      <c r="O176" s="54"/>
      <c r="P176" s="157">
        <f t="shared" si="1"/>
        <v>0</v>
      </c>
      <c r="Q176" s="157">
        <v>3.0000000000000001E-5</v>
      </c>
      <c r="R176" s="157">
        <f t="shared" si="2"/>
        <v>6.0000000000000002E-5</v>
      </c>
      <c r="S176" s="157">
        <v>0</v>
      </c>
      <c r="T176" s="158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574</v>
      </c>
      <c r="AT176" s="159" t="s">
        <v>310</v>
      </c>
      <c r="AU176" s="159" t="s">
        <v>89</v>
      </c>
      <c r="AY176" s="14" t="s">
        <v>237</v>
      </c>
      <c r="BE176" s="160">
        <f t="shared" si="4"/>
        <v>0</v>
      </c>
      <c r="BF176" s="160">
        <f t="shared" si="5"/>
        <v>0</v>
      </c>
      <c r="BG176" s="160">
        <f t="shared" si="6"/>
        <v>0</v>
      </c>
      <c r="BH176" s="160">
        <f t="shared" si="7"/>
        <v>0</v>
      </c>
      <c r="BI176" s="160">
        <f t="shared" si="8"/>
        <v>0</v>
      </c>
      <c r="BJ176" s="14" t="s">
        <v>89</v>
      </c>
      <c r="BK176" s="160">
        <f t="shared" si="9"/>
        <v>0</v>
      </c>
      <c r="BL176" s="14" t="s">
        <v>574</v>
      </c>
      <c r="BM176" s="159" t="s">
        <v>3399</v>
      </c>
    </row>
    <row r="177" spans="1:65" s="2" customFormat="1" ht="21.75" customHeight="1" x14ac:dyDescent="0.2">
      <c r="A177" s="29"/>
      <c r="B177" s="146"/>
      <c r="C177" s="147" t="s">
        <v>367</v>
      </c>
      <c r="D177" s="147" t="s">
        <v>240</v>
      </c>
      <c r="E177" s="148"/>
      <c r="F177" s="149" t="s">
        <v>3400</v>
      </c>
      <c r="G177" s="150" t="s">
        <v>376</v>
      </c>
      <c r="H177" s="151">
        <v>110</v>
      </c>
      <c r="I177" s="152"/>
      <c r="J177" s="153">
        <f t="shared" si="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1"/>
        <v>0</v>
      </c>
      <c r="Q177" s="157">
        <v>0</v>
      </c>
      <c r="R177" s="157">
        <f t="shared" si="2"/>
        <v>0</v>
      </c>
      <c r="S177" s="157">
        <v>0</v>
      </c>
      <c r="T177" s="158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436</v>
      </c>
      <c r="AT177" s="159" t="s">
        <v>240</v>
      </c>
      <c r="AU177" s="159" t="s">
        <v>89</v>
      </c>
      <c r="AY177" s="14" t="s">
        <v>237</v>
      </c>
      <c r="BE177" s="160">
        <f t="shared" si="4"/>
        <v>0</v>
      </c>
      <c r="BF177" s="160">
        <f t="shared" si="5"/>
        <v>0</v>
      </c>
      <c r="BG177" s="160">
        <f t="shared" si="6"/>
        <v>0</v>
      </c>
      <c r="BH177" s="160">
        <f t="shared" si="7"/>
        <v>0</v>
      </c>
      <c r="BI177" s="160">
        <f t="shared" si="8"/>
        <v>0</v>
      </c>
      <c r="BJ177" s="14" t="s">
        <v>89</v>
      </c>
      <c r="BK177" s="160">
        <f t="shared" si="9"/>
        <v>0</v>
      </c>
      <c r="BL177" s="14" t="s">
        <v>436</v>
      </c>
      <c r="BM177" s="159" t="s">
        <v>3401</v>
      </c>
    </row>
    <row r="178" spans="1:65" s="2" customFormat="1" ht="16.5" customHeight="1" x14ac:dyDescent="0.2">
      <c r="A178" s="29"/>
      <c r="B178" s="146"/>
      <c r="C178" s="161" t="s">
        <v>370</v>
      </c>
      <c r="D178" s="161" t="s">
        <v>310</v>
      </c>
      <c r="E178" s="162"/>
      <c r="F178" s="163" t="s">
        <v>3402</v>
      </c>
      <c r="G178" s="164" t="s">
        <v>376</v>
      </c>
      <c r="H178" s="165">
        <v>110</v>
      </c>
      <c r="I178" s="166"/>
      <c r="J178" s="167">
        <f t="shared" si="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1"/>
        <v>0</v>
      </c>
      <c r="Q178" s="157">
        <v>1.3999999999999999E-4</v>
      </c>
      <c r="R178" s="157">
        <f t="shared" si="2"/>
        <v>1.5399999999999999E-2</v>
      </c>
      <c r="S178" s="157">
        <v>0</v>
      </c>
      <c r="T178" s="158">
        <f t="shared" si="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574</v>
      </c>
      <c r="AT178" s="159" t="s">
        <v>310</v>
      </c>
      <c r="AU178" s="159" t="s">
        <v>89</v>
      </c>
      <c r="AY178" s="14" t="s">
        <v>237</v>
      </c>
      <c r="BE178" s="160">
        <f t="shared" si="4"/>
        <v>0</v>
      </c>
      <c r="BF178" s="160">
        <f t="shared" si="5"/>
        <v>0</v>
      </c>
      <c r="BG178" s="160">
        <f t="shared" si="6"/>
        <v>0</v>
      </c>
      <c r="BH178" s="160">
        <f t="shared" si="7"/>
        <v>0</v>
      </c>
      <c r="BI178" s="160">
        <f t="shared" si="8"/>
        <v>0</v>
      </c>
      <c r="BJ178" s="14" t="s">
        <v>89</v>
      </c>
      <c r="BK178" s="160">
        <f t="shared" si="9"/>
        <v>0</v>
      </c>
      <c r="BL178" s="14" t="s">
        <v>574</v>
      </c>
      <c r="BM178" s="159" t="s">
        <v>3403</v>
      </c>
    </row>
    <row r="179" spans="1:65" s="2" customFormat="1" ht="21.75" customHeight="1" x14ac:dyDescent="0.2">
      <c r="A179" s="29"/>
      <c r="B179" s="146"/>
      <c r="C179" s="147" t="s">
        <v>374</v>
      </c>
      <c r="D179" s="147" t="s">
        <v>240</v>
      </c>
      <c r="E179" s="148"/>
      <c r="F179" s="149" t="s">
        <v>3404</v>
      </c>
      <c r="G179" s="150" t="s">
        <v>376</v>
      </c>
      <c r="H179" s="151">
        <v>80</v>
      </c>
      <c r="I179" s="152"/>
      <c r="J179" s="153">
        <f t="shared" si="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1"/>
        <v>0</v>
      </c>
      <c r="Q179" s="157">
        <v>0</v>
      </c>
      <c r="R179" s="157">
        <f t="shared" si="2"/>
        <v>0</v>
      </c>
      <c r="S179" s="157">
        <v>0</v>
      </c>
      <c r="T179" s="158">
        <f t="shared" si="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436</v>
      </c>
      <c r="AT179" s="159" t="s">
        <v>240</v>
      </c>
      <c r="AU179" s="159" t="s">
        <v>89</v>
      </c>
      <c r="AY179" s="14" t="s">
        <v>237</v>
      </c>
      <c r="BE179" s="160">
        <f t="shared" si="4"/>
        <v>0</v>
      </c>
      <c r="BF179" s="160">
        <f t="shared" si="5"/>
        <v>0</v>
      </c>
      <c r="BG179" s="160">
        <f t="shared" si="6"/>
        <v>0</v>
      </c>
      <c r="BH179" s="160">
        <f t="shared" si="7"/>
        <v>0</v>
      </c>
      <c r="BI179" s="160">
        <f t="shared" si="8"/>
        <v>0</v>
      </c>
      <c r="BJ179" s="14" t="s">
        <v>89</v>
      </c>
      <c r="BK179" s="160">
        <f t="shared" si="9"/>
        <v>0</v>
      </c>
      <c r="BL179" s="14" t="s">
        <v>436</v>
      </c>
      <c r="BM179" s="159" t="s">
        <v>3405</v>
      </c>
    </row>
    <row r="180" spans="1:65" s="2" customFormat="1" ht="16.5" customHeight="1" x14ac:dyDescent="0.2">
      <c r="A180" s="29"/>
      <c r="B180" s="146"/>
      <c r="C180" s="161" t="s">
        <v>378</v>
      </c>
      <c r="D180" s="161" t="s">
        <v>310</v>
      </c>
      <c r="E180" s="162"/>
      <c r="F180" s="163" t="s">
        <v>3406</v>
      </c>
      <c r="G180" s="164" t="s">
        <v>376</v>
      </c>
      <c r="H180" s="165">
        <v>80</v>
      </c>
      <c r="I180" s="166"/>
      <c r="J180" s="167">
        <f t="shared" si="0"/>
        <v>0</v>
      </c>
      <c r="K180" s="168"/>
      <c r="L180" s="169"/>
      <c r="M180" s="170" t="s">
        <v>1</v>
      </c>
      <c r="N180" s="171" t="s">
        <v>43</v>
      </c>
      <c r="O180" s="54"/>
      <c r="P180" s="157">
        <f t="shared" si="1"/>
        <v>0</v>
      </c>
      <c r="Q180" s="157">
        <v>1.9000000000000001E-4</v>
      </c>
      <c r="R180" s="157">
        <f t="shared" si="2"/>
        <v>1.5200000000000002E-2</v>
      </c>
      <c r="S180" s="157">
        <v>0</v>
      </c>
      <c r="T180" s="158">
        <f t="shared" si="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574</v>
      </c>
      <c r="AT180" s="159" t="s">
        <v>310</v>
      </c>
      <c r="AU180" s="159" t="s">
        <v>89</v>
      </c>
      <c r="AY180" s="14" t="s">
        <v>237</v>
      </c>
      <c r="BE180" s="160">
        <f t="shared" si="4"/>
        <v>0</v>
      </c>
      <c r="BF180" s="160">
        <f t="shared" si="5"/>
        <v>0</v>
      </c>
      <c r="BG180" s="160">
        <f t="shared" si="6"/>
        <v>0</v>
      </c>
      <c r="BH180" s="160">
        <f t="shared" si="7"/>
        <v>0</v>
      </c>
      <c r="BI180" s="160">
        <f t="shared" si="8"/>
        <v>0</v>
      </c>
      <c r="BJ180" s="14" t="s">
        <v>89</v>
      </c>
      <c r="BK180" s="160">
        <f t="shared" si="9"/>
        <v>0</v>
      </c>
      <c r="BL180" s="14" t="s">
        <v>574</v>
      </c>
      <c r="BM180" s="159" t="s">
        <v>3407</v>
      </c>
    </row>
    <row r="181" spans="1:65" s="2" customFormat="1" ht="21.75" customHeight="1" x14ac:dyDescent="0.2">
      <c r="A181" s="29"/>
      <c r="B181" s="146"/>
      <c r="C181" s="147" t="s">
        <v>381</v>
      </c>
      <c r="D181" s="147" t="s">
        <v>240</v>
      </c>
      <c r="E181" s="148"/>
      <c r="F181" s="149" t="s">
        <v>3408</v>
      </c>
      <c r="G181" s="150" t="s">
        <v>376</v>
      </c>
      <c r="H181" s="151">
        <v>10</v>
      </c>
      <c r="I181" s="152"/>
      <c r="J181" s="153">
        <f t="shared" si="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1"/>
        <v>0</v>
      </c>
      <c r="Q181" s="157">
        <v>0</v>
      </c>
      <c r="R181" s="157">
        <f t="shared" si="2"/>
        <v>0</v>
      </c>
      <c r="S181" s="157">
        <v>0</v>
      </c>
      <c r="T181" s="158">
        <f t="shared" si="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436</v>
      </c>
      <c r="AT181" s="159" t="s">
        <v>240</v>
      </c>
      <c r="AU181" s="159" t="s">
        <v>89</v>
      </c>
      <c r="AY181" s="14" t="s">
        <v>237</v>
      </c>
      <c r="BE181" s="160">
        <f t="shared" si="4"/>
        <v>0</v>
      </c>
      <c r="BF181" s="160">
        <f t="shared" si="5"/>
        <v>0</v>
      </c>
      <c r="BG181" s="160">
        <f t="shared" si="6"/>
        <v>0</v>
      </c>
      <c r="BH181" s="160">
        <f t="shared" si="7"/>
        <v>0</v>
      </c>
      <c r="BI181" s="160">
        <f t="shared" si="8"/>
        <v>0</v>
      </c>
      <c r="BJ181" s="14" t="s">
        <v>89</v>
      </c>
      <c r="BK181" s="160">
        <f t="shared" si="9"/>
        <v>0</v>
      </c>
      <c r="BL181" s="14" t="s">
        <v>436</v>
      </c>
      <c r="BM181" s="159" t="s">
        <v>3409</v>
      </c>
    </row>
    <row r="182" spans="1:65" s="2" customFormat="1" ht="16.5" customHeight="1" x14ac:dyDescent="0.2">
      <c r="A182" s="29"/>
      <c r="B182" s="146"/>
      <c r="C182" s="161" t="s">
        <v>384</v>
      </c>
      <c r="D182" s="161" t="s">
        <v>310</v>
      </c>
      <c r="E182" s="162"/>
      <c r="F182" s="163" t="s">
        <v>3410</v>
      </c>
      <c r="G182" s="164" t="s">
        <v>376</v>
      </c>
      <c r="H182" s="165">
        <v>10</v>
      </c>
      <c r="I182" s="166"/>
      <c r="J182" s="167">
        <f t="shared" si="0"/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si="1"/>
        <v>0</v>
      </c>
      <c r="Q182" s="157">
        <v>1.1E-4</v>
      </c>
      <c r="R182" s="157">
        <f t="shared" si="2"/>
        <v>1.1000000000000001E-3</v>
      </c>
      <c r="S182" s="157">
        <v>0</v>
      </c>
      <c r="T182" s="158">
        <f t="shared" si="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574</v>
      </c>
      <c r="AT182" s="159" t="s">
        <v>310</v>
      </c>
      <c r="AU182" s="159" t="s">
        <v>89</v>
      </c>
      <c r="AY182" s="14" t="s">
        <v>237</v>
      </c>
      <c r="BE182" s="160">
        <f t="shared" si="4"/>
        <v>0</v>
      </c>
      <c r="BF182" s="160">
        <f t="shared" si="5"/>
        <v>0</v>
      </c>
      <c r="BG182" s="160">
        <f t="shared" si="6"/>
        <v>0</v>
      </c>
      <c r="BH182" s="160">
        <f t="shared" si="7"/>
        <v>0</v>
      </c>
      <c r="BI182" s="160">
        <f t="shared" si="8"/>
        <v>0</v>
      </c>
      <c r="BJ182" s="14" t="s">
        <v>89</v>
      </c>
      <c r="BK182" s="160">
        <f t="shared" si="9"/>
        <v>0</v>
      </c>
      <c r="BL182" s="14" t="s">
        <v>574</v>
      </c>
      <c r="BM182" s="159" t="s">
        <v>3411</v>
      </c>
    </row>
    <row r="183" spans="1:65" s="2" customFormat="1" ht="21.75" customHeight="1" x14ac:dyDescent="0.2">
      <c r="A183" s="29"/>
      <c r="B183" s="146"/>
      <c r="C183" s="147" t="s">
        <v>387</v>
      </c>
      <c r="D183" s="147" t="s">
        <v>240</v>
      </c>
      <c r="E183" s="148"/>
      <c r="F183" s="149" t="s">
        <v>3412</v>
      </c>
      <c r="G183" s="150" t="s">
        <v>307</v>
      </c>
      <c r="H183" s="151">
        <v>1</v>
      </c>
      <c r="I183" s="152"/>
      <c r="J183" s="153">
        <f t="shared" si="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1"/>
        <v>0</v>
      </c>
      <c r="Q183" s="157">
        <v>0</v>
      </c>
      <c r="R183" s="157">
        <f t="shared" si="2"/>
        <v>0</v>
      </c>
      <c r="S183" s="157">
        <v>0</v>
      </c>
      <c r="T183" s="158">
        <f t="shared" si="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436</v>
      </c>
      <c r="AT183" s="159" t="s">
        <v>240</v>
      </c>
      <c r="AU183" s="159" t="s">
        <v>89</v>
      </c>
      <c r="AY183" s="14" t="s">
        <v>237</v>
      </c>
      <c r="BE183" s="160">
        <f t="shared" si="4"/>
        <v>0</v>
      </c>
      <c r="BF183" s="160">
        <f t="shared" si="5"/>
        <v>0</v>
      </c>
      <c r="BG183" s="160">
        <f t="shared" si="6"/>
        <v>0</v>
      </c>
      <c r="BH183" s="160">
        <f t="shared" si="7"/>
        <v>0</v>
      </c>
      <c r="BI183" s="160">
        <f t="shared" si="8"/>
        <v>0</v>
      </c>
      <c r="BJ183" s="14" t="s">
        <v>89</v>
      </c>
      <c r="BK183" s="160">
        <f t="shared" si="9"/>
        <v>0</v>
      </c>
      <c r="BL183" s="14" t="s">
        <v>436</v>
      </c>
      <c r="BM183" s="159" t="s">
        <v>3413</v>
      </c>
    </row>
    <row r="184" spans="1:65" s="2" customFormat="1" ht="16.5" customHeight="1" x14ac:dyDescent="0.2">
      <c r="A184" s="29"/>
      <c r="B184" s="146"/>
      <c r="C184" s="161" t="s">
        <v>390</v>
      </c>
      <c r="D184" s="161" t="s">
        <v>310</v>
      </c>
      <c r="E184" s="162"/>
      <c r="F184" s="163" t="s">
        <v>3414</v>
      </c>
      <c r="G184" s="164" t="s">
        <v>307</v>
      </c>
      <c r="H184" s="165">
        <v>1</v>
      </c>
      <c r="I184" s="166"/>
      <c r="J184" s="167">
        <f t="shared" si="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1"/>
        <v>0</v>
      </c>
      <c r="Q184" s="157">
        <v>1E-3</v>
      </c>
      <c r="R184" s="157">
        <f t="shared" si="2"/>
        <v>1E-3</v>
      </c>
      <c r="S184" s="157">
        <v>0</v>
      </c>
      <c r="T184" s="158">
        <f t="shared" si="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700</v>
      </c>
      <c r="AT184" s="159" t="s">
        <v>310</v>
      </c>
      <c r="AU184" s="159" t="s">
        <v>89</v>
      </c>
      <c r="AY184" s="14" t="s">
        <v>237</v>
      </c>
      <c r="BE184" s="160">
        <f t="shared" si="4"/>
        <v>0</v>
      </c>
      <c r="BF184" s="160">
        <f t="shared" si="5"/>
        <v>0</v>
      </c>
      <c r="BG184" s="160">
        <f t="shared" si="6"/>
        <v>0</v>
      </c>
      <c r="BH184" s="160">
        <f t="shared" si="7"/>
        <v>0</v>
      </c>
      <c r="BI184" s="160">
        <f t="shared" si="8"/>
        <v>0</v>
      </c>
      <c r="BJ184" s="14" t="s">
        <v>89</v>
      </c>
      <c r="BK184" s="160">
        <f t="shared" si="9"/>
        <v>0</v>
      </c>
      <c r="BL184" s="14" t="s">
        <v>436</v>
      </c>
      <c r="BM184" s="159" t="s">
        <v>3415</v>
      </c>
    </row>
    <row r="185" spans="1:65" s="2" customFormat="1" ht="16.5" customHeight="1" x14ac:dyDescent="0.2">
      <c r="A185" s="29"/>
      <c r="B185" s="146"/>
      <c r="C185" s="161" t="s">
        <v>244</v>
      </c>
      <c r="D185" s="161" t="s">
        <v>310</v>
      </c>
      <c r="E185" s="162"/>
      <c r="F185" s="163" t="s">
        <v>3416</v>
      </c>
      <c r="G185" s="164" t="s">
        <v>307</v>
      </c>
      <c r="H185" s="165">
        <v>10</v>
      </c>
      <c r="I185" s="166"/>
      <c r="J185" s="167">
        <f t="shared" si="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"/>
        <v>0</v>
      </c>
      <c r="Q185" s="157">
        <v>9.0000000000000006E-5</v>
      </c>
      <c r="R185" s="157">
        <f t="shared" si="2"/>
        <v>9.0000000000000008E-4</v>
      </c>
      <c r="S185" s="157">
        <v>0</v>
      </c>
      <c r="T185" s="158">
        <f t="shared" si="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574</v>
      </c>
      <c r="AT185" s="159" t="s">
        <v>310</v>
      </c>
      <c r="AU185" s="159" t="s">
        <v>89</v>
      </c>
      <c r="AY185" s="14" t="s">
        <v>237</v>
      </c>
      <c r="BE185" s="160">
        <f t="shared" si="4"/>
        <v>0</v>
      </c>
      <c r="BF185" s="160">
        <f t="shared" si="5"/>
        <v>0</v>
      </c>
      <c r="BG185" s="160">
        <f t="shared" si="6"/>
        <v>0</v>
      </c>
      <c r="BH185" s="160">
        <f t="shared" si="7"/>
        <v>0</v>
      </c>
      <c r="BI185" s="160">
        <f t="shared" si="8"/>
        <v>0</v>
      </c>
      <c r="BJ185" s="14" t="s">
        <v>89</v>
      </c>
      <c r="BK185" s="160">
        <f t="shared" si="9"/>
        <v>0</v>
      </c>
      <c r="BL185" s="14" t="s">
        <v>574</v>
      </c>
      <c r="BM185" s="159" t="s">
        <v>3417</v>
      </c>
    </row>
    <row r="186" spans="1:65" s="2" customFormat="1" ht="21.75" customHeight="1" x14ac:dyDescent="0.2">
      <c r="A186" s="29"/>
      <c r="B186" s="146"/>
      <c r="C186" s="161" t="s">
        <v>394</v>
      </c>
      <c r="D186" s="161" t="s">
        <v>310</v>
      </c>
      <c r="E186" s="162"/>
      <c r="F186" s="163" t="s">
        <v>3418</v>
      </c>
      <c r="G186" s="164" t="s">
        <v>307</v>
      </c>
      <c r="H186" s="165">
        <v>10</v>
      </c>
      <c r="I186" s="166"/>
      <c r="J186" s="167">
        <f t="shared" si="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1"/>
        <v>0</v>
      </c>
      <c r="Q186" s="157">
        <v>6.0000000000000002E-5</v>
      </c>
      <c r="R186" s="157">
        <f t="shared" si="2"/>
        <v>6.0000000000000006E-4</v>
      </c>
      <c r="S186" s="157">
        <v>0</v>
      </c>
      <c r="T186" s="158">
        <f t="shared" si="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574</v>
      </c>
      <c r="AT186" s="159" t="s">
        <v>310</v>
      </c>
      <c r="AU186" s="159" t="s">
        <v>89</v>
      </c>
      <c r="AY186" s="14" t="s">
        <v>237</v>
      </c>
      <c r="BE186" s="160">
        <f t="shared" si="4"/>
        <v>0</v>
      </c>
      <c r="BF186" s="160">
        <f t="shared" si="5"/>
        <v>0</v>
      </c>
      <c r="BG186" s="160">
        <f t="shared" si="6"/>
        <v>0</v>
      </c>
      <c r="BH186" s="160">
        <f t="shared" si="7"/>
        <v>0</v>
      </c>
      <c r="BI186" s="160">
        <f t="shared" si="8"/>
        <v>0</v>
      </c>
      <c r="BJ186" s="14" t="s">
        <v>89</v>
      </c>
      <c r="BK186" s="160">
        <f t="shared" si="9"/>
        <v>0</v>
      </c>
      <c r="BL186" s="14" t="s">
        <v>574</v>
      </c>
      <c r="BM186" s="159" t="s">
        <v>3419</v>
      </c>
    </row>
    <row r="187" spans="1:65" s="2" customFormat="1" ht="21.75" customHeight="1" x14ac:dyDescent="0.2">
      <c r="A187" s="29"/>
      <c r="B187" s="146"/>
      <c r="C187" s="161" t="s">
        <v>246</v>
      </c>
      <c r="D187" s="161" t="s">
        <v>310</v>
      </c>
      <c r="E187" s="162"/>
      <c r="F187" s="163" t="s">
        <v>3420</v>
      </c>
      <c r="G187" s="164" t="s">
        <v>307</v>
      </c>
      <c r="H187" s="165">
        <v>1</v>
      </c>
      <c r="I187" s="166"/>
      <c r="J187" s="167">
        <f t="shared" si="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1"/>
        <v>0</v>
      </c>
      <c r="Q187" s="157">
        <v>2.0000000000000001E-4</v>
      </c>
      <c r="R187" s="157">
        <f t="shared" si="2"/>
        <v>2.0000000000000001E-4</v>
      </c>
      <c r="S187" s="157">
        <v>0</v>
      </c>
      <c r="T187" s="158">
        <f t="shared" si="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574</v>
      </c>
      <c r="AT187" s="159" t="s">
        <v>310</v>
      </c>
      <c r="AU187" s="159" t="s">
        <v>89</v>
      </c>
      <c r="AY187" s="14" t="s">
        <v>237</v>
      </c>
      <c r="BE187" s="160">
        <f t="shared" si="4"/>
        <v>0</v>
      </c>
      <c r="BF187" s="160">
        <f t="shared" si="5"/>
        <v>0</v>
      </c>
      <c r="BG187" s="160">
        <f t="shared" si="6"/>
        <v>0</v>
      </c>
      <c r="BH187" s="160">
        <f t="shared" si="7"/>
        <v>0</v>
      </c>
      <c r="BI187" s="160">
        <f t="shared" si="8"/>
        <v>0</v>
      </c>
      <c r="BJ187" s="14" t="s">
        <v>89</v>
      </c>
      <c r="BK187" s="160">
        <f t="shared" si="9"/>
        <v>0</v>
      </c>
      <c r="BL187" s="14" t="s">
        <v>574</v>
      </c>
      <c r="BM187" s="159" t="s">
        <v>3421</v>
      </c>
    </row>
    <row r="188" spans="1:65" s="2" customFormat="1" ht="16.5" customHeight="1" x14ac:dyDescent="0.2">
      <c r="A188" s="29"/>
      <c r="B188" s="146"/>
      <c r="C188" s="147" t="s">
        <v>399</v>
      </c>
      <c r="D188" s="147" t="s">
        <v>240</v>
      </c>
      <c r="E188" s="148"/>
      <c r="F188" s="149" t="s">
        <v>1818</v>
      </c>
      <c r="G188" s="150" t="s">
        <v>454</v>
      </c>
      <c r="H188" s="151">
        <v>20</v>
      </c>
      <c r="I188" s="152"/>
      <c r="J188" s="153">
        <f t="shared" si="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1"/>
        <v>0</v>
      </c>
      <c r="Q188" s="157">
        <v>0</v>
      </c>
      <c r="R188" s="157">
        <f t="shared" si="2"/>
        <v>0</v>
      </c>
      <c r="S188" s="157">
        <v>0</v>
      </c>
      <c r="T188" s="158">
        <f t="shared" si="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972</v>
      </c>
      <c r="AT188" s="159" t="s">
        <v>240</v>
      </c>
      <c r="AU188" s="159" t="s">
        <v>89</v>
      </c>
      <c r="AY188" s="14" t="s">
        <v>237</v>
      </c>
      <c r="BE188" s="160">
        <f t="shared" si="4"/>
        <v>0</v>
      </c>
      <c r="BF188" s="160">
        <f t="shared" si="5"/>
        <v>0</v>
      </c>
      <c r="BG188" s="160">
        <f t="shared" si="6"/>
        <v>0</v>
      </c>
      <c r="BH188" s="160">
        <f t="shared" si="7"/>
        <v>0</v>
      </c>
      <c r="BI188" s="160">
        <f t="shared" si="8"/>
        <v>0</v>
      </c>
      <c r="BJ188" s="14" t="s">
        <v>89</v>
      </c>
      <c r="BK188" s="160">
        <f t="shared" si="9"/>
        <v>0</v>
      </c>
      <c r="BL188" s="14" t="s">
        <v>972</v>
      </c>
      <c r="BM188" s="159" t="s">
        <v>3422</v>
      </c>
    </row>
    <row r="189" spans="1:65" s="2" customFormat="1" ht="16.5" customHeight="1" x14ac:dyDescent="0.2">
      <c r="A189" s="29"/>
      <c r="B189" s="146"/>
      <c r="C189" s="147" t="s">
        <v>249</v>
      </c>
      <c r="D189" s="147" t="s">
        <v>240</v>
      </c>
      <c r="E189" s="148"/>
      <c r="F189" s="149" t="s">
        <v>1820</v>
      </c>
      <c r="G189" s="150" t="s">
        <v>349</v>
      </c>
      <c r="H189" s="172"/>
      <c r="I189" s="152"/>
      <c r="J189" s="153">
        <f t="shared" si="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1"/>
        <v>0</v>
      </c>
      <c r="Q189" s="157">
        <v>0</v>
      </c>
      <c r="R189" s="157">
        <f t="shared" si="2"/>
        <v>0</v>
      </c>
      <c r="S189" s="157">
        <v>0</v>
      </c>
      <c r="T189" s="158">
        <f t="shared" si="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436</v>
      </c>
      <c r="AT189" s="159" t="s">
        <v>240</v>
      </c>
      <c r="AU189" s="159" t="s">
        <v>89</v>
      </c>
      <c r="AY189" s="14" t="s">
        <v>237</v>
      </c>
      <c r="BE189" s="160">
        <f t="shared" si="4"/>
        <v>0</v>
      </c>
      <c r="BF189" s="160">
        <f t="shared" si="5"/>
        <v>0</v>
      </c>
      <c r="BG189" s="160">
        <f t="shared" si="6"/>
        <v>0</v>
      </c>
      <c r="BH189" s="160">
        <f t="shared" si="7"/>
        <v>0</v>
      </c>
      <c r="BI189" s="160">
        <f t="shared" si="8"/>
        <v>0</v>
      </c>
      <c r="BJ189" s="14" t="s">
        <v>89</v>
      </c>
      <c r="BK189" s="160">
        <f t="shared" si="9"/>
        <v>0</v>
      </c>
      <c r="BL189" s="14" t="s">
        <v>436</v>
      </c>
      <c r="BM189" s="159" t="s">
        <v>3423</v>
      </c>
    </row>
    <row r="190" spans="1:65" s="2" customFormat="1" ht="16.5" customHeight="1" x14ac:dyDescent="0.2">
      <c r="A190" s="29"/>
      <c r="B190" s="146"/>
      <c r="C190" s="147" t="s">
        <v>404</v>
      </c>
      <c r="D190" s="147" t="s">
        <v>240</v>
      </c>
      <c r="E190" s="148"/>
      <c r="F190" s="149" t="s">
        <v>1262</v>
      </c>
      <c r="G190" s="150" t="s">
        <v>349</v>
      </c>
      <c r="H190" s="172"/>
      <c r="I190" s="152"/>
      <c r="J190" s="153">
        <f t="shared" si="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1"/>
        <v>0</v>
      </c>
      <c r="Q190" s="157">
        <v>0</v>
      </c>
      <c r="R190" s="157">
        <f t="shared" si="2"/>
        <v>0</v>
      </c>
      <c r="S190" s="157">
        <v>0</v>
      </c>
      <c r="T190" s="158">
        <f t="shared" si="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574</v>
      </c>
      <c r="AT190" s="159" t="s">
        <v>240</v>
      </c>
      <c r="AU190" s="159" t="s">
        <v>89</v>
      </c>
      <c r="AY190" s="14" t="s">
        <v>237</v>
      </c>
      <c r="BE190" s="160">
        <f t="shared" si="4"/>
        <v>0</v>
      </c>
      <c r="BF190" s="160">
        <f t="shared" si="5"/>
        <v>0</v>
      </c>
      <c r="BG190" s="160">
        <f t="shared" si="6"/>
        <v>0</v>
      </c>
      <c r="BH190" s="160">
        <f t="shared" si="7"/>
        <v>0</v>
      </c>
      <c r="BI190" s="160">
        <f t="shared" si="8"/>
        <v>0</v>
      </c>
      <c r="BJ190" s="14" t="s">
        <v>89</v>
      </c>
      <c r="BK190" s="160">
        <f t="shared" si="9"/>
        <v>0</v>
      </c>
      <c r="BL190" s="14" t="s">
        <v>574</v>
      </c>
      <c r="BM190" s="159" t="s">
        <v>3424</v>
      </c>
    </row>
    <row r="191" spans="1:65" s="12" customFormat="1" ht="22.95" customHeight="1" x14ac:dyDescent="0.25">
      <c r="B191" s="134"/>
      <c r="D191" s="135" t="s">
        <v>76</v>
      </c>
      <c r="E191" s="144"/>
      <c r="F191" s="144" t="s">
        <v>1823</v>
      </c>
      <c r="I191" s="137"/>
      <c r="J191" s="145">
        <f>BK191</f>
        <v>0</v>
      </c>
      <c r="L191" s="134"/>
      <c r="M191" s="138"/>
      <c r="N191" s="139"/>
      <c r="O191" s="139"/>
      <c r="P191" s="140">
        <f>SUM(P192:P193)</f>
        <v>0</v>
      </c>
      <c r="Q191" s="139"/>
      <c r="R191" s="140">
        <f>SUM(R192:R193)</f>
        <v>5.0000000000000001E-3</v>
      </c>
      <c r="S191" s="139"/>
      <c r="T191" s="141">
        <f>SUM(T192:T193)</f>
        <v>0</v>
      </c>
      <c r="AR191" s="135" t="s">
        <v>247</v>
      </c>
      <c r="AT191" s="142" t="s">
        <v>76</v>
      </c>
      <c r="AU191" s="142" t="s">
        <v>83</v>
      </c>
      <c r="AY191" s="135" t="s">
        <v>237</v>
      </c>
      <c r="BK191" s="143">
        <f>SUM(BK192:BK193)</f>
        <v>0</v>
      </c>
    </row>
    <row r="192" spans="1:65" s="2" customFormat="1" ht="21.75" customHeight="1" x14ac:dyDescent="0.2">
      <c r="A192" s="29"/>
      <c r="B192" s="146"/>
      <c r="C192" s="147" t="s">
        <v>407</v>
      </c>
      <c r="D192" s="147" t="s">
        <v>240</v>
      </c>
      <c r="E192" s="148"/>
      <c r="F192" s="149" t="s">
        <v>3425</v>
      </c>
      <c r="G192" s="150" t="s">
        <v>307</v>
      </c>
      <c r="H192" s="151">
        <v>10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436</v>
      </c>
      <c r="AT192" s="159" t="s">
        <v>240</v>
      </c>
      <c r="AU192" s="159" t="s">
        <v>89</v>
      </c>
      <c r="AY192" s="14" t="s">
        <v>237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436</v>
      </c>
      <c r="BM192" s="159" t="s">
        <v>3426</v>
      </c>
    </row>
    <row r="193" spans="1:65" s="2" customFormat="1" ht="16.5" customHeight="1" x14ac:dyDescent="0.2">
      <c r="A193" s="29"/>
      <c r="B193" s="146"/>
      <c r="C193" s="161" t="s">
        <v>410</v>
      </c>
      <c r="D193" s="161" t="s">
        <v>310</v>
      </c>
      <c r="E193" s="162"/>
      <c r="F193" s="163" t="s">
        <v>3427</v>
      </c>
      <c r="G193" s="164" t="s">
        <v>307</v>
      </c>
      <c r="H193" s="165">
        <v>10</v>
      </c>
      <c r="I193" s="166"/>
      <c r="J193" s="167">
        <f>ROUND(I193*H193,2)</f>
        <v>0</v>
      </c>
      <c r="K193" s="168"/>
      <c r="L193" s="169"/>
      <c r="M193" s="170" t="s">
        <v>1</v>
      </c>
      <c r="N193" s="171" t="s">
        <v>43</v>
      </c>
      <c r="O193" s="54"/>
      <c r="P193" s="157">
        <f>O193*H193</f>
        <v>0</v>
      </c>
      <c r="Q193" s="157">
        <v>5.0000000000000001E-4</v>
      </c>
      <c r="R193" s="157">
        <f>Q193*H193</f>
        <v>5.0000000000000001E-3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574</v>
      </c>
      <c r="AT193" s="159" t="s">
        <v>310</v>
      </c>
      <c r="AU193" s="159" t="s">
        <v>89</v>
      </c>
      <c r="AY193" s="14" t="s">
        <v>237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574</v>
      </c>
      <c r="BM193" s="159" t="s">
        <v>3428</v>
      </c>
    </row>
    <row r="194" spans="1:65" s="12" customFormat="1" ht="22.95" customHeight="1" x14ac:dyDescent="0.25">
      <c r="B194" s="134"/>
      <c r="D194" s="135" t="s">
        <v>76</v>
      </c>
      <c r="E194" s="144"/>
      <c r="F194" s="144" t="s">
        <v>2349</v>
      </c>
      <c r="I194" s="137"/>
      <c r="J194" s="145">
        <f>BK194</f>
        <v>0</v>
      </c>
      <c r="L194" s="134"/>
      <c r="M194" s="138"/>
      <c r="N194" s="139"/>
      <c r="O194" s="139"/>
      <c r="P194" s="140">
        <f>SUM(P195:P202)</f>
        <v>0</v>
      </c>
      <c r="Q194" s="139"/>
      <c r="R194" s="140">
        <f>SUM(R195:R202)</f>
        <v>0.59914999999999996</v>
      </c>
      <c r="S194" s="139"/>
      <c r="T194" s="141">
        <f>SUM(T195:T202)</f>
        <v>0</v>
      </c>
      <c r="AR194" s="135" t="s">
        <v>247</v>
      </c>
      <c r="AT194" s="142" t="s">
        <v>76</v>
      </c>
      <c r="AU194" s="142" t="s">
        <v>83</v>
      </c>
      <c r="AY194" s="135" t="s">
        <v>237</v>
      </c>
      <c r="BK194" s="143">
        <f>SUM(BK195:BK202)</f>
        <v>0</v>
      </c>
    </row>
    <row r="195" spans="1:65" s="2" customFormat="1" ht="21.75" customHeight="1" x14ac:dyDescent="0.2">
      <c r="A195" s="29"/>
      <c r="B195" s="146"/>
      <c r="C195" s="147" t="s">
        <v>251</v>
      </c>
      <c r="D195" s="147" t="s">
        <v>240</v>
      </c>
      <c r="E195" s="148"/>
      <c r="F195" s="149" t="s">
        <v>3429</v>
      </c>
      <c r="G195" s="150" t="s">
        <v>376</v>
      </c>
      <c r="H195" s="151">
        <v>20</v>
      </c>
      <c r="I195" s="152"/>
      <c r="J195" s="153">
        <f t="shared" ref="J195:J202" si="10"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ref="P195:P202" si="11">O195*H195</f>
        <v>0</v>
      </c>
      <c r="Q195" s="157">
        <v>0</v>
      </c>
      <c r="R195" s="157">
        <f t="shared" ref="R195:R202" si="12">Q195*H195</f>
        <v>0</v>
      </c>
      <c r="S195" s="157">
        <v>0</v>
      </c>
      <c r="T195" s="158">
        <f t="shared" ref="T195:T202" si="13"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436</v>
      </c>
      <c r="AT195" s="159" t="s">
        <v>240</v>
      </c>
      <c r="AU195" s="159" t="s">
        <v>89</v>
      </c>
      <c r="AY195" s="14" t="s">
        <v>237</v>
      </c>
      <c r="BE195" s="160">
        <f t="shared" ref="BE195:BE202" si="14">IF(N195="základná",J195,0)</f>
        <v>0</v>
      </c>
      <c r="BF195" s="160">
        <f t="shared" ref="BF195:BF202" si="15">IF(N195="znížená",J195,0)</f>
        <v>0</v>
      </c>
      <c r="BG195" s="160">
        <f t="shared" ref="BG195:BG202" si="16">IF(N195="zákl. prenesená",J195,0)</f>
        <v>0</v>
      </c>
      <c r="BH195" s="160">
        <f t="shared" ref="BH195:BH202" si="17">IF(N195="zníž. prenesená",J195,0)</f>
        <v>0</v>
      </c>
      <c r="BI195" s="160">
        <f t="shared" ref="BI195:BI202" si="18">IF(N195="nulová",J195,0)</f>
        <v>0</v>
      </c>
      <c r="BJ195" s="14" t="s">
        <v>89</v>
      </c>
      <c r="BK195" s="160">
        <f t="shared" ref="BK195:BK202" si="19">ROUND(I195*H195,2)</f>
        <v>0</v>
      </c>
      <c r="BL195" s="14" t="s">
        <v>436</v>
      </c>
      <c r="BM195" s="159" t="s">
        <v>3430</v>
      </c>
    </row>
    <row r="196" spans="1:65" s="2" customFormat="1" ht="33" customHeight="1" x14ac:dyDescent="0.2">
      <c r="A196" s="29"/>
      <c r="B196" s="146"/>
      <c r="C196" s="147" t="s">
        <v>416</v>
      </c>
      <c r="D196" s="147" t="s">
        <v>240</v>
      </c>
      <c r="E196" s="148"/>
      <c r="F196" s="149" t="s">
        <v>3431</v>
      </c>
      <c r="G196" s="150" t="s">
        <v>376</v>
      </c>
      <c r="H196" s="151">
        <v>20</v>
      </c>
      <c r="I196" s="152"/>
      <c r="J196" s="153">
        <f t="shared" si="1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11"/>
        <v>0</v>
      </c>
      <c r="Q196" s="157">
        <v>0</v>
      </c>
      <c r="R196" s="157">
        <f t="shared" si="12"/>
        <v>0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436</v>
      </c>
      <c r="AT196" s="159" t="s">
        <v>240</v>
      </c>
      <c r="AU196" s="159" t="s">
        <v>89</v>
      </c>
      <c r="AY196" s="14" t="s">
        <v>237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436</v>
      </c>
      <c r="BM196" s="159" t="s">
        <v>3432</v>
      </c>
    </row>
    <row r="197" spans="1:65" s="2" customFormat="1" ht="16.5" customHeight="1" x14ac:dyDescent="0.2">
      <c r="A197" s="29"/>
      <c r="B197" s="146"/>
      <c r="C197" s="161" t="s">
        <v>254</v>
      </c>
      <c r="D197" s="161" t="s">
        <v>310</v>
      </c>
      <c r="E197" s="162"/>
      <c r="F197" s="163" t="s">
        <v>3433</v>
      </c>
      <c r="G197" s="164" t="s">
        <v>266</v>
      </c>
      <c r="H197" s="165">
        <v>0.35</v>
      </c>
      <c r="I197" s="166"/>
      <c r="J197" s="167">
        <f t="shared" si="1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11"/>
        <v>0</v>
      </c>
      <c r="Q197" s="157">
        <v>1</v>
      </c>
      <c r="R197" s="157">
        <f t="shared" si="12"/>
        <v>0.35</v>
      </c>
      <c r="S197" s="157">
        <v>0</v>
      </c>
      <c r="T197" s="158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574</v>
      </c>
      <c r="AT197" s="159" t="s">
        <v>310</v>
      </c>
      <c r="AU197" s="159" t="s">
        <v>89</v>
      </c>
      <c r="AY197" s="14" t="s">
        <v>237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4" t="s">
        <v>89</v>
      </c>
      <c r="BK197" s="160">
        <f t="shared" si="19"/>
        <v>0</v>
      </c>
      <c r="BL197" s="14" t="s">
        <v>574</v>
      </c>
      <c r="BM197" s="159" t="s">
        <v>3434</v>
      </c>
    </row>
    <row r="198" spans="1:65" s="2" customFormat="1" ht="16.5" customHeight="1" x14ac:dyDescent="0.2">
      <c r="A198" s="29"/>
      <c r="B198" s="146"/>
      <c r="C198" s="161" t="s">
        <v>422</v>
      </c>
      <c r="D198" s="161" t="s">
        <v>310</v>
      </c>
      <c r="E198" s="162"/>
      <c r="F198" s="163" t="s">
        <v>3435</v>
      </c>
      <c r="G198" s="164" t="s">
        <v>307</v>
      </c>
      <c r="H198" s="165">
        <v>60</v>
      </c>
      <c r="I198" s="166"/>
      <c r="J198" s="167">
        <f t="shared" si="10"/>
        <v>0</v>
      </c>
      <c r="K198" s="168"/>
      <c r="L198" s="169"/>
      <c r="M198" s="170" t="s">
        <v>1</v>
      </c>
      <c r="N198" s="171" t="s">
        <v>43</v>
      </c>
      <c r="O198" s="54"/>
      <c r="P198" s="157">
        <f t="shared" si="11"/>
        <v>0</v>
      </c>
      <c r="Q198" s="157">
        <v>4.1000000000000003E-3</v>
      </c>
      <c r="R198" s="157">
        <f t="shared" si="12"/>
        <v>0.24600000000000002</v>
      </c>
      <c r="S198" s="157">
        <v>0</v>
      </c>
      <c r="T198" s="158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574</v>
      </c>
      <c r="AT198" s="159" t="s">
        <v>310</v>
      </c>
      <c r="AU198" s="159" t="s">
        <v>89</v>
      </c>
      <c r="AY198" s="14" t="s">
        <v>237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4" t="s">
        <v>89</v>
      </c>
      <c r="BK198" s="160">
        <f t="shared" si="19"/>
        <v>0</v>
      </c>
      <c r="BL198" s="14" t="s">
        <v>574</v>
      </c>
      <c r="BM198" s="159" t="s">
        <v>3436</v>
      </c>
    </row>
    <row r="199" spans="1:65" s="2" customFormat="1" ht="21.75" customHeight="1" x14ac:dyDescent="0.2">
      <c r="A199" s="29"/>
      <c r="B199" s="146"/>
      <c r="C199" s="147" t="s">
        <v>256</v>
      </c>
      <c r="D199" s="147" t="s">
        <v>240</v>
      </c>
      <c r="E199" s="148"/>
      <c r="F199" s="149" t="s">
        <v>3437</v>
      </c>
      <c r="G199" s="150" t="s">
        <v>376</v>
      </c>
      <c r="H199" s="151">
        <v>15</v>
      </c>
      <c r="I199" s="152"/>
      <c r="J199" s="153">
        <f t="shared" si="1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11"/>
        <v>0</v>
      </c>
      <c r="Q199" s="157">
        <v>0</v>
      </c>
      <c r="R199" s="157">
        <f t="shared" si="12"/>
        <v>0</v>
      </c>
      <c r="S199" s="157">
        <v>0</v>
      </c>
      <c r="T199" s="158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436</v>
      </c>
      <c r="AT199" s="159" t="s">
        <v>240</v>
      </c>
      <c r="AU199" s="159" t="s">
        <v>89</v>
      </c>
      <c r="AY199" s="14" t="s">
        <v>237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4" t="s">
        <v>89</v>
      </c>
      <c r="BK199" s="160">
        <f t="shared" si="19"/>
        <v>0</v>
      </c>
      <c r="BL199" s="14" t="s">
        <v>436</v>
      </c>
      <c r="BM199" s="159" t="s">
        <v>3438</v>
      </c>
    </row>
    <row r="200" spans="1:65" s="2" customFormat="1" ht="16.5" customHeight="1" x14ac:dyDescent="0.2">
      <c r="A200" s="29"/>
      <c r="B200" s="146"/>
      <c r="C200" s="161" t="s">
        <v>427</v>
      </c>
      <c r="D200" s="161" t="s">
        <v>310</v>
      </c>
      <c r="E200" s="162"/>
      <c r="F200" s="163" t="s">
        <v>3439</v>
      </c>
      <c r="G200" s="164" t="s">
        <v>376</v>
      </c>
      <c r="H200" s="165">
        <v>15</v>
      </c>
      <c r="I200" s="166"/>
      <c r="J200" s="167">
        <f t="shared" si="10"/>
        <v>0</v>
      </c>
      <c r="K200" s="168"/>
      <c r="L200" s="169"/>
      <c r="M200" s="170" t="s">
        <v>1</v>
      </c>
      <c r="N200" s="171" t="s">
        <v>43</v>
      </c>
      <c r="O200" s="54"/>
      <c r="P200" s="157">
        <f t="shared" si="11"/>
        <v>0</v>
      </c>
      <c r="Q200" s="157">
        <v>2.1000000000000001E-4</v>
      </c>
      <c r="R200" s="157">
        <f t="shared" si="12"/>
        <v>3.15E-3</v>
      </c>
      <c r="S200" s="157">
        <v>0</v>
      </c>
      <c r="T200" s="158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574</v>
      </c>
      <c r="AT200" s="159" t="s">
        <v>310</v>
      </c>
      <c r="AU200" s="159" t="s">
        <v>89</v>
      </c>
      <c r="AY200" s="14" t="s">
        <v>237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4" t="s">
        <v>89</v>
      </c>
      <c r="BK200" s="160">
        <f t="shared" si="19"/>
        <v>0</v>
      </c>
      <c r="BL200" s="14" t="s">
        <v>574</v>
      </c>
      <c r="BM200" s="159" t="s">
        <v>3440</v>
      </c>
    </row>
    <row r="201" spans="1:65" s="2" customFormat="1" ht="33" customHeight="1" x14ac:dyDescent="0.2">
      <c r="A201" s="29"/>
      <c r="B201" s="146"/>
      <c r="C201" s="147" t="s">
        <v>430</v>
      </c>
      <c r="D201" s="147" t="s">
        <v>240</v>
      </c>
      <c r="E201" s="148"/>
      <c r="F201" s="149" t="s">
        <v>3441</v>
      </c>
      <c r="G201" s="150" t="s">
        <v>376</v>
      </c>
      <c r="H201" s="151">
        <v>20</v>
      </c>
      <c r="I201" s="152"/>
      <c r="J201" s="153">
        <f t="shared" si="1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11"/>
        <v>0</v>
      </c>
      <c r="Q201" s="157">
        <v>0</v>
      </c>
      <c r="R201" s="157">
        <f t="shared" si="12"/>
        <v>0</v>
      </c>
      <c r="S201" s="157">
        <v>0</v>
      </c>
      <c r="T201" s="158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436</v>
      </c>
      <c r="AT201" s="159" t="s">
        <v>240</v>
      </c>
      <c r="AU201" s="159" t="s">
        <v>89</v>
      </c>
      <c r="AY201" s="14" t="s">
        <v>237</v>
      </c>
      <c r="BE201" s="160">
        <f t="shared" si="14"/>
        <v>0</v>
      </c>
      <c r="BF201" s="160">
        <f t="shared" si="15"/>
        <v>0</v>
      </c>
      <c r="BG201" s="160">
        <f t="shared" si="16"/>
        <v>0</v>
      </c>
      <c r="BH201" s="160">
        <f t="shared" si="17"/>
        <v>0</v>
      </c>
      <c r="BI201" s="160">
        <f t="shared" si="18"/>
        <v>0</v>
      </c>
      <c r="BJ201" s="14" t="s">
        <v>89</v>
      </c>
      <c r="BK201" s="160">
        <f t="shared" si="19"/>
        <v>0</v>
      </c>
      <c r="BL201" s="14" t="s">
        <v>436</v>
      </c>
      <c r="BM201" s="159" t="s">
        <v>3442</v>
      </c>
    </row>
    <row r="202" spans="1:65" s="2" customFormat="1" ht="33" customHeight="1" x14ac:dyDescent="0.2">
      <c r="A202" s="29"/>
      <c r="B202" s="146"/>
      <c r="C202" s="147" t="s">
        <v>433</v>
      </c>
      <c r="D202" s="147" t="s">
        <v>240</v>
      </c>
      <c r="E202" s="148"/>
      <c r="F202" s="149" t="s">
        <v>3443</v>
      </c>
      <c r="G202" s="150" t="s">
        <v>242</v>
      </c>
      <c r="H202" s="151">
        <v>5</v>
      </c>
      <c r="I202" s="152"/>
      <c r="J202" s="153">
        <f t="shared" si="1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11"/>
        <v>0</v>
      </c>
      <c r="Q202" s="157">
        <v>0</v>
      </c>
      <c r="R202" s="157">
        <f t="shared" si="12"/>
        <v>0</v>
      </c>
      <c r="S202" s="157">
        <v>0</v>
      </c>
      <c r="T202" s="158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436</v>
      </c>
      <c r="AT202" s="159" t="s">
        <v>240</v>
      </c>
      <c r="AU202" s="159" t="s">
        <v>89</v>
      </c>
      <c r="AY202" s="14" t="s">
        <v>237</v>
      </c>
      <c r="BE202" s="160">
        <f t="shared" si="14"/>
        <v>0</v>
      </c>
      <c r="BF202" s="160">
        <f t="shared" si="15"/>
        <v>0</v>
      </c>
      <c r="BG202" s="160">
        <f t="shared" si="16"/>
        <v>0</v>
      </c>
      <c r="BH202" s="160">
        <f t="shared" si="17"/>
        <v>0</v>
      </c>
      <c r="BI202" s="160">
        <f t="shared" si="18"/>
        <v>0</v>
      </c>
      <c r="BJ202" s="14" t="s">
        <v>89</v>
      </c>
      <c r="BK202" s="160">
        <f t="shared" si="19"/>
        <v>0</v>
      </c>
      <c r="BL202" s="14" t="s">
        <v>436</v>
      </c>
      <c r="BM202" s="159" t="s">
        <v>3444</v>
      </c>
    </row>
    <row r="203" spans="1:65" s="12" customFormat="1" ht="25.95" customHeight="1" x14ac:dyDescent="0.25">
      <c r="B203" s="134"/>
      <c r="D203" s="135" t="s">
        <v>76</v>
      </c>
      <c r="E203" s="136"/>
      <c r="F203" s="136" t="s">
        <v>1828</v>
      </c>
      <c r="I203" s="137"/>
      <c r="J203" s="122">
        <f>BK203</f>
        <v>0</v>
      </c>
      <c r="L203" s="134"/>
      <c r="M203" s="138"/>
      <c r="N203" s="139"/>
      <c r="O203" s="139"/>
      <c r="P203" s="140">
        <f>SUM(P204:P205)</f>
        <v>0</v>
      </c>
      <c r="Q203" s="139"/>
      <c r="R203" s="140">
        <f>SUM(R204:R205)</f>
        <v>0</v>
      </c>
      <c r="S203" s="139"/>
      <c r="T203" s="141">
        <f>SUM(T204:T205)</f>
        <v>0</v>
      </c>
      <c r="AR203" s="135" t="s">
        <v>243</v>
      </c>
      <c r="AT203" s="142" t="s">
        <v>76</v>
      </c>
      <c r="AU203" s="142" t="s">
        <v>77</v>
      </c>
      <c r="AY203" s="135" t="s">
        <v>237</v>
      </c>
      <c r="BK203" s="143">
        <f>SUM(BK204:BK205)</f>
        <v>0</v>
      </c>
    </row>
    <row r="204" spans="1:65" s="2" customFormat="1" ht="44.25" customHeight="1" x14ac:dyDescent="0.2">
      <c r="A204" s="29"/>
      <c r="B204" s="146"/>
      <c r="C204" s="147" t="s">
        <v>436</v>
      </c>
      <c r="D204" s="147" t="s">
        <v>240</v>
      </c>
      <c r="E204" s="148"/>
      <c r="F204" s="149" t="s">
        <v>3445</v>
      </c>
      <c r="G204" s="150" t="s">
        <v>454</v>
      </c>
      <c r="H204" s="151">
        <v>70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972</v>
      </c>
      <c r="AT204" s="159" t="s">
        <v>240</v>
      </c>
      <c r="AU204" s="159" t="s">
        <v>83</v>
      </c>
      <c r="AY204" s="14" t="s">
        <v>237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972</v>
      </c>
      <c r="BM204" s="159" t="s">
        <v>3446</v>
      </c>
    </row>
    <row r="205" spans="1:65" s="2" customFormat="1" ht="33" customHeight="1" x14ac:dyDescent="0.2">
      <c r="A205" s="29"/>
      <c r="B205" s="146"/>
      <c r="C205" s="147" t="s">
        <v>439</v>
      </c>
      <c r="D205" s="147" t="s">
        <v>240</v>
      </c>
      <c r="E205" s="148"/>
      <c r="F205" s="149" t="s">
        <v>1831</v>
      </c>
      <c r="G205" s="150" t="s">
        <v>454</v>
      </c>
      <c r="H205" s="151">
        <v>30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972</v>
      </c>
      <c r="AT205" s="159" t="s">
        <v>240</v>
      </c>
      <c r="AU205" s="159" t="s">
        <v>83</v>
      </c>
      <c r="AY205" s="14" t="s">
        <v>237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972</v>
      </c>
      <c r="BM205" s="159" t="s">
        <v>3447</v>
      </c>
    </row>
    <row r="206" spans="1:65" s="2" customFormat="1" ht="6.9" customHeight="1" x14ac:dyDescent="0.2">
      <c r="A206" s="29"/>
      <c r="B206" s="43"/>
      <c r="C206" s="44"/>
      <c r="D206" s="44"/>
      <c r="E206" s="44"/>
      <c r="F206" s="44"/>
      <c r="G206" s="44"/>
      <c r="H206" s="44"/>
      <c r="I206" s="44"/>
      <c r="J206" s="44"/>
      <c r="K206" s="44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29:K205" xr:uid="{00000000-0009-0000-0000-00000E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06" xr:uid="{00000000-0002-0000-0E00-000000000000}">
      <formula1>"K, M"</formula1>
    </dataValidation>
    <dataValidation type="list" allowBlank="1" showInputMessage="1" showErrorMessage="1" error="Povolené sú hodnoty základná, znížená, nulová." sqref="N206" xr:uid="{00000000-0002-0000-0E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247"/>
  <sheetViews>
    <sheetView showGridLines="0" topLeftCell="A141" zoomScaleNormal="100" workbookViewId="0">
      <selection activeCell="J141" sqref="J14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140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3448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3449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ROUND(J140,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ROUND((ROUND((SUM(BE140:BE246)),  2) + SUM(#REF!)), 2)</f>
        <v>#REF!</v>
      </c>
      <c r="G35" s="29"/>
      <c r="H35" s="29"/>
      <c r="I35" s="101">
        <v>0.2</v>
      </c>
      <c r="J35" s="100" t="e">
        <f>ROUND((ROUND(((SUM(BE140:BE246))*I35),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ROUND((ROUND((SUM(BF140:BF246)),  2) + SUM(#REF!)), 2)</f>
        <v>#REF!</v>
      </c>
      <c r="G36" s="29"/>
      <c r="H36" s="29"/>
      <c r="I36" s="101">
        <v>0.2</v>
      </c>
      <c r="J36" s="100" t="e">
        <f>ROUND((ROUND(((SUM(BF140:BF246))*I36),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ROUND((ROUND((SUM(BG140:BG246)),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ROUND((ROUND((SUM(BH140:BH246)),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ROUND((ROUND((SUM(BI140:BI246)),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3448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05_A - ACH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J140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210</v>
      </c>
      <c r="E99" s="115"/>
      <c r="F99" s="115"/>
      <c r="G99" s="115"/>
      <c r="H99" s="115"/>
      <c r="I99" s="115"/>
      <c r="J99" s="116">
        <f>J141</f>
        <v>0</v>
      </c>
      <c r="L99" s="113"/>
    </row>
    <row r="100" spans="1:47" s="10" customFormat="1" ht="19.95" customHeight="1" x14ac:dyDescent="0.2">
      <c r="B100" s="117"/>
      <c r="D100" s="118" t="s">
        <v>2059</v>
      </c>
      <c r="E100" s="119"/>
      <c r="F100" s="119"/>
      <c r="G100" s="119"/>
      <c r="H100" s="119"/>
      <c r="I100" s="119"/>
      <c r="J100" s="120">
        <f>J142</f>
        <v>0</v>
      </c>
      <c r="L100" s="117"/>
    </row>
    <row r="101" spans="1:47" s="10" customFormat="1" ht="19.95" customHeight="1" x14ac:dyDescent="0.2">
      <c r="B101" s="117"/>
      <c r="D101" s="118" t="s">
        <v>1271</v>
      </c>
      <c r="E101" s="119"/>
      <c r="F101" s="119"/>
      <c r="G101" s="119"/>
      <c r="H101" s="119"/>
      <c r="I101" s="119"/>
      <c r="J101" s="120">
        <f>J144</f>
        <v>0</v>
      </c>
      <c r="L101" s="117"/>
    </row>
    <row r="102" spans="1:47" s="10" customFormat="1" ht="19.95" customHeight="1" x14ac:dyDescent="0.2">
      <c r="B102" s="117"/>
      <c r="D102" s="118" t="s">
        <v>1274</v>
      </c>
      <c r="E102" s="119"/>
      <c r="F102" s="119"/>
      <c r="G102" s="119"/>
      <c r="H102" s="119"/>
      <c r="I102" s="119"/>
      <c r="J102" s="120">
        <f>J149</f>
        <v>0</v>
      </c>
      <c r="L102" s="117"/>
    </row>
    <row r="103" spans="1:47" s="10" customFormat="1" ht="19.95" customHeight="1" x14ac:dyDescent="0.2">
      <c r="B103" s="117"/>
      <c r="D103" s="118" t="s">
        <v>1670</v>
      </c>
      <c r="E103" s="119"/>
      <c r="F103" s="119"/>
      <c r="G103" s="119"/>
      <c r="H103" s="119"/>
      <c r="I103" s="119"/>
      <c r="J103" s="120">
        <f>J154</f>
        <v>0</v>
      </c>
      <c r="L103" s="117"/>
    </row>
    <row r="104" spans="1:47" s="10" customFormat="1" ht="19.95" customHeight="1" x14ac:dyDescent="0.2">
      <c r="B104" s="117"/>
      <c r="D104" s="118" t="s">
        <v>213</v>
      </c>
      <c r="E104" s="119"/>
      <c r="F104" s="119"/>
      <c r="G104" s="119"/>
      <c r="H104" s="119"/>
      <c r="I104" s="119"/>
      <c r="J104" s="120">
        <f>J171</f>
        <v>0</v>
      </c>
      <c r="L104" s="117"/>
    </row>
    <row r="105" spans="1:47" s="9" customFormat="1" ht="24.9" customHeight="1" x14ac:dyDescent="0.2">
      <c r="B105" s="113"/>
      <c r="D105" s="114" t="s">
        <v>214</v>
      </c>
      <c r="E105" s="115"/>
      <c r="F105" s="115"/>
      <c r="G105" s="115"/>
      <c r="H105" s="115"/>
      <c r="I105" s="115"/>
      <c r="J105" s="116">
        <f>J175</f>
        <v>0</v>
      </c>
      <c r="L105" s="113"/>
    </row>
    <row r="106" spans="1:47" s="10" customFormat="1" ht="19.95" customHeight="1" x14ac:dyDescent="0.2">
      <c r="B106" s="117"/>
      <c r="D106" s="118" t="s">
        <v>3450</v>
      </c>
      <c r="E106" s="119"/>
      <c r="F106" s="119"/>
      <c r="G106" s="119"/>
      <c r="H106" s="119"/>
      <c r="I106" s="119"/>
      <c r="J106" s="120">
        <f>J176</f>
        <v>0</v>
      </c>
      <c r="L106" s="117"/>
    </row>
    <row r="107" spans="1:47" s="10" customFormat="1" ht="19.95" customHeight="1" x14ac:dyDescent="0.2">
      <c r="B107" s="117"/>
      <c r="D107" s="118" t="s">
        <v>215</v>
      </c>
      <c r="E107" s="119"/>
      <c r="F107" s="119"/>
      <c r="G107" s="119"/>
      <c r="H107" s="119"/>
      <c r="I107" s="119"/>
      <c r="J107" s="120">
        <f>J179</f>
        <v>0</v>
      </c>
      <c r="L107" s="117"/>
    </row>
    <row r="108" spans="1:47" s="10" customFormat="1" ht="19.95" customHeight="1" x14ac:dyDescent="0.2">
      <c r="B108" s="117"/>
      <c r="D108" s="118" t="s">
        <v>483</v>
      </c>
      <c r="E108" s="119"/>
      <c r="F108" s="119"/>
      <c r="G108" s="119"/>
      <c r="H108" s="119"/>
      <c r="I108" s="119"/>
      <c r="J108" s="120">
        <f>J192</f>
        <v>0</v>
      </c>
      <c r="L108" s="117"/>
    </row>
    <row r="109" spans="1:47" s="10" customFormat="1" ht="19.95" customHeight="1" x14ac:dyDescent="0.2">
      <c r="B109" s="117"/>
      <c r="D109" s="118" t="s">
        <v>1280</v>
      </c>
      <c r="E109" s="119"/>
      <c r="F109" s="119"/>
      <c r="G109" s="119"/>
      <c r="H109" s="119"/>
      <c r="I109" s="119"/>
      <c r="J109" s="120">
        <f>J196</f>
        <v>0</v>
      </c>
      <c r="L109" s="117"/>
    </row>
    <row r="110" spans="1:47" s="10" customFormat="1" ht="19.95" customHeight="1" x14ac:dyDescent="0.2">
      <c r="B110" s="117"/>
      <c r="D110" s="118" t="s">
        <v>1281</v>
      </c>
      <c r="E110" s="119"/>
      <c r="F110" s="119"/>
      <c r="G110" s="119"/>
      <c r="H110" s="119"/>
      <c r="I110" s="119"/>
      <c r="J110" s="120">
        <f>J199</f>
        <v>0</v>
      </c>
      <c r="L110" s="117"/>
    </row>
    <row r="111" spans="1:47" s="10" customFormat="1" ht="19.95" customHeight="1" x14ac:dyDescent="0.2">
      <c r="B111" s="117"/>
      <c r="D111" s="118" t="s">
        <v>1283</v>
      </c>
      <c r="E111" s="119"/>
      <c r="F111" s="119"/>
      <c r="G111" s="119"/>
      <c r="H111" s="119"/>
      <c r="I111" s="119"/>
      <c r="J111" s="120">
        <f>J205</f>
        <v>0</v>
      </c>
      <c r="L111" s="117"/>
    </row>
    <row r="112" spans="1:47" s="10" customFormat="1" ht="19.95" customHeight="1" x14ac:dyDescent="0.2">
      <c r="B112" s="117"/>
      <c r="D112" s="118" t="s">
        <v>218</v>
      </c>
      <c r="E112" s="119"/>
      <c r="F112" s="119"/>
      <c r="G112" s="119"/>
      <c r="H112" s="119"/>
      <c r="I112" s="119"/>
      <c r="J112" s="120">
        <f>J209</f>
        <v>0</v>
      </c>
      <c r="L112" s="117"/>
    </row>
    <row r="113" spans="1:31" s="10" customFormat="1" ht="19.95" customHeight="1" x14ac:dyDescent="0.2">
      <c r="B113" s="117"/>
      <c r="D113" s="118" t="s">
        <v>219</v>
      </c>
      <c r="E113" s="119"/>
      <c r="F113" s="119"/>
      <c r="G113" s="119"/>
      <c r="H113" s="119"/>
      <c r="I113" s="119"/>
      <c r="J113" s="120">
        <f>J224</f>
        <v>0</v>
      </c>
      <c r="L113" s="117"/>
    </row>
    <row r="114" spans="1:31" s="10" customFormat="1" ht="19.95" customHeight="1" x14ac:dyDescent="0.2">
      <c r="B114" s="117"/>
      <c r="D114" s="118" t="s">
        <v>220</v>
      </c>
      <c r="E114" s="119"/>
      <c r="F114" s="119"/>
      <c r="G114" s="119"/>
      <c r="H114" s="119"/>
      <c r="I114" s="119"/>
      <c r="J114" s="120">
        <f>J227</f>
        <v>0</v>
      </c>
      <c r="L114" s="117"/>
    </row>
    <row r="115" spans="1:31" s="9" customFormat="1" ht="24.9" customHeight="1" x14ac:dyDescent="0.2">
      <c r="B115" s="113"/>
      <c r="D115" s="114" t="s">
        <v>1061</v>
      </c>
      <c r="E115" s="115"/>
      <c r="F115" s="115"/>
      <c r="G115" s="115"/>
      <c r="H115" s="115"/>
      <c r="I115" s="115"/>
      <c r="J115" s="116">
        <f>J237</f>
        <v>0</v>
      </c>
      <c r="L115" s="113"/>
    </row>
    <row r="116" spans="1:31" s="10" customFormat="1" ht="19.95" customHeight="1" x14ac:dyDescent="0.2">
      <c r="B116" s="117"/>
      <c r="D116" s="118" t="s">
        <v>1671</v>
      </c>
      <c r="E116" s="119"/>
      <c r="F116" s="119"/>
      <c r="G116" s="119"/>
      <c r="H116" s="119"/>
      <c r="I116" s="119"/>
      <c r="J116" s="120">
        <f>J238</f>
        <v>0</v>
      </c>
      <c r="L116" s="117"/>
    </row>
    <row r="117" spans="1:31" s="9" customFormat="1" ht="24.9" customHeight="1" x14ac:dyDescent="0.2">
      <c r="B117" s="113"/>
      <c r="D117" s="114" t="s">
        <v>221</v>
      </c>
      <c r="E117" s="115"/>
      <c r="F117" s="115"/>
      <c r="G117" s="115"/>
      <c r="H117" s="115"/>
      <c r="I117" s="115"/>
      <c r="J117" s="116">
        <f>J241</f>
        <v>0</v>
      </c>
      <c r="L117" s="113"/>
    </row>
    <row r="118" spans="1:31" s="9" customFormat="1" ht="24.9" customHeight="1" x14ac:dyDescent="0.2">
      <c r="B118" s="113"/>
      <c r="D118" s="114" t="s">
        <v>222</v>
      </c>
      <c r="E118" s="115"/>
      <c r="F118" s="115"/>
      <c r="G118" s="115"/>
      <c r="H118" s="115"/>
      <c r="I118" s="115"/>
      <c r="J118" s="116">
        <f>J245</f>
        <v>0</v>
      </c>
      <c r="L118" s="113"/>
    </row>
    <row r="119" spans="1:31" s="2" customFormat="1" ht="21.75" customHeight="1" x14ac:dyDescent="0.2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 x14ac:dyDescent="0.2">
      <c r="A120" s="29"/>
      <c r="B120" s="43"/>
      <c r="C120" s="44"/>
      <c r="D120" s="44"/>
      <c r="E120" s="44"/>
      <c r="F120" s="44"/>
      <c r="G120" s="44"/>
      <c r="H120" s="44"/>
      <c r="I120" s="44"/>
      <c r="J120" s="44"/>
      <c r="K120" s="44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" customHeight="1" x14ac:dyDescent="0.2">
      <c r="A124" s="29"/>
      <c r="B124" s="45"/>
      <c r="C124" s="46"/>
      <c r="D124" s="46"/>
      <c r="E124" s="46"/>
      <c r="F124" s="46"/>
      <c r="G124" s="46"/>
      <c r="H124" s="46"/>
      <c r="I124" s="46"/>
      <c r="J124" s="46"/>
      <c r="K124" s="46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" customHeight="1" x14ac:dyDescent="0.2">
      <c r="A125" s="29"/>
      <c r="B125" s="30"/>
      <c r="C125" s="18" t="s">
        <v>224</v>
      </c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 x14ac:dyDescent="0.2">
      <c r="A127" s="29"/>
      <c r="B127" s="30"/>
      <c r="C127" s="24" t="s">
        <v>15</v>
      </c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 x14ac:dyDescent="0.2">
      <c r="A128" s="29"/>
      <c r="B128" s="30"/>
      <c r="C128" s="29"/>
      <c r="D128" s="29"/>
      <c r="E128" s="241" t="str">
        <f>E7</f>
        <v>SOŠ hotelových služieb a dopravy – modernizácia odborného vzdelávania</v>
      </c>
      <c r="F128" s="242"/>
      <c r="G128" s="242"/>
      <c r="H128" s="242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 x14ac:dyDescent="0.2">
      <c r="B129" s="17"/>
      <c r="C129" s="24" t="s">
        <v>201</v>
      </c>
      <c r="L129" s="17"/>
    </row>
    <row r="130" spans="1:65" s="2" customFormat="1" ht="23.25" customHeight="1" x14ac:dyDescent="0.2">
      <c r="A130" s="29"/>
      <c r="B130" s="30"/>
      <c r="C130" s="29"/>
      <c r="D130" s="29"/>
      <c r="E130" s="241" t="s">
        <v>3448</v>
      </c>
      <c r="F130" s="240"/>
      <c r="G130" s="240"/>
      <c r="H130" s="240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 x14ac:dyDescent="0.2">
      <c r="A131" s="29"/>
      <c r="B131" s="30"/>
      <c r="C131" s="24" t="s">
        <v>203</v>
      </c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 x14ac:dyDescent="0.2">
      <c r="A132" s="29"/>
      <c r="B132" s="30"/>
      <c r="C132" s="29"/>
      <c r="D132" s="29"/>
      <c r="E132" s="214" t="str">
        <f>E11</f>
        <v xml:space="preserve">SO 05_A - ACH Architektonicko – stavebné riešenie </v>
      </c>
      <c r="F132" s="240"/>
      <c r="G132" s="240"/>
      <c r="H132" s="240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 x14ac:dyDescent="0.2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 x14ac:dyDescent="0.2">
      <c r="A134" s="29"/>
      <c r="B134" s="30"/>
      <c r="C134" s="24" t="s">
        <v>19</v>
      </c>
      <c r="D134" s="29"/>
      <c r="E134" s="29"/>
      <c r="F134" s="22" t="str">
        <f>F14</f>
        <v>Lučenec</v>
      </c>
      <c r="G134" s="29"/>
      <c r="H134" s="29"/>
      <c r="I134" s="24" t="s">
        <v>21</v>
      </c>
      <c r="J134" s="51">
        <f>IF(J14="","",J14)</f>
        <v>44354</v>
      </c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 x14ac:dyDescent="0.2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 x14ac:dyDescent="0.2">
      <c r="A136" s="29"/>
      <c r="B136" s="30"/>
      <c r="C136" s="24" t="s">
        <v>22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28</v>
      </c>
      <c r="J136" s="27" t="str">
        <f>E23</f>
        <v>DESIGN ENGINEERING, a.s.</v>
      </c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 x14ac:dyDescent="0.2">
      <c r="A137" s="29"/>
      <c r="B137" s="30"/>
      <c r="C137" s="24" t="s">
        <v>26</v>
      </c>
      <c r="D137" s="29"/>
      <c r="E137" s="29"/>
      <c r="F137" s="22" t="str">
        <f>IF(E20="","",E20)</f>
        <v>Vyplň údaj</v>
      </c>
      <c r="G137" s="29"/>
      <c r="H137" s="29"/>
      <c r="I137" s="24" t="s">
        <v>33</v>
      </c>
      <c r="J137" s="27" t="str">
        <f>E26</f>
        <v xml:space="preserve"> 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 x14ac:dyDescent="0.2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 x14ac:dyDescent="0.2">
      <c r="A139" s="123"/>
      <c r="B139" s="124"/>
      <c r="C139" s="125" t="s">
        <v>225</v>
      </c>
      <c r="D139" s="126" t="s">
        <v>62</v>
      </c>
      <c r="E139" s="126" t="s">
        <v>58</v>
      </c>
      <c r="F139" s="126" t="s">
        <v>59</v>
      </c>
      <c r="G139" s="126" t="s">
        <v>226</v>
      </c>
      <c r="H139" s="126" t="s">
        <v>227</v>
      </c>
      <c r="I139" s="126" t="s">
        <v>228</v>
      </c>
      <c r="J139" s="127" t="s">
        <v>207</v>
      </c>
      <c r="K139" s="128" t="s">
        <v>229</v>
      </c>
      <c r="L139" s="129"/>
      <c r="M139" s="58" t="s">
        <v>1</v>
      </c>
      <c r="N139" s="59" t="s">
        <v>41</v>
      </c>
      <c r="O139" s="59" t="s">
        <v>230</v>
      </c>
      <c r="P139" s="59" t="s">
        <v>231</v>
      </c>
      <c r="Q139" s="59" t="s">
        <v>232</v>
      </c>
      <c r="R139" s="59" t="s">
        <v>233</v>
      </c>
      <c r="S139" s="59" t="s">
        <v>234</v>
      </c>
      <c r="T139" s="60" t="s">
        <v>235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</row>
    <row r="140" spans="1:65" s="2" customFormat="1" ht="22.95" customHeight="1" x14ac:dyDescent="0.3">
      <c r="A140" s="29"/>
      <c r="B140" s="30"/>
      <c r="C140" s="65" t="s">
        <v>208</v>
      </c>
      <c r="D140" s="29"/>
      <c r="E140" s="29"/>
      <c r="F140" s="29"/>
      <c r="G140" s="29"/>
      <c r="H140" s="29"/>
      <c r="I140" s="29"/>
      <c r="J140" s="130">
        <f>J141+J237+J175+J241+J245</f>
        <v>0</v>
      </c>
      <c r="K140" s="29"/>
      <c r="L140" s="30"/>
      <c r="M140" s="61"/>
      <c r="N140" s="52"/>
      <c r="O140" s="62"/>
      <c r="P140" s="131" t="e">
        <f>P141+P175+P237+P241+P245+#REF!</f>
        <v>#REF!</v>
      </c>
      <c r="Q140" s="62"/>
      <c r="R140" s="131" t="e">
        <f>R141+R175+R237+R241+R245+#REF!</f>
        <v>#REF!</v>
      </c>
      <c r="S140" s="62"/>
      <c r="T140" s="132" t="e">
        <f>T141+T175+T237+T241+T245+#REF!</f>
        <v>#REF!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76</v>
      </c>
      <c r="AU140" s="14" t="s">
        <v>209</v>
      </c>
      <c r="BK140" s="133" t="e">
        <f>BK141+BK175+BK237+BK241+BK245+#REF!</f>
        <v>#REF!</v>
      </c>
    </row>
    <row r="141" spans="1:65" s="12" customFormat="1" ht="25.95" customHeight="1" x14ac:dyDescent="0.25">
      <c r="B141" s="134"/>
      <c r="D141" s="135" t="s">
        <v>76</v>
      </c>
      <c r="E141" s="136"/>
      <c r="F141" s="136" t="s">
        <v>236</v>
      </c>
      <c r="I141" s="137"/>
      <c r="J141" s="122">
        <f>BK141</f>
        <v>0</v>
      </c>
      <c r="L141" s="134"/>
      <c r="M141" s="138"/>
      <c r="N141" s="139"/>
      <c r="O141" s="139"/>
      <c r="P141" s="140">
        <f>P142+P144+P149+P154+P171</f>
        <v>0</v>
      </c>
      <c r="Q141" s="139"/>
      <c r="R141" s="140">
        <f>R142+R144+R149+R154+R171</f>
        <v>9.9026998499999994</v>
      </c>
      <c r="S141" s="139"/>
      <c r="T141" s="141">
        <f>T142+T144+T149+T154+T171</f>
        <v>2.12426</v>
      </c>
      <c r="AR141" s="135" t="s">
        <v>83</v>
      </c>
      <c r="AT141" s="142" t="s">
        <v>76</v>
      </c>
      <c r="AU141" s="142" t="s">
        <v>77</v>
      </c>
      <c r="AY141" s="135" t="s">
        <v>237</v>
      </c>
      <c r="BK141" s="143">
        <f>BK142+BK144+BK149+BK154+BK171</f>
        <v>0</v>
      </c>
    </row>
    <row r="142" spans="1:65" s="12" customFormat="1" ht="22.95" customHeight="1" x14ac:dyDescent="0.25">
      <c r="B142" s="134"/>
      <c r="D142" s="135" t="s">
        <v>76</v>
      </c>
      <c r="E142" s="144"/>
      <c r="F142" s="144" t="s">
        <v>2063</v>
      </c>
      <c r="I142" s="137"/>
      <c r="J142" s="145">
        <f>BK142</f>
        <v>0</v>
      </c>
      <c r="L142" s="134"/>
      <c r="M142" s="138"/>
      <c r="N142" s="139"/>
      <c r="O142" s="139"/>
      <c r="P142" s="140">
        <f>P143</f>
        <v>0</v>
      </c>
      <c r="Q142" s="139"/>
      <c r="R142" s="140">
        <f>R143</f>
        <v>0</v>
      </c>
      <c r="S142" s="139"/>
      <c r="T142" s="141">
        <f>T143</f>
        <v>0</v>
      </c>
      <c r="AR142" s="135" t="s">
        <v>83</v>
      </c>
      <c r="AT142" s="142" t="s">
        <v>76</v>
      </c>
      <c r="AU142" s="142" t="s">
        <v>83</v>
      </c>
      <c r="AY142" s="135" t="s">
        <v>237</v>
      </c>
      <c r="BK142" s="143">
        <f>BK143</f>
        <v>0</v>
      </c>
    </row>
    <row r="143" spans="1:65" s="2" customFormat="1" ht="21.75" customHeight="1" x14ac:dyDescent="0.2">
      <c r="A143" s="29"/>
      <c r="B143" s="146"/>
      <c r="C143" s="147" t="s">
        <v>83</v>
      </c>
      <c r="D143" s="147" t="s">
        <v>240</v>
      </c>
      <c r="E143" s="148"/>
      <c r="F143" s="149" t="s">
        <v>490</v>
      </c>
      <c r="G143" s="150" t="s">
        <v>491</v>
      </c>
      <c r="H143" s="151">
        <v>1.393</v>
      </c>
      <c r="I143" s="152"/>
      <c r="J143" s="153">
        <f>ROUND(I143*H143,2)</f>
        <v>0</v>
      </c>
      <c r="K143" s="154"/>
      <c r="L143" s="30"/>
      <c r="M143" s="155" t="s">
        <v>1</v>
      </c>
      <c r="N143" s="156" t="s">
        <v>43</v>
      </c>
      <c r="O143" s="54"/>
      <c r="P143" s="157">
        <f>O143*H143</f>
        <v>0</v>
      </c>
      <c r="Q143" s="157">
        <v>0</v>
      </c>
      <c r="R143" s="157">
        <f>Q143*H143</f>
        <v>0</v>
      </c>
      <c r="S143" s="157">
        <v>0</v>
      </c>
      <c r="T143" s="158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>IF(N143="základná",J143,0)</f>
        <v>0</v>
      </c>
      <c r="BF143" s="160">
        <f>IF(N143="znížená",J143,0)</f>
        <v>0</v>
      </c>
      <c r="BG143" s="160">
        <f>IF(N143="zákl. prenesená",J143,0)</f>
        <v>0</v>
      </c>
      <c r="BH143" s="160">
        <f>IF(N143="zníž. prenesená",J143,0)</f>
        <v>0</v>
      </c>
      <c r="BI143" s="160">
        <f>IF(N143="nulová",J143,0)</f>
        <v>0</v>
      </c>
      <c r="BJ143" s="14" t="s">
        <v>89</v>
      </c>
      <c r="BK143" s="160">
        <f>ROUND(I143*H143,2)</f>
        <v>0</v>
      </c>
      <c r="BL143" s="14" t="s">
        <v>243</v>
      </c>
      <c r="BM143" s="159" t="s">
        <v>3451</v>
      </c>
    </row>
    <row r="144" spans="1:65" s="12" customFormat="1" ht="22.95" customHeight="1" x14ac:dyDescent="0.25">
      <c r="B144" s="134"/>
      <c r="D144" s="135" t="s">
        <v>76</v>
      </c>
      <c r="E144" s="144"/>
      <c r="F144" s="144" t="s">
        <v>1298</v>
      </c>
      <c r="I144" s="137"/>
      <c r="J144" s="145">
        <f>BK144</f>
        <v>0</v>
      </c>
      <c r="L144" s="134"/>
      <c r="M144" s="138"/>
      <c r="N144" s="139"/>
      <c r="O144" s="139"/>
      <c r="P144" s="140">
        <f>SUM(P145:P148)</f>
        <v>0</v>
      </c>
      <c r="Q144" s="139"/>
      <c r="R144" s="140">
        <f>SUM(R145:R148)</f>
        <v>9.0965855499999986</v>
      </c>
      <c r="S144" s="139"/>
      <c r="T144" s="141">
        <f>SUM(T145:T148)</f>
        <v>0</v>
      </c>
      <c r="AR144" s="135" t="s">
        <v>83</v>
      </c>
      <c r="AT144" s="142" t="s">
        <v>76</v>
      </c>
      <c r="AU144" s="142" t="s">
        <v>83</v>
      </c>
      <c r="AY144" s="135" t="s">
        <v>237</v>
      </c>
      <c r="BK144" s="143">
        <f>SUM(BK145:BK148)</f>
        <v>0</v>
      </c>
    </row>
    <row r="145" spans="1:65" s="2" customFormat="1" ht="21.75" customHeight="1" x14ac:dyDescent="0.2">
      <c r="A145" s="29"/>
      <c r="B145" s="146"/>
      <c r="C145" s="147" t="s">
        <v>89</v>
      </c>
      <c r="D145" s="147" t="s">
        <v>240</v>
      </c>
      <c r="E145" s="148"/>
      <c r="F145" s="149" t="s">
        <v>1299</v>
      </c>
      <c r="G145" s="150" t="s">
        <v>491</v>
      </c>
      <c r="H145" s="151">
        <v>0.55700000000000005</v>
      </c>
      <c r="I145" s="152"/>
      <c r="J145" s="153">
        <f>ROUND(I145*H145,2)</f>
        <v>0</v>
      </c>
      <c r="K145" s="154"/>
      <c r="L145" s="30"/>
      <c r="M145" s="155" t="s">
        <v>1</v>
      </c>
      <c r="N145" s="156" t="s">
        <v>43</v>
      </c>
      <c r="O145" s="54"/>
      <c r="P145" s="157">
        <f>O145*H145</f>
        <v>0</v>
      </c>
      <c r="Q145" s="157">
        <v>2.0699999999999998</v>
      </c>
      <c r="R145" s="157">
        <f>Q145*H145</f>
        <v>1.15299</v>
      </c>
      <c r="S145" s="157">
        <v>0</v>
      </c>
      <c r="T145" s="158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>IF(N145="základná",J145,0)</f>
        <v>0</v>
      </c>
      <c r="BF145" s="160">
        <f>IF(N145="znížená",J145,0)</f>
        <v>0</v>
      </c>
      <c r="BG145" s="160">
        <f>IF(N145="zákl. prenesená",J145,0)</f>
        <v>0</v>
      </c>
      <c r="BH145" s="160">
        <f>IF(N145="zníž. prenesená",J145,0)</f>
        <v>0</v>
      </c>
      <c r="BI145" s="160">
        <f>IF(N145="nulová",J145,0)</f>
        <v>0</v>
      </c>
      <c r="BJ145" s="14" t="s">
        <v>89</v>
      </c>
      <c r="BK145" s="160">
        <f>ROUND(I145*H145,2)</f>
        <v>0</v>
      </c>
      <c r="BL145" s="14" t="s">
        <v>243</v>
      </c>
      <c r="BM145" s="159" t="s">
        <v>3452</v>
      </c>
    </row>
    <row r="146" spans="1:65" s="2" customFormat="1" ht="16.5" customHeight="1" x14ac:dyDescent="0.2">
      <c r="A146" s="29"/>
      <c r="B146" s="146"/>
      <c r="C146" s="147" t="s">
        <v>247</v>
      </c>
      <c r="D146" s="147" t="s">
        <v>240</v>
      </c>
      <c r="E146" s="148"/>
      <c r="F146" s="149" t="s">
        <v>3299</v>
      </c>
      <c r="G146" s="150" t="s">
        <v>491</v>
      </c>
      <c r="H146" s="151">
        <v>3.2879999999999998</v>
      </c>
      <c r="I146" s="152"/>
      <c r="J146" s="153">
        <f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>O146*H146</f>
        <v>0</v>
      </c>
      <c r="Q146" s="157">
        <v>2.4157199999999999</v>
      </c>
      <c r="R146" s="157">
        <f>Q146*H146</f>
        <v>7.9428873599999994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243</v>
      </c>
      <c r="BM146" s="159" t="s">
        <v>3453</v>
      </c>
    </row>
    <row r="147" spans="1:65" s="2" customFormat="1" ht="21.75" customHeight="1" x14ac:dyDescent="0.2">
      <c r="A147" s="29"/>
      <c r="B147" s="146"/>
      <c r="C147" s="147" t="s">
        <v>243</v>
      </c>
      <c r="D147" s="147" t="s">
        <v>240</v>
      </c>
      <c r="E147" s="148"/>
      <c r="F147" s="149" t="s">
        <v>2093</v>
      </c>
      <c r="G147" s="150" t="s">
        <v>242</v>
      </c>
      <c r="H147" s="151">
        <v>1.0569999999999999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6.7000000000000002E-4</v>
      </c>
      <c r="R147" s="157">
        <f>Q147*H147</f>
        <v>7.0819000000000003E-4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243</v>
      </c>
      <c r="BM147" s="159" t="s">
        <v>3454</v>
      </c>
    </row>
    <row r="148" spans="1:65" s="2" customFormat="1" ht="21.75" customHeight="1" x14ac:dyDescent="0.2">
      <c r="A148" s="29"/>
      <c r="B148" s="146"/>
      <c r="C148" s="147" t="s">
        <v>252</v>
      </c>
      <c r="D148" s="147" t="s">
        <v>240</v>
      </c>
      <c r="E148" s="148"/>
      <c r="F148" s="149" t="s">
        <v>2095</v>
      </c>
      <c r="G148" s="150" t="s">
        <v>242</v>
      </c>
      <c r="H148" s="151">
        <v>1.0569999999999999</v>
      </c>
      <c r="I148" s="152"/>
      <c r="J148" s="153">
        <f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>O148*H148</f>
        <v>0</v>
      </c>
      <c r="Q148" s="157">
        <v>0</v>
      </c>
      <c r="R148" s="157">
        <f>Q148*H148</f>
        <v>0</v>
      </c>
      <c r="S148" s="157">
        <v>0</v>
      </c>
      <c r="T148" s="158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4" t="s">
        <v>89</v>
      </c>
      <c r="BK148" s="160">
        <f>ROUND(I148*H148,2)</f>
        <v>0</v>
      </c>
      <c r="BL148" s="14" t="s">
        <v>243</v>
      </c>
      <c r="BM148" s="159" t="s">
        <v>3455</v>
      </c>
    </row>
    <row r="149" spans="1:65" s="12" customFormat="1" ht="22.95" customHeight="1" x14ac:dyDescent="0.25">
      <c r="B149" s="134"/>
      <c r="D149" s="135" t="s">
        <v>76</v>
      </c>
      <c r="E149" s="144"/>
      <c r="F149" s="144" t="s">
        <v>1358</v>
      </c>
      <c r="I149" s="137"/>
      <c r="J149" s="145">
        <f>BK149</f>
        <v>0</v>
      </c>
      <c r="L149" s="134"/>
      <c r="M149" s="138"/>
      <c r="N149" s="139"/>
      <c r="O149" s="139"/>
      <c r="P149" s="140">
        <f>SUM(P150:P153)</f>
        <v>0</v>
      </c>
      <c r="Q149" s="139"/>
      <c r="R149" s="140">
        <f>SUM(R150:R153)</f>
        <v>0.47826000000000002</v>
      </c>
      <c r="S149" s="139"/>
      <c r="T149" s="141">
        <f>SUM(T150:T153)</f>
        <v>0</v>
      </c>
      <c r="AR149" s="135" t="s">
        <v>83</v>
      </c>
      <c r="AT149" s="142" t="s">
        <v>76</v>
      </c>
      <c r="AU149" s="142" t="s">
        <v>83</v>
      </c>
      <c r="AY149" s="135" t="s">
        <v>237</v>
      </c>
      <c r="BK149" s="143">
        <f>SUM(BK150:BK153)</f>
        <v>0</v>
      </c>
    </row>
    <row r="150" spans="1:65" s="2" customFormat="1" ht="33" customHeight="1" x14ac:dyDescent="0.2">
      <c r="A150" s="29"/>
      <c r="B150" s="146"/>
      <c r="C150" s="147" t="s">
        <v>238</v>
      </c>
      <c r="D150" s="147" t="s">
        <v>240</v>
      </c>
      <c r="E150" s="148"/>
      <c r="F150" s="149" t="s">
        <v>3456</v>
      </c>
      <c r="G150" s="150" t="s">
        <v>242</v>
      </c>
      <c r="H150" s="151">
        <v>1</v>
      </c>
      <c r="I150" s="152"/>
      <c r="J150" s="153">
        <f>ROUND(I150*H150,2)</f>
        <v>0</v>
      </c>
      <c r="K150" s="154"/>
      <c r="L150" s="30"/>
      <c r="M150" s="155" t="s">
        <v>1</v>
      </c>
      <c r="N150" s="156" t="s">
        <v>43</v>
      </c>
      <c r="O150" s="54"/>
      <c r="P150" s="157">
        <f>O150*H150</f>
        <v>0</v>
      </c>
      <c r="Q150" s="157">
        <v>2.0129999999999999E-2</v>
      </c>
      <c r="R150" s="157">
        <f>Q150*H150</f>
        <v>2.0129999999999999E-2</v>
      </c>
      <c r="S150" s="157">
        <v>0</v>
      </c>
      <c r="T150" s="158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>IF(N150="základná",J150,0)</f>
        <v>0</v>
      </c>
      <c r="BF150" s="160">
        <f>IF(N150="znížená",J150,0)</f>
        <v>0</v>
      </c>
      <c r="BG150" s="160">
        <f>IF(N150="zákl. prenesená",J150,0)</f>
        <v>0</v>
      </c>
      <c r="BH150" s="160">
        <f>IF(N150="zníž. prenesená",J150,0)</f>
        <v>0</v>
      </c>
      <c r="BI150" s="160">
        <f>IF(N150="nulová",J150,0)</f>
        <v>0</v>
      </c>
      <c r="BJ150" s="14" t="s">
        <v>89</v>
      </c>
      <c r="BK150" s="160">
        <f>ROUND(I150*H150,2)</f>
        <v>0</v>
      </c>
      <c r="BL150" s="14" t="s">
        <v>243</v>
      </c>
      <c r="BM150" s="159" t="s">
        <v>3457</v>
      </c>
    </row>
    <row r="151" spans="1:65" s="2" customFormat="1" ht="33" customHeight="1" x14ac:dyDescent="0.2">
      <c r="A151" s="29"/>
      <c r="B151" s="146"/>
      <c r="C151" s="147" t="s">
        <v>259</v>
      </c>
      <c r="D151" s="147" t="s">
        <v>240</v>
      </c>
      <c r="E151" s="148"/>
      <c r="F151" s="149" t="s">
        <v>3458</v>
      </c>
      <c r="G151" s="150" t="s">
        <v>242</v>
      </c>
      <c r="H151" s="151">
        <v>1</v>
      </c>
      <c r="I151" s="152"/>
      <c r="J151" s="153">
        <f>ROUND(I151*H151,2)</f>
        <v>0</v>
      </c>
      <c r="K151" s="154"/>
      <c r="L151" s="30"/>
      <c r="M151" s="155" t="s">
        <v>1</v>
      </c>
      <c r="N151" s="156" t="s">
        <v>43</v>
      </c>
      <c r="O151" s="54"/>
      <c r="P151" s="157">
        <f>O151*H151</f>
        <v>0</v>
      </c>
      <c r="Q151" s="157">
        <v>7.7200000000000003E-3</v>
      </c>
      <c r="R151" s="157">
        <f>Q151*H151</f>
        <v>7.7200000000000003E-3</v>
      </c>
      <c r="S151" s="157">
        <v>0</v>
      </c>
      <c r="T151" s="158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>IF(N151="základná",J151,0)</f>
        <v>0</v>
      </c>
      <c r="BF151" s="160">
        <f>IF(N151="znížená",J151,0)</f>
        <v>0</v>
      </c>
      <c r="BG151" s="160">
        <f>IF(N151="zákl. prenesená",J151,0)</f>
        <v>0</v>
      </c>
      <c r="BH151" s="160">
        <f>IF(N151="zníž. prenesená",J151,0)</f>
        <v>0</v>
      </c>
      <c r="BI151" s="160">
        <f>IF(N151="nulová",J151,0)</f>
        <v>0</v>
      </c>
      <c r="BJ151" s="14" t="s">
        <v>89</v>
      </c>
      <c r="BK151" s="160">
        <f>ROUND(I151*H151,2)</f>
        <v>0</v>
      </c>
      <c r="BL151" s="14" t="s">
        <v>243</v>
      </c>
      <c r="BM151" s="159" t="s">
        <v>3459</v>
      </c>
    </row>
    <row r="152" spans="1:65" s="2" customFormat="1" ht="21.75" customHeight="1" x14ac:dyDescent="0.2">
      <c r="A152" s="29"/>
      <c r="B152" s="146"/>
      <c r="C152" s="147" t="s">
        <v>262</v>
      </c>
      <c r="D152" s="147" t="s">
        <v>240</v>
      </c>
      <c r="E152" s="148"/>
      <c r="F152" s="149" t="s">
        <v>3460</v>
      </c>
      <c r="G152" s="150" t="s">
        <v>307</v>
      </c>
      <c r="H152" s="151">
        <v>1</v>
      </c>
      <c r="I152" s="152"/>
      <c r="J152" s="153">
        <f>ROUND(I152*H152,2)</f>
        <v>0</v>
      </c>
      <c r="K152" s="154"/>
      <c r="L152" s="30"/>
      <c r="M152" s="155" t="s">
        <v>1</v>
      </c>
      <c r="N152" s="156" t="s">
        <v>43</v>
      </c>
      <c r="O152" s="54"/>
      <c r="P152" s="157">
        <f>O152*H152</f>
        <v>0</v>
      </c>
      <c r="Q152" s="157">
        <v>0.43841000000000002</v>
      </c>
      <c r="R152" s="157">
        <f>Q152*H152</f>
        <v>0.43841000000000002</v>
      </c>
      <c r="S152" s="157">
        <v>0</v>
      </c>
      <c r="T152" s="158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4" t="s">
        <v>89</v>
      </c>
      <c r="BK152" s="160">
        <f>ROUND(I152*H152,2)</f>
        <v>0</v>
      </c>
      <c r="BL152" s="14" t="s">
        <v>243</v>
      </c>
      <c r="BM152" s="159" t="s">
        <v>3461</v>
      </c>
    </row>
    <row r="153" spans="1:65" s="2" customFormat="1" ht="21.75" customHeight="1" x14ac:dyDescent="0.2">
      <c r="A153" s="29"/>
      <c r="B153" s="146"/>
      <c r="C153" s="161" t="s">
        <v>257</v>
      </c>
      <c r="D153" s="161" t="s">
        <v>310</v>
      </c>
      <c r="E153" s="162"/>
      <c r="F153" s="163" t="s">
        <v>3462</v>
      </c>
      <c r="G153" s="164" t="s">
        <v>307</v>
      </c>
      <c r="H153" s="165">
        <v>1</v>
      </c>
      <c r="I153" s="166"/>
      <c r="J153" s="167">
        <f>ROUND(I153*H153,2)</f>
        <v>0</v>
      </c>
      <c r="K153" s="168"/>
      <c r="L153" s="169"/>
      <c r="M153" s="170" t="s">
        <v>1</v>
      </c>
      <c r="N153" s="171" t="s">
        <v>43</v>
      </c>
      <c r="O153" s="54"/>
      <c r="P153" s="157">
        <f>O153*H153</f>
        <v>0</v>
      </c>
      <c r="Q153" s="157">
        <v>1.2E-2</v>
      </c>
      <c r="R153" s="157">
        <f>Q153*H153</f>
        <v>1.2E-2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262</v>
      </c>
      <c r="AT153" s="159" t="s">
        <v>310</v>
      </c>
      <c r="AU153" s="159" t="s">
        <v>89</v>
      </c>
      <c r="AY153" s="14" t="s">
        <v>237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243</v>
      </c>
      <c r="BM153" s="159" t="s">
        <v>3463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1674</v>
      </c>
      <c r="I154" s="137"/>
      <c r="J154" s="145">
        <f>BK154</f>
        <v>0</v>
      </c>
      <c r="L154" s="134"/>
      <c r="M154" s="138"/>
      <c r="N154" s="139"/>
      <c r="O154" s="139"/>
      <c r="P154" s="140">
        <f>SUM(P155:P170)</f>
        <v>0</v>
      </c>
      <c r="Q154" s="139"/>
      <c r="R154" s="140">
        <f>SUM(R155:R170)</f>
        <v>0.32785430000000004</v>
      </c>
      <c r="S154" s="139"/>
      <c r="T154" s="141">
        <f>SUM(T155:T170)</f>
        <v>2.12426</v>
      </c>
      <c r="AR154" s="135" t="s">
        <v>83</v>
      </c>
      <c r="AT154" s="142" t="s">
        <v>76</v>
      </c>
      <c r="AU154" s="142" t="s">
        <v>83</v>
      </c>
      <c r="AY154" s="135" t="s">
        <v>237</v>
      </c>
      <c r="BK154" s="143">
        <f>SUM(BK155:BK170)</f>
        <v>0</v>
      </c>
    </row>
    <row r="155" spans="1:65" s="2" customFormat="1" ht="21.75" customHeight="1" x14ac:dyDescent="0.2">
      <c r="A155" s="29"/>
      <c r="B155" s="146"/>
      <c r="C155" s="147" t="s">
        <v>268</v>
      </c>
      <c r="D155" s="147" t="s">
        <v>240</v>
      </c>
      <c r="E155" s="148"/>
      <c r="F155" s="149" t="s">
        <v>260</v>
      </c>
      <c r="G155" s="150" t="s">
        <v>242</v>
      </c>
      <c r="H155" s="151">
        <v>166.19</v>
      </c>
      <c r="I155" s="152"/>
      <c r="J155" s="153">
        <f t="shared" ref="J155:J170" si="0"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ref="P155:P170" si="1">O155*H155</f>
        <v>0</v>
      </c>
      <c r="Q155" s="157">
        <v>1.92E-3</v>
      </c>
      <c r="R155" s="157">
        <f t="shared" ref="R155:R170" si="2">Q155*H155</f>
        <v>0.3190848</v>
      </c>
      <c r="S155" s="157">
        <v>0</v>
      </c>
      <c r="T155" s="158">
        <f t="shared" ref="T155:T170" si="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ref="BE155:BE170" si="4">IF(N155="základná",J155,0)</f>
        <v>0</v>
      </c>
      <c r="BF155" s="160">
        <f t="shared" ref="BF155:BF170" si="5">IF(N155="znížená",J155,0)</f>
        <v>0</v>
      </c>
      <c r="BG155" s="160">
        <f t="shared" ref="BG155:BG170" si="6">IF(N155="zákl. prenesená",J155,0)</f>
        <v>0</v>
      </c>
      <c r="BH155" s="160">
        <f t="shared" ref="BH155:BH170" si="7">IF(N155="zníž. prenesená",J155,0)</f>
        <v>0</v>
      </c>
      <c r="BI155" s="160">
        <f t="shared" ref="BI155:BI170" si="8">IF(N155="nulová",J155,0)</f>
        <v>0</v>
      </c>
      <c r="BJ155" s="14" t="s">
        <v>89</v>
      </c>
      <c r="BK155" s="160">
        <f t="shared" ref="BK155:BK170" si="9">ROUND(I155*H155,2)</f>
        <v>0</v>
      </c>
      <c r="BL155" s="14" t="s">
        <v>243</v>
      </c>
      <c r="BM155" s="159" t="s">
        <v>89</v>
      </c>
    </row>
    <row r="156" spans="1:65" s="2" customFormat="1" ht="16.5" customHeight="1" x14ac:dyDescent="0.2">
      <c r="A156" s="29"/>
      <c r="B156" s="146"/>
      <c r="C156" s="147" t="s">
        <v>271</v>
      </c>
      <c r="D156" s="147" t="s">
        <v>240</v>
      </c>
      <c r="E156" s="148"/>
      <c r="F156" s="149" t="s">
        <v>263</v>
      </c>
      <c r="G156" s="150" t="s">
        <v>242</v>
      </c>
      <c r="H156" s="151">
        <v>166.19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5.0000000000000002E-5</v>
      </c>
      <c r="R156" s="157">
        <f t="shared" si="2"/>
        <v>8.3095000000000009E-3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243</v>
      </c>
      <c r="AT156" s="159" t="s">
        <v>240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243</v>
      </c>
      <c r="BM156" s="159" t="s">
        <v>243</v>
      </c>
    </row>
    <row r="157" spans="1:65" s="2" customFormat="1" ht="21.75" customHeight="1" x14ac:dyDescent="0.2">
      <c r="A157" s="29"/>
      <c r="B157" s="146"/>
      <c r="C157" s="147" t="s">
        <v>274</v>
      </c>
      <c r="D157" s="147" t="s">
        <v>240</v>
      </c>
      <c r="E157" s="148"/>
      <c r="F157" s="149" t="s">
        <v>3464</v>
      </c>
      <c r="G157" s="150" t="s">
        <v>307</v>
      </c>
      <c r="H157" s="151">
        <v>4</v>
      </c>
      <c r="I157" s="152"/>
      <c r="J157" s="153">
        <f t="shared" si="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"/>
        <v>0</v>
      </c>
      <c r="Q157" s="157">
        <v>2.0000000000000002E-5</v>
      </c>
      <c r="R157" s="157">
        <f t="shared" si="2"/>
        <v>8.0000000000000007E-5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243</v>
      </c>
      <c r="BM157" s="159" t="s">
        <v>3465</v>
      </c>
    </row>
    <row r="158" spans="1:65" s="2" customFormat="1" ht="21.75" customHeight="1" x14ac:dyDescent="0.2">
      <c r="A158" s="29"/>
      <c r="B158" s="146"/>
      <c r="C158" s="161" t="s">
        <v>277</v>
      </c>
      <c r="D158" s="161" t="s">
        <v>310</v>
      </c>
      <c r="E158" s="162"/>
      <c r="F158" s="163" t="s">
        <v>3466</v>
      </c>
      <c r="G158" s="164" t="s">
        <v>307</v>
      </c>
      <c r="H158" s="165">
        <v>4</v>
      </c>
      <c r="I158" s="166"/>
      <c r="J158" s="167">
        <f t="shared" si="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"/>
        <v>0</v>
      </c>
      <c r="Q158" s="157">
        <v>6.0000000000000002E-5</v>
      </c>
      <c r="R158" s="157">
        <f t="shared" si="2"/>
        <v>2.4000000000000001E-4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262</v>
      </c>
      <c r="AT158" s="159" t="s">
        <v>310</v>
      </c>
      <c r="AU158" s="159" t="s">
        <v>89</v>
      </c>
      <c r="AY158" s="14" t="s">
        <v>237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243</v>
      </c>
      <c r="BM158" s="159" t="s">
        <v>3467</v>
      </c>
    </row>
    <row r="159" spans="1:65" s="2" customFormat="1" ht="21.75" customHeight="1" x14ac:dyDescent="0.2">
      <c r="A159" s="29"/>
      <c r="B159" s="146"/>
      <c r="C159" s="147" t="s">
        <v>280</v>
      </c>
      <c r="D159" s="147" t="s">
        <v>240</v>
      </c>
      <c r="E159" s="148"/>
      <c r="F159" s="149" t="s">
        <v>2159</v>
      </c>
      <c r="G159" s="150" t="s">
        <v>376</v>
      </c>
      <c r="H159" s="151">
        <v>2</v>
      </c>
      <c r="I159" s="152"/>
      <c r="J159" s="153">
        <f t="shared" si="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"/>
        <v>0</v>
      </c>
      <c r="Q159" s="157">
        <v>6.9999999999999994E-5</v>
      </c>
      <c r="R159" s="157">
        <f t="shared" si="2"/>
        <v>1.3999999999999999E-4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243</v>
      </c>
      <c r="BM159" s="159" t="s">
        <v>3468</v>
      </c>
    </row>
    <row r="160" spans="1:65" s="2" customFormat="1" ht="33" customHeight="1" x14ac:dyDescent="0.2">
      <c r="A160" s="29"/>
      <c r="B160" s="146"/>
      <c r="C160" s="147" t="s">
        <v>283</v>
      </c>
      <c r="D160" s="147" t="s">
        <v>240</v>
      </c>
      <c r="E160" s="148"/>
      <c r="F160" s="149" t="s">
        <v>1434</v>
      </c>
      <c r="G160" s="150" t="s">
        <v>491</v>
      </c>
      <c r="H160" s="151">
        <v>0.83599999999999997</v>
      </c>
      <c r="I160" s="152"/>
      <c r="J160" s="153">
        <f t="shared" si="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"/>
        <v>0</v>
      </c>
      <c r="Q160" s="157">
        <v>0</v>
      </c>
      <c r="R160" s="157">
        <f t="shared" si="2"/>
        <v>0</v>
      </c>
      <c r="S160" s="157">
        <v>2.2000000000000002</v>
      </c>
      <c r="T160" s="158">
        <f t="shared" si="3"/>
        <v>1.8392000000000002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243</v>
      </c>
      <c r="BM160" s="159" t="s">
        <v>3469</v>
      </c>
    </row>
    <row r="161" spans="1:65" s="2" customFormat="1" ht="33" customHeight="1" x14ac:dyDescent="0.2">
      <c r="A161" s="29"/>
      <c r="B161" s="146"/>
      <c r="C161" s="147" t="s">
        <v>286</v>
      </c>
      <c r="D161" s="147" t="s">
        <v>240</v>
      </c>
      <c r="E161" s="148"/>
      <c r="F161" s="149" t="s">
        <v>1438</v>
      </c>
      <c r="G161" s="150" t="s">
        <v>242</v>
      </c>
      <c r="H161" s="151">
        <v>5.5730000000000004</v>
      </c>
      <c r="I161" s="152"/>
      <c r="J161" s="153">
        <f t="shared" si="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"/>
        <v>0</v>
      </c>
      <c r="Q161" s="157">
        <v>0</v>
      </c>
      <c r="R161" s="157">
        <f t="shared" si="2"/>
        <v>0</v>
      </c>
      <c r="S161" s="157">
        <v>0.02</v>
      </c>
      <c r="T161" s="158">
        <f t="shared" si="3"/>
        <v>0.11146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243</v>
      </c>
      <c r="BM161" s="159" t="s">
        <v>3470</v>
      </c>
    </row>
    <row r="162" spans="1:65" s="2" customFormat="1" ht="21.75" customHeight="1" x14ac:dyDescent="0.2">
      <c r="A162" s="29"/>
      <c r="B162" s="146"/>
      <c r="C162" s="147" t="s">
        <v>291</v>
      </c>
      <c r="D162" s="147" t="s">
        <v>240</v>
      </c>
      <c r="E162" s="148"/>
      <c r="F162" s="149" t="s">
        <v>1440</v>
      </c>
      <c r="G162" s="150" t="s">
        <v>307</v>
      </c>
      <c r="H162" s="151">
        <v>1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0</v>
      </c>
      <c r="R162" s="157">
        <f t="shared" si="2"/>
        <v>0</v>
      </c>
      <c r="S162" s="157">
        <v>2.4E-2</v>
      </c>
      <c r="T162" s="158">
        <f t="shared" si="3"/>
        <v>2.4E-2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243</v>
      </c>
      <c r="BM162" s="159" t="s">
        <v>3471</v>
      </c>
    </row>
    <row r="163" spans="1:65" s="2" customFormat="1" ht="21.75" customHeight="1" x14ac:dyDescent="0.2">
      <c r="A163" s="29"/>
      <c r="B163" s="146"/>
      <c r="C163" s="147" t="s">
        <v>294</v>
      </c>
      <c r="D163" s="147" t="s">
        <v>240</v>
      </c>
      <c r="E163" s="148"/>
      <c r="F163" s="149" t="s">
        <v>1442</v>
      </c>
      <c r="G163" s="150" t="s">
        <v>242</v>
      </c>
      <c r="H163" s="151">
        <v>1.6</v>
      </c>
      <c r="I163" s="152"/>
      <c r="J163" s="153">
        <f t="shared" si="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"/>
        <v>0</v>
      </c>
      <c r="Q163" s="157">
        <v>0</v>
      </c>
      <c r="R163" s="157">
        <f t="shared" si="2"/>
        <v>0</v>
      </c>
      <c r="S163" s="157">
        <v>7.5999999999999998E-2</v>
      </c>
      <c r="T163" s="158">
        <f t="shared" si="3"/>
        <v>0.1216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243</v>
      </c>
      <c r="AT163" s="159" t="s">
        <v>240</v>
      </c>
      <c r="AU163" s="159" t="s">
        <v>89</v>
      </c>
      <c r="AY163" s="14" t="s">
        <v>237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243</v>
      </c>
      <c r="BM163" s="159" t="s">
        <v>3472</v>
      </c>
    </row>
    <row r="164" spans="1:65" s="2" customFormat="1" ht="44.25" customHeight="1" x14ac:dyDescent="0.2">
      <c r="A164" s="29"/>
      <c r="B164" s="146"/>
      <c r="C164" s="147" t="s">
        <v>297</v>
      </c>
      <c r="D164" s="147" t="s">
        <v>240</v>
      </c>
      <c r="E164" s="148"/>
      <c r="F164" s="149" t="s">
        <v>3473</v>
      </c>
      <c r="G164" s="150" t="s">
        <v>376</v>
      </c>
      <c r="H164" s="151">
        <v>4</v>
      </c>
      <c r="I164" s="152"/>
      <c r="J164" s="153">
        <f t="shared" si="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"/>
        <v>0</v>
      </c>
      <c r="Q164" s="157">
        <v>0</v>
      </c>
      <c r="R164" s="157">
        <f t="shared" si="2"/>
        <v>0</v>
      </c>
      <c r="S164" s="157">
        <v>2E-3</v>
      </c>
      <c r="T164" s="158">
        <f t="shared" si="3"/>
        <v>8.0000000000000002E-3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243</v>
      </c>
      <c r="AT164" s="159" t="s">
        <v>240</v>
      </c>
      <c r="AU164" s="159" t="s">
        <v>89</v>
      </c>
      <c r="AY164" s="14" t="s">
        <v>237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243</v>
      </c>
      <c r="BM164" s="159" t="s">
        <v>3474</v>
      </c>
    </row>
    <row r="165" spans="1:65" s="2" customFormat="1" ht="44.25" customHeight="1" x14ac:dyDescent="0.2">
      <c r="A165" s="29"/>
      <c r="B165" s="146"/>
      <c r="C165" s="147" t="s">
        <v>7</v>
      </c>
      <c r="D165" s="147" t="s">
        <v>240</v>
      </c>
      <c r="E165" s="148"/>
      <c r="F165" s="149" t="s">
        <v>3475</v>
      </c>
      <c r="G165" s="150" t="s">
        <v>376</v>
      </c>
      <c r="H165" s="151">
        <v>4</v>
      </c>
      <c r="I165" s="152"/>
      <c r="J165" s="153">
        <f t="shared" si="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"/>
        <v>0</v>
      </c>
      <c r="Q165" s="157">
        <v>0</v>
      </c>
      <c r="R165" s="157">
        <f t="shared" si="2"/>
        <v>0</v>
      </c>
      <c r="S165" s="157">
        <v>5.0000000000000001E-3</v>
      </c>
      <c r="T165" s="158">
        <f t="shared" si="3"/>
        <v>0.02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243</v>
      </c>
      <c r="BM165" s="159" t="s">
        <v>3476</v>
      </c>
    </row>
    <row r="166" spans="1:65" s="2" customFormat="1" ht="21.75" customHeight="1" x14ac:dyDescent="0.2">
      <c r="A166" s="29"/>
      <c r="B166" s="146"/>
      <c r="C166" s="147" t="s">
        <v>305</v>
      </c>
      <c r="D166" s="147" t="s">
        <v>240</v>
      </c>
      <c r="E166" s="148"/>
      <c r="F166" s="149" t="s">
        <v>272</v>
      </c>
      <c r="G166" s="150" t="s">
        <v>266</v>
      </c>
      <c r="H166" s="151">
        <v>3.3940000000000001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0</v>
      </c>
      <c r="R166" s="157">
        <f t="shared" si="2"/>
        <v>0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243</v>
      </c>
      <c r="AT166" s="159" t="s">
        <v>240</v>
      </c>
      <c r="AU166" s="159" t="s">
        <v>89</v>
      </c>
      <c r="AY166" s="14" t="s">
        <v>237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243</v>
      </c>
      <c r="BM166" s="159" t="s">
        <v>3477</v>
      </c>
    </row>
    <row r="167" spans="1:65" s="2" customFormat="1" ht="21.75" customHeight="1" x14ac:dyDescent="0.2">
      <c r="A167" s="29"/>
      <c r="B167" s="146"/>
      <c r="C167" s="147" t="s">
        <v>309</v>
      </c>
      <c r="D167" s="147" t="s">
        <v>240</v>
      </c>
      <c r="E167" s="148"/>
      <c r="F167" s="149" t="s">
        <v>275</v>
      </c>
      <c r="G167" s="150" t="s">
        <v>266</v>
      </c>
      <c r="H167" s="151">
        <v>40.728000000000002</v>
      </c>
      <c r="I167" s="152"/>
      <c r="J167" s="153">
        <f t="shared" si="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"/>
        <v>0</v>
      </c>
      <c r="Q167" s="157">
        <v>0</v>
      </c>
      <c r="R167" s="157">
        <f t="shared" si="2"/>
        <v>0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243</v>
      </c>
      <c r="BM167" s="159" t="s">
        <v>3478</v>
      </c>
    </row>
    <row r="168" spans="1:65" s="2" customFormat="1" ht="21.75" customHeight="1" x14ac:dyDescent="0.2">
      <c r="A168" s="29"/>
      <c r="B168" s="146"/>
      <c r="C168" s="147" t="s">
        <v>314</v>
      </c>
      <c r="D168" s="147" t="s">
        <v>240</v>
      </c>
      <c r="E168" s="148"/>
      <c r="F168" s="149" t="s">
        <v>278</v>
      </c>
      <c r="G168" s="150" t="s">
        <v>266</v>
      </c>
      <c r="H168" s="151">
        <v>3.3940000000000001</v>
      </c>
      <c r="I168" s="152"/>
      <c r="J168" s="153">
        <f t="shared" si="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"/>
        <v>0</v>
      </c>
      <c r="Q168" s="157">
        <v>0</v>
      </c>
      <c r="R168" s="157">
        <f t="shared" si="2"/>
        <v>0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243</v>
      </c>
      <c r="AT168" s="159" t="s">
        <v>240</v>
      </c>
      <c r="AU168" s="159" t="s">
        <v>89</v>
      </c>
      <c r="AY168" s="14" t="s">
        <v>237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243</v>
      </c>
      <c r="BM168" s="159" t="s">
        <v>3479</v>
      </c>
    </row>
    <row r="169" spans="1:65" s="2" customFormat="1" ht="21.75" customHeight="1" x14ac:dyDescent="0.2">
      <c r="A169" s="29"/>
      <c r="B169" s="146"/>
      <c r="C169" s="147" t="s">
        <v>317</v>
      </c>
      <c r="D169" s="147" t="s">
        <v>240</v>
      </c>
      <c r="E169" s="148"/>
      <c r="F169" s="149" t="s">
        <v>1457</v>
      </c>
      <c r="G169" s="150" t="s">
        <v>266</v>
      </c>
      <c r="H169" s="151">
        <v>3.3940000000000001</v>
      </c>
      <c r="I169" s="152"/>
      <c r="J169" s="153">
        <f t="shared" si="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"/>
        <v>0</v>
      </c>
      <c r="Q169" s="157">
        <v>0</v>
      </c>
      <c r="R169" s="157">
        <f t="shared" si="2"/>
        <v>0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243</v>
      </c>
      <c r="BM169" s="159" t="s">
        <v>3480</v>
      </c>
    </row>
    <row r="170" spans="1:65" s="2" customFormat="1" ht="21.75" customHeight="1" x14ac:dyDescent="0.2">
      <c r="A170" s="29"/>
      <c r="B170" s="146"/>
      <c r="C170" s="147" t="s">
        <v>320</v>
      </c>
      <c r="D170" s="147" t="s">
        <v>240</v>
      </c>
      <c r="E170" s="148"/>
      <c r="F170" s="149" t="s">
        <v>287</v>
      </c>
      <c r="G170" s="150" t="s">
        <v>266</v>
      </c>
      <c r="H170" s="151">
        <v>3.3940000000000001</v>
      </c>
      <c r="I170" s="152"/>
      <c r="J170" s="153">
        <f t="shared" si="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"/>
        <v>0</v>
      </c>
      <c r="Q170" s="157">
        <v>0</v>
      </c>
      <c r="R170" s="157">
        <f t="shared" si="2"/>
        <v>0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243</v>
      </c>
      <c r="BM170" s="159" t="s">
        <v>3481</v>
      </c>
    </row>
    <row r="171" spans="1:65" s="12" customFormat="1" ht="22.95" customHeight="1" x14ac:dyDescent="0.25">
      <c r="B171" s="134"/>
      <c r="D171" s="135" t="s">
        <v>76</v>
      </c>
      <c r="E171" s="144"/>
      <c r="F171" s="144" t="s">
        <v>290</v>
      </c>
      <c r="I171" s="137"/>
      <c r="J171" s="145">
        <f>BK171</f>
        <v>0</v>
      </c>
      <c r="L171" s="134"/>
      <c r="M171" s="138"/>
      <c r="N171" s="139"/>
      <c r="O171" s="139"/>
      <c r="P171" s="140">
        <f>SUM(P172:P174)</f>
        <v>0</v>
      </c>
      <c r="Q171" s="139"/>
      <c r="R171" s="140">
        <f>SUM(R172:R174)</f>
        <v>0</v>
      </c>
      <c r="S171" s="139"/>
      <c r="T171" s="141">
        <f>SUM(T172:T174)</f>
        <v>0</v>
      </c>
      <c r="AR171" s="135" t="s">
        <v>83</v>
      </c>
      <c r="AT171" s="142" t="s">
        <v>76</v>
      </c>
      <c r="AU171" s="142" t="s">
        <v>83</v>
      </c>
      <c r="AY171" s="135" t="s">
        <v>237</v>
      </c>
      <c r="BK171" s="143">
        <f>SUM(BK172:BK174)</f>
        <v>0</v>
      </c>
    </row>
    <row r="172" spans="1:65" s="2" customFormat="1" ht="21.75" customHeight="1" x14ac:dyDescent="0.2">
      <c r="A172" s="29"/>
      <c r="B172" s="146"/>
      <c r="C172" s="147" t="s">
        <v>323</v>
      </c>
      <c r="D172" s="147" t="s">
        <v>240</v>
      </c>
      <c r="E172" s="148"/>
      <c r="F172" s="149" t="s">
        <v>292</v>
      </c>
      <c r="G172" s="150" t="s">
        <v>266</v>
      </c>
      <c r="H172" s="151">
        <v>12.499000000000001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</v>
      </c>
      <c r="R172" s="157">
        <f>Q172*H172</f>
        <v>0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243</v>
      </c>
      <c r="BM172" s="159" t="s">
        <v>238</v>
      </c>
    </row>
    <row r="173" spans="1:65" s="2" customFormat="1" ht="44.25" customHeight="1" x14ac:dyDescent="0.2">
      <c r="A173" s="29"/>
      <c r="B173" s="146"/>
      <c r="C173" s="147" t="s">
        <v>326</v>
      </c>
      <c r="D173" s="147" t="s">
        <v>240</v>
      </c>
      <c r="E173" s="148"/>
      <c r="F173" s="149" t="s">
        <v>295</v>
      </c>
      <c r="G173" s="150" t="s">
        <v>266</v>
      </c>
      <c r="H173" s="151">
        <v>12.499000000000001</v>
      </c>
      <c r="I173" s="152"/>
      <c r="J173" s="153">
        <f>ROUND(I173*H173,2)</f>
        <v>0</v>
      </c>
      <c r="K173" s="154"/>
      <c r="L173" s="30"/>
      <c r="M173" s="155" t="s">
        <v>1</v>
      </c>
      <c r="N173" s="156" t="s">
        <v>43</v>
      </c>
      <c r="O173" s="54"/>
      <c r="P173" s="157">
        <f>O173*H173</f>
        <v>0</v>
      </c>
      <c r="Q173" s="157">
        <v>0</v>
      </c>
      <c r="R173" s="157">
        <f>Q173*H173</f>
        <v>0</v>
      </c>
      <c r="S173" s="157">
        <v>0</v>
      </c>
      <c r="T173" s="158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243</v>
      </c>
      <c r="AT173" s="159" t="s">
        <v>240</v>
      </c>
      <c r="AU173" s="159" t="s">
        <v>89</v>
      </c>
      <c r="AY173" s="14" t="s">
        <v>237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4" t="s">
        <v>89</v>
      </c>
      <c r="BK173" s="160">
        <f>ROUND(I173*H173,2)</f>
        <v>0</v>
      </c>
      <c r="BL173" s="14" t="s">
        <v>243</v>
      </c>
      <c r="BM173" s="159" t="s">
        <v>262</v>
      </c>
    </row>
    <row r="174" spans="1:65" s="2" customFormat="1" ht="33" customHeight="1" x14ac:dyDescent="0.2">
      <c r="A174" s="29"/>
      <c r="B174" s="146"/>
      <c r="C174" s="147" t="s">
        <v>329</v>
      </c>
      <c r="D174" s="147" t="s">
        <v>240</v>
      </c>
      <c r="E174" s="148"/>
      <c r="F174" s="149" t="s">
        <v>298</v>
      </c>
      <c r="G174" s="150" t="s">
        <v>266</v>
      </c>
      <c r="H174" s="151">
        <v>12.499000000000001</v>
      </c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0</v>
      </c>
      <c r="R174" s="157">
        <f>Q174*H174</f>
        <v>0</v>
      </c>
      <c r="S174" s="157">
        <v>0</v>
      </c>
      <c r="T174" s="158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243</v>
      </c>
      <c r="AT174" s="159" t="s">
        <v>240</v>
      </c>
      <c r="AU174" s="159" t="s">
        <v>89</v>
      </c>
      <c r="AY174" s="14" t="s">
        <v>237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243</v>
      </c>
      <c r="BM174" s="159" t="s">
        <v>268</v>
      </c>
    </row>
    <row r="175" spans="1:65" s="12" customFormat="1" ht="25.95" customHeight="1" x14ac:dyDescent="0.25">
      <c r="B175" s="134"/>
      <c r="D175" s="135" t="s">
        <v>76</v>
      </c>
      <c r="E175" s="136"/>
      <c r="F175" s="136" t="s">
        <v>300</v>
      </c>
      <c r="I175" s="137"/>
      <c r="J175" s="122">
        <f>BK175</f>
        <v>0</v>
      </c>
      <c r="L175" s="134"/>
      <c r="M175" s="138"/>
      <c r="N175" s="139"/>
      <c r="O175" s="139"/>
      <c r="P175" s="140">
        <f>P176+P179+P192+P196+P199+P205+P209+P224+P227</f>
        <v>0</v>
      </c>
      <c r="Q175" s="139"/>
      <c r="R175" s="140">
        <f>R176+R179+R192+R196+R199+R205+R209+R224+R227</f>
        <v>2.5753412199999999</v>
      </c>
      <c r="S175" s="139"/>
      <c r="T175" s="141">
        <f>T176+T179+T192+T196+T199+T205+T209+T224+T227</f>
        <v>1.26950794</v>
      </c>
      <c r="AR175" s="135" t="s">
        <v>89</v>
      </c>
      <c r="AT175" s="142" t="s">
        <v>76</v>
      </c>
      <c r="AU175" s="142" t="s">
        <v>77</v>
      </c>
      <c r="AY175" s="135" t="s">
        <v>237</v>
      </c>
      <c r="BK175" s="143">
        <f>BK176+BK179+BK192+BK196+BK199+BK205+BK209+BK224+BK227</f>
        <v>0</v>
      </c>
    </row>
    <row r="176" spans="1:65" s="12" customFormat="1" ht="22.95" customHeight="1" x14ac:dyDescent="0.25">
      <c r="B176" s="134"/>
      <c r="D176" s="135" t="s">
        <v>76</v>
      </c>
      <c r="E176" s="144"/>
      <c r="F176" s="144" t="s">
        <v>3482</v>
      </c>
      <c r="I176" s="137"/>
      <c r="J176" s="145">
        <f>BK176</f>
        <v>0</v>
      </c>
      <c r="L176" s="134"/>
      <c r="M176" s="138"/>
      <c r="N176" s="139"/>
      <c r="O176" s="139"/>
      <c r="P176" s="140">
        <f>SUM(P177:P178)</f>
        <v>0</v>
      </c>
      <c r="Q176" s="139"/>
      <c r="R176" s="140">
        <f>SUM(R177:R178)</f>
        <v>0</v>
      </c>
      <c r="S176" s="139"/>
      <c r="T176" s="141">
        <f>SUM(T177:T178)</f>
        <v>0.25896994000000001</v>
      </c>
      <c r="AR176" s="135" t="s">
        <v>89</v>
      </c>
      <c r="AT176" s="142" t="s">
        <v>76</v>
      </c>
      <c r="AU176" s="142" t="s">
        <v>83</v>
      </c>
      <c r="AY176" s="135" t="s">
        <v>237</v>
      </c>
      <c r="BK176" s="143">
        <f>SUM(BK177:BK178)</f>
        <v>0</v>
      </c>
    </row>
    <row r="177" spans="1:65" s="2" customFormat="1" ht="21.75" customHeight="1" x14ac:dyDescent="0.2">
      <c r="A177" s="29"/>
      <c r="B177" s="146"/>
      <c r="C177" s="147" t="s">
        <v>332</v>
      </c>
      <c r="D177" s="147" t="s">
        <v>240</v>
      </c>
      <c r="E177" s="148"/>
      <c r="F177" s="149" t="s">
        <v>3483</v>
      </c>
      <c r="G177" s="150" t="s">
        <v>242</v>
      </c>
      <c r="H177" s="151">
        <v>41.369</v>
      </c>
      <c r="I177" s="152"/>
      <c r="J177" s="153">
        <f>ROUND(I177*H177,2)</f>
        <v>0</v>
      </c>
      <c r="K177" s="154"/>
      <c r="L177" s="30"/>
      <c r="M177" s="155" t="s">
        <v>1</v>
      </c>
      <c r="N177" s="156" t="s">
        <v>43</v>
      </c>
      <c r="O177" s="54"/>
      <c r="P177" s="157">
        <f>O177*H177</f>
        <v>0</v>
      </c>
      <c r="Q177" s="157">
        <v>0</v>
      </c>
      <c r="R177" s="157">
        <f>Q177*H177</f>
        <v>0</v>
      </c>
      <c r="S177" s="157">
        <v>5.0200000000000002E-3</v>
      </c>
      <c r="T177" s="158">
        <f>S177*H177</f>
        <v>0.20767238000000002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286</v>
      </c>
      <c r="AT177" s="159" t="s">
        <v>240</v>
      </c>
      <c r="AU177" s="159" t="s">
        <v>89</v>
      </c>
      <c r="AY177" s="14" t="s">
        <v>237</v>
      </c>
      <c r="BE177" s="160">
        <f>IF(N177="základná",J177,0)</f>
        <v>0</v>
      </c>
      <c r="BF177" s="160">
        <f>IF(N177="znížená",J177,0)</f>
        <v>0</v>
      </c>
      <c r="BG177" s="160">
        <f>IF(N177="zákl. prenesená",J177,0)</f>
        <v>0</v>
      </c>
      <c r="BH177" s="160">
        <f>IF(N177="zníž. prenesená",J177,0)</f>
        <v>0</v>
      </c>
      <c r="BI177" s="160">
        <f>IF(N177="nulová",J177,0)</f>
        <v>0</v>
      </c>
      <c r="BJ177" s="14" t="s">
        <v>89</v>
      </c>
      <c r="BK177" s="160">
        <f>ROUND(I177*H177,2)</f>
        <v>0</v>
      </c>
      <c r="BL177" s="14" t="s">
        <v>286</v>
      </c>
      <c r="BM177" s="159" t="s">
        <v>3484</v>
      </c>
    </row>
    <row r="178" spans="1:65" s="2" customFormat="1" ht="21.75" customHeight="1" x14ac:dyDescent="0.2">
      <c r="A178" s="29"/>
      <c r="B178" s="146"/>
      <c r="C178" s="147" t="s">
        <v>335</v>
      </c>
      <c r="D178" s="147" t="s">
        <v>240</v>
      </c>
      <c r="E178" s="148"/>
      <c r="F178" s="149" t="s">
        <v>3485</v>
      </c>
      <c r="G178" s="150" t="s">
        <v>376</v>
      </c>
      <c r="H178" s="151">
        <v>41.369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0</v>
      </c>
      <c r="R178" s="157">
        <f>Q178*H178</f>
        <v>0</v>
      </c>
      <c r="S178" s="157">
        <v>1.24E-3</v>
      </c>
      <c r="T178" s="158">
        <f>S178*H178</f>
        <v>5.1297559999999999E-2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286</v>
      </c>
      <c r="AT178" s="159" t="s">
        <v>240</v>
      </c>
      <c r="AU178" s="159" t="s">
        <v>89</v>
      </c>
      <c r="AY178" s="14" t="s">
        <v>237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286</v>
      </c>
      <c r="BM178" s="159" t="s">
        <v>3486</v>
      </c>
    </row>
    <row r="179" spans="1:65" s="12" customFormat="1" ht="22.95" customHeight="1" x14ac:dyDescent="0.25">
      <c r="B179" s="134"/>
      <c r="D179" s="135" t="s">
        <v>76</v>
      </c>
      <c r="E179" s="144"/>
      <c r="F179" s="144" t="s">
        <v>301</v>
      </c>
      <c r="I179" s="137"/>
      <c r="J179" s="145">
        <f>BK179</f>
        <v>0</v>
      </c>
      <c r="L179" s="134"/>
      <c r="M179" s="138"/>
      <c r="N179" s="139"/>
      <c r="O179" s="139"/>
      <c r="P179" s="140">
        <f>SUM(P180:P191)</f>
        <v>0</v>
      </c>
      <c r="Q179" s="139"/>
      <c r="R179" s="140">
        <f>SUM(R180:R191)</f>
        <v>3.0039999999999997E-2</v>
      </c>
      <c r="S179" s="139"/>
      <c r="T179" s="141">
        <f>SUM(T180:T191)</f>
        <v>4.5820000000000007E-2</v>
      </c>
      <c r="AR179" s="135" t="s">
        <v>89</v>
      </c>
      <c r="AT179" s="142" t="s">
        <v>76</v>
      </c>
      <c r="AU179" s="142" t="s">
        <v>83</v>
      </c>
      <c r="AY179" s="135" t="s">
        <v>237</v>
      </c>
      <c r="BK179" s="143">
        <f>SUM(BK180:BK191)</f>
        <v>0</v>
      </c>
    </row>
    <row r="180" spans="1:65" s="2" customFormat="1" ht="21.75" customHeight="1" x14ac:dyDescent="0.2">
      <c r="A180" s="29"/>
      <c r="B180" s="146"/>
      <c r="C180" s="147" t="s">
        <v>338</v>
      </c>
      <c r="D180" s="147" t="s">
        <v>240</v>
      </c>
      <c r="E180" s="148"/>
      <c r="F180" s="149" t="s">
        <v>302</v>
      </c>
      <c r="G180" s="150" t="s">
        <v>303</v>
      </c>
      <c r="H180" s="151">
        <v>2</v>
      </c>
      <c r="I180" s="152"/>
      <c r="J180" s="153">
        <f t="shared" ref="J180:J191" si="10">ROUND(I180*H180,2)</f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ref="P180:P191" si="11">O180*H180</f>
        <v>0</v>
      </c>
      <c r="Q180" s="157">
        <v>0</v>
      </c>
      <c r="R180" s="157">
        <f t="shared" ref="R180:R191" si="12">Q180*H180</f>
        <v>0</v>
      </c>
      <c r="S180" s="157">
        <v>1.9460000000000002E-2</v>
      </c>
      <c r="T180" s="158">
        <f t="shared" ref="T180:T191" si="13">S180*H180</f>
        <v>3.8920000000000003E-2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286</v>
      </c>
      <c r="AT180" s="159" t="s">
        <v>240</v>
      </c>
      <c r="AU180" s="159" t="s">
        <v>89</v>
      </c>
      <c r="AY180" s="14" t="s">
        <v>237</v>
      </c>
      <c r="BE180" s="160">
        <f t="shared" ref="BE180:BE191" si="14">IF(N180="základná",J180,0)</f>
        <v>0</v>
      </c>
      <c r="BF180" s="160">
        <f t="shared" ref="BF180:BF191" si="15">IF(N180="znížená",J180,0)</f>
        <v>0</v>
      </c>
      <c r="BG180" s="160">
        <f t="shared" ref="BG180:BG191" si="16">IF(N180="zákl. prenesená",J180,0)</f>
        <v>0</v>
      </c>
      <c r="BH180" s="160">
        <f t="shared" ref="BH180:BH191" si="17">IF(N180="zníž. prenesená",J180,0)</f>
        <v>0</v>
      </c>
      <c r="BI180" s="160">
        <f t="shared" ref="BI180:BI191" si="18">IF(N180="nulová",J180,0)</f>
        <v>0</v>
      </c>
      <c r="BJ180" s="14" t="s">
        <v>89</v>
      </c>
      <c r="BK180" s="160">
        <f t="shared" ref="BK180:BK191" si="19">ROUND(I180*H180,2)</f>
        <v>0</v>
      </c>
      <c r="BL180" s="14" t="s">
        <v>286</v>
      </c>
      <c r="BM180" s="159" t="s">
        <v>274</v>
      </c>
    </row>
    <row r="181" spans="1:65" s="2" customFormat="1" ht="21.75" customHeight="1" x14ac:dyDescent="0.2">
      <c r="A181" s="29"/>
      <c r="B181" s="146"/>
      <c r="C181" s="147" t="s">
        <v>312</v>
      </c>
      <c r="D181" s="147" t="s">
        <v>240</v>
      </c>
      <c r="E181" s="148"/>
      <c r="F181" s="149" t="s">
        <v>306</v>
      </c>
      <c r="G181" s="150" t="s">
        <v>307</v>
      </c>
      <c r="H181" s="151">
        <v>2</v>
      </c>
      <c r="I181" s="152"/>
      <c r="J181" s="153">
        <f t="shared" si="1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11"/>
        <v>0</v>
      </c>
      <c r="Q181" s="157">
        <v>2.3E-3</v>
      </c>
      <c r="R181" s="157">
        <f t="shared" si="12"/>
        <v>4.5999999999999999E-3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286</v>
      </c>
      <c r="AT181" s="159" t="s">
        <v>240</v>
      </c>
      <c r="AU181" s="159" t="s">
        <v>89</v>
      </c>
      <c r="AY181" s="14" t="s">
        <v>237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286</v>
      </c>
      <c r="BM181" s="159" t="s">
        <v>280</v>
      </c>
    </row>
    <row r="182" spans="1:65" s="2" customFormat="1" ht="21.75" customHeight="1" x14ac:dyDescent="0.2">
      <c r="A182" s="29"/>
      <c r="B182" s="146"/>
      <c r="C182" s="161" t="s">
        <v>344</v>
      </c>
      <c r="D182" s="161" t="s">
        <v>310</v>
      </c>
      <c r="E182" s="162"/>
      <c r="F182" s="163" t="s">
        <v>311</v>
      </c>
      <c r="G182" s="164" t="s">
        <v>307</v>
      </c>
      <c r="H182" s="165">
        <v>2</v>
      </c>
      <c r="I182" s="166"/>
      <c r="J182" s="167">
        <f t="shared" si="10"/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si="11"/>
        <v>0</v>
      </c>
      <c r="Q182" s="157">
        <v>1.0999999999999999E-2</v>
      </c>
      <c r="R182" s="157">
        <f t="shared" si="12"/>
        <v>2.1999999999999999E-2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312</v>
      </c>
      <c r="AT182" s="159" t="s">
        <v>310</v>
      </c>
      <c r="AU182" s="159" t="s">
        <v>89</v>
      </c>
      <c r="AY182" s="14" t="s">
        <v>237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286</v>
      </c>
      <c r="BM182" s="159" t="s">
        <v>286</v>
      </c>
    </row>
    <row r="183" spans="1:65" s="2" customFormat="1" ht="21.75" customHeight="1" x14ac:dyDescent="0.2">
      <c r="A183" s="29"/>
      <c r="B183" s="146"/>
      <c r="C183" s="147" t="s">
        <v>347</v>
      </c>
      <c r="D183" s="147" t="s">
        <v>240</v>
      </c>
      <c r="E183" s="148"/>
      <c r="F183" s="149" t="s">
        <v>315</v>
      </c>
      <c r="G183" s="150" t="s">
        <v>303</v>
      </c>
      <c r="H183" s="151">
        <v>2</v>
      </c>
      <c r="I183" s="152"/>
      <c r="J183" s="153">
        <f t="shared" si="1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11"/>
        <v>0</v>
      </c>
      <c r="Q183" s="157">
        <v>0</v>
      </c>
      <c r="R183" s="157">
        <f t="shared" si="12"/>
        <v>0</v>
      </c>
      <c r="S183" s="157">
        <v>2.5999999999999999E-3</v>
      </c>
      <c r="T183" s="158">
        <f t="shared" si="13"/>
        <v>5.1999999999999998E-3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286</v>
      </c>
      <c r="AT183" s="159" t="s">
        <v>240</v>
      </c>
      <c r="AU183" s="159" t="s">
        <v>89</v>
      </c>
      <c r="AY183" s="14" t="s">
        <v>237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286</v>
      </c>
      <c r="BM183" s="159" t="s">
        <v>294</v>
      </c>
    </row>
    <row r="184" spans="1:65" s="2" customFormat="1" ht="33" customHeight="1" x14ac:dyDescent="0.2">
      <c r="A184" s="29"/>
      <c r="B184" s="146"/>
      <c r="C184" s="147" t="s">
        <v>351</v>
      </c>
      <c r="D184" s="147" t="s">
        <v>240</v>
      </c>
      <c r="E184" s="148"/>
      <c r="F184" s="149" t="s">
        <v>318</v>
      </c>
      <c r="G184" s="150" t="s">
        <v>307</v>
      </c>
      <c r="H184" s="151">
        <v>2</v>
      </c>
      <c r="I184" s="152"/>
      <c r="J184" s="153">
        <f t="shared" si="1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11"/>
        <v>0</v>
      </c>
      <c r="Q184" s="157">
        <v>0</v>
      </c>
      <c r="R184" s="157">
        <f t="shared" si="12"/>
        <v>0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286</v>
      </c>
      <c r="AT184" s="159" t="s">
        <v>240</v>
      </c>
      <c r="AU184" s="159" t="s">
        <v>89</v>
      </c>
      <c r="AY184" s="14" t="s">
        <v>237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286</v>
      </c>
      <c r="BM184" s="159" t="s">
        <v>7</v>
      </c>
    </row>
    <row r="185" spans="1:65" s="2" customFormat="1" ht="21.75" customHeight="1" x14ac:dyDescent="0.2">
      <c r="A185" s="29"/>
      <c r="B185" s="146"/>
      <c r="C185" s="161" t="s">
        <v>354</v>
      </c>
      <c r="D185" s="161" t="s">
        <v>310</v>
      </c>
      <c r="E185" s="162"/>
      <c r="F185" s="163" t="s">
        <v>3487</v>
      </c>
      <c r="G185" s="164" t="s">
        <v>307</v>
      </c>
      <c r="H185" s="165">
        <v>2</v>
      </c>
      <c r="I185" s="166"/>
      <c r="J185" s="167">
        <f t="shared" si="1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1"/>
        <v>0</v>
      </c>
      <c r="Q185" s="157">
        <v>1.49E-3</v>
      </c>
      <c r="R185" s="157">
        <f t="shared" si="12"/>
        <v>2.98E-3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312</v>
      </c>
      <c r="AT185" s="159" t="s">
        <v>310</v>
      </c>
      <c r="AU185" s="159" t="s">
        <v>89</v>
      </c>
      <c r="AY185" s="14" t="s">
        <v>237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286</v>
      </c>
      <c r="BM185" s="159" t="s">
        <v>309</v>
      </c>
    </row>
    <row r="186" spans="1:65" s="2" customFormat="1" ht="33" customHeight="1" x14ac:dyDescent="0.2">
      <c r="A186" s="29"/>
      <c r="B186" s="146"/>
      <c r="C186" s="147" t="s">
        <v>358</v>
      </c>
      <c r="D186" s="147" t="s">
        <v>240</v>
      </c>
      <c r="E186" s="148"/>
      <c r="F186" s="149" t="s">
        <v>324</v>
      </c>
      <c r="G186" s="150" t="s">
        <v>307</v>
      </c>
      <c r="H186" s="151">
        <v>2</v>
      </c>
      <c r="I186" s="152"/>
      <c r="J186" s="153">
        <f t="shared" si="1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11"/>
        <v>0</v>
      </c>
      <c r="Q186" s="157">
        <v>0</v>
      </c>
      <c r="R186" s="157">
        <f t="shared" si="12"/>
        <v>0</v>
      </c>
      <c r="S186" s="157">
        <v>8.4999999999999995E-4</v>
      </c>
      <c r="T186" s="158">
        <f t="shared" si="13"/>
        <v>1.6999999999999999E-3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286</v>
      </c>
      <c r="AT186" s="159" t="s">
        <v>240</v>
      </c>
      <c r="AU186" s="159" t="s">
        <v>89</v>
      </c>
      <c r="AY186" s="14" t="s">
        <v>237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286</v>
      </c>
      <c r="BM186" s="159" t="s">
        <v>317</v>
      </c>
    </row>
    <row r="187" spans="1:65" s="2" customFormat="1" ht="21.75" customHeight="1" x14ac:dyDescent="0.2">
      <c r="A187" s="29"/>
      <c r="B187" s="146"/>
      <c r="C187" s="147" t="s">
        <v>361</v>
      </c>
      <c r="D187" s="147" t="s">
        <v>240</v>
      </c>
      <c r="E187" s="148"/>
      <c r="F187" s="149" t="s">
        <v>327</v>
      </c>
      <c r="G187" s="150" t="s">
        <v>307</v>
      </c>
      <c r="H187" s="151">
        <v>2</v>
      </c>
      <c r="I187" s="152"/>
      <c r="J187" s="153">
        <f t="shared" si="1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11"/>
        <v>0</v>
      </c>
      <c r="Q187" s="157">
        <v>0</v>
      </c>
      <c r="R187" s="157">
        <f t="shared" si="12"/>
        <v>0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286</v>
      </c>
      <c r="AT187" s="159" t="s">
        <v>240</v>
      </c>
      <c r="AU187" s="159" t="s">
        <v>89</v>
      </c>
      <c r="AY187" s="14" t="s">
        <v>237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286</v>
      </c>
      <c r="BM187" s="159" t="s">
        <v>323</v>
      </c>
    </row>
    <row r="188" spans="1:65" s="2" customFormat="1" ht="33" customHeight="1" x14ac:dyDescent="0.2">
      <c r="A188" s="29"/>
      <c r="B188" s="146"/>
      <c r="C188" s="161" t="s">
        <v>364</v>
      </c>
      <c r="D188" s="161" t="s">
        <v>310</v>
      </c>
      <c r="E188" s="162"/>
      <c r="F188" s="163" t="s">
        <v>330</v>
      </c>
      <c r="G188" s="164" t="s">
        <v>307</v>
      </c>
      <c r="H188" s="165">
        <v>2</v>
      </c>
      <c r="I188" s="166"/>
      <c r="J188" s="167">
        <f t="shared" si="10"/>
        <v>0</v>
      </c>
      <c r="K188" s="168"/>
      <c r="L188" s="169"/>
      <c r="M188" s="170" t="s">
        <v>1</v>
      </c>
      <c r="N188" s="171" t="s">
        <v>43</v>
      </c>
      <c r="O188" s="54"/>
      <c r="P188" s="157">
        <f t="shared" si="11"/>
        <v>0</v>
      </c>
      <c r="Q188" s="157">
        <v>2.3000000000000001E-4</v>
      </c>
      <c r="R188" s="157">
        <f t="shared" si="12"/>
        <v>4.6000000000000001E-4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312</v>
      </c>
      <c r="AT188" s="159" t="s">
        <v>310</v>
      </c>
      <c r="AU188" s="159" t="s">
        <v>89</v>
      </c>
      <c r="AY188" s="14" t="s">
        <v>237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286</v>
      </c>
      <c r="BM188" s="159" t="s">
        <v>329</v>
      </c>
    </row>
    <row r="189" spans="1:65" s="2" customFormat="1" ht="21.75" customHeight="1" x14ac:dyDescent="0.2">
      <c r="A189" s="29"/>
      <c r="B189" s="146"/>
      <c r="C189" s="147" t="s">
        <v>367</v>
      </c>
      <c r="D189" s="147" t="s">
        <v>240</v>
      </c>
      <c r="E189" s="148"/>
      <c r="F189" s="149" t="s">
        <v>333</v>
      </c>
      <c r="G189" s="150" t="s">
        <v>266</v>
      </c>
      <c r="H189" s="151">
        <v>0.03</v>
      </c>
      <c r="I189" s="152"/>
      <c r="J189" s="153">
        <f t="shared" si="1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11"/>
        <v>0</v>
      </c>
      <c r="Q189" s="157">
        <v>0</v>
      </c>
      <c r="R189" s="157">
        <f t="shared" si="12"/>
        <v>0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286</v>
      </c>
      <c r="AT189" s="159" t="s">
        <v>240</v>
      </c>
      <c r="AU189" s="159" t="s">
        <v>89</v>
      </c>
      <c r="AY189" s="14" t="s">
        <v>237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286</v>
      </c>
      <c r="BM189" s="159" t="s">
        <v>335</v>
      </c>
    </row>
    <row r="190" spans="1:65" s="2" customFormat="1" ht="33" customHeight="1" x14ac:dyDescent="0.2">
      <c r="A190" s="29"/>
      <c r="B190" s="146"/>
      <c r="C190" s="147" t="s">
        <v>370</v>
      </c>
      <c r="D190" s="147" t="s">
        <v>240</v>
      </c>
      <c r="E190" s="148"/>
      <c r="F190" s="149" t="s">
        <v>336</v>
      </c>
      <c r="G190" s="150" t="s">
        <v>266</v>
      </c>
      <c r="H190" s="151">
        <v>0.03</v>
      </c>
      <c r="I190" s="152"/>
      <c r="J190" s="153">
        <f t="shared" si="1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11"/>
        <v>0</v>
      </c>
      <c r="Q190" s="157">
        <v>0</v>
      </c>
      <c r="R190" s="157">
        <f t="shared" si="12"/>
        <v>0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286</v>
      </c>
      <c r="AT190" s="159" t="s">
        <v>240</v>
      </c>
      <c r="AU190" s="159" t="s">
        <v>89</v>
      </c>
      <c r="AY190" s="14" t="s">
        <v>237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286</v>
      </c>
      <c r="BM190" s="159" t="s">
        <v>312</v>
      </c>
    </row>
    <row r="191" spans="1:65" s="2" customFormat="1" ht="21.75" customHeight="1" x14ac:dyDescent="0.2">
      <c r="A191" s="29"/>
      <c r="B191" s="146"/>
      <c r="C191" s="147" t="s">
        <v>374</v>
      </c>
      <c r="D191" s="147" t="s">
        <v>240</v>
      </c>
      <c r="E191" s="148"/>
      <c r="F191" s="149" t="s">
        <v>339</v>
      </c>
      <c r="G191" s="150" t="s">
        <v>266</v>
      </c>
      <c r="H191" s="151">
        <v>0.03</v>
      </c>
      <c r="I191" s="152"/>
      <c r="J191" s="153">
        <f t="shared" si="1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11"/>
        <v>0</v>
      </c>
      <c r="Q191" s="157">
        <v>0</v>
      </c>
      <c r="R191" s="157">
        <f t="shared" si="12"/>
        <v>0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286</v>
      </c>
      <c r="AT191" s="159" t="s">
        <v>240</v>
      </c>
      <c r="AU191" s="159" t="s">
        <v>89</v>
      </c>
      <c r="AY191" s="14" t="s">
        <v>237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286</v>
      </c>
      <c r="BM191" s="159" t="s">
        <v>347</v>
      </c>
    </row>
    <row r="192" spans="1:65" s="12" customFormat="1" ht="22.95" customHeight="1" x14ac:dyDescent="0.25">
      <c r="B192" s="134"/>
      <c r="D192" s="135" t="s">
        <v>76</v>
      </c>
      <c r="E192" s="144"/>
      <c r="F192" s="144" t="s">
        <v>810</v>
      </c>
      <c r="I192" s="137"/>
      <c r="J192" s="145">
        <f>BK192</f>
        <v>0</v>
      </c>
      <c r="L192" s="134"/>
      <c r="M192" s="138"/>
      <c r="N192" s="139"/>
      <c r="O192" s="139"/>
      <c r="P192" s="140">
        <f>SUM(P193:P195)</f>
        <v>0</v>
      </c>
      <c r="Q192" s="139"/>
      <c r="R192" s="140">
        <f>SUM(R193:R195)</f>
        <v>1.4000000000000002E-3</v>
      </c>
      <c r="S192" s="139"/>
      <c r="T192" s="141">
        <f>SUM(T193:T195)</f>
        <v>0.65449999999999997</v>
      </c>
      <c r="AR192" s="135" t="s">
        <v>89</v>
      </c>
      <c r="AT192" s="142" t="s">
        <v>76</v>
      </c>
      <c r="AU192" s="142" t="s">
        <v>83</v>
      </c>
      <c r="AY192" s="135" t="s">
        <v>237</v>
      </c>
      <c r="BK192" s="143">
        <f>SUM(BK193:BK195)</f>
        <v>0</v>
      </c>
    </row>
    <row r="193" spans="1:65" s="2" customFormat="1" ht="33" customHeight="1" x14ac:dyDescent="0.2">
      <c r="A193" s="29"/>
      <c r="B193" s="146"/>
      <c r="C193" s="147" t="s">
        <v>378</v>
      </c>
      <c r="D193" s="147" t="s">
        <v>240</v>
      </c>
      <c r="E193" s="148"/>
      <c r="F193" s="149" t="s">
        <v>811</v>
      </c>
      <c r="G193" s="150" t="s">
        <v>307</v>
      </c>
      <c r="H193" s="151">
        <v>14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8.0000000000000007E-5</v>
      </c>
      <c r="R193" s="157">
        <f>Q193*H193</f>
        <v>1.1200000000000001E-3</v>
      </c>
      <c r="S193" s="157">
        <v>4.675E-2</v>
      </c>
      <c r="T193" s="158">
        <f>S193*H193</f>
        <v>0.65449999999999997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286</v>
      </c>
      <c r="AT193" s="159" t="s">
        <v>240</v>
      </c>
      <c r="AU193" s="159" t="s">
        <v>89</v>
      </c>
      <c r="AY193" s="14" t="s">
        <v>237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286</v>
      </c>
      <c r="BM193" s="159" t="s">
        <v>354</v>
      </c>
    </row>
    <row r="194" spans="1:65" s="2" customFormat="1" ht="33" customHeight="1" x14ac:dyDescent="0.2">
      <c r="A194" s="29"/>
      <c r="B194" s="146"/>
      <c r="C194" s="147" t="s">
        <v>381</v>
      </c>
      <c r="D194" s="147" t="s">
        <v>240</v>
      </c>
      <c r="E194" s="148"/>
      <c r="F194" s="149" t="s">
        <v>814</v>
      </c>
      <c r="G194" s="150" t="s">
        <v>307</v>
      </c>
      <c r="H194" s="151">
        <v>14</v>
      </c>
      <c r="I194" s="152"/>
      <c r="J194" s="153">
        <f>ROUND(I194*H194,2)</f>
        <v>0</v>
      </c>
      <c r="K194" s="154"/>
      <c r="L194" s="30"/>
      <c r="M194" s="155" t="s">
        <v>1</v>
      </c>
      <c r="N194" s="156" t="s">
        <v>43</v>
      </c>
      <c r="O194" s="54"/>
      <c r="P194" s="157">
        <f>O194*H194</f>
        <v>0</v>
      </c>
      <c r="Q194" s="157">
        <v>2.0000000000000002E-5</v>
      </c>
      <c r="R194" s="157">
        <f>Q194*H194</f>
        <v>2.8000000000000003E-4</v>
      </c>
      <c r="S194" s="157">
        <v>0</v>
      </c>
      <c r="T194" s="158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286</v>
      </c>
      <c r="AT194" s="159" t="s">
        <v>240</v>
      </c>
      <c r="AU194" s="159" t="s">
        <v>89</v>
      </c>
      <c r="AY194" s="14" t="s">
        <v>237</v>
      </c>
      <c r="BE194" s="160">
        <f>IF(N194="základná",J194,0)</f>
        <v>0</v>
      </c>
      <c r="BF194" s="160">
        <f>IF(N194="znížená",J194,0)</f>
        <v>0</v>
      </c>
      <c r="BG194" s="160">
        <f>IF(N194="zákl. prenesená",J194,0)</f>
        <v>0</v>
      </c>
      <c r="BH194" s="160">
        <f>IF(N194="zníž. prenesená",J194,0)</f>
        <v>0</v>
      </c>
      <c r="BI194" s="160">
        <f>IF(N194="nulová",J194,0)</f>
        <v>0</v>
      </c>
      <c r="BJ194" s="14" t="s">
        <v>89</v>
      </c>
      <c r="BK194" s="160">
        <f>ROUND(I194*H194,2)</f>
        <v>0</v>
      </c>
      <c r="BL194" s="14" t="s">
        <v>286</v>
      </c>
      <c r="BM194" s="159" t="s">
        <v>361</v>
      </c>
    </row>
    <row r="195" spans="1:65" s="2" customFormat="1" ht="21.75" customHeight="1" x14ac:dyDescent="0.2">
      <c r="A195" s="29"/>
      <c r="B195" s="146"/>
      <c r="C195" s="147" t="s">
        <v>384</v>
      </c>
      <c r="D195" s="147" t="s">
        <v>240</v>
      </c>
      <c r="E195" s="148"/>
      <c r="F195" s="149" t="s">
        <v>816</v>
      </c>
      <c r="G195" s="150" t="s">
        <v>349</v>
      </c>
      <c r="H195" s="172"/>
      <c r="I195" s="152"/>
      <c r="J195" s="153">
        <f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>O195*H195</f>
        <v>0</v>
      </c>
      <c r="Q195" s="157">
        <v>0</v>
      </c>
      <c r="R195" s="157">
        <f>Q195*H195</f>
        <v>0</v>
      </c>
      <c r="S195" s="157">
        <v>0</v>
      </c>
      <c r="T195" s="158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286</v>
      </c>
      <c r="AT195" s="159" t="s">
        <v>240</v>
      </c>
      <c r="AU195" s="159" t="s">
        <v>89</v>
      </c>
      <c r="AY195" s="14" t="s">
        <v>237</v>
      </c>
      <c r="BE195" s="160">
        <f>IF(N195="základná",J195,0)</f>
        <v>0</v>
      </c>
      <c r="BF195" s="160">
        <f>IF(N195="znížená",J195,0)</f>
        <v>0</v>
      </c>
      <c r="BG195" s="160">
        <f>IF(N195="zákl. prenesená",J195,0)</f>
        <v>0</v>
      </c>
      <c r="BH195" s="160">
        <f>IF(N195="zníž. prenesená",J195,0)</f>
        <v>0</v>
      </c>
      <c r="BI195" s="160">
        <f>IF(N195="nulová",J195,0)</f>
        <v>0</v>
      </c>
      <c r="BJ195" s="14" t="s">
        <v>89</v>
      </c>
      <c r="BK195" s="160">
        <f>ROUND(I195*H195,2)</f>
        <v>0</v>
      </c>
      <c r="BL195" s="14" t="s">
        <v>286</v>
      </c>
      <c r="BM195" s="159" t="s">
        <v>367</v>
      </c>
    </row>
    <row r="196" spans="1:65" s="12" customFormat="1" ht="22.95" customHeight="1" x14ac:dyDescent="0.25">
      <c r="B196" s="134"/>
      <c r="D196" s="135" t="s">
        <v>76</v>
      </c>
      <c r="E196" s="144"/>
      <c r="F196" s="144" t="s">
        <v>1501</v>
      </c>
      <c r="I196" s="137"/>
      <c r="J196" s="145">
        <f>BK196</f>
        <v>0</v>
      </c>
      <c r="L196" s="134"/>
      <c r="M196" s="138"/>
      <c r="N196" s="139"/>
      <c r="O196" s="139"/>
      <c r="P196" s="140">
        <f>SUM(P197:P198)</f>
        <v>0</v>
      </c>
      <c r="Q196" s="139"/>
      <c r="R196" s="140">
        <f>SUM(R197:R198)</f>
        <v>1.2465030799999999</v>
      </c>
      <c r="S196" s="139"/>
      <c r="T196" s="141">
        <f>SUM(T197:T198)</f>
        <v>0</v>
      </c>
      <c r="AR196" s="135" t="s">
        <v>89</v>
      </c>
      <c r="AT196" s="142" t="s">
        <v>76</v>
      </c>
      <c r="AU196" s="142" t="s">
        <v>83</v>
      </c>
      <c r="AY196" s="135" t="s">
        <v>237</v>
      </c>
      <c r="BK196" s="143">
        <f>SUM(BK197:BK198)</f>
        <v>0</v>
      </c>
    </row>
    <row r="197" spans="1:65" s="2" customFormat="1" ht="21.75" customHeight="1" x14ac:dyDescent="0.2">
      <c r="A197" s="29"/>
      <c r="B197" s="146"/>
      <c r="C197" s="147" t="s">
        <v>387</v>
      </c>
      <c r="D197" s="147" t="s">
        <v>240</v>
      </c>
      <c r="E197" s="148"/>
      <c r="F197" s="149" t="s">
        <v>3488</v>
      </c>
      <c r="G197" s="150" t="s">
        <v>242</v>
      </c>
      <c r="H197" s="151">
        <v>71.968999999999994</v>
      </c>
      <c r="I197" s="152"/>
      <c r="J197" s="153">
        <f>ROUND(I197*H197,2)</f>
        <v>0</v>
      </c>
      <c r="K197" s="154"/>
      <c r="L197" s="30"/>
      <c r="M197" s="155" t="s">
        <v>1</v>
      </c>
      <c r="N197" s="156" t="s">
        <v>43</v>
      </c>
      <c r="O197" s="54"/>
      <c r="P197" s="157">
        <f>O197*H197</f>
        <v>0</v>
      </c>
      <c r="Q197" s="157">
        <v>1.7319999999999999E-2</v>
      </c>
      <c r="R197" s="157">
        <f>Q197*H197</f>
        <v>1.2465030799999999</v>
      </c>
      <c r="S197" s="157">
        <v>0</v>
      </c>
      <c r="T197" s="158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286</v>
      </c>
      <c r="AT197" s="159" t="s">
        <v>240</v>
      </c>
      <c r="AU197" s="159" t="s">
        <v>89</v>
      </c>
      <c r="AY197" s="14" t="s">
        <v>237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4" t="s">
        <v>89</v>
      </c>
      <c r="BK197" s="160">
        <f>ROUND(I197*H197,2)</f>
        <v>0</v>
      </c>
      <c r="BL197" s="14" t="s">
        <v>286</v>
      </c>
      <c r="BM197" s="159" t="s">
        <v>3489</v>
      </c>
    </row>
    <row r="198" spans="1:65" s="2" customFormat="1" ht="21.75" customHeight="1" x14ac:dyDescent="0.2">
      <c r="A198" s="29"/>
      <c r="B198" s="146"/>
      <c r="C198" s="147" t="s">
        <v>632</v>
      </c>
      <c r="D198" s="147" t="s">
        <v>240</v>
      </c>
      <c r="E198" s="148"/>
      <c r="F198" s="149" t="s">
        <v>3490</v>
      </c>
      <c r="G198" s="150" t="s">
        <v>266</v>
      </c>
      <c r="H198" s="151">
        <v>1.2470000000000001</v>
      </c>
      <c r="I198" s="152"/>
      <c r="J198" s="153">
        <f>ROUND(I198*H198,2)</f>
        <v>0</v>
      </c>
      <c r="K198" s="154"/>
      <c r="L198" s="30"/>
      <c r="M198" s="155" t="s">
        <v>1</v>
      </c>
      <c r="N198" s="156" t="s">
        <v>43</v>
      </c>
      <c r="O198" s="54"/>
      <c r="P198" s="157">
        <f>O198*H198</f>
        <v>0</v>
      </c>
      <c r="Q198" s="157">
        <v>0</v>
      </c>
      <c r="R198" s="157">
        <f>Q198*H198</f>
        <v>0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286</v>
      </c>
      <c r="AT198" s="159" t="s">
        <v>240</v>
      </c>
      <c r="AU198" s="159" t="s">
        <v>89</v>
      </c>
      <c r="AY198" s="14" t="s">
        <v>237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286</v>
      </c>
      <c r="BM198" s="159" t="s">
        <v>3491</v>
      </c>
    </row>
    <row r="199" spans="1:65" s="12" customFormat="1" ht="22.95" customHeight="1" x14ac:dyDescent="0.25">
      <c r="B199" s="134"/>
      <c r="D199" s="135" t="s">
        <v>76</v>
      </c>
      <c r="E199" s="144"/>
      <c r="F199" s="144" t="s">
        <v>1511</v>
      </c>
      <c r="I199" s="137"/>
      <c r="J199" s="145">
        <f>BK199</f>
        <v>0</v>
      </c>
      <c r="L199" s="134"/>
      <c r="M199" s="138"/>
      <c r="N199" s="139"/>
      <c r="O199" s="139"/>
      <c r="P199" s="140">
        <f>SUM(P200:P204)</f>
        <v>0</v>
      </c>
      <c r="Q199" s="139"/>
      <c r="R199" s="140">
        <f>SUM(R200:R204)</f>
        <v>4.02E-2</v>
      </c>
      <c r="S199" s="139"/>
      <c r="T199" s="141">
        <f>SUM(T200:T204)</f>
        <v>0</v>
      </c>
      <c r="AR199" s="135" t="s">
        <v>89</v>
      </c>
      <c r="AT199" s="142" t="s">
        <v>76</v>
      </c>
      <c r="AU199" s="142" t="s">
        <v>83</v>
      </c>
      <c r="AY199" s="135" t="s">
        <v>237</v>
      </c>
      <c r="BK199" s="143">
        <f>SUM(BK200:BK204)</f>
        <v>0</v>
      </c>
    </row>
    <row r="200" spans="1:65" s="2" customFormat="1" ht="33" customHeight="1" x14ac:dyDescent="0.2">
      <c r="A200" s="29"/>
      <c r="B200" s="146"/>
      <c r="C200" s="147" t="s">
        <v>390</v>
      </c>
      <c r="D200" s="147" t="s">
        <v>240</v>
      </c>
      <c r="E200" s="148"/>
      <c r="F200" s="149" t="s">
        <v>3492</v>
      </c>
      <c r="G200" s="150" t="s">
        <v>307</v>
      </c>
      <c r="H200" s="151">
        <v>1</v>
      </c>
      <c r="I200" s="152"/>
      <c r="J200" s="153">
        <f>ROUND(I200*H200,2)</f>
        <v>0</v>
      </c>
      <c r="K200" s="154"/>
      <c r="L200" s="30"/>
      <c r="M200" s="155" t="s">
        <v>1</v>
      </c>
      <c r="N200" s="156" t="s">
        <v>43</v>
      </c>
      <c r="O200" s="54"/>
      <c r="P200" s="157">
        <f>O200*H200</f>
        <v>0</v>
      </c>
      <c r="Q200" s="157">
        <v>1.1999999999999999E-3</v>
      </c>
      <c r="R200" s="157">
        <f>Q200*H200</f>
        <v>1.1999999999999999E-3</v>
      </c>
      <c r="S200" s="157">
        <v>0</v>
      </c>
      <c r="T200" s="158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286</v>
      </c>
      <c r="AT200" s="159" t="s">
        <v>240</v>
      </c>
      <c r="AU200" s="159" t="s">
        <v>89</v>
      </c>
      <c r="AY200" s="14" t="s">
        <v>237</v>
      </c>
      <c r="BE200" s="160">
        <f>IF(N200="základná",J200,0)</f>
        <v>0</v>
      </c>
      <c r="BF200" s="160">
        <f>IF(N200="znížená",J200,0)</f>
        <v>0</v>
      </c>
      <c r="BG200" s="160">
        <f>IF(N200="zákl. prenesená",J200,0)</f>
        <v>0</v>
      </c>
      <c r="BH200" s="160">
        <f>IF(N200="zníž. prenesená",J200,0)</f>
        <v>0</v>
      </c>
      <c r="BI200" s="160">
        <f>IF(N200="nulová",J200,0)</f>
        <v>0</v>
      </c>
      <c r="BJ200" s="14" t="s">
        <v>89</v>
      </c>
      <c r="BK200" s="160">
        <f>ROUND(I200*H200,2)</f>
        <v>0</v>
      </c>
      <c r="BL200" s="14" t="s">
        <v>286</v>
      </c>
      <c r="BM200" s="159" t="s">
        <v>3493</v>
      </c>
    </row>
    <row r="201" spans="1:65" s="2" customFormat="1" ht="33" customHeight="1" x14ac:dyDescent="0.2">
      <c r="A201" s="29"/>
      <c r="B201" s="146"/>
      <c r="C201" s="161" t="s">
        <v>244</v>
      </c>
      <c r="D201" s="161" t="s">
        <v>310</v>
      </c>
      <c r="E201" s="162"/>
      <c r="F201" s="163" t="s">
        <v>3494</v>
      </c>
      <c r="G201" s="164" t="s">
        <v>307</v>
      </c>
      <c r="H201" s="165">
        <v>1</v>
      </c>
      <c r="I201" s="166"/>
      <c r="J201" s="167">
        <f>ROUND(I201*H201,2)</f>
        <v>0</v>
      </c>
      <c r="K201" s="168"/>
      <c r="L201" s="169"/>
      <c r="M201" s="170" t="s">
        <v>1</v>
      </c>
      <c r="N201" s="171" t="s">
        <v>43</v>
      </c>
      <c r="O201" s="54"/>
      <c r="P201" s="157">
        <f>O201*H201</f>
        <v>0</v>
      </c>
      <c r="Q201" s="157">
        <v>3.7999999999999999E-2</v>
      </c>
      <c r="R201" s="157">
        <f>Q201*H201</f>
        <v>3.7999999999999999E-2</v>
      </c>
      <c r="S201" s="157">
        <v>0</v>
      </c>
      <c r="T201" s="158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312</v>
      </c>
      <c r="AT201" s="159" t="s">
        <v>310</v>
      </c>
      <c r="AU201" s="159" t="s">
        <v>89</v>
      </c>
      <c r="AY201" s="14" t="s">
        <v>237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4" t="s">
        <v>89</v>
      </c>
      <c r="BK201" s="160">
        <f>ROUND(I201*H201,2)</f>
        <v>0</v>
      </c>
      <c r="BL201" s="14" t="s">
        <v>286</v>
      </c>
      <c r="BM201" s="159" t="s">
        <v>3495</v>
      </c>
    </row>
    <row r="202" spans="1:65" s="2" customFormat="1" ht="21.75" customHeight="1" x14ac:dyDescent="0.2">
      <c r="A202" s="29"/>
      <c r="B202" s="146"/>
      <c r="C202" s="147" t="s">
        <v>394</v>
      </c>
      <c r="D202" s="147" t="s">
        <v>240</v>
      </c>
      <c r="E202" s="148"/>
      <c r="F202" s="149" t="s">
        <v>1554</v>
      </c>
      <c r="G202" s="150" t="s">
        <v>307</v>
      </c>
      <c r="H202" s="151">
        <v>1</v>
      </c>
      <c r="I202" s="152"/>
      <c r="J202" s="153">
        <f>ROUND(I202*H202,2)</f>
        <v>0</v>
      </c>
      <c r="K202" s="154"/>
      <c r="L202" s="30"/>
      <c r="M202" s="155" t="s">
        <v>1</v>
      </c>
      <c r="N202" s="156" t="s">
        <v>43</v>
      </c>
      <c r="O202" s="54"/>
      <c r="P202" s="157">
        <f>O202*H202</f>
        <v>0</v>
      </c>
      <c r="Q202" s="157">
        <v>0</v>
      </c>
      <c r="R202" s="157">
        <f>Q202*H202</f>
        <v>0</v>
      </c>
      <c r="S202" s="157">
        <v>0</v>
      </c>
      <c r="T202" s="158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286</v>
      </c>
      <c r="AT202" s="159" t="s">
        <v>240</v>
      </c>
      <c r="AU202" s="159" t="s">
        <v>89</v>
      </c>
      <c r="AY202" s="14" t="s">
        <v>237</v>
      </c>
      <c r="BE202" s="160">
        <f>IF(N202="základná",J202,0)</f>
        <v>0</v>
      </c>
      <c r="BF202" s="160">
        <f>IF(N202="znížená",J202,0)</f>
        <v>0</v>
      </c>
      <c r="BG202" s="160">
        <f>IF(N202="zákl. prenesená",J202,0)</f>
        <v>0</v>
      </c>
      <c r="BH202" s="160">
        <f>IF(N202="zníž. prenesená",J202,0)</f>
        <v>0</v>
      </c>
      <c r="BI202" s="160">
        <f>IF(N202="nulová",J202,0)</f>
        <v>0</v>
      </c>
      <c r="BJ202" s="14" t="s">
        <v>89</v>
      </c>
      <c r="BK202" s="160">
        <f>ROUND(I202*H202,2)</f>
        <v>0</v>
      </c>
      <c r="BL202" s="14" t="s">
        <v>286</v>
      </c>
      <c r="BM202" s="159" t="s">
        <v>3496</v>
      </c>
    </row>
    <row r="203" spans="1:65" s="2" customFormat="1" ht="33" customHeight="1" x14ac:dyDescent="0.2">
      <c r="A203" s="29"/>
      <c r="B203" s="146"/>
      <c r="C203" s="161" t="s">
        <v>246</v>
      </c>
      <c r="D203" s="161" t="s">
        <v>310</v>
      </c>
      <c r="E203" s="162"/>
      <c r="F203" s="163" t="s">
        <v>1556</v>
      </c>
      <c r="G203" s="164" t="s">
        <v>307</v>
      </c>
      <c r="H203" s="165">
        <v>1</v>
      </c>
      <c r="I203" s="166"/>
      <c r="J203" s="167">
        <f>ROUND(I203*H203,2)</f>
        <v>0</v>
      </c>
      <c r="K203" s="168"/>
      <c r="L203" s="169"/>
      <c r="M203" s="170" t="s">
        <v>1</v>
      </c>
      <c r="N203" s="171" t="s">
        <v>43</v>
      </c>
      <c r="O203" s="54"/>
      <c r="P203" s="157">
        <f>O203*H203</f>
        <v>0</v>
      </c>
      <c r="Q203" s="157">
        <v>1E-3</v>
      </c>
      <c r="R203" s="157">
        <f>Q203*H203</f>
        <v>1E-3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312</v>
      </c>
      <c r="AT203" s="159" t="s">
        <v>310</v>
      </c>
      <c r="AU203" s="159" t="s">
        <v>89</v>
      </c>
      <c r="AY203" s="14" t="s">
        <v>237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286</v>
      </c>
      <c r="BM203" s="159" t="s">
        <v>3497</v>
      </c>
    </row>
    <row r="204" spans="1:65" s="2" customFormat="1" ht="21.75" customHeight="1" x14ac:dyDescent="0.2">
      <c r="A204" s="29"/>
      <c r="B204" s="146"/>
      <c r="C204" s="147" t="s">
        <v>536</v>
      </c>
      <c r="D204" s="147" t="s">
        <v>240</v>
      </c>
      <c r="E204" s="148"/>
      <c r="F204" s="149" t="s">
        <v>1564</v>
      </c>
      <c r="G204" s="150" t="s">
        <v>266</v>
      </c>
      <c r="H204" s="151">
        <v>0.04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286</v>
      </c>
      <c r="AT204" s="159" t="s">
        <v>240</v>
      </c>
      <c r="AU204" s="159" t="s">
        <v>89</v>
      </c>
      <c r="AY204" s="14" t="s">
        <v>237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286</v>
      </c>
      <c r="BM204" s="159" t="s">
        <v>3498</v>
      </c>
    </row>
    <row r="205" spans="1:65" s="12" customFormat="1" ht="22.95" customHeight="1" x14ac:dyDescent="0.25">
      <c r="B205" s="134"/>
      <c r="D205" s="135" t="s">
        <v>76</v>
      </c>
      <c r="E205" s="144"/>
      <c r="F205" s="144" t="s">
        <v>1593</v>
      </c>
      <c r="I205" s="137"/>
      <c r="J205" s="145">
        <f>BK205</f>
        <v>0</v>
      </c>
      <c r="L205" s="134"/>
      <c r="M205" s="138"/>
      <c r="N205" s="139"/>
      <c r="O205" s="139"/>
      <c r="P205" s="140">
        <f>SUM(P206:P208)</f>
        <v>0</v>
      </c>
      <c r="Q205" s="139"/>
      <c r="R205" s="140">
        <f>SUM(R206:R208)</f>
        <v>2.2469999999999997E-2</v>
      </c>
      <c r="S205" s="139"/>
      <c r="T205" s="141">
        <f>SUM(T206:T208)</f>
        <v>0</v>
      </c>
      <c r="AR205" s="135" t="s">
        <v>89</v>
      </c>
      <c r="AT205" s="142" t="s">
        <v>76</v>
      </c>
      <c r="AU205" s="142" t="s">
        <v>83</v>
      </c>
      <c r="AY205" s="135" t="s">
        <v>237</v>
      </c>
      <c r="BK205" s="143">
        <f>SUM(BK206:BK208)</f>
        <v>0</v>
      </c>
    </row>
    <row r="206" spans="1:65" s="2" customFormat="1" ht="21.75" customHeight="1" x14ac:dyDescent="0.2">
      <c r="A206" s="29"/>
      <c r="B206" s="146"/>
      <c r="C206" s="147" t="s">
        <v>399</v>
      </c>
      <c r="D206" s="147" t="s">
        <v>240</v>
      </c>
      <c r="E206" s="148"/>
      <c r="F206" s="149" t="s">
        <v>1594</v>
      </c>
      <c r="G206" s="150" t="s">
        <v>242</v>
      </c>
      <c r="H206" s="151">
        <v>1</v>
      </c>
      <c r="I206" s="152"/>
      <c r="J206" s="153">
        <f>ROUND(I206*H206,2)</f>
        <v>0</v>
      </c>
      <c r="K206" s="154"/>
      <c r="L206" s="30"/>
      <c r="M206" s="155" t="s">
        <v>1</v>
      </c>
      <c r="N206" s="156" t="s">
        <v>43</v>
      </c>
      <c r="O206" s="54"/>
      <c r="P206" s="157">
        <f>O206*H206</f>
        <v>0</v>
      </c>
      <c r="Q206" s="157">
        <v>3.2699999999999999E-3</v>
      </c>
      <c r="R206" s="157">
        <f>Q206*H206</f>
        <v>3.2699999999999999E-3</v>
      </c>
      <c r="S206" s="157">
        <v>0</v>
      </c>
      <c r="T206" s="158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286</v>
      </c>
      <c r="AT206" s="159" t="s">
        <v>240</v>
      </c>
      <c r="AU206" s="159" t="s">
        <v>89</v>
      </c>
      <c r="AY206" s="14" t="s">
        <v>237</v>
      </c>
      <c r="BE206" s="160">
        <f>IF(N206="základná",J206,0)</f>
        <v>0</v>
      </c>
      <c r="BF206" s="160">
        <f>IF(N206="znížená",J206,0)</f>
        <v>0</v>
      </c>
      <c r="BG206" s="160">
        <f>IF(N206="zákl. prenesená",J206,0)</f>
        <v>0</v>
      </c>
      <c r="BH206" s="160">
        <f>IF(N206="zníž. prenesená",J206,0)</f>
        <v>0</v>
      </c>
      <c r="BI206" s="160">
        <f>IF(N206="nulová",J206,0)</f>
        <v>0</v>
      </c>
      <c r="BJ206" s="14" t="s">
        <v>89</v>
      </c>
      <c r="BK206" s="160">
        <f>ROUND(I206*H206,2)</f>
        <v>0</v>
      </c>
      <c r="BL206" s="14" t="s">
        <v>286</v>
      </c>
      <c r="BM206" s="159" t="s">
        <v>3499</v>
      </c>
    </row>
    <row r="207" spans="1:65" s="2" customFormat="1" ht="16.5" customHeight="1" x14ac:dyDescent="0.2">
      <c r="A207" s="29"/>
      <c r="B207" s="146"/>
      <c r="C207" s="161" t="s">
        <v>249</v>
      </c>
      <c r="D207" s="161" t="s">
        <v>310</v>
      </c>
      <c r="E207" s="162"/>
      <c r="F207" s="163" t="s">
        <v>3500</v>
      </c>
      <c r="G207" s="164" t="s">
        <v>242</v>
      </c>
      <c r="H207" s="165">
        <v>1</v>
      </c>
      <c r="I207" s="166"/>
      <c r="J207" s="167">
        <f>ROUND(I207*H207,2)</f>
        <v>0</v>
      </c>
      <c r="K207" s="168"/>
      <c r="L207" s="169"/>
      <c r="M207" s="170" t="s">
        <v>1</v>
      </c>
      <c r="N207" s="171" t="s">
        <v>43</v>
      </c>
      <c r="O207" s="54"/>
      <c r="P207" s="157">
        <f>O207*H207</f>
        <v>0</v>
      </c>
      <c r="Q207" s="157">
        <v>1.9199999999999998E-2</v>
      </c>
      <c r="R207" s="157">
        <f>Q207*H207</f>
        <v>1.9199999999999998E-2</v>
      </c>
      <c r="S207" s="157">
        <v>0</v>
      </c>
      <c r="T207" s="158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312</v>
      </c>
      <c r="AT207" s="159" t="s">
        <v>310</v>
      </c>
      <c r="AU207" s="159" t="s">
        <v>89</v>
      </c>
      <c r="AY207" s="14" t="s">
        <v>237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4" t="s">
        <v>89</v>
      </c>
      <c r="BK207" s="160">
        <f>ROUND(I207*H207,2)</f>
        <v>0</v>
      </c>
      <c r="BL207" s="14" t="s">
        <v>286</v>
      </c>
      <c r="BM207" s="159" t="s">
        <v>3501</v>
      </c>
    </row>
    <row r="208" spans="1:65" s="2" customFormat="1" ht="21.75" customHeight="1" x14ac:dyDescent="0.2">
      <c r="A208" s="29"/>
      <c r="B208" s="146"/>
      <c r="C208" s="147" t="s">
        <v>631</v>
      </c>
      <c r="D208" s="147" t="s">
        <v>240</v>
      </c>
      <c r="E208" s="148"/>
      <c r="F208" s="149" t="s">
        <v>1598</v>
      </c>
      <c r="G208" s="150" t="s">
        <v>266</v>
      </c>
      <c r="H208" s="151">
        <v>2.1999999999999999E-2</v>
      </c>
      <c r="I208" s="152"/>
      <c r="J208" s="153">
        <f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>O208*H208</f>
        <v>0</v>
      </c>
      <c r="Q208" s="157">
        <v>0</v>
      </c>
      <c r="R208" s="157">
        <f>Q208*H208</f>
        <v>0</v>
      </c>
      <c r="S208" s="157">
        <v>0</v>
      </c>
      <c r="T208" s="158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286</v>
      </c>
      <c r="AT208" s="159" t="s">
        <v>240</v>
      </c>
      <c r="AU208" s="159" t="s">
        <v>89</v>
      </c>
      <c r="AY208" s="14" t="s">
        <v>237</v>
      </c>
      <c r="BE208" s="160">
        <f>IF(N208="základná",J208,0)</f>
        <v>0</v>
      </c>
      <c r="BF208" s="160">
        <f>IF(N208="znížená",J208,0)</f>
        <v>0</v>
      </c>
      <c r="BG208" s="160">
        <f>IF(N208="zákl. prenesená",J208,0)</f>
        <v>0</v>
      </c>
      <c r="BH208" s="160">
        <f>IF(N208="zníž. prenesená",J208,0)</f>
        <v>0</v>
      </c>
      <c r="BI208" s="160">
        <f>IF(N208="nulová",J208,0)</f>
        <v>0</v>
      </c>
      <c r="BJ208" s="14" t="s">
        <v>89</v>
      </c>
      <c r="BK208" s="160">
        <f>ROUND(I208*H208,2)</f>
        <v>0</v>
      </c>
      <c r="BL208" s="14" t="s">
        <v>286</v>
      </c>
      <c r="BM208" s="159" t="s">
        <v>3502</v>
      </c>
    </row>
    <row r="209" spans="1:65" s="12" customFormat="1" ht="22.95" customHeight="1" x14ac:dyDescent="0.25">
      <c r="B209" s="134"/>
      <c r="D209" s="135" t="s">
        <v>76</v>
      </c>
      <c r="E209" s="144"/>
      <c r="F209" s="144" t="s">
        <v>373</v>
      </c>
      <c r="I209" s="137"/>
      <c r="J209" s="145">
        <f>BK209</f>
        <v>0</v>
      </c>
      <c r="L209" s="134"/>
      <c r="M209" s="138"/>
      <c r="N209" s="139"/>
      <c r="O209" s="139"/>
      <c r="P209" s="140">
        <f>SUM(P210:P223)</f>
        <v>0</v>
      </c>
      <c r="Q209" s="139"/>
      <c r="R209" s="140">
        <f>SUM(R210:R223)</f>
        <v>1.04901931</v>
      </c>
      <c r="S209" s="139"/>
      <c r="T209" s="141">
        <f>SUM(T210:T223)</f>
        <v>0.22134000000000004</v>
      </c>
      <c r="AR209" s="135" t="s">
        <v>89</v>
      </c>
      <c r="AT209" s="142" t="s">
        <v>76</v>
      </c>
      <c r="AU209" s="142" t="s">
        <v>83</v>
      </c>
      <c r="AY209" s="135" t="s">
        <v>237</v>
      </c>
      <c r="BK209" s="143">
        <f>SUM(BK210:BK223)</f>
        <v>0</v>
      </c>
    </row>
    <row r="210" spans="1:65" s="2" customFormat="1" ht="16.5" customHeight="1" x14ac:dyDescent="0.2">
      <c r="A210" s="29"/>
      <c r="B210" s="146"/>
      <c r="C210" s="147" t="s">
        <v>404</v>
      </c>
      <c r="D210" s="147" t="s">
        <v>240</v>
      </c>
      <c r="E210" s="148"/>
      <c r="F210" s="149" t="s">
        <v>375</v>
      </c>
      <c r="G210" s="150" t="s">
        <v>376</v>
      </c>
      <c r="H210" s="151">
        <v>85.75</v>
      </c>
      <c r="I210" s="152"/>
      <c r="J210" s="153">
        <f t="shared" ref="J210:J223" si="20"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ref="P210:P223" si="21">O210*H210</f>
        <v>0</v>
      </c>
      <c r="Q210" s="157">
        <v>0</v>
      </c>
      <c r="R210" s="157">
        <f t="shared" ref="R210:R223" si="22">Q210*H210</f>
        <v>0</v>
      </c>
      <c r="S210" s="157">
        <v>1E-3</v>
      </c>
      <c r="T210" s="158">
        <f t="shared" ref="T210:T223" si="23">S210*H210</f>
        <v>8.5750000000000007E-2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286</v>
      </c>
      <c r="AT210" s="159" t="s">
        <v>240</v>
      </c>
      <c r="AU210" s="159" t="s">
        <v>89</v>
      </c>
      <c r="AY210" s="14" t="s">
        <v>237</v>
      </c>
      <c r="BE210" s="160">
        <f t="shared" ref="BE210:BE223" si="24">IF(N210="základná",J210,0)</f>
        <v>0</v>
      </c>
      <c r="BF210" s="160">
        <f t="shared" ref="BF210:BF223" si="25">IF(N210="znížená",J210,0)</f>
        <v>0</v>
      </c>
      <c r="BG210" s="160">
        <f t="shared" ref="BG210:BG223" si="26">IF(N210="zákl. prenesená",J210,0)</f>
        <v>0</v>
      </c>
      <c r="BH210" s="160">
        <f t="shared" ref="BH210:BH223" si="27">IF(N210="zníž. prenesená",J210,0)</f>
        <v>0</v>
      </c>
      <c r="BI210" s="160">
        <f t="shared" ref="BI210:BI223" si="28">IF(N210="nulová",J210,0)</f>
        <v>0</v>
      </c>
      <c r="BJ210" s="14" t="s">
        <v>89</v>
      </c>
      <c r="BK210" s="160">
        <f t="shared" ref="BK210:BK223" si="29">ROUND(I210*H210,2)</f>
        <v>0</v>
      </c>
      <c r="BL210" s="14" t="s">
        <v>286</v>
      </c>
      <c r="BM210" s="159" t="s">
        <v>374</v>
      </c>
    </row>
    <row r="211" spans="1:65" s="2" customFormat="1" ht="16.5" customHeight="1" x14ac:dyDescent="0.2">
      <c r="A211" s="29"/>
      <c r="B211" s="146"/>
      <c r="C211" s="147" t="s">
        <v>407</v>
      </c>
      <c r="D211" s="147" t="s">
        <v>240</v>
      </c>
      <c r="E211" s="148"/>
      <c r="F211" s="149" t="s">
        <v>379</v>
      </c>
      <c r="G211" s="150" t="s">
        <v>376</v>
      </c>
      <c r="H211" s="151">
        <v>85.75</v>
      </c>
      <c r="I211" s="152"/>
      <c r="J211" s="153">
        <f t="shared" si="2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21"/>
        <v>0</v>
      </c>
      <c r="Q211" s="157">
        <v>4.0000000000000003E-5</v>
      </c>
      <c r="R211" s="157">
        <f t="shared" si="22"/>
        <v>3.4300000000000003E-3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286</v>
      </c>
      <c r="AT211" s="159" t="s">
        <v>240</v>
      </c>
      <c r="AU211" s="159" t="s">
        <v>89</v>
      </c>
      <c r="AY211" s="14" t="s">
        <v>237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286</v>
      </c>
      <c r="BM211" s="159" t="s">
        <v>381</v>
      </c>
    </row>
    <row r="212" spans="1:65" s="2" customFormat="1" ht="21.75" customHeight="1" x14ac:dyDescent="0.2">
      <c r="A212" s="29"/>
      <c r="B212" s="146"/>
      <c r="C212" s="161" t="s">
        <v>410</v>
      </c>
      <c r="D212" s="161" t="s">
        <v>310</v>
      </c>
      <c r="E212" s="162"/>
      <c r="F212" s="163" t="s">
        <v>382</v>
      </c>
      <c r="G212" s="164" t="s">
        <v>376</v>
      </c>
      <c r="H212" s="165">
        <v>8.7469999999999999</v>
      </c>
      <c r="I212" s="166"/>
      <c r="J212" s="167">
        <f t="shared" si="20"/>
        <v>0</v>
      </c>
      <c r="K212" s="168"/>
      <c r="L212" s="169"/>
      <c r="M212" s="170" t="s">
        <v>1</v>
      </c>
      <c r="N212" s="171" t="s">
        <v>43</v>
      </c>
      <c r="O212" s="54"/>
      <c r="P212" s="157">
        <f t="shared" si="21"/>
        <v>0</v>
      </c>
      <c r="Q212" s="157">
        <v>1.6299999999999999E-3</v>
      </c>
      <c r="R212" s="157">
        <f t="shared" si="22"/>
        <v>1.4257609999999999E-2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312</v>
      </c>
      <c r="AT212" s="159" t="s">
        <v>310</v>
      </c>
      <c r="AU212" s="159" t="s">
        <v>89</v>
      </c>
      <c r="AY212" s="14" t="s">
        <v>237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286</v>
      </c>
      <c r="BM212" s="159" t="s">
        <v>387</v>
      </c>
    </row>
    <row r="213" spans="1:65" s="2" customFormat="1" ht="33" customHeight="1" x14ac:dyDescent="0.2">
      <c r="A213" s="29"/>
      <c r="B213" s="146"/>
      <c r="C213" s="161" t="s">
        <v>251</v>
      </c>
      <c r="D213" s="161" t="s">
        <v>310</v>
      </c>
      <c r="E213" s="162"/>
      <c r="F213" s="163" t="s">
        <v>385</v>
      </c>
      <c r="G213" s="164" t="s">
        <v>242</v>
      </c>
      <c r="H213" s="165">
        <v>0.875</v>
      </c>
      <c r="I213" s="166"/>
      <c r="J213" s="167">
        <f t="shared" si="2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21"/>
        <v>0</v>
      </c>
      <c r="Q213" s="157">
        <v>2.5000000000000001E-3</v>
      </c>
      <c r="R213" s="157">
        <f t="shared" si="22"/>
        <v>2.1875000000000002E-3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312</v>
      </c>
      <c r="AT213" s="159" t="s">
        <v>310</v>
      </c>
      <c r="AU213" s="159" t="s">
        <v>89</v>
      </c>
      <c r="AY213" s="14" t="s">
        <v>237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286</v>
      </c>
      <c r="BM213" s="159" t="s">
        <v>244</v>
      </c>
    </row>
    <row r="214" spans="1:65" s="2" customFormat="1" ht="21.75" customHeight="1" x14ac:dyDescent="0.2">
      <c r="A214" s="29"/>
      <c r="B214" s="146"/>
      <c r="C214" s="147" t="s">
        <v>416</v>
      </c>
      <c r="D214" s="147" t="s">
        <v>240</v>
      </c>
      <c r="E214" s="148"/>
      <c r="F214" s="149" t="s">
        <v>388</v>
      </c>
      <c r="G214" s="150" t="s">
        <v>242</v>
      </c>
      <c r="H214" s="151">
        <v>135.59</v>
      </c>
      <c r="I214" s="152"/>
      <c r="J214" s="153">
        <f t="shared" si="20"/>
        <v>0</v>
      </c>
      <c r="K214" s="154"/>
      <c r="L214" s="30"/>
      <c r="M214" s="155" t="s">
        <v>1</v>
      </c>
      <c r="N214" s="156" t="s">
        <v>43</v>
      </c>
      <c r="O214" s="54"/>
      <c r="P214" s="157">
        <f t="shared" si="21"/>
        <v>0</v>
      </c>
      <c r="Q214" s="157">
        <v>0</v>
      </c>
      <c r="R214" s="157">
        <f t="shared" si="22"/>
        <v>0</v>
      </c>
      <c r="S214" s="157">
        <v>1E-3</v>
      </c>
      <c r="T214" s="158">
        <f t="shared" si="23"/>
        <v>0.13559000000000002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286</v>
      </c>
      <c r="AT214" s="159" t="s">
        <v>240</v>
      </c>
      <c r="AU214" s="159" t="s">
        <v>89</v>
      </c>
      <c r="AY214" s="14" t="s">
        <v>237</v>
      </c>
      <c r="BE214" s="160">
        <f t="shared" si="24"/>
        <v>0</v>
      </c>
      <c r="BF214" s="160">
        <f t="shared" si="25"/>
        <v>0</v>
      </c>
      <c r="BG214" s="160">
        <f t="shared" si="26"/>
        <v>0</v>
      </c>
      <c r="BH214" s="160">
        <f t="shared" si="27"/>
        <v>0</v>
      </c>
      <c r="BI214" s="160">
        <f t="shared" si="28"/>
        <v>0</v>
      </c>
      <c r="BJ214" s="14" t="s">
        <v>89</v>
      </c>
      <c r="BK214" s="160">
        <f t="shared" si="29"/>
        <v>0</v>
      </c>
      <c r="BL214" s="14" t="s">
        <v>286</v>
      </c>
      <c r="BM214" s="159" t="s">
        <v>246</v>
      </c>
    </row>
    <row r="215" spans="1:65" s="2" customFormat="1" ht="21.75" customHeight="1" x14ac:dyDescent="0.2">
      <c r="A215" s="29"/>
      <c r="B215" s="146"/>
      <c r="C215" s="147" t="s">
        <v>254</v>
      </c>
      <c r="D215" s="147" t="s">
        <v>240</v>
      </c>
      <c r="E215" s="148"/>
      <c r="F215" s="149" t="s">
        <v>391</v>
      </c>
      <c r="G215" s="150" t="s">
        <v>242</v>
      </c>
      <c r="H215" s="151">
        <v>135.59</v>
      </c>
      <c r="I215" s="152"/>
      <c r="J215" s="153">
        <f t="shared" si="20"/>
        <v>0</v>
      </c>
      <c r="K215" s="154"/>
      <c r="L215" s="30"/>
      <c r="M215" s="155" t="s">
        <v>1</v>
      </c>
      <c r="N215" s="156" t="s">
        <v>43</v>
      </c>
      <c r="O215" s="54"/>
      <c r="P215" s="157">
        <f t="shared" si="21"/>
        <v>0</v>
      </c>
      <c r="Q215" s="157">
        <v>2.9999999999999997E-4</v>
      </c>
      <c r="R215" s="157">
        <f t="shared" si="22"/>
        <v>4.0676999999999998E-2</v>
      </c>
      <c r="S215" s="157">
        <v>0</v>
      </c>
      <c r="T215" s="158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286</v>
      </c>
      <c r="AT215" s="159" t="s">
        <v>240</v>
      </c>
      <c r="AU215" s="159" t="s">
        <v>89</v>
      </c>
      <c r="AY215" s="14" t="s">
        <v>237</v>
      </c>
      <c r="BE215" s="160">
        <f t="shared" si="24"/>
        <v>0</v>
      </c>
      <c r="BF215" s="160">
        <f t="shared" si="25"/>
        <v>0</v>
      </c>
      <c r="BG215" s="160">
        <f t="shared" si="26"/>
        <v>0</v>
      </c>
      <c r="BH215" s="160">
        <f t="shared" si="27"/>
        <v>0</v>
      </c>
      <c r="BI215" s="160">
        <f t="shared" si="28"/>
        <v>0</v>
      </c>
      <c r="BJ215" s="14" t="s">
        <v>89</v>
      </c>
      <c r="BK215" s="160">
        <f t="shared" si="29"/>
        <v>0</v>
      </c>
      <c r="BL215" s="14" t="s">
        <v>286</v>
      </c>
      <c r="BM215" s="159" t="s">
        <v>249</v>
      </c>
    </row>
    <row r="216" spans="1:65" s="2" customFormat="1" ht="33" customHeight="1" x14ac:dyDescent="0.2">
      <c r="A216" s="29"/>
      <c r="B216" s="146"/>
      <c r="C216" s="161" t="s">
        <v>422</v>
      </c>
      <c r="D216" s="161" t="s">
        <v>310</v>
      </c>
      <c r="E216" s="162"/>
      <c r="F216" s="163" t="s">
        <v>385</v>
      </c>
      <c r="G216" s="164" t="s">
        <v>242</v>
      </c>
      <c r="H216" s="165">
        <v>139.65799999999999</v>
      </c>
      <c r="I216" s="166"/>
      <c r="J216" s="167">
        <f t="shared" si="20"/>
        <v>0</v>
      </c>
      <c r="K216" s="168"/>
      <c r="L216" s="169"/>
      <c r="M216" s="170" t="s">
        <v>1</v>
      </c>
      <c r="N216" s="171" t="s">
        <v>43</v>
      </c>
      <c r="O216" s="54"/>
      <c r="P216" s="157">
        <f t="shared" si="21"/>
        <v>0</v>
      </c>
      <c r="Q216" s="157">
        <v>2.5000000000000001E-3</v>
      </c>
      <c r="R216" s="157">
        <f t="shared" si="22"/>
        <v>0.34914499999999998</v>
      </c>
      <c r="S216" s="157">
        <v>0</v>
      </c>
      <c r="T216" s="158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312</v>
      </c>
      <c r="AT216" s="159" t="s">
        <v>310</v>
      </c>
      <c r="AU216" s="159" t="s">
        <v>89</v>
      </c>
      <c r="AY216" s="14" t="s">
        <v>237</v>
      </c>
      <c r="BE216" s="160">
        <f t="shared" si="24"/>
        <v>0</v>
      </c>
      <c r="BF216" s="160">
        <f t="shared" si="25"/>
        <v>0</v>
      </c>
      <c r="BG216" s="160">
        <f t="shared" si="26"/>
        <v>0</v>
      </c>
      <c r="BH216" s="160">
        <f t="shared" si="27"/>
        <v>0</v>
      </c>
      <c r="BI216" s="160">
        <f t="shared" si="28"/>
        <v>0</v>
      </c>
      <c r="BJ216" s="14" t="s">
        <v>89</v>
      </c>
      <c r="BK216" s="160">
        <f t="shared" si="29"/>
        <v>0</v>
      </c>
      <c r="BL216" s="14" t="s">
        <v>286</v>
      </c>
      <c r="BM216" s="159" t="s">
        <v>407</v>
      </c>
    </row>
    <row r="217" spans="1:65" s="2" customFormat="1" ht="21.75" customHeight="1" x14ac:dyDescent="0.2">
      <c r="A217" s="29"/>
      <c r="B217" s="146"/>
      <c r="C217" s="147" t="s">
        <v>256</v>
      </c>
      <c r="D217" s="147" t="s">
        <v>240</v>
      </c>
      <c r="E217" s="148"/>
      <c r="F217" s="149" t="s">
        <v>395</v>
      </c>
      <c r="G217" s="150" t="s">
        <v>242</v>
      </c>
      <c r="H217" s="151">
        <v>139.59</v>
      </c>
      <c r="I217" s="152"/>
      <c r="J217" s="153">
        <f t="shared" si="2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21"/>
        <v>0</v>
      </c>
      <c r="Q217" s="157">
        <v>0</v>
      </c>
      <c r="R217" s="157">
        <f t="shared" si="22"/>
        <v>0</v>
      </c>
      <c r="S217" s="157">
        <v>0</v>
      </c>
      <c r="T217" s="158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286</v>
      </c>
      <c r="AT217" s="159" t="s">
        <v>240</v>
      </c>
      <c r="AU217" s="159" t="s">
        <v>89</v>
      </c>
      <c r="AY217" s="14" t="s">
        <v>237</v>
      </c>
      <c r="BE217" s="160">
        <f t="shared" si="24"/>
        <v>0</v>
      </c>
      <c r="BF217" s="160">
        <f t="shared" si="25"/>
        <v>0</v>
      </c>
      <c r="BG217" s="160">
        <f t="shared" si="26"/>
        <v>0</v>
      </c>
      <c r="BH217" s="160">
        <f t="shared" si="27"/>
        <v>0</v>
      </c>
      <c r="BI217" s="160">
        <f t="shared" si="28"/>
        <v>0</v>
      </c>
      <c r="BJ217" s="14" t="s">
        <v>89</v>
      </c>
      <c r="BK217" s="160">
        <f t="shared" si="29"/>
        <v>0</v>
      </c>
      <c r="BL217" s="14" t="s">
        <v>286</v>
      </c>
      <c r="BM217" s="159" t="s">
        <v>251</v>
      </c>
    </row>
    <row r="218" spans="1:65" s="2" customFormat="1" ht="21.75" customHeight="1" x14ac:dyDescent="0.2">
      <c r="A218" s="29"/>
      <c r="B218" s="146"/>
      <c r="C218" s="147" t="s">
        <v>427</v>
      </c>
      <c r="D218" s="147" t="s">
        <v>240</v>
      </c>
      <c r="E218" s="148"/>
      <c r="F218" s="149" t="s">
        <v>397</v>
      </c>
      <c r="G218" s="150" t="s">
        <v>242</v>
      </c>
      <c r="H218" s="151">
        <v>139.59</v>
      </c>
      <c r="I218" s="152"/>
      <c r="J218" s="153">
        <f t="shared" si="2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21"/>
        <v>0</v>
      </c>
      <c r="Q218" s="157">
        <v>8.0000000000000007E-5</v>
      </c>
      <c r="R218" s="157">
        <f t="shared" si="22"/>
        <v>1.11672E-2</v>
      </c>
      <c r="S218" s="157">
        <v>0</v>
      </c>
      <c r="T218" s="158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286</v>
      </c>
      <c r="AT218" s="159" t="s">
        <v>240</v>
      </c>
      <c r="AU218" s="159" t="s">
        <v>89</v>
      </c>
      <c r="AY218" s="14" t="s">
        <v>237</v>
      </c>
      <c r="BE218" s="160">
        <f t="shared" si="24"/>
        <v>0</v>
      </c>
      <c r="BF218" s="160">
        <f t="shared" si="25"/>
        <v>0</v>
      </c>
      <c r="BG218" s="160">
        <f t="shared" si="26"/>
        <v>0</v>
      </c>
      <c r="BH218" s="160">
        <f t="shared" si="27"/>
        <v>0</v>
      </c>
      <c r="BI218" s="160">
        <f t="shared" si="28"/>
        <v>0</v>
      </c>
      <c r="BJ218" s="14" t="s">
        <v>89</v>
      </c>
      <c r="BK218" s="160">
        <f t="shared" si="29"/>
        <v>0</v>
      </c>
      <c r="BL218" s="14" t="s">
        <v>286</v>
      </c>
      <c r="BM218" s="159" t="s">
        <v>254</v>
      </c>
    </row>
    <row r="219" spans="1:65" s="2" customFormat="1" ht="21.75" customHeight="1" x14ac:dyDescent="0.2">
      <c r="A219" s="29"/>
      <c r="B219" s="146"/>
      <c r="C219" s="147" t="s">
        <v>430</v>
      </c>
      <c r="D219" s="147" t="s">
        <v>240</v>
      </c>
      <c r="E219" s="148"/>
      <c r="F219" s="149" t="s">
        <v>400</v>
      </c>
      <c r="G219" s="150" t="s">
        <v>242</v>
      </c>
      <c r="H219" s="151">
        <v>139.59</v>
      </c>
      <c r="I219" s="152"/>
      <c r="J219" s="153">
        <f t="shared" si="2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21"/>
        <v>0</v>
      </c>
      <c r="Q219" s="157">
        <v>4.4999999999999997E-3</v>
      </c>
      <c r="R219" s="157">
        <f t="shared" si="22"/>
        <v>0.62815500000000002</v>
      </c>
      <c r="S219" s="157">
        <v>0</v>
      </c>
      <c r="T219" s="158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286</v>
      </c>
      <c r="AT219" s="159" t="s">
        <v>240</v>
      </c>
      <c r="AU219" s="159" t="s">
        <v>89</v>
      </c>
      <c r="AY219" s="14" t="s">
        <v>237</v>
      </c>
      <c r="BE219" s="160">
        <f t="shared" si="24"/>
        <v>0</v>
      </c>
      <c r="BF219" s="160">
        <f t="shared" si="25"/>
        <v>0</v>
      </c>
      <c r="BG219" s="160">
        <f t="shared" si="26"/>
        <v>0</v>
      </c>
      <c r="BH219" s="160">
        <f t="shared" si="27"/>
        <v>0</v>
      </c>
      <c r="BI219" s="160">
        <f t="shared" si="28"/>
        <v>0</v>
      </c>
      <c r="BJ219" s="14" t="s">
        <v>89</v>
      </c>
      <c r="BK219" s="160">
        <f t="shared" si="29"/>
        <v>0</v>
      </c>
      <c r="BL219" s="14" t="s">
        <v>286</v>
      </c>
      <c r="BM219" s="159" t="s">
        <v>256</v>
      </c>
    </row>
    <row r="220" spans="1:65" s="2" customFormat="1" ht="21.75" customHeight="1" x14ac:dyDescent="0.2">
      <c r="A220" s="29"/>
      <c r="B220" s="146"/>
      <c r="C220" s="147" t="s">
        <v>433</v>
      </c>
      <c r="D220" s="147" t="s">
        <v>240</v>
      </c>
      <c r="E220" s="148"/>
      <c r="F220" s="149" t="s">
        <v>402</v>
      </c>
      <c r="G220" s="150" t="s">
        <v>242</v>
      </c>
      <c r="H220" s="151">
        <v>139.59</v>
      </c>
      <c r="I220" s="152"/>
      <c r="J220" s="153">
        <f t="shared" si="2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21"/>
        <v>0</v>
      </c>
      <c r="Q220" s="157">
        <v>0</v>
      </c>
      <c r="R220" s="157">
        <f t="shared" si="22"/>
        <v>0</v>
      </c>
      <c r="S220" s="157">
        <v>0</v>
      </c>
      <c r="T220" s="158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286</v>
      </c>
      <c r="AT220" s="159" t="s">
        <v>240</v>
      </c>
      <c r="AU220" s="159" t="s">
        <v>89</v>
      </c>
      <c r="AY220" s="14" t="s">
        <v>237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4" t="s">
        <v>89</v>
      </c>
      <c r="BK220" s="160">
        <f t="shared" si="29"/>
        <v>0</v>
      </c>
      <c r="BL220" s="14" t="s">
        <v>286</v>
      </c>
      <c r="BM220" s="159" t="s">
        <v>430</v>
      </c>
    </row>
    <row r="221" spans="1:65" s="2" customFormat="1" ht="21.75" customHeight="1" x14ac:dyDescent="0.2">
      <c r="A221" s="29"/>
      <c r="B221" s="146"/>
      <c r="C221" s="147" t="s">
        <v>436</v>
      </c>
      <c r="D221" s="147" t="s">
        <v>240</v>
      </c>
      <c r="E221" s="148"/>
      <c r="F221" s="149" t="s">
        <v>405</v>
      </c>
      <c r="G221" s="150" t="s">
        <v>266</v>
      </c>
      <c r="H221" s="151">
        <v>1.0489999999999999</v>
      </c>
      <c r="I221" s="152"/>
      <c r="J221" s="153">
        <f t="shared" si="2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21"/>
        <v>0</v>
      </c>
      <c r="Q221" s="157">
        <v>0</v>
      </c>
      <c r="R221" s="157">
        <f t="shared" si="22"/>
        <v>0</v>
      </c>
      <c r="S221" s="157">
        <v>0</v>
      </c>
      <c r="T221" s="158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286</v>
      </c>
      <c r="AT221" s="159" t="s">
        <v>240</v>
      </c>
      <c r="AU221" s="159" t="s">
        <v>89</v>
      </c>
      <c r="AY221" s="14" t="s">
        <v>237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4" t="s">
        <v>89</v>
      </c>
      <c r="BK221" s="160">
        <f t="shared" si="29"/>
        <v>0</v>
      </c>
      <c r="BL221" s="14" t="s">
        <v>286</v>
      </c>
      <c r="BM221" s="159" t="s">
        <v>436</v>
      </c>
    </row>
    <row r="222" spans="1:65" s="2" customFormat="1" ht="21.75" customHeight="1" x14ac:dyDescent="0.2">
      <c r="A222" s="29"/>
      <c r="B222" s="146"/>
      <c r="C222" s="147" t="s">
        <v>439</v>
      </c>
      <c r="D222" s="147" t="s">
        <v>240</v>
      </c>
      <c r="E222" s="148"/>
      <c r="F222" s="149" t="s">
        <v>408</v>
      </c>
      <c r="G222" s="150" t="s">
        <v>266</v>
      </c>
      <c r="H222" s="151">
        <v>1.0489999999999999</v>
      </c>
      <c r="I222" s="152"/>
      <c r="J222" s="153">
        <f t="shared" si="2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21"/>
        <v>0</v>
      </c>
      <c r="Q222" s="157">
        <v>0</v>
      </c>
      <c r="R222" s="157">
        <f t="shared" si="22"/>
        <v>0</v>
      </c>
      <c r="S222" s="157">
        <v>0</v>
      </c>
      <c r="T222" s="158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286</v>
      </c>
      <c r="AT222" s="159" t="s">
        <v>240</v>
      </c>
      <c r="AU222" s="159" t="s">
        <v>89</v>
      </c>
      <c r="AY222" s="14" t="s">
        <v>237</v>
      </c>
      <c r="BE222" s="160">
        <f t="shared" si="24"/>
        <v>0</v>
      </c>
      <c r="BF222" s="160">
        <f t="shared" si="25"/>
        <v>0</v>
      </c>
      <c r="BG222" s="160">
        <f t="shared" si="26"/>
        <v>0</v>
      </c>
      <c r="BH222" s="160">
        <f t="shared" si="27"/>
        <v>0</v>
      </c>
      <c r="BI222" s="160">
        <f t="shared" si="28"/>
        <v>0</v>
      </c>
      <c r="BJ222" s="14" t="s">
        <v>89</v>
      </c>
      <c r="BK222" s="160">
        <f t="shared" si="29"/>
        <v>0</v>
      </c>
      <c r="BL222" s="14" t="s">
        <v>286</v>
      </c>
      <c r="BM222" s="159" t="s">
        <v>442</v>
      </c>
    </row>
    <row r="223" spans="1:65" s="2" customFormat="1" ht="21.75" customHeight="1" x14ac:dyDescent="0.2">
      <c r="A223" s="29"/>
      <c r="B223" s="146"/>
      <c r="C223" s="147" t="s">
        <v>442</v>
      </c>
      <c r="D223" s="147" t="s">
        <v>240</v>
      </c>
      <c r="E223" s="148"/>
      <c r="F223" s="149" t="s">
        <v>411</v>
      </c>
      <c r="G223" s="150" t="s">
        <v>266</v>
      </c>
      <c r="H223" s="151">
        <v>1.0489999999999999</v>
      </c>
      <c r="I223" s="152"/>
      <c r="J223" s="153">
        <f t="shared" si="2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21"/>
        <v>0</v>
      </c>
      <c r="Q223" s="157">
        <v>0</v>
      </c>
      <c r="R223" s="157">
        <f t="shared" si="22"/>
        <v>0</v>
      </c>
      <c r="S223" s="157">
        <v>0</v>
      </c>
      <c r="T223" s="158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286</v>
      </c>
      <c r="AT223" s="159" t="s">
        <v>240</v>
      </c>
      <c r="AU223" s="159" t="s">
        <v>89</v>
      </c>
      <c r="AY223" s="14" t="s">
        <v>237</v>
      </c>
      <c r="BE223" s="160">
        <f t="shared" si="24"/>
        <v>0</v>
      </c>
      <c r="BF223" s="160">
        <f t="shared" si="25"/>
        <v>0</v>
      </c>
      <c r="BG223" s="160">
        <f t="shared" si="26"/>
        <v>0</v>
      </c>
      <c r="BH223" s="160">
        <f t="shared" si="27"/>
        <v>0</v>
      </c>
      <c r="BI223" s="160">
        <f t="shared" si="28"/>
        <v>0</v>
      </c>
      <c r="BJ223" s="14" t="s">
        <v>89</v>
      </c>
      <c r="BK223" s="160">
        <f t="shared" si="29"/>
        <v>0</v>
      </c>
      <c r="BL223" s="14" t="s">
        <v>286</v>
      </c>
      <c r="BM223" s="159" t="s">
        <v>448</v>
      </c>
    </row>
    <row r="224" spans="1:65" s="12" customFormat="1" ht="22.95" customHeight="1" x14ac:dyDescent="0.25">
      <c r="B224" s="134"/>
      <c r="D224" s="135" t="s">
        <v>76</v>
      </c>
      <c r="E224" s="144"/>
      <c r="F224" s="144" t="s">
        <v>413</v>
      </c>
      <c r="I224" s="137"/>
      <c r="J224" s="145">
        <f>BK224</f>
        <v>0</v>
      </c>
      <c r="L224" s="134"/>
      <c r="M224" s="138"/>
      <c r="N224" s="139"/>
      <c r="O224" s="139"/>
      <c r="P224" s="140">
        <f>SUM(P225:P226)</f>
        <v>0</v>
      </c>
      <c r="Q224" s="139"/>
      <c r="R224" s="140">
        <f>SUM(R225:R226)</f>
        <v>2.7499999999999998E-3</v>
      </c>
      <c r="S224" s="139"/>
      <c r="T224" s="141">
        <f>SUM(T225:T226)</f>
        <v>0</v>
      </c>
      <c r="AR224" s="135" t="s">
        <v>89</v>
      </c>
      <c r="AT224" s="142" t="s">
        <v>76</v>
      </c>
      <c r="AU224" s="142" t="s">
        <v>83</v>
      </c>
      <c r="AY224" s="135" t="s">
        <v>237</v>
      </c>
      <c r="BK224" s="143">
        <f>SUM(BK225:BK226)</f>
        <v>0</v>
      </c>
    </row>
    <row r="225" spans="1:65" s="2" customFormat="1" ht="21.75" customHeight="1" x14ac:dyDescent="0.2">
      <c r="A225" s="29"/>
      <c r="B225" s="146"/>
      <c r="C225" s="147" t="s">
        <v>445</v>
      </c>
      <c r="D225" s="147" t="s">
        <v>240</v>
      </c>
      <c r="E225" s="148"/>
      <c r="F225" s="149" t="s">
        <v>414</v>
      </c>
      <c r="G225" s="150" t="s">
        <v>242</v>
      </c>
      <c r="H225" s="151">
        <v>5.5</v>
      </c>
      <c r="I225" s="152"/>
      <c r="J225" s="153">
        <f>ROUND(I225*H225,2)</f>
        <v>0</v>
      </c>
      <c r="K225" s="154"/>
      <c r="L225" s="30"/>
      <c r="M225" s="155" t="s">
        <v>1</v>
      </c>
      <c r="N225" s="156" t="s">
        <v>43</v>
      </c>
      <c r="O225" s="54"/>
      <c r="P225" s="157">
        <f>O225*H225</f>
        <v>0</v>
      </c>
      <c r="Q225" s="157">
        <v>4.0999999999999999E-4</v>
      </c>
      <c r="R225" s="157">
        <f>Q225*H225</f>
        <v>2.2550000000000001E-3</v>
      </c>
      <c r="S225" s="157">
        <v>0</v>
      </c>
      <c r="T225" s="158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286</v>
      </c>
      <c r="AT225" s="159" t="s">
        <v>240</v>
      </c>
      <c r="AU225" s="159" t="s">
        <v>89</v>
      </c>
      <c r="AY225" s="14" t="s">
        <v>237</v>
      </c>
      <c r="BE225" s="160">
        <f>IF(N225="základná",J225,0)</f>
        <v>0</v>
      </c>
      <c r="BF225" s="160">
        <f>IF(N225="znížená",J225,0)</f>
        <v>0</v>
      </c>
      <c r="BG225" s="160">
        <f>IF(N225="zákl. prenesená",J225,0)</f>
        <v>0</v>
      </c>
      <c r="BH225" s="160">
        <f>IF(N225="zníž. prenesená",J225,0)</f>
        <v>0</v>
      </c>
      <c r="BI225" s="160">
        <f>IF(N225="nulová",J225,0)</f>
        <v>0</v>
      </c>
      <c r="BJ225" s="14" t="s">
        <v>89</v>
      </c>
      <c r="BK225" s="160">
        <f>ROUND(I225*H225,2)</f>
        <v>0</v>
      </c>
      <c r="BL225" s="14" t="s">
        <v>286</v>
      </c>
      <c r="BM225" s="159" t="s">
        <v>457</v>
      </c>
    </row>
    <row r="226" spans="1:65" s="2" customFormat="1" ht="21.75" customHeight="1" x14ac:dyDescent="0.2">
      <c r="A226" s="29"/>
      <c r="B226" s="146"/>
      <c r="C226" s="147" t="s">
        <v>448</v>
      </c>
      <c r="D226" s="147" t="s">
        <v>240</v>
      </c>
      <c r="E226" s="148"/>
      <c r="F226" s="149" t="s">
        <v>417</v>
      </c>
      <c r="G226" s="150" t="s">
        <v>242</v>
      </c>
      <c r="H226" s="151">
        <v>5.5</v>
      </c>
      <c r="I226" s="152"/>
      <c r="J226" s="153">
        <f>ROUND(I226*H226,2)</f>
        <v>0</v>
      </c>
      <c r="K226" s="154"/>
      <c r="L226" s="30"/>
      <c r="M226" s="155" t="s">
        <v>1</v>
      </c>
      <c r="N226" s="156" t="s">
        <v>43</v>
      </c>
      <c r="O226" s="54"/>
      <c r="P226" s="157">
        <f>O226*H226</f>
        <v>0</v>
      </c>
      <c r="Q226" s="157">
        <v>9.0000000000000006E-5</v>
      </c>
      <c r="R226" s="157">
        <f>Q226*H226</f>
        <v>4.95E-4</v>
      </c>
      <c r="S226" s="157">
        <v>0</v>
      </c>
      <c r="T226" s="158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286</v>
      </c>
      <c r="AT226" s="159" t="s">
        <v>240</v>
      </c>
      <c r="AU226" s="159" t="s">
        <v>89</v>
      </c>
      <c r="AY226" s="14" t="s">
        <v>237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4" t="s">
        <v>89</v>
      </c>
      <c r="BK226" s="160">
        <f>ROUND(I226*H226,2)</f>
        <v>0</v>
      </c>
      <c r="BL226" s="14" t="s">
        <v>286</v>
      </c>
      <c r="BM226" s="159" t="s">
        <v>464</v>
      </c>
    </row>
    <row r="227" spans="1:65" s="12" customFormat="1" ht="22.95" customHeight="1" x14ac:dyDescent="0.25">
      <c r="B227" s="134"/>
      <c r="D227" s="135" t="s">
        <v>76</v>
      </c>
      <c r="E227" s="144"/>
      <c r="F227" s="144" t="s">
        <v>419</v>
      </c>
      <c r="I227" s="137"/>
      <c r="J227" s="145">
        <f>BK227</f>
        <v>0</v>
      </c>
      <c r="L227" s="134"/>
      <c r="M227" s="138"/>
      <c r="N227" s="139"/>
      <c r="O227" s="139"/>
      <c r="P227" s="140">
        <f>SUM(P228:P236)</f>
        <v>0</v>
      </c>
      <c r="Q227" s="139"/>
      <c r="R227" s="140">
        <f>SUM(R228:R236)</f>
        <v>0.18295883000000002</v>
      </c>
      <c r="S227" s="139"/>
      <c r="T227" s="141">
        <f>SUM(T228:T236)</f>
        <v>8.8877999999999985E-2</v>
      </c>
      <c r="AR227" s="135" t="s">
        <v>89</v>
      </c>
      <c r="AT227" s="142" t="s">
        <v>76</v>
      </c>
      <c r="AU227" s="142" t="s">
        <v>83</v>
      </c>
      <c r="AY227" s="135" t="s">
        <v>237</v>
      </c>
      <c r="BK227" s="143">
        <f>SUM(BK228:BK236)</f>
        <v>0</v>
      </c>
    </row>
    <row r="228" spans="1:65" s="2" customFormat="1" ht="21.75" customHeight="1" x14ac:dyDescent="0.2">
      <c r="A228" s="29"/>
      <c r="B228" s="146"/>
      <c r="C228" s="147" t="s">
        <v>452</v>
      </c>
      <c r="D228" s="147" t="s">
        <v>240</v>
      </c>
      <c r="E228" s="148"/>
      <c r="F228" s="149" t="s">
        <v>420</v>
      </c>
      <c r="G228" s="150" t="s">
        <v>242</v>
      </c>
      <c r="H228" s="151">
        <v>296.26</v>
      </c>
      <c r="I228" s="152"/>
      <c r="J228" s="153">
        <f t="shared" ref="J228:J236" si="30">ROUND(I228*H228,2)</f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ref="P228:P236" si="31">O228*H228</f>
        <v>0</v>
      </c>
      <c r="Q228" s="157">
        <v>0</v>
      </c>
      <c r="R228" s="157">
        <f t="shared" ref="R228:R236" si="32">Q228*H228</f>
        <v>0</v>
      </c>
      <c r="S228" s="157">
        <v>2.9999999999999997E-4</v>
      </c>
      <c r="T228" s="158">
        <f t="shared" ref="T228:T236" si="33">S228*H228</f>
        <v>8.8877999999999985E-2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286</v>
      </c>
      <c r="AT228" s="159" t="s">
        <v>240</v>
      </c>
      <c r="AU228" s="159" t="s">
        <v>89</v>
      </c>
      <c r="AY228" s="14" t="s">
        <v>237</v>
      </c>
      <c r="BE228" s="160">
        <f t="shared" ref="BE228:BE236" si="34">IF(N228="základná",J228,0)</f>
        <v>0</v>
      </c>
      <c r="BF228" s="160">
        <f t="shared" ref="BF228:BF236" si="35">IF(N228="znížená",J228,0)</f>
        <v>0</v>
      </c>
      <c r="BG228" s="160">
        <f t="shared" ref="BG228:BG236" si="36">IF(N228="zákl. prenesená",J228,0)</f>
        <v>0</v>
      </c>
      <c r="BH228" s="160">
        <f t="shared" ref="BH228:BH236" si="37">IF(N228="zníž. prenesená",J228,0)</f>
        <v>0</v>
      </c>
      <c r="BI228" s="160">
        <f t="shared" ref="BI228:BI236" si="38">IF(N228="nulová",J228,0)</f>
        <v>0</v>
      </c>
      <c r="BJ228" s="14" t="s">
        <v>89</v>
      </c>
      <c r="BK228" s="160">
        <f t="shared" ref="BK228:BK236" si="39">ROUND(I228*H228,2)</f>
        <v>0</v>
      </c>
      <c r="BL228" s="14" t="s">
        <v>286</v>
      </c>
      <c r="BM228" s="159" t="s">
        <v>471</v>
      </c>
    </row>
    <row r="229" spans="1:65" s="2" customFormat="1" ht="21.75" customHeight="1" x14ac:dyDescent="0.2">
      <c r="A229" s="29"/>
      <c r="B229" s="146"/>
      <c r="C229" s="147" t="s">
        <v>457</v>
      </c>
      <c r="D229" s="147" t="s">
        <v>240</v>
      </c>
      <c r="E229" s="148"/>
      <c r="F229" s="149" t="s">
        <v>423</v>
      </c>
      <c r="G229" s="150" t="s">
        <v>307</v>
      </c>
      <c r="H229" s="151">
        <v>80</v>
      </c>
      <c r="I229" s="152"/>
      <c r="J229" s="153">
        <f t="shared" si="3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31"/>
        <v>0</v>
      </c>
      <c r="Q229" s="157">
        <v>0</v>
      </c>
      <c r="R229" s="157">
        <f t="shared" si="32"/>
        <v>0</v>
      </c>
      <c r="S229" s="157">
        <v>0</v>
      </c>
      <c r="T229" s="158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286</v>
      </c>
      <c r="AT229" s="159" t="s">
        <v>240</v>
      </c>
      <c r="AU229" s="159" t="s">
        <v>89</v>
      </c>
      <c r="AY229" s="14" t="s">
        <v>237</v>
      </c>
      <c r="BE229" s="160">
        <f t="shared" si="34"/>
        <v>0</v>
      </c>
      <c r="BF229" s="160">
        <f t="shared" si="35"/>
        <v>0</v>
      </c>
      <c r="BG229" s="160">
        <f t="shared" si="36"/>
        <v>0</v>
      </c>
      <c r="BH229" s="160">
        <f t="shared" si="37"/>
        <v>0</v>
      </c>
      <c r="BI229" s="160">
        <f t="shared" si="38"/>
        <v>0</v>
      </c>
      <c r="BJ229" s="14" t="s">
        <v>89</v>
      </c>
      <c r="BK229" s="160">
        <f t="shared" si="39"/>
        <v>0</v>
      </c>
      <c r="BL229" s="14" t="s">
        <v>286</v>
      </c>
      <c r="BM229" s="159" t="s">
        <v>527</v>
      </c>
    </row>
    <row r="230" spans="1:65" s="2" customFormat="1" ht="21.75" customHeight="1" x14ac:dyDescent="0.2">
      <c r="A230" s="29"/>
      <c r="B230" s="146"/>
      <c r="C230" s="147" t="s">
        <v>460</v>
      </c>
      <c r="D230" s="147" t="s">
        <v>240</v>
      </c>
      <c r="E230" s="148"/>
      <c r="F230" s="149" t="s">
        <v>425</v>
      </c>
      <c r="G230" s="150" t="s">
        <v>242</v>
      </c>
      <c r="H230" s="151">
        <v>374.81200000000001</v>
      </c>
      <c r="I230" s="152"/>
      <c r="J230" s="153">
        <f t="shared" si="3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31"/>
        <v>0</v>
      </c>
      <c r="Q230" s="157">
        <v>1E-4</v>
      </c>
      <c r="R230" s="157">
        <f t="shared" si="32"/>
        <v>3.7481200000000006E-2</v>
      </c>
      <c r="S230" s="157">
        <v>0</v>
      </c>
      <c r="T230" s="158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286</v>
      </c>
      <c r="AT230" s="159" t="s">
        <v>240</v>
      </c>
      <c r="AU230" s="159" t="s">
        <v>89</v>
      </c>
      <c r="AY230" s="14" t="s">
        <v>237</v>
      </c>
      <c r="BE230" s="160">
        <f t="shared" si="34"/>
        <v>0</v>
      </c>
      <c r="BF230" s="160">
        <f t="shared" si="35"/>
        <v>0</v>
      </c>
      <c r="BG230" s="160">
        <f t="shared" si="36"/>
        <v>0</v>
      </c>
      <c r="BH230" s="160">
        <f t="shared" si="37"/>
        <v>0</v>
      </c>
      <c r="BI230" s="160">
        <f t="shared" si="38"/>
        <v>0</v>
      </c>
      <c r="BJ230" s="14" t="s">
        <v>89</v>
      </c>
      <c r="BK230" s="160">
        <f t="shared" si="39"/>
        <v>0</v>
      </c>
      <c r="BL230" s="14" t="s">
        <v>286</v>
      </c>
      <c r="BM230" s="159" t="s">
        <v>529</v>
      </c>
    </row>
    <row r="231" spans="1:65" s="2" customFormat="1" ht="21.75" customHeight="1" x14ac:dyDescent="0.2">
      <c r="A231" s="29"/>
      <c r="B231" s="146"/>
      <c r="C231" s="147" t="s">
        <v>464</v>
      </c>
      <c r="D231" s="147" t="s">
        <v>240</v>
      </c>
      <c r="E231" s="148"/>
      <c r="F231" s="149" t="s">
        <v>431</v>
      </c>
      <c r="G231" s="150" t="s">
        <v>242</v>
      </c>
      <c r="H231" s="151">
        <v>296.26</v>
      </c>
      <c r="I231" s="152"/>
      <c r="J231" s="153">
        <f t="shared" si="3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31"/>
        <v>0</v>
      </c>
      <c r="Q231" s="157">
        <v>0</v>
      </c>
      <c r="R231" s="157">
        <f t="shared" si="32"/>
        <v>0</v>
      </c>
      <c r="S231" s="157">
        <v>0</v>
      </c>
      <c r="T231" s="158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286</v>
      </c>
      <c r="AT231" s="159" t="s">
        <v>240</v>
      </c>
      <c r="AU231" s="159" t="s">
        <v>89</v>
      </c>
      <c r="AY231" s="14" t="s">
        <v>237</v>
      </c>
      <c r="BE231" s="160">
        <f t="shared" si="34"/>
        <v>0</v>
      </c>
      <c r="BF231" s="160">
        <f t="shared" si="35"/>
        <v>0</v>
      </c>
      <c r="BG231" s="160">
        <f t="shared" si="36"/>
        <v>0</v>
      </c>
      <c r="BH231" s="160">
        <f t="shared" si="37"/>
        <v>0</v>
      </c>
      <c r="BI231" s="160">
        <f t="shared" si="38"/>
        <v>0</v>
      </c>
      <c r="BJ231" s="14" t="s">
        <v>89</v>
      </c>
      <c r="BK231" s="160">
        <f t="shared" si="39"/>
        <v>0</v>
      </c>
      <c r="BL231" s="14" t="s">
        <v>286</v>
      </c>
      <c r="BM231" s="159" t="s">
        <v>531</v>
      </c>
    </row>
    <row r="232" spans="1:65" s="2" customFormat="1" ht="21.75" customHeight="1" x14ac:dyDescent="0.2">
      <c r="A232" s="29"/>
      <c r="B232" s="146"/>
      <c r="C232" s="147" t="s">
        <v>468</v>
      </c>
      <c r="D232" s="147" t="s">
        <v>240</v>
      </c>
      <c r="E232" s="148"/>
      <c r="F232" s="149" t="s">
        <v>434</v>
      </c>
      <c r="G232" s="150" t="s">
        <v>242</v>
      </c>
      <c r="H232" s="151">
        <v>296.26</v>
      </c>
      <c r="I232" s="152"/>
      <c r="J232" s="153">
        <f t="shared" si="3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31"/>
        <v>0</v>
      </c>
      <c r="Q232" s="157">
        <v>3.0000000000000001E-5</v>
      </c>
      <c r="R232" s="157">
        <f t="shared" si="32"/>
        <v>8.8877999999999995E-3</v>
      </c>
      <c r="S232" s="157">
        <v>0</v>
      </c>
      <c r="T232" s="158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286</v>
      </c>
      <c r="AT232" s="159" t="s">
        <v>240</v>
      </c>
      <c r="AU232" s="159" t="s">
        <v>89</v>
      </c>
      <c r="AY232" s="14" t="s">
        <v>237</v>
      </c>
      <c r="BE232" s="160">
        <f t="shared" si="34"/>
        <v>0</v>
      </c>
      <c r="BF232" s="160">
        <f t="shared" si="35"/>
        <v>0</v>
      </c>
      <c r="BG232" s="160">
        <f t="shared" si="36"/>
        <v>0</v>
      </c>
      <c r="BH232" s="160">
        <f t="shared" si="37"/>
        <v>0</v>
      </c>
      <c r="BI232" s="160">
        <f t="shared" si="38"/>
        <v>0</v>
      </c>
      <c r="BJ232" s="14" t="s">
        <v>89</v>
      </c>
      <c r="BK232" s="160">
        <f t="shared" si="39"/>
        <v>0</v>
      </c>
      <c r="BL232" s="14" t="s">
        <v>286</v>
      </c>
      <c r="BM232" s="159" t="s">
        <v>533</v>
      </c>
    </row>
    <row r="233" spans="1:65" s="2" customFormat="1" ht="21.75" customHeight="1" x14ac:dyDescent="0.2">
      <c r="A233" s="29"/>
      <c r="B233" s="146"/>
      <c r="C233" s="147" t="s">
        <v>471</v>
      </c>
      <c r="D233" s="147" t="s">
        <v>240</v>
      </c>
      <c r="E233" s="148"/>
      <c r="F233" s="149" t="s">
        <v>437</v>
      </c>
      <c r="G233" s="150" t="s">
        <v>242</v>
      </c>
      <c r="H233" s="151">
        <v>55.825000000000003</v>
      </c>
      <c r="I233" s="152"/>
      <c r="J233" s="153">
        <f t="shared" si="30"/>
        <v>0</v>
      </c>
      <c r="K233" s="154"/>
      <c r="L233" s="30"/>
      <c r="M233" s="155" t="s">
        <v>1</v>
      </c>
      <c r="N233" s="156" t="s">
        <v>43</v>
      </c>
      <c r="O233" s="54"/>
      <c r="P233" s="157">
        <f t="shared" si="31"/>
        <v>0</v>
      </c>
      <c r="Q233" s="157">
        <v>1.4999999999999999E-4</v>
      </c>
      <c r="R233" s="157">
        <f t="shared" si="32"/>
        <v>8.3737499999999992E-3</v>
      </c>
      <c r="S233" s="157">
        <v>0</v>
      </c>
      <c r="T233" s="158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286</v>
      </c>
      <c r="AT233" s="159" t="s">
        <v>240</v>
      </c>
      <c r="AU233" s="159" t="s">
        <v>89</v>
      </c>
      <c r="AY233" s="14" t="s">
        <v>237</v>
      </c>
      <c r="BE233" s="160">
        <f t="shared" si="34"/>
        <v>0</v>
      </c>
      <c r="BF233" s="160">
        <f t="shared" si="35"/>
        <v>0</v>
      </c>
      <c r="BG233" s="160">
        <f t="shared" si="36"/>
        <v>0</v>
      </c>
      <c r="BH233" s="160">
        <f t="shared" si="37"/>
        <v>0</v>
      </c>
      <c r="BI233" s="160">
        <f t="shared" si="38"/>
        <v>0</v>
      </c>
      <c r="BJ233" s="14" t="s">
        <v>89</v>
      </c>
      <c r="BK233" s="160">
        <f t="shared" si="39"/>
        <v>0</v>
      </c>
      <c r="BL233" s="14" t="s">
        <v>286</v>
      </c>
      <c r="BM233" s="159" t="s">
        <v>534</v>
      </c>
    </row>
    <row r="234" spans="1:65" s="2" customFormat="1" ht="21.75" customHeight="1" x14ac:dyDescent="0.2">
      <c r="A234" s="29"/>
      <c r="B234" s="146"/>
      <c r="C234" s="147" t="s">
        <v>609</v>
      </c>
      <c r="D234" s="147" t="s">
        <v>240</v>
      </c>
      <c r="E234" s="148"/>
      <c r="F234" s="149" t="s">
        <v>440</v>
      </c>
      <c r="G234" s="150" t="s">
        <v>242</v>
      </c>
      <c r="H234" s="151">
        <v>166.19</v>
      </c>
      <c r="I234" s="152"/>
      <c r="J234" s="153">
        <f t="shared" si="3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31"/>
        <v>0</v>
      </c>
      <c r="Q234" s="157">
        <v>0</v>
      </c>
      <c r="R234" s="157">
        <f t="shared" si="32"/>
        <v>0</v>
      </c>
      <c r="S234" s="157">
        <v>0</v>
      </c>
      <c r="T234" s="158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286</v>
      </c>
      <c r="AT234" s="159" t="s">
        <v>240</v>
      </c>
      <c r="AU234" s="159" t="s">
        <v>89</v>
      </c>
      <c r="AY234" s="14" t="s">
        <v>237</v>
      </c>
      <c r="BE234" s="160">
        <f t="shared" si="34"/>
        <v>0</v>
      </c>
      <c r="BF234" s="160">
        <f t="shared" si="35"/>
        <v>0</v>
      </c>
      <c r="BG234" s="160">
        <f t="shared" si="36"/>
        <v>0</v>
      </c>
      <c r="BH234" s="160">
        <f t="shared" si="37"/>
        <v>0</v>
      </c>
      <c r="BI234" s="160">
        <f t="shared" si="38"/>
        <v>0</v>
      </c>
      <c r="BJ234" s="14" t="s">
        <v>89</v>
      </c>
      <c r="BK234" s="160">
        <f t="shared" si="39"/>
        <v>0</v>
      </c>
      <c r="BL234" s="14" t="s">
        <v>286</v>
      </c>
      <c r="BM234" s="159" t="s">
        <v>536</v>
      </c>
    </row>
    <row r="235" spans="1:65" s="2" customFormat="1" ht="21.75" customHeight="1" x14ac:dyDescent="0.2">
      <c r="A235" s="29"/>
      <c r="B235" s="146"/>
      <c r="C235" s="147" t="s">
        <v>527</v>
      </c>
      <c r="D235" s="147" t="s">
        <v>240</v>
      </c>
      <c r="E235" s="148"/>
      <c r="F235" s="149" t="s">
        <v>3503</v>
      </c>
      <c r="G235" s="150" t="s">
        <v>242</v>
      </c>
      <c r="H235" s="151">
        <v>1</v>
      </c>
      <c r="I235" s="152"/>
      <c r="J235" s="153">
        <f t="shared" si="3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31"/>
        <v>0</v>
      </c>
      <c r="Q235" s="157">
        <v>7.7999999999999999E-4</v>
      </c>
      <c r="R235" s="157">
        <f t="shared" si="32"/>
        <v>7.7999999999999999E-4</v>
      </c>
      <c r="S235" s="157">
        <v>0</v>
      </c>
      <c r="T235" s="158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286</v>
      </c>
      <c r="AT235" s="159" t="s">
        <v>240</v>
      </c>
      <c r="AU235" s="159" t="s">
        <v>89</v>
      </c>
      <c r="AY235" s="14" t="s">
        <v>237</v>
      </c>
      <c r="BE235" s="160">
        <f t="shared" si="34"/>
        <v>0</v>
      </c>
      <c r="BF235" s="160">
        <f t="shared" si="35"/>
        <v>0</v>
      </c>
      <c r="BG235" s="160">
        <f t="shared" si="36"/>
        <v>0</v>
      </c>
      <c r="BH235" s="160">
        <f t="shared" si="37"/>
        <v>0</v>
      </c>
      <c r="BI235" s="160">
        <f t="shared" si="38"/>
        <v>0</v>
      </c>
      <c r="BJ235" s="14" t="s">
        <v>89</v>
      </c>
      <c r="BK235" s="160">
        <f t="shared" si="39"/>
        <v>0</v>
      </c>
      <c r="BL235" s="14" t="s">
        <v>286</v>
      </c>
      <c r="BM235" s="159" t="s">
        <v>3504</v>
      </c>
    </row>
    <row r="236" spans="1:65" s="2" customFormat="1" ht="44.25" customHeight="1" x14ac:dyDescent="0.2">
      <c r="A236" s="29"/>
      <c r="B236" s="146"/>
      <c r="C236" s="147" t="s">
        <v>614</v>
      </c>
      <c r="D236" s="147" t="s">
        <v>240</v>
      </c>
      <c r="E236" s="148"/>
      <c r="F236" s="149" t="s">
        <v>443</v>
      </c>
      <c r="G236" s="150" t="s">
        <v>242</v>
      </c>
      <c r="H236" s="151">
        <v>374.81200000000001</v>
      </c>
      <c r="I236" s="152"/>
      <c r="J236" s="153">
        <f t="shared" si="3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31"/>
        <v>0</v>
      </c>
      <c r="Q236" s="157">
        <v>3.4000000000000002E-4</v>
      </c>
      <c r="R236" s="157">
        <f t="shared" si="32"/>
        <v>0.12743608000000001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286</v>
      </c>
      <c r="AT236" s="159" t="s">
        <v>240</v>
      </c>
      <c r="AU236" s="159" t="s">
        <v>89</v>
      </c>
      <c r="AY236" s="14" t="s">
        <v>237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286</v>
      </c>
      <c r="BM236" s="159" t="s">
        <v>537</v>
      </c>
    </row>
    <row r="237" spans="1:65" s="12" customFormat="1" ht="25.95" customHeight="1" x14ac:dyDescent="0.25">
      <c r="B237" s="134"/>
      <c r="D237" s="135" t="s">
        <v>76</v>
      </c>
      <c r="E237" s="136"/>
      <c r="F237" s="136" t="s">
        <v>1081</v>
      </c>
      <c r="I237" s="137"/>
      <c r="J237" s="122">
        <f>BK237</f>
        <v>0</v>
      </c>
      <c r="L237" s="134"/>
      <c r="M237" s="138"/>
      <c r="N237" s="139"/>
      <c r="O237" s="139"/>
      <c r="P237" s="140">
        <f>P238</f>
        <v>0</v>
      </c>
      <c r="Q237" s="139"/>
      <c r="R237" s="140">
        <f>R238</f>
        <v>0</v>
      </c>
      <c r="S237" s="139"/>
      <c r="T237" s="141">
        <f>T238</f>
        <v>1.9200000000000002E-2</v>
      </c>
      <c r="AR237" s="135" t="s">
        <v>247</v>
      </c>
      <c r="AT237" s="142" t="s">
        <v>76</v>
      </c>
      <c r="AU237" s="142" t="s">
        <v>77</v>
      </c>
      <c r="AY237" s="135" t="s">
        <v>237</v>
      </c>
      <c r="BK237" s="143">
        <f>BK238</f>
        <v>0</v>
      </c>
    </row>
    <row r="238" spans="1:65" s="12" customFormat="1" ht="22.95" customHeight="1" x14ac:dyDescent="0.25">
      <c r="B238" s="134"/>
      <c r="D238" s="135" t="s">
        <v>76</v>
      </c>
      <c r="E238" s="144"/>
      <c r="F238" s="144" t="s">
        <v>1695</v>
      </c>
      <c r="I238" s="137"/>
      <c r="J238" s="145">
        <f>BK238</f>
        <v>0</v>
      </c>
      <c r="L238" s="134"/>
      <c r="M238" s="138"/>
      <c r="N238" s="139"/>
      <c r="O238" s="139"/>
      <c r="P238" s="140">
        <f>SUM(P239:P240)</f>
        <v>0</v>
      </c>
      <c r="Q238" s="139"/>
      <c r="R238" s="140">
        <f>SUM(R239:R240)</f>
        <v>0</v>
      </c>
      <c r="S238" s="139"/>
      <c r="T238" s="141">
        <f>SUM(T239:T240)</f>
        <v>1.9200000000000002E-2</v>
      </c>
      <c r="AR238" s="135" t="s">
        <v>247</v>
      </c>
      <c r="AT238" s="142" t="s">
        <v>76</v>
      </c>
      <c r="AU238" s="142" t="s">
        <v>83</v>
      </c>
      <c r="AY238" s="135" t="s">
        <v>237</v>
      </c>
      <c r="BK238" s="143">
        <f>SUM(BK239:BK240)</f>
        <v>0</v>
      </c>
    </row>
    <row r="239" spans="1:65" s="2" customFormat="1" ht="33" customHeight="1" x14ac:dyDescent="0.2">
      <c r="A239" s="29"/>
      <c r="B239" s="146"/>
      <c r="C239" s="147" t="s">
        <v>529</v>
      </c>
      <c r="D239" s="147" t="s">
        <v>240</v>
      </c>
      <c r="E239" s="148"/>
      <c r="F239" s="149" t="s">
        <v>3506</v>
      </c>
      <c r="G239" s="150" t="s">
        <v>376</v>
      </c>
      <c r="H239" s="151">
        <v>20</v>
      </c>
      <c r="I239" s="152"/>
      <c r="J239" s="153">
        <f>ROUND(I239*H239,2)</f>
        <v>0</v>
      </c>
      <c r="K239" s="154"/>
      <c r="L239" s="30"/>
      <c r="M239" s="155" t="s">
        <v>1</v>
      </c>
      <c r="N239" s="156" t="s">
        <v>43</v>
      </c>
      <c r="O239" s="54"/>
      <c r="P239" s="157">
        <f>O239*H239</f>
        <v>0</v>
      </c>
      <c r="Q239" s="157">
        <v>0</v>
      </c>
      <c r="R239" s="157">
        <f>Q239*H239</f>
        <v>0</v>
      </c>
      <c r="S239" s="157">
        <v>9.6000000000000002E-4</v>
      </c>
      <c r="T239" s="158">
        <f>S239*H239</f>
        <v>1.9200000000000002E-2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436</v>
      </c>
      <c r="AT239" s="159" t="s">
        <v>240</v>
      </c>
      <c r="AU239" s="159" t="s">
        <v>89</v>
      </c>
      <c r="AY239" s="14" t="s">
        <v>237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4" t="s">
        <v>89</v>
      </c>
      <c r="BK239" s="160">
        <f>ROUND(I239*H239,2)</f>
        <v>0</v>
      </c>
      <c r="BL239" s="14" t="s">
        <v>436</v>
      </c>
      <c r="BM239" s="159" t="s">
        <v>3507</v>
      </c>
    </row>
    <row r="240" spans="1:65" s="2" customFormat="1" ht="33" customHeight="1" x14ac:dyDescent="0.2">
      <c r="A240" s="29"/>
      <c r="B240" s="146"/>
      <c r="C240" s="147" t="s">
        <v>619</v>
      </c>
      <c r="D240" s="147" t="s">
        <v>240</v>
      </c>
      <c r="E240" s="148"/>
      <c r="F240" s="149" t="s">
        <v>3508</v>
      </c>
      <c r="G240" s="150" t="s">
        <v>376</v>
      </c>
      <c r="H240" s="151">
        <v>60</v>
      </c>
      <c r="I240" s="152"/>
      <c r="J240" s="153">
        <f>ROUND(I240*H240,2)</f>
        <v>0</v>
      </c>
      <c r="K240" s="154"/>
      <c r="L240" s="30"/>
      <c r="M240" s="155" t="s">
        <v>1</v>
      </c>
      <c r="N240" s="156" t="s">
        <v>43</v>
      </c>
      <c r="O240" s="54"/>
      <c r="P240" s="157">
        <f>O240*H240</f>
        <v>0</v>
      </c>
      <c r="Q240" s="157">
        <v>0</v>
      </c>
      <c r="R240" s="157">
        <f>Q240*H240</f>
        <v>0</v>
      </c>
      <c r="S240" s="157">
        <v>0</v>
      </c>
      <c r="T240" s="158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436</v>
      </c>
      <c r="AT240" s="159" t="s">
        <v>240</v>
      </c>
      <c r="AU240" s="159" t="s">
        <v>89</v>
      </c>
      <c r="AY240" s="14" t="s">
        <v>237</v>
      </c>
      <c r="BE240" s="160">
        <f>IF(N240="základná",J240,0)</f>
        <v>0</v>
      </c>
      <c r="BF240" s="160">
        <f>IF(N240="znížená",J240,0)</f>
        <v>0</v>
      </c>
      <c r="BG240" s="160">
        <f>IF(N240="zákl. prenesená",J240,0)</f>
        <v>0</v>
      </c>
      <c r="BH240" s="160">
        <f>IF(N240="zníž. prenesená",J240,0)</f>
        <v>0</v>
      </c>
      <c r="BI240" s="160">
        <f>IF(N240="nulová",J240,0)</f>
        <v>0</v>
      </c>
      <c r="BJ240" s="14" t="s">
        <v>89</v>
      </c>
      <c r="BK240" s="160">
        <f>ROUND(I240*H240,2)</f>
        <v>0</v>
      </c>
      <c r="BL240" s="14" t="s">
        <v>436</v>
      </c>
      <c r="BM240" s="159" t="s">
        <v>3509</v>
      </c>
    </row>
    <row r="241" spans="1:65" s="12" customFormat="1" ht="25.95" customHeight="1" x14ac:dyDescent="0.25">
      <c r="B241" s="134"/>
      <c r="D241" s="135" t="s">
        <v>76</v>
      </c>
      <c r="E241" s="136"/>
      <c r="F241" s="136" t="s">
        <v>451</v>
      </c>
      <c r="I241" s="137"/>
      <c r="J241" s="122">
        <f>BK241</f>
        <v>0</v>
      </c>
      <c r="L241" s="134"/>
      <c r="M241" s="138"/>
      <c r="N241" s="139"/>
      <c r="O241" s="139"/>
      <c r="P241" s="140">
        <f>SUM(P242:P244)</f>
        <v>0</v>
      </c>
      <c r="Q241" s="139"/>
      <c r="R241" s="140">
        <f>SUM(R242:R244)</f>
        <v>0</v>
      </c>
      <c r="S241" s="139"/>
      <c r="T241" s="141">
        <f>SUM(T242:T244)</f>
        <v>0</v>
      </c>
      <c r="AR241" s="135" t="s">
        <v>243</v>
      </c>
      <c r="AT241" s="142" t="s">
        <v>76</v>
      </c>
      <c r="AU241" s="142" t="s">
        <v>77</v>
      </c>
      <c r="AY241" s="135" t="s">
        <v>237</v>
      </c>
      <c r="BK241" s="143">
        <f>SUM(BK242:BK244)</f>
        <v>0</v>
      </c>
    </row>
    <row r="242" spans="1:65" s="2" customFormat="1" ht="44.25" customHeight="1" x14ac:dyDescent="0.2">
      <c r="A242" s="29"/>
      <c r="B242" s="146"/>
      <c r="C242" s="147" t="s">
        <v>531</v>
      </c>
      <c r="D242" s="147" t="s">
        <v>240</v>
      </c>
      <c r="E242" s="148"/>
      <c r="F242" s="149" t="s">
        <v>453</v>
      </c>
      <c r="G242" s="150" t="s">
        <v>454</v>
      </c>
      <c r="H242" s="151">
        <v>20</v>
      </c>
      <c r="I242" s="152"/>
      <c r="J242" s="153">
        <f>ROUND(I242*H242,2)</f>
        <v>0</v>
      </c>
      <c r="K242" s="154"/>
      <c r="L242" s="30"/>
      <c r="M242" s="155" t="s">
        <v>1</v>
      </c>
      <c r="N242" s="156" t="s">
        <v>43</v>
      </c>
      <c r="O242" s="54"/>
      <c r="P242" s="157">
        <f>O242*H242</f>
        <v>0</v>
      </c>
      <c r="Q242" s="157">
        <v>0</v>
      </c>
      <c r="R242" s="157">
        <f>Q242*H242</f>
        <v>0</v>
      </c>
      <c r="S242" s="157">
        <v>0</v>
      </c>
      <c r="T242" s="158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455</v>
      </c>
      <c r="AT242" s="159" t="s">
        <v>240</v>
      </c>
      <c r="AU242" s="159" t="s">
        <v>83</v>
      </c>
      <c r="AY242" s="14" t="s">
        <v>237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4" t="s">
        <v>89</v>
      </c>
      <c r="BK242" s="160">
        <f>ROUND(I242*H242,2)</f>
        <v>0</v>
      </c>
      <c r="BL242" s="14" t="s">
        <v>455</v>
      </c>
      <c r="BM242" s="159" t="s">
        <v>539</v>
      </c>
    </row>
    <row r="243" spans="1:65" s="2" customFormat="1" ht="44.25" customHeight="1" x14ac:dyDescent="0.2">
      <c r="A243" s="29"/>
      <c r="B243" s="146"/>
      <c r="C243" s="147" t="s">
        <v>625</v>
      </c>
      <c r="D243" s="147" t="s">
        <v>240</v>
      </c>
      <c r="E243" s="148"/>
      <c r="F243" s="149" t="s">
        <v>458</v>
      </c>
      <c r="G243" s="150" t="s">
        <v>454</v>
      </c>
      <c r="H243" s="151">
        <v>20</v>
      </c>
      <c r="I243" s="152"/>
      <c r="J243" s="153">
        <f>ROUND(I243*H243,2)</f>
        <v>0</v>
      </c>
      <c r="K243" s="154"/>
      <c r="L243" s="30"/>
      <c r="M243" s="155" t="s">
        <v>1</v>
      </c>
      <c r="N243" s="156" t="s">
        <v>43</v>
      </c>
      <c r="O243" s="54"/>
      <c r="P243" s="157">
        <f>O243*H243</f>
        <v>0</v>
      </c>
      <c r="Q243" s="157">
        <v>0</v>
      </c>
      <c r="R243" s="157">
        <f>Q243*H243</f>
        <v>0</v>
      </c>
      <c r="S243" s="157">
        <v>0</v>
      </c>
      <c r="T243" s="158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455</v>
      </c>
      <c r="AT243" s="159" t="s">
        <v>240</v>
      </c>
      <c r="AU243" s="159" t="s">
        <v>83</v>
      </c>
      <c r="AY243" s="14" t="s">
        <v>237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4" t="s">
        <v>89</v>
      </c>
      <c r="BK243" s="160">
        <f>ROUND(I243*H243,2)</f>
        <v>0</v>
      </c>
      <c r="BL243" s="14" t="s">
        <v>455</v>
      </c>
      <c r="BM243" s="159" t="s">
        <v>541</v>
      </c>
    </row>
    <row r="244" spans="1:65" s="2" customFormat="1" ht="16.5" customHeight="1" x14ac:dyDescent="0.2">
      <c r="A244" s="29"/>
      <c r="B244" s="146"/>
      <c r="C244" s="161" t="s">
        <v>533</v>
      </c>
      <c r="D244" s="161" t="s">
        <v>310</v>
      </c>
      <c r="E244" s="162"/>
      <c r="F244" s="163" t="s">
        <v>461</v>
      </c>
      <c r="G244" s="164" t="s">
        <v>462</v>
      </c>
      <c r="H244" s="165">
        <v>1</v>
      </c>
      <c r="I244" s="166"/>
      <c r="J244" s="167">
        <f>ROUND(I244*H244,2)</f>
        <v>0</v>
      </c>
      <c r="K244" s="168"/>
      <c r="L244" s="169"/>
      <c r="M244" s="170" t="s">
        <v>1</v>
      </c>
      <c r="N244" s="171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455</v>
      </c>
      <c r="AT244" s="159" t="s">
        <v>310</v>
      </c>
      <c r="AU244" s="159" t="s">
        <v>83</v>
      </c>
      <c r="AY244" s="14" t="s">
        <v>237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455</v>
      </c>
      <c r="BM244" s="159" t="s">
        <v>543</v>
      </c>
    </row>
    <row r="245" spans="1:65" s="12" customFormat="1" ht="25.95" customHeight="1" x14ac:dyDescent="0.25">
      <c r="B245" s="134"/>
      <c r="D245" s="135" t="s">
        <v>76</v>
      </c>
      <c r="E245" s="136"/>
      <c r="F245" s="136" t="s">
        <v>467</v>
      </c>
      <c r="I245" s="137"/>
      <c r="J245" s="122">
        <f>BK245</f>
        <v>0</v>
      </c>
      <c r="L245" s="134"/>
      <c r="M245" s="138"/>
      <c r="N245" s="139"/>
      <c r="O245" s="139"/>
      <c r="P245" s="140">
        <f>SUM(P246:P246)</f>
        <v>0</v>
      </c>
      <c r="Q245" s="139"/>
      <c r="R245" s="140">
        <f>SUM(R246:R246)</f>
        <v>2.1319999999999999E-2</v>
      </c>
      <c r="S245" s="139"/>
      <c r="T245" s="141">
        <f>SUM(T246:T246)</f>
        <v>0</v>
      </c>
      <c r="AR245" s="135" t="s">
        <v>252</v>
      </c>
      <c r="AT245" s="142" t="s">
        <v>76</v>
      </c>
      <c r="AU245" s="142" t="s">
        <v>77</v>
      </c>
      <c r="AY245" s="135" t="s">
        <v>237</v>
      </c>
      <c r="BK245" s="143">
        <f>SUM(BK246:BK246)</f>
        <v>0</v>
      </c>
    </row>
    <row r="246" spans="1:65" s="2" customFormat="1" ht="21.75" customHeight="1" x14ac:dyDescent="0.2">
      <c r="A246" s="29"/>
      <c r="B246" s="146"/>
      <c r="C246" s="161" t="s">
        <v>537</v>
      </c>
      <c r="D246" s="161" t="s">
        <v>310</v>
      </c>
      <c r="E246" s="162"/>
      <c r="F246" s="163" t="s">
        <v>465</v>
      </c>
      <c r="G246" s="164" t="s">
        <v>307</v>
      </c>
      <c r="H246" s="165">
        <v>1</v>
      </c>
      <c r="I246" s="166"/>
      <c r="J246" s="167">
        <f>ROUND(I246*H246,2)</f>
        <v>0</v>
      </c>
      <c r="K246" s="168"/>
      <c r="L246" s="169"/>
      <c r="M246" s="170" t="s">
        <v>1</v>
      </c>
      <c r="N246" s="171" t="s">
        <v>43</v>
      </c>
      <c r="O246" s="54"/>
      <c r="P246" s="157">
        <f>O246*H246</f>
        <v>0</v>
      </c>
      <c r="Q246" s="157">
        <v>2.1319999999999999E-2</v>
      </c>
      <c r="R246" s="157">
        <f>Q246*H246</f>
        <v>2.1319999999999999E-2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470</v>
      </c>
      <c r="AT246" s="159" t="s">
        <v>310</v>
      </c>
      <c r="AU246" s="159" t="s">
        <v>83</v>
      </c>
      <c r="AY246" s="14" t="s">
        <v>237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470</v>
      </c>
      <c r="BM246" s="159" t="s">
        <v>3510</v>
      </c>
    </row>
    <row r="247" spans="1:65" s="2" customFormat="1" ht="6.9" customHeight="1" x14ac:dyDescent="0.2">
      <c r="A247" s="29"/>
      <c r="B247" s="43"/>
      <c r="C247" s="44"/>
      <c r="D247" s="44"/>
      <c r="E247" s="44"/>
      <c r="F247" s="44"/>
      <c r="G247" s="44"/>
      <c r="H247" s="44"/>
      <c r="I247" s="44"/>
      <c r="J247" s="44"/>
      <c r="K247" s="44"/>
      <c r="L247" s="30"/>
      <c r="M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</row>
  </sheetData>
  <autoFilter ref="C139:K246" xr:uid="{00000000-0009-0000-0000-00000F000000}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47" xr:uid="{00000000-0002-0000-0F00-000000000000}">
      <formula1>"K, M"</formula1>
    </dataValidation>
    <dataValidation type="list" allowBlank="1" showInputMessage="1" showErrorMessage="1" error="Povolené sú hodnoty základná, znížená, nulová." sqref="N247" xr:uid="{00000000-0002-0000-0F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224"/>
  <sheetViews>
    <sheetView showGridLines="0" topLeftCell="A137" zoomScaleNormal="100" workbookViewId="0">
      <selection activeCell="J137" sqref="J137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142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3448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3511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ROUND(J136,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ROUND((ROUND((SUM(BE136:BE223)),  2) + SUM(#REF!)), 2)</f>
        <v>#REF!</v>
      </c>
      <c r="G35" s="29"/>
      <c r="H35" s="29"/>
      <c r="I35" s="101">
        <v>0.2</v>
      </c>
      <c r="J35" s="100" t="e">
        <f>ROUND((ROUND(((SUM(BE136:BE223))*I35),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ROUND((ROUND((SUM(BF136:BF223)),  2) + SUM(#REF!)), 2)</f>
        <v>#REF!</v>
      </c>
      <c r="G36" s="29"/>
      <c r="H36" s="29"/>
      <c r="I36" s="101">
        <v>0.2</v>
      </c>
      <c r="J36" s="100" t="e">
        <f>ROUND((ROUND(((SUM(BF136:BF223))*I36),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ROUND((ROUND((SUM(BG136:BG223)),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ROUND((ROUND((SUM(BH136:BH223)),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ROUND((ROUND((SUM(BI136:BI223)),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3448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05_E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J136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1061</v>
      </c>
      <c r="E99" s="115"/>
      <c r="F99" s="115"/>
      <c r="G99" s="115"/>
      <c r="H99" s="115"/>
      <c r="I99" s="115"/>
      <c r="J99" s="116">
        <f>J137</f>
        <v>0</v>
      </c>
      <c r="L99" s="113"/>
    </row>
    <row r="100" spans="1:47" s="10" customFormat="1" ht="19.95" customHeight="1" x14ac:dyDescent="0.2">
      <c r="B100" s="117"/>
      <c r="D100" s="118" t="s">
        <v>3512</v>
      </c>
      <c r="E100" s="119"/>
      <c r="F100" s="119"/>
      <c r="G100" s="119"/>
      <c r="H100" s="119"/>
      <c r="I100" s="119"/>
      <c r="J100" s="120">
        <f>J138</f>
        <v>0</v>
      </c>
      <c r="L100" s="117"/>
    </row>
    <row r="101" spans="1:47" s="10" customFormat="1" ht="19.95" customHeight="1" x14ac:dyDescent="0.2">
      <c r="B101" s="117"/>
      <c r="D101" s="118" t="s">
        <v>3513</v>
      </c>
      <c r="E101" s="119"/>
      <c r="F101" s="119"/>
      <c r="G101" s="119"/>
      <c r="H101" s="119"/>
      <c r="I101" s="119"/>
      <c r="J101" s="120">
        <f>J148</f>
        <v>0</v>
      </c>
      <c r="L101" s="117"/>
    </row>
    <row r="102" spans="1:47" s="10" customFormat="1" ht="19.95" customHeight="1" x14ac:dyDescent="0.2">
      <c r="B102" s="117"/>
      <c r="D102" s="118" t="s">
        <v>1064</v>
      </c>
      <c r="E102" s="119"/>
      <c r="F102" s="119"/>
      <c r="G102" s="119"/>
      <c r="H102" s="119"/>
      <c r="I102" s="119"/>
      <c r="J102" s="120">
        <f>J158</f>
        <v>0</v>
      </c>
      <c r="L102" s="117"/>
    </row>
    <row r="103" spans="1:47" s="10" customFormat="1" ht="19.95" customHeight="1" x14ac:dyDescent="0.2">
      <c r="B103" s="117"/>
      <c r="D103" s="118" t="s">
        <v>1065</v>
      </c>
      <c r="E103" s="119"/>
      <c r="F103" s="119"/>
      <c r="G103" s="119"/>
      <c r="H103" s="119"/>
      <c r="I103" s="119"/>
      <c r="J103" s="120">
        <f>J162</f>
        <v>0</v>
      </c>
      <c r="L103" s="117"/>
    </row>
    <row r="104" spans="1:47" s="10" customFormat="1" ht="19.95" customHeight="1" x14ac:dyDescent="0.2">
      <c r="B104" s="117"/>
      <c r="D104" s="118" t="s">
        <v>1066</v>
      </c>
      <c r="E104" s="119"/>
      <c r="F104" s="119"/>
      <c r="G104" s="119"/>
      <c r="H104" s="119"/>
      <c r="I104" s="119"/>
      <c r="J104" s="120">
        <f>J166</f>
        <v>0</v>
      </c>
      <c r="L104" s="117"/>
    </row>
    <row r="105" spans="1:47" s="10" customFormat="1" ht="19.95" customHeight="1" x14ac:dyDescent="0.2">
      <c r="B105" s="117"/>
      <c r="D105" s="118" t="s">
        <v>3514</v>
      </c>
      <c r="E105" s="119"/>
      <c r="F105" s="119"/>
      <c r="G105" s="119"/>
      <c r="H105" s="119"/>
      <c r="I105" s="119"/>
      <c r="J105" s="120">
        <f>J188</f>
        <v>0</v>
      </c>
      <c r="L105" s="117"/>
    </row>
    <row r="106" spans="1:47" s="10" customFormat="1" ht="19.95" customHeight="1" x14ac:dyDescent="0.2">
      <c r="B106" s="117"/>
      <c r="D106" s="118" t="s">
        <v>3515</v>
      </c>
      <c r="E106" s="119"/>
      <c r="F106" s="119"/>
      <c r="G106" s="119"/>
      <c r="H106" s="119"/>
      <c r="I106" s="119"/>
      <c r="J106" s="120">
        <f>J194</f>
        <v>0</v>
      </c>
      <c r="L106" s="117"/>
    </row>
    <row r="107" spans="1:47" s="10" customFormat="1" ht="19.95" customHeight="1" x14ac:dyDescent="0.2">
      <c r="B107" s="117"/>
      <c r="D107" s="118" t="s">
        <v>3516</v>
      </c>
      <c r="E107" s="119"/>
      <c r="F107" s="119"/>
      <c r="G107" s="119"/>
      <c r="H107" s="119"/>
      <c r="I107" s="119"/>
      <c r="J107" s="120">
        <f>J198</f>
        <v>0</v>
      </c>
      <c r="L107" s="117"/>
    </row>
    <row r="108" spans="1:47" s="10" customFormat="1" ht="19.95" customHeight="1" x14ac:dyDescent="0.2">
      <c r="B108" s="117"/>
      <c r="D108" s="118" t="s">
        <v>3517</v>
      </c>
      <c r="E108" s="119"/>
      <c r="F108" s="119"/>
      <c r="G108" s="119"/>
      <c r="H108" s="119"/>
      <c r="I108" s="119"/>
      <c r="J108" s="120">
        <f>J203</f>
        <v>0</v>
      </c>
      <c r="L108" s="117"/>
    </row>
    <row r="109" spans="1:47" s="10" customFormat="1" ht="19.95" customHeight="1" x14ac:dyDescent="0.2">
      <c r="B109" s="117"/>
      <c r="D109" s="118" t="s">
        <v>3518</v>
      </c>
      <c r="E109" s="119"/>
      <c r="F109" s="119"/>
      <c r="G109" s="119"/>
      <c r="H109" s="119"/>
      <c r="I109" s="119"/>
      <c r="J109" s="120">
        <f>J205</f>
        <v>0</v>
      </c>
      <c r="L109" s="117"/>
    </row>
    <row r="110" spans="1:47" s="10" customFormat="1" ht="19.95" customHeight="1" x14ac:dyDescent="0.2">
      <c r="B110" s="117"/>
      <c r="D110" s="118" t="s">
        <v>3519</v>
      </c>
      <c r="E110" s="119"/>
      <c r="F110" s="119"/>
      <c r="G110" s="119"/>
      <c r="H110" s="119"/>
      <c r="I110" s="119"/>
      <c r="J110" s="120">
        <f>J208</f>
        <v>0</v>
      </c>
      <c r="L110" s="117"/>
    </row>
    <row r="111" spans="1:47" s="10" customFormat="1" ht="19.95" customHeight="1" x14ac:dyDescent="0.2">
      <c r="B111" s="117"/>
      <c r="D111" s="118" t="s">
        <v>3520</v>
      </c>
      <c r="E111" s="119"/>
      <c r="F111" s="119"/>
      <c r="G111" s="119"/>
      <c r="H111" s="119"/>
      <c r="I111" s="119"/>
      <c r="J111" s="120">
        <f>J212</f>
        <v>0</v>
      </c>
      <c r="L111" s="117"/>
    </row>
    <row r="112" spans="1:47" s="10" customFormat="1" ht="19.95" customHeight="1" x14ac:dyDescent="0.2">
      <c r="B112" s="117"/>
      <c r="D112" s="118" t="s">
        <v>3521</v>
      </c>
      <c r="E112" s="119"/>
      <c r="F112" s="119"/>
      <c r="G112" s="119"/>
      <c r="H112" s="119"/>
      <c r="I112" s="119"/>
      <c r="J112" s="120">
        <f>J214</f>
        <v>0</v>
      </c>
      <c r="L112" s="117"/>
    </row>
    <row r="113" spans="1:31" s="9" customFormat="1" ht="24.9" customHeight="1" x14ac:dyDescent="0.2">
      <c r="B113" s="113"/>
      <c r="D113" s="114" t="s">
        <v>221</v>
      </c>
      <c r="E113" s="115"/>
      <c r="F113" s="115"/>
      <c r="G113" s="115"/>
      <c r="H113" s="115"/>
      <c r="I113" s="115"/>
      <c r="J113" s="116">
        <f>J216</f>
        <v>0</v>
      </c>
      <c r="L113" s="113"/>
    </row>
    <row r="114" spans="1:31" s="9" customFormat="1" ht="24.9" customHeight="1" x14ac:dyDescent="0.2">
      <c r="B114" s="113"/>
      <c r="D114" s="114" t="s">
        <v>222</v>
      </c>
      <c r="E114" s="115"/>
      <c r="F114" s="115"/>
      <c r="G114" s="115"/>
      <c r="H114" s="115"/>
      <c r="I114" s="115"/>
      <c r="J114" s="116">
        <f>J219</f>
        <v>0</v>
      </c>
      <c r="L114" s="113"/>
    </row>
    <row r="115" spans="1:31" s="2" customFormat="1" ht="21.75" customHeight="1" x14ac:dyDescent="0.2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 x14ac:dyDescent="0.2">
      <c r="A116" s="29"/>
      <c r="B116" s="43"/>
      <c r="C116" s="44"/>
      <c r="D116" s="44"/>
      <c r="E116" s="44"/>
      <c r="F116" s="44"/>
      <c r="G116" s="44"/>
      <c r="H116" s="44"/>
      <c r="I116" s="44"/>
      <c r="J116" s="44"/>
      <c r="K116" s="44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20" spans="1:31" s="2" customFormat="1" ht="6.9" customHeight="1" x14ac:dyDescent="0.2">
      <c r="A120" s="29"/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4.9" customHeight="1" x14ac:dyDescent="0.2">
      <c r="A121" s="29"/>
      <c r="B121" s="30"/>
      <c r="C121" s="18" t="s">
        <v>224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15</v>
      </c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26.25" customHeight="1" x14ac:dyDescent="0.2">
      <c r="A124" s="29"/>
      <c r="B124" s="30"/>
      <c r="C124" s="29"/>
      <c r="D124" s="29"/>
      <c r="E124" s="241" t="str">
        <f>E7</f>
        <v>SOŠ hotelových služieb a dopravy – modernizácia odborného vzdelávania</v>
      </c>
      <c r="F124" s="242"/>
      <c r="G124" s="242"/>
      <c r="H124" s="242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1" customFormat="1" ht="12" customHeight="1" x14ac:dyDescent="0.2">
      <c r="B125" s="17"/>
      <c r="C125" s="24" t="s">
        <v>201</v>
      </c>
      <c r="L125" s="17"/>
    </row>
    <row r="126" spans="1:31" s="2" customFormat="1" ht="23.25" customHeight="1" x14ac:dyDescent="0.2">
      <c r="A126" s="29"/>
      <c r="B126" s="30"/>
      <c r="C126" s="29"/>
      <c r="D126" s="29"/>
      <c r="E126" s="241" t="s">
        <v>3448</v>
      </c>
      <c r="F126" s="240"/>
      <c r="G126" s="240"/>
      <c r="H126" s="240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 x14ac:dyDescent="0.2">
      <c r="A127" s="29"/>
      <c r="B127" s="30"/>
      <c r="C127" s="24" t="s">
        <v>203</v>
      </c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6.5" customHeight="1" x14ac:dyDescent="0.2">
      <c r="A128" s="29"/>
      <c r="B128" s="30"/>
      <c r="C128" s="29"/>
      <c r="D128" s="29"/>
      <c r="E128" s="214" t="str">
        <f>E11</f>
        <v>SO 05_E - ELI - Elektroinštalácie</v>
      </c>
      <c r="F128" s="240"/>
      <c r="G128" s="240"/>
      <c r="H128" s="240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 x14ac:dyDescent="0.2">
      <c r="A130" s="29"/>
      <c r="B130" s="30"/>
      <c r="C130" s="24" t="s">
        <v>19</v>
      </c>
      <c r="D130" s="29"/>
      <c r="E130" s="29"/>
      <c r="F130" s="22" t="str">
        <f>F14</f>
        <v>Lučenec</v>
      </c>
      <c r="G130" s="29"/>
      <c r="H130" s="29"/>
      <c r="I130" s="24" t="s">
        <v>21</v>
      </c>
      <c r="J130" s="51">
        <f>IF(J14="","",J14)</f>
        <v>44354</v>
      </c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6.9" customHeight="1" x14ac:dyDescent="0.2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25.65" customHeight="1" x14ac:dyDescent="0.2">
      <c r="A132" s="29"/>
      <c r="B132" s="30"/>
      <c r="C132" s="24" t="s">
        <v>22</v>
      </c>
      <c r="D132" s="29"/>
      <c r="E132" s="29"/>
      <c r="F132" s="22" t="str">
        <f>E17</f>
        <v>Banskobystrický samosprávny kraj</v>
      </c>
      <c r="G132" s="29"/>
      <c r="H132" s="29"/>
      <c r="I132" s="24" t="s">
        <v>28</v>
      </c>
      <c r="J132" s="27" t="str">
        <f>E23</f>
        <v>DESIGN ENGINEERING, a.s.</v>
      </c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5.15" customHeight="1" x14ac:dyDescent="0.2">
      <c r="A133" s="29"/>
      <c r="B133" s="30"/>
      <c r="C133" s="24" t="s">
        <v>26</v>
      </c>
      <c r="D133" s="29"/>
      <c r="E133" s="29"/>
      <c r="F133" s="22" t="str">
        <f>IF(E20="","",E20)</f>
        <v>Vyplň údaj</v>
      </c>
      <c r="G133" s="29"/>
      <c r="H133" s="29"/>
      <c r="I133" s="24" t="s">
        <v>33</v>
      </c>
      <c r="J133" s="27" t="str">
        <f>E26</f>
        <v xml:space="preserve"> </v>
      </c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0.35" customHeight="1" x14ac:dyDescent="0.2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11" customFormat="1" ht="29.25" customHeight="1" x14ac:dyDescent="0.2">
      <c r="A135" s="123"/>
      <c r="B135" s="124"/>
      <c r="C135" s="125" t="s">
        <v>225</v>
      </c>
      <c r="D135" s="126" t="s">
        <v>62</v>
      </c>
      <c r="E135" s="126" t="s">
        <v>58</v>
      </c>
      <c r="F135" s="126" t="s">
        <v>59</v>
      </c>
      <c r="G135" s="126" t="s">
        <v>226</v>
      </c>
      <c r="H135" s="126" t="s">
        <v>227</v>
      </c>
      <c r="I135" s="126" t="s">
        <v>228</v>
      </c>
      <c r="J135" s="127" t="s">
        <v>207</v>
      </c>
      <c r="K135" s="128" t="s">
        <v>229</v>
      </c>
      <c r="L135" s="129"/>
      <c r="M135" s="58" t="s">
        <v>1</v>
      </c>
      <c r="N135" s="59" t="s">
        <v>41</v>
      </c>
      <c r="O135" s="59" t="s">
        <v>230</v>
      </c>
      <c r="P135" s="59" t="s">
        <v>231</v>
      </c>
      <c r="Q135" s="59" t="s">
        <v>232</v>
      </c>
      <c r="R135" s="59" t="s">
        <v>233</v>
      </c>
      <c r="S135" s="59" t="s">
        <v>234</v>
      </c>
      <c r="T135" s="60" t="s">
        <v>235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</row>
    <row r="136" spans="1:65" s="2" customFormat="1" ht="22.95" customHeight="1" x14ac:dyDescent="0.3">
      <c r="A136" s="29"/>
      <c r="B136" s="30"/>
      <c r="C136" s="65" t="s">
        <v>208</v>
      </c>
      <c r="D136" s="29"/>
      <c r="E136" s="29"/>
      <c r="F136" s="29"/>
      <c r="G136" s="29"/>
      <c r="H136" s="29"/>
      <c r="I136" s="29"/>
      <c r="J136" s="130">
        <f>J137+J216+J219</f>
        <v>0</v>
      </c>
      <c r="K136" s="29"/>
      <c r="L136" s="30"/>
      <c r="M136" s="61"/>
      <c r="N136" s="52"/>
      <c r="O136" s="62"/>
      <c r="P136" s="131" t="e">
        <f>P137+P216+P219+#REF!</f>
        <v>#REF!</v>
      </c>
      <c r="Q136" s="62"/>
      <c r="R136" s="131" t="e">
        <f>R137+R216+R219+#REF!</f>
        <v>#REF!</v>
      </c>
      <c r="S136" s="62"/>
      <c r="T136" s="132" t="e">
        <f>T137+T216+T219+#REF!</f>
        <v>#REF!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76</v>
      </c>
      <c r="AU136" s="14" t="s">
        <v>209</v>
      </c>
      <c r="BK136" s="133" t="e">
        <f>BK137+BK216+BK219+#REF!</f>
        <v>#REF!</v>
      </c>
    </row>
    <row r="137" spans="1:65" s="12" customFormat="1" ht="25.95" customHeight="1" x14ac:dyDescent="0.25">
      <c r="B137" s="134"/>
      <c r="D137" s="135" t="s">
        <v>76</v>
      </c>
      <c r="E137" s="136"/>
      <c r="F137" s="136" t="s">
        <v>1081</v>
      </c>
      <c r="I137" s="137"/>
      <c r="J137" s="122">
        <f>BK137</f>
        <v>0</v>
      </c>
      <c r="L137" s="134"/>
      <c r="M137" s="138"/>
      <c r="N137" s="139"/>
      <c r="O137" s="139"/>
      <c r="P137" s="140">
        <f>P138+P148+P158+P162+P166+P188+P194+P198+P203+P205+P208+P212+P214</f>
        <v>0</v>
      </c>
      <c r="Q137" s="139"/>
      <c r="R137" s="140">
        <f>R138+R148+R158+R162+R166+R188+R194+R198+R203+R205+R208+R212+R214</f>
        <v>0</v>
      </c>
      <c r="S137" s="139"/>
      <c r="T137" s="141">
        <f>T138+T148+T158+T162+T166+T188+T194+T198+T203+T205+T208+T212+T214</f>
        <v>0</v>
      </c>
      <c r="AR137" s="135" t="s">
        <v>247</v>
      </c>
      <c r="AT137" s="142" t="s">
        <v>76</v>
      </c>
      <c r="AU137" s="142" t="s">
        <v>77</v>
      </c>
      <c r="AY137" s="135" t="s">
        <v>237</v>
      </c>
      <c r="BK137" s="143">
        <f>BK138+BK148+BK158+BK162+BK166+BK188+BK194+BK198+BK203+BK205+BK208+BK212+BK214</f>
        <v>0</v>
      </c>
    </row>
    <row r="138" spans="1:65" s="12" customFormat="1" ht="22.95" customHeight="1" x14ac:dyDescent="0.25">
      <c r="B138" s="134"/>
      <c r="D138" s="135" t="s">
        <v>76</v>
      </c>
      <c r="E138" s="144"/>
      <c r="F138" s="144" t="s">
        <v>3522</v>
      </c>
      <c r="I138" s="137"/>
      <c r="J138" s="145">
        <f>BK138</f>
        <v>0</v>
      </c>
      <c r="L138" s="134"/>
      <c r="M138" s="138"/>
      <c r="N138" s="139"/>
      <c r="O138" s="139"/>
      <c r="P138" s="140">
        <f>SUM(P139:P147)</f>
        <v>0</v>
      </c>
      <c r="Q138" s="139"/>
      <c r="R138" s="140">
        <f>SUM(R139:R147)</f>
        <v>0</v>
      </c>
      <c r="S138" s="139"/>
      <c r="T138" s="141">
        <f>SUM(T139:T147)</f>
        <v>0</v>
      </c>
      <c r="AR138" s="135" t="s">
        <v>83</v>
      </c>
      <c r="AT138" s="142" t="s">
        <v>76</v>
      </c>
      <c r="AU138" s="142" t="s">
        <v>83</v>
      </c>
      <c r="AY138" s="135" t="s">
        <v>237</v>
      </c>
      <c r="BK138" s="143">
        <f>SUM(BK139:BK147)</f>
        <v>0</v>
      </c>
    </row>
    <row r="139" spans="1:65" s="2" customFormat="1" ht="21.75" customHeight="1" x14ac:dyDescent="0.2">
      <c r="A139" s="29"/>
      <c r="B139" s="146"/>
      <c r="C139" s="147" t="s">
        <v>83</v>
      </c>
      <c r="D139" s="147" t="s">
        <v>240</v>
      </c>
      <c r="E139" s="148"/>
      <c r="F139" s="149" t="s">
        <v>1083</v>
      </c>
      <c r="G139" s="150" t="s">
        <v>307</v>
      </c>
      <c r="H139" s="151">
        <v>2</v>
      </c>
      <c r="I139" s="152"/>
      <c r="J139" s="153">
        <f t="shared" ref="J139:J147" si="0">ROUND(I139*H139,2)</f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ref="P139:P147" si="1">O139*H139</f>
        <v>0</v>
      </c>
      <c r="Q139" s="157">
        <v>0</v>
      </c>
      <c r="R139" s="157">
        <f t="shared" ref="R139:R147" si="2">Q139*H139</f>
        <v>0</v>
      </c>
      <c r="S139" s="157">
        <v>0</v>
      </c>
      <c r="T139" s="158">
        <f t="shared" ref="T139:T147" si="3"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ref="BE139:BE147" si="4">IF(N139="základná",J139,0)</f>
        <v>0</v>
      </c>
      <c r="BF139" s="160">
        <f t="shared" ref="BF139:BF147" si="5">IF(N139="znížená",J139,0)</f>
        <v>0</v>
      </c>
      <c r="BG139" s="160">
        <f t="shared" ref="BG139:BG147" si="6">IF(N139="zákl. prenesená",J139,0)</f>
        <v>0</v>
      </c>
      <c r="BH139" s="160">
        <f t="shared" ref="BH139:BH147" si="7">IF(N139="zníž. prenesená",J139,0)</f>
        <v>0</v>
      </c>
      <c r="BI139" s="160">
        <f t="shared" ref="BI139:BI147" si="8">IF(N139="nulová",J139,0)</f>
        <v>0</v>
      </c>
      <c r="BJ139" s="14" t="s">
        <v>89</v>
      </c>
      <c r="BK139" s="160">
        <f t="shared" ref="BK139:BK147" si="9">ROUND(I139*H139,2)</f>
        <v>0</v>
      </c>
      <c r="BL139" s="14" t="s">
        <v>243</v>
      </c>
      <c r="BM139" s="159" t="s">
        <v>89</v>
      </c>
    </row>
    <row r="140" spans="1:65" s="2" customFormat="1" ht="16.5" customHeight="1" x14ac:dyDescent="0.2">
      <c r="A140" s="29"/>
      <c r="B140" s="146"/>
      <c r="C140" s="147" t="s">
        <v>89</v>
      </c>
      <c r="D140" s="147" t="s">
        <v>240</v>
      </c>
      <c r="E140" s="148"/>
      <c r="F140" s="149" t="s">
        <v>1085</v>
      </c>
      <c r="G140" s="150" t="s">
        <v>307</v>
      </c>
      <c r="H140" s="151">
        <v>2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243</v>
      </c>
    </row>
    <row r="141" spans="1:65" s="2" customFormat="1" ht="16.5" customHeight="1" x14ac:dyDescent="0.2">
      <c r="A141" s="29"/>
      <c r="B141" s="146"/>
      <c r="C141" s="147" t="s">
        <v>247</v>
      </c>
      <c r="D141" s="147" t="s">
        <v>240</v>
      </c>
      <c r="E141" s="148"/>
      <c r="F141" s="149" t="s">
        <v>1087</v>
      </c>
      <c r="G141" s="150" t="s">
        <v>307</v>
      </c>
      <c r="H141" s="151">
        <v>2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238</v>
      </c>
    </row>
    <row r="142" spans="1:65" s="2" customFormat="1" ht="16.5" customHeight="1" x14ac:dyDescent="0.2">
      <c r="A142" s="29"/>
      <c r="B142" s="146"/>
      <c r="C142" s="147" t="s">
        <v>243</v>
      </c>
      <c r="D142" s="147" t="s">
        <v>240</v>
      </c>
      <c r="E142" s="148"/>
      <c r="F142" s="149" t="s">
        <v>1089</v>
      </c>
      <c r="G142" s="150" t="s">
        <v>376</v>
      </c>
      <c r="H142" s="151">
        <v>6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262</v>
      </c>
    </row>
    <row r="143" spans="1:65" s="2" customFormat="1" ht="16.5" customHeight="1" x14ac:dyDescent="0.2">
      <c r="A143" s="29"/>
      <c r="B143" s="146"/>
      <c r="C143" s="147" t="s">
        <v>252</v>
      </c>
      <c r="D143" s="147" t="s">
        <v>240</v>
      </c>
      <c r="E143" s="148"/>
      <c r="F143" s="149" t="s">
        <v>1091</v>
      </c>
      <c r="G143" s="150" t="s">
        <v>376</v>
      </c>
      <c r="H143" s="151">
        <v>24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243</v>
      </c>
      <c r="BM143" s="159" t="s">
        <v>268</v>
      </c>
    </row>
    <row r="144" spans="1:65" s="2" customFormat="1" ht="21.75" customHeight="1" x14ac:dyDescent="0.2">
      <c r="A144" s="29"/>
      <c r="B144" s="146"/>
      <c r="C144" s="147" t="s">
        <v>238</v>
      </c>
      <c r="D144" s="147" t="s">
        <v>240</v>
      </c>
      <c r="E144" s="148"/>
      <c r="F144" s="149" t="s">
        <v>1093</v>
      </c>
      <c r="G144" s="150" t="s">
        <v>307</v>
      </c>
      <c r="H144" s="151">
        <v>2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243</v>
      </c>
      <c r="BM144" s="159" t="s">
        <v>274</v>
      </c>
    </row>
    <row r="145" spans="1:65" s="2" customFormat="1" ht="21.75" customHeight="1" x14ac:dyDescent="0.2">
      <c r="A145" s="29"/>
      <c r="B145" s="146"/>
      <c r="C145" s="147" t="s">
        <v>259</v>
      </c>
      <c r="D145" s="147" t="s">
        <v>240</v>
      </c>
      <c r="E145" s="148"/>
      <c r="F145" s="149" t="s">
        <v>1095</v>
      </c>
      <c r="G145" s="150" t="s">
        <v>307</v>
      </c>
      <c r="H145" s="151">
        <v>16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280</v>
      </c>
    </row>
    <row r="146" spans="1:65" s="2" customFormat="1" ht="16.5" customHeight="1" x14ac:dyDescent="0.2">
      <c r="A146" s="29"/>
      <c r="B146" s="146"/>
      <c r="C146" s="147" t="s">
        <v>262</v>
      </c>
      <c r="D146" s="147" t="s">
        <v>240</v>
      </c>
      <c r="E146" s="148"/>
      <c r="F146" s="149" t="s">
        <v>1097</v>
      </c>
      <c r="G146" s="150" t="s">
        <v>376</v>
      </c>
      <c r="H146" s="151">
        <v>2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243</v>
      </c>
      <c r="BM146" s="159" t="s">
        <v>286</v>
      </c>
    </row>
    <row r="147" spans="1:65" s="2" customFormat="1" ht="16.5" customHeight="1" x14ac:dyDescent="0.2">
      <c r="A147" s="29"/>
      <c r="B147" s="146"/>
      <c r="C147" s="147" t="s">
        <v>257</v>
      </c>
      <c r="D147" s="147" t="s">
        <v>240</v>
      </c>
      <c r="E147" s="148"/>
      <c r="F147" s="149" t="s">
        <v>1099</v>
      </c>
      <c r="G147" s="150" t="s">
        <v>1100</v>
      </c>
      <c r="H147" s="151">
        <v>2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243</v>
      </c>
      <c r="BM147" s="159" t="s">
        <v>294</v>
      </c>
    </row>
    <row r="148" spans="1:65" s="12" customFormat="1" ht="22.95" customHeight="1" x14ac:dyDescent="0.25">
      <c r="B148" s="134"/>
      <c r="D148" s="135" t="s">
        <v>76</v>
      </c>
      <c r="E148" s="144"/>
      <c r="F148" s="144" t="s">
        <v>3523</v>
      </c>
      <c r="I148" s="137"/>
      <c r="J148" s="145">
        <f>BK148</f>
        <v>0</v>
      </c>
      <c r="L148" s="134"/>
      <c r="M148" s="138"/>
      <c r="N148" s="139"/>
      <c r="O148" s="139"/>
      <c r="P148" s="140">
        <f>SUM(P149:P157)</f>
        <v>0</v>
      </c>
      <c r="Q148" s="139"/>
      <c r="R148" s="140">
        <f>SUM(R149:R157)</f>
        <v>0</v>
      </c>
      <c r="S148" s="139"/>
      <c r="T148" s="141">
        <f>SUM(T149:T157)</f>
        <v>0</v>
      </c>
      <c r="AR148" s="135" t="s">
        <v>83</v>
      </c>
      <c r="AT148" s="142" t="s">
        <v>76</v>
      </c>
      <c r="AU148" s="142" t="s">
        <v>83</v>
      </c>
      <c r="AY148" s="135" t="s">
        <v>237</v>
      </c>
      <c r="BK148" s="143">
        <f>SUM(BK149:BK157)</f>
        <v>0</v>
      </c>
    </row>
    <row r="149" spans="1:65" s="2" customFormat="1" ht="21.75" customHeight="1" x14ac:dyDescent="0.2">
      <c r="A149" s="29"/>
      <c r="B149" s="146"/>
      <c r="C149" s="147" t="s">
        <v>268</v>
      </c>
      <c r="D149" s="147" t="s">
        <v>240</v>
      </c>
      <c r="E149" s="148"/>
      <c r="F149" s="149" t="s">
        <v>1083</v>
      </c>
      <c r="G149" s="150" t="s">
        <v>307</v>
      </c>
      <c r="H149" s="151">
        <v>1</v>
      </c>
      <c r="I149" s="152"/>
      <c r="J149" s="153">
        <f t="shared" ref="J149:J157" si="10">ROUND(I149*H149,2)</f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ref="P149:P157" si="11">O149*H149</f>
        <v>0</v>
      </c>
      <c r="Q149" s="157">
        <v>0</v>
      </c>
      <c r="R149" s="157">
        <f t="shared" ref="R149:R157" si="12">Q149*H149</f>
        <v>0</v>
      </c>
      <c r="S149" s="157">
        <v>0</v>
      </c>
      <c r="T149" s="158">
        <f t="shared" ref="T149:T157" si="13"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ref="BE149:BE157" si="14">IF(N149="základná",J149,0)</f>
        <v>0</v>
      </c>
      <c r="BF149" s="160">
        <f t="shared" ref="BF149:BF157" si="15">IF(N149="znížená",J149,0)</f>
        <v>0</v>
      </c>
      <c r="BG149" s="160">
        <f t="shared" ref="BG149:BG157" si="16">IF(N149="zákl. prenesená",J149,0)</f>
        <v>0</v>
      </c>
      <c r="BH149" s="160">
        <f t="shared" ref="BH149:BH157" si="17">IF(N149="zníž. prenesená",J149,0)</f>
        <v>0</v>
      </c>
      <c r="BI149" s="160">
        <f t="shared" ref="BI149:BI157" si="18">IF(N149="nulová",J149,0)</f>
        <v>0</v>
      </c>
      <c r="BJ149" s="14" t="s">
        <v>89</v>
      </c>
      <c r="BK149" s="160">
        <f t="shared" ref="BK149:BK157" si="19">ROUND(I149*H149,2)</f>
        <v>0</v>
      </c>
      <c r="BL149" s="14" t="s">
        <v>243</v>
      </c>
      <c r="BM149" s="159" t="s">
        <v>7</v>
      </c>
    </row>
    <row r="150" spans="1:65" s="2" customFormat="1" ht="16.5" customHeight="1" x14ac:dyDescent="0.2">
      <c r="A150" s="29"/>
      <c r="B150" s="146"/>
      <c r="C150" s="147" t="s">
        <v>271</v>
      </c>
      <c r="D150" s="147" t="s">
        <v>240</v>
      </c>
      <c r="E150" s="148"/>
      <c r="F150" s="149" t="s">
        <v>1085</v>
      </c>
      <c r="G150" s="150" t="s">
        <v>307</v>
      </c>
      <c r="H150" s="151">
        <v>1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0</v>
      </c>
      <c r="R150" s="157">
        <f t="shared" si="12"/>
        <v>0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243</v>
      </c>
      <c r="BM150" s="159" t="s">
        <v>309</v>
      </c>
    </row>
    <row r="151" spans="1:65" s="2" customFormat="1" ht="16.5" customHeight="1" x14ac:dyDescent="0.2">
      <c r="A151" s="29"/>
      <c r="B151" s="146"/>
      <c r="C151" s="147" t="s">
        <v>274</v>
      </c>
      <c r="D151" s="147" t="s">
        <v>240</v>
      </c>
      <c r="E151" s="148"/>
      <c r="F151" s="149" t="s">
        <v>1087</v>
      </c>
      <c r="G151" s="150" t="s">
        <v>307</v>
      </c>
      <c r="H151" s="151">
        <v>1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243</v>
      </c>
      <c r="BM151" s="159" t="s">
        <v>317</v>
      </c>
    </row>
    <row r="152" spans="1:65" s="2" customFormat="1" ht="16.5" customHeight="1" x14ac:dyDescent="0.2">
      <c r="A152" s="29"/>
      <c r="B152" s="146"/>
      <c r="C152" s="147" t="s">
        <v>277</v>
      </c>
      <c r="D152" s="147" t="s">
        <v>240</v>
      </c>
      <c r="E152" s="148"/>
      <c r="F152" s="149" t="s">
        <v>1089</v>
      </c>
      <c r="G152" s="150" t="s">
        <v>376</v>
      </c>
      <c r="H152" s="151">
        <v>3</v>
      </c>
      <c r="I152" s="152"/>
      <c r="J152" s="153">
        <f t="shared" si="1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1"/>
        <v>0</v>
      </c>
      <c r="Q152" s="157">
        <v>0</v>
      </c>
      <c r="R152" s="157">
        <f t="shared" si="12"/>
        <v>0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243</v>
      </c>
      <c r="BM152" s="159" t="s">
        <v>323</v>
      </c>
    </row>
    <row r="153" spans="1:65" s="2" customFormat="1" ht="16.5" customHeight="1" x14ac:dyDescent="0.2">
      <c r="A153" s="29"/>
      <c r="B153" s="146"/>
      <c r="C153" s="147" t="s">
        <v>280</v>
      </c>
      <c r="D153" s="147" t="s">
        <v>240</v>
      </c>
      <c r="E153" s="148"/>
      <c r="F153" s="149" t="s">
        <v>1091</v>
      </c>
      <c r="G153" s="150" t="s">
        <v>376</v>
      </c>
      <c r="H153" s="151">
        <v>12</v>
      </c>
      <c r="I153" s="152"/>
      <c r="J153" s="153">
        <f t="shared" si="1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1"/>
        <v>0</v>
      </c>
      <c r="Q153" s="157">
        <v>0</v>
      </c>
      <c r="R153" s="157">
        <f t="shared" si="12"/>
        <v>0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243</v>
      </c>
      <c r="BM153" s="159" t="s">
        <v>329</v>
      </c>
    </row>
    <row r="154" spans="1:65" s="2" customFormat="1" ht="21.75" customHeight="1" x14ac:dyDescent="0.2">
      <c r="A154" s="29"/>
      <c r="B154" s="146"/>
      <c r="C154" s="147" t="s">
        <v>283</v>
      </c>
      <c r="D154" s="147" t="s">
        <v>240</v>
      </c>
      <c r="E154" s="148"/>
      <c r="F154" s="149" t="s">
        <v>1093</v>
      </c>
      <c r="G154" s="150" t="s">
        <v>307</v>
      </c>
      <c r="H154" s="151">
        <v>1</v>
      </c>
      <c r="I154" s="152"/>
      <c r="J154" s="153">
        <f t="shared" si="1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1"/>
        <v>0</v>
      </c>
      <c r="Q154" s="157">
        <v>0</v>
      </c>
      <c r="R154" s="157">
        <f t="shared" si="12"/>
        <v>0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243</v>
      </c>
      <c r="BM154" s="159" t="s">
        <v>335</v>
      </c>
    </row>
    <row r="155" spans="1:65" s="2" customFormat="1" ht="21.75" customHeight="1" x14ac:dyDescent="0.2">
      <c r="A155" s="29"/>
      <c r="B155" s="146"/>
      <c r="C155" s="147" t="s">
        <v>286</v>
      </c>
      <c r="D155" s="147" t="s">
        <v>240</v>
      </c>
      <c r="E155" s="148"/>
      <c r="F155" s="149" t="s">
        <v>1095</v>
      </c>
      <c r="G155" s="150" t="s">
        <v>307</v>
      </c>
      <c r="H155" s="151">
        <v>9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243</v>
      </c>
      <c r="BM155" s="159" t="s">
        <v>312</v>
      </c>
    </row>
    <row r="156" spans="1:65" s="2" customFormat="1" ht="16.5" customHeight="1" x14ac:dyDescent="0.2">
      <c r="A156" s="29"/>
      <c r="B156" s="146"/>
      <c r="C156" s="147" t="s">
        <v>291</v>
      </c>
      <c r="D156" s="147" t="s">
        <v>240</v>
      </c>
      <c r="E156" s="148"/>
      <c r="F156" s="149" t="s">
        <v>1097</v>
      </c>
      <c r="G156" s="150" t="s">
        <v>376</v>
      </c>
      <c r="H156" s="151">
        <v>1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0</v>
      </c>
      <c r="R156" s="157">
        <f t="shared" si="12"/>
        <v>0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243</v>
      </c>
      <c r="AT156" s="159" t="s">
        <v>240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243</v>
      </c>
      <c r="BM156" s="159" t="s">
        <v>347</v>
      </c>
    </row>
    <row r="157" spans="1:65" s="2" customFormat="1" ht="16.5" customHeight="1" x14ac:dyDescent="0.2">
      <c r="A157" s="29"/>
      <c r="B157" s="146"/>
      <c r="C157" s="147" t="s">
        <v>294</v>
      </c>
      <c r="D157" s="147" t="s">
        <v>240</v>
      </c>
      <c r="E157" s="148"/>
      <c r="F157" s="149" t="s">
        <v>1099</v>
      </c>
      <c r="G157" s="150" t="s">
        <v>1100</v>
      </c>
      <c r="H157" s="151">
        <v>1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0</v>
      </c>
      <c r="R157" s="157">
        <f t="shared" si="12"/>
        <v>0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243</v>
      </c>
      <c r="BM157" s="159" t="s">
        <v>354</v>
      </c>
    </row>
    <row r="158" spans="1:65" s="12" customFormat="1" ht="22.95" customHeight="1" x14ac:dyDescent="0.25">
      <c r="B158" s="134"/>
      <c r="D158" s="135" t="s">
        <v>76</v>
      </c>
      <c r="E158" s="144"/>
      <c r="F158" s="144" t="s">
        <v>1114</v>
      </c>
      <c r="I158" s="137"/>
      <c r="J158" s="145">
        <f>BK158</f>
        <v>0</v>
      </c>
      <c r="L158" s="134"/>
      <c r="M158" s="138"/>
      <c r="N158" s="139"/>
      <c r="O158" s="139"/>
      <c r="P158" s="140">
        <f>SUM(P159:P161)</f>
        <v>0</v>
      </c>
      <c r="Q158" s="139"/>
      <c r="R158" s="140">
        <f>SUM(R159:R161)</f>
        <v>0</v>
      </c>
      <c r="S158" s="139"/>
      <c r="T158" s="141">
        <f>SUM(T159:T161)</f>
        <v>0</v>
      </c>
      <c r="AR158" s="135" t="s">
        <v>83</v>
      </c>
      <c r="AT158" s="142" t="s">
        <v>76</v>
      </c>
      <c r="AU158" s="142" t="s">
        <v>83</v>
      </c>
      <c r="AY158" s="135" t="s">
        <v>237</v>
      </c>
      <c r="BK158" s="143">
        <f>SUM(BK159:BK161)</f>
        <v>0</v>
      </c>
    </row>
    <row r="159" spans="1:65" s="2" customFormat="1" ht="21.75" customHeight="1" x14ac:dyDescent="0.2">
      <c r="A159" s="29"/>
      <c r="B159" s="146"/>
      <c r="C159" s="147" t="s">
        <v>297</v>
      </c>
      <c r="D159" s="147" t="s">
        <v>240</v>
      </c>
      <c r="E159" s="148"/>
      <c r="F159" s="149" t="s">
        <v>1115</v>
      </c>
      <c r="G159" s="150" t="s">
        <v>307</v>
      </c>
      <c r="H159" s="151">
        <v>3</v>
      </c>
      <c r="I159" s="152"/>
      <c r="J159" s="153">
        <f>ROUND(I159*H159,2)</f>
        <v>0</v>
      </c>
      <c r="K159" s="154"/>
      <c r="L159" s="30"/>
      <c r="M159" s="155" t="s">
        <v>1</v>
      </c>
      <c r="N159" s="156" t="s">
        <v>43</v>
      </c>
      <c r="O159" s="54"/>
      <c r="P159" s="157">
        <f>O159*H159</f>
        <v>0</v>
      </c>
      <c r="Q159" s="157">
        <v>0</v>
      </c>
      <c r="R159" s="157">
        <f>Q159*H159</f>
        <v>0</v>
      </c>
      <c r="S159" s="157">
        <v>0</v>
      </c>
      <c r="T159" s="158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4" t="s">
        <v>89</v>
      </c>
      <c r="BK159" s="160">
        <f>ROUND(I159*H159,2)</f>
        <v>0</v>
      </c>
      <c r="BL159" s="14" t="s">
        <v>243</v>
      </c>
      <c r="BM159" s="159" t="s">
        <v>361</v>
      </c>
    </row>
    <row r="160" spans="1:65" s="2" customFormat="1" ht="21.75" customHeight="1" x14ac:dyDescent="0.2">
      <c r="A160" s="29"/>
      <c r="B160" s="146"/>
      <c r="C160" s="147" t="s">
        <v>7</v>
      </c>
      <c r="D160" s="147" t="s">
        <v>240</v>
      </c>
      <c r="E160" s="148"/>
      <c r="F160" s="149" t="s">
        <v>1117</v>
      </c>
      <c r="G160" s="150" t="s">
        <v>307</v>
      </c>
      <c r="H160" s="151">
        <v>3</v>
      </c>
      <c r="I160" s="152"/>
      <c r="J160" s="153">
        <f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>O160*H160</f>
        <v>0</v>
      </c>
      <c r="Q160" s="157">
        <v>0</v>
      </c>
      <c r="R160" s="157">
        <f>Q160*H160</f>
        <v>0</v>
      </c>
      <c r="S160" s="157">
        <v>0</v>
      </c>
      <c r="T160" s="158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243</v>
      </c>
      <c r="BM160" s="159" t="s">
        <v>367</v>
      </c>
    </row>
    <row r="161" spans="1:65" s="2" customFormat="1" ht="16.5" customHeight="1" x14ac:dyDescent="0.2">
      <c r="A161" s="29"/>
      <c r="B161" s="146"/>
      <c r="C161" s="147" t="s">
        <v>305</v>
      </c>
      <c r="D161" s="147" t="s">
        <v>240</v>
      </c>
      <c r="E161" s="148"/>
      <c r="F161" s="149" t="s">
        <v>1119</v>
      </c>
      <c r="G161" s="150" t="s">
        <v>307</v>
      </c>
      <c r="H161" s="151">
        <v>3</v>
      </c>
      <c r="I161" s="152"/>
      <c r="J161" s="153">
        <f>ROUND(I161*H161,2)</f>
        <v>0</v>
      </c>
      <c r="K161" s="154"/>
      <c r="L161" s="30"/>
      <c r="M161" s="155" t="s">
        <v>1</v>
      </c>
      <c r="N161" s="156" t="s">
        <v>43</v>
      </c>
      <c r="O161" s="54"/>
      <c r="P161" s="157">
        <f>O161*H161</f>
        <v>0</v>
      </c>
      <c r="Q161" s="157">
        <v>0</v>
      </c>
      <c r="R161" s="157">
        <f>Q161*H161</f>
        <v>0</v>
      </c>
      <c r="S161" s="157">
        <v>0</v>
      </c>
      <c r="T161" s="158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>IF(N161="základná",J161,0)</f>
        <v>0</v>
      </c>
      <c r="BF161" s="160">
        <f>IF(N161="znížená",J161,0)</f>
        <v>0</v>
      </c>
      <c r="BG161" s="160">
        <f>IF(N161="zákl. prenesená",J161,0)</f>
        <v>0</v>
      </c>
      <c r="BH161" s="160">
        <f>IF(N161="zníž. prenesená",J161,0)</f>
        <v>0</v>
      </c>
      <c r="BI161" s="160">
        <f>IF(N161="nulová",J161,0)</f>
        <v>0</v>
      </c>
      <c r="BJ161" s="14" t="s">
        <v>89</v>
      </c>
      <c r="BK161" s="160">
        <f>ROUND(I161*H161,2)</f>
        <v>0</v>
      </c>
      <c r="BL161" s="14" t="s">
        <v>243</v>
      </c>
      <c r="BM161" s="159" t="s">
        <v>374</v>
      </c>
    </row>
    <row r="162" spans="1:65" s="12" customFormat="1" ht="22.95" customHeight="1" x14ac:dyDescent="0.25">
      <c r="B162" s="134"/>
      <c r="D162" s="135" t="s">
        <v>76</v>
      </c>
      <c r="E162" s="144"/>
      <c r="F162" s="144" t="s">
        <v>1121</v>
      </c>
      <c r="I162" s="137"/>
      <c r="J162" s="145">
        <f>BK162</f>
        <v>0</v>
      </c>
      <c r="L162" s="134"/>
      <c r="M162" s="138"/>
      <c r="N162" s="139"/>
      <c r="O162" s="139"/>
      <c r="P162" s="140">
        <f>SUM(P163:P165)</f>
        <v>0</v>
      </c>
      <c r="Q162" s="139"/>
      <c r="R162" s="140">
        <f>SUM(R163:R165)</f>
        <v>0</v>
      </c>
      <c r="S162" s="139"/>
      <c r="T162" s="141">
        <f>SUM(T163:T165)</f>
        <v>0</v>
      </c>
      <c r="AR162" s="135" t="s">
        <v>83</v>
      </c>
      <c r="AT162" s="142" t="s">
        <v>76</v>
      </c>
      <c r="AU162" s="142" t="s">
        <v>83</v>
      </c>
      <c r="AY162" s="135" t="s">
        <v>237</v>
      </c>
      <c r="BK162" s="143">
        <f>SUM(BK163:BK165)</f>
        <v>0</v>
      </c>
    </row>
    <row r="163" spans="1:65" s="2" customFormat="1" ht="16.5" customHeight="1" x14ac:dyDescent="0.2">
      <c r="A163" s="29"/>
      <c r="B163" s="146"/>
      <c r="C163" s="147" t="s">
        <v>309</v>
      </c>
      <c r="D163" s="147" t="s">
        <v>240</v>
      </c>
      <c r="E163" s="148"/>
      <c r="F163" s="149" t="s">
        <v>3524</v>
      </c>
      <c r="G163" s="150" t="s">
        <v>376</v>
      </c>
      <c r="H163" s="151">
        <v>680</v>
      </c>
      <c r="I163" s="152"/>
      <c r="J163" s="153">
        <f>ROUND(I163*H163,2)</f>
        <v>0</v>
      </c>
      <c r="K163" s="154"/>
      <c r="L163" s="30"/>
      <c r="M163" s="155" t="s">
        <v>1</v>
      </c>
      <c r="N163" s="156" t="s">
        <v>43</v>
      </c>
      <c r="O163" s="54"/>
      <c r="P163" s="157">
        <f>O163*H163</f>
        <v>0</v>
      </c>
      <c r="Q163" s="157">
        <v>0</v>
      </c>
      <c r="R163" s="157">
        <f>Q163*H163</f>
        <v>0</v>
      </c>
      <c r="S163" s="157">
        <v>0</v>
      </c>
      <c r="T163" s="158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243</v>
      </c>
      <c r="AT163" s="159" t="s">
        <v>240</v>
      </c>
      <c r="AU163" s="159" t="s">
        <v>89</v>
      </c>
      <c r="AY163" s="14" t="s">
        <v>237</v>
      </c>
      <c r="BE163" s="160">
        <f>IF(N163="základná",J163,0)</f>
        <v>0</v>
      </c>
      <c r="BF163" s="160">
        <f>IF(N163="znížená",J163,0)</f>
        <v>0</v>
      </c>
      <c r="BG163" s="160">
        <f>IF(N163="zákl. prenesená",J163,0)</f>
        <v>0</v>
      </c>
      <c r="BH163" s="160">
        <f>IF(N163="zníž. prenesená",J163,0)</f>
        <v>0</v>
      </c>
      <c r="BI163" s="160">
        <f>IF(N163="nulová",J163,0)</f>
        <v>0</v>
      </c>
      <c r="BJ163" s="14" t="s">
        <v>89</v>
      </c>
      <c r="BK163" s="160">
        <f>ROUND(I163*H163,2)</f>
        <v>0</v>
      </c>
      <c r="BL163" s="14" t="s">
        <v>243</v>
      </c>
      <c r="BM163" s="159" t="s">
        <v>381</v>
      </c>
    </row>
    <row r="164" spans="1:65" s="2" customFormat="1" ht="16.5" customHeight="1" x14ac:dyDescent="0.2">
      <c r="A164" s="29"/>
      <c r="B164" s="146"/>
      <c r="C164" s="147" t="s">
        <v>314</v>
      </c>
      <c r="D164" s="147" t="s">
        <v>240</v>
      </c>
      <c r="E164" s="148"/>
      <c r="F164" s="149" t="s">
        <v>1128</v>
      </c>
      <c r="G164" s="150" t="s">
        <v>376</v>
      </c>
      <c r="H164" s="151">
        <v>1600</v>
      </c>
      <c r="I164" s="152"/>
      <c r="J164" s="153">
        <f>ROUND(I164*H164,2)</f>
        <v>0</v>
      </c>
      <c r="K164" s="154"/>
      <c r="L164" s="30"/>
      <c r="M164" s="155" t="s">
        <v>1</v>
      </c>
      <c r="N164" s="156" t="s">
        <v>43</v>
      </c>
      <c r="O164" s="54"/>
      <c r="P164" s="157">
        <f>O164*H164</f>
        <v>0</v>
      </c>
      <c r="Q164" s="157">
        <v>0</v>
      </c>
      <c r="R164" s="157">
        <f>Q164*H164</f>
        <v>0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243</v>
      </c>
      <c r="AT164" s="159" t="s">
        <v>240</v>
      </c>
      <c r="AU164" s="159" t="s">
        <v>89</v>
      </c>
      <c r="AY164" s="14" t="s">
        <v>237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243</v>
      </c>
      <c r="BM164" s="159" t="s">
        <v>387</v>
      </c>
    </row>
    <row r="165" spans="1:65" s="2" customFormat="1" ht="21.75" customHeight="1" x14ac:dyDescent="0.2">
      <c r="A165" s="29"/>
      <c r="B165" s="146"/>
      <c r="C165" s="147" t="s">
        <v>317</v>
      </c>
      <c r="D165" s="147" t="s">
        <v>240</v>
      </c>
      <c r="E165" s="148"/>
      <c r="F165" s="149" t="s">
        <v>4832</v>
      </c>
      <c r="G165" s="150" t="s">
        <v>307</v>
      </c>
      <c r="H165" s="151">
        <v>128</v>
      </c>
      <c r="I165" s="152"/>
      <c r="J165" s="153">
        <f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>O165*H165</f>
        <v>0</v>
      </c>
      <c r="Q165" s="157">
        <v>0</v>
      </c>
      <c r="R165" s="157">
        <f>Q165*H165</f>
        <v>0</v>
      </c>
      <c r="S165" s="157">
        <v>0</v>
      </c>
      <c r="T165" s="158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4" t="s">
        <v>89</v>
      </c>
      <c r="BK165" s="160">
        <f>ROUND(I165*H165,2)</f>
        <v>0</v>
      </c>
      <c r="BL165" s="14" t="s">
        <v>243</v>
      </c>
      <c r="BM165" s="159" t="s">
        <v>244</v>
      </c>
    </row>
    <row r="166" spans="1:65" s="12" customFormat="1" ht="22.95" customHeight="1" x14ac:dyDescent="0.25">
      <c r="B166" s="134"/>
      <c r="D166" s="135" t="s">
        <v>76</v>
      </c>
      <c r="E166" s="144"/>
      <c r="F166" s="144" t="s">
        <v>1132</v>
      </c>
      <c r="I166" s="137"/>
      <c r="J166" s="145">
        <f>BK166</f>
        <v>0</v>
      </c>
      <c r="L166" s="134"/>
      <c r="M166" s="138"/>
      <c r="N166" s="139"/>
      <c r="O166" s="139"/>
      <c r="P166" s="140">
        <f>SUM(P167:P187)</f>
        <v>0</v>
      </c>
      <c r="Q166" s="139"/>
      <c r="R166" s="140">
        <f>SUM(R167:R187)</f>
        <v>0</v>
      </c>
      <c r="S166" s="139"/>
      <c r="T166" s="141">
        <f>SUM(T167:T187)</f>
        <v>0</v>
      </c>
      <c r="AR166" s="135" t="s">
        <v>83</v>
      </c>
      <c r="AT166" s="142" t="s">
        <v>76</v>
      </c>
      <c r="AU166" s="142" t="s">
        <v>83</v>
      </c>
      <c r="AY166" s="135" t="s">
        <v>237</v>
      </c>
      <c r="BK166" s="143">
        <f>SUM(BK167:BK187)</f>
        <v>0</v>
      </c>
    </row>
    <row r="167" spans="1:65" s="2" customFormat="1" ht="16.5" customHeight="1" x14ac:dyDescent="0.2">
      <c r="A167" s="29"/>
      <c r="B167" s="146"/>
      <c r="C167" s="147" t="s">
        <v>320</v>
      </c>
      <c r="D167" s="147" t="s">
        <v>240</v>
      </c>
      <c r="E167" s="148"/>
      <c r="F167" s="149" t="s">
        <v>4833</v>
      </c>
      <c r="G167" s="150" t="s">
        <v>376</v>
      </c>
      <c r="H167" s="151">
        <v>73</v>
      </c>
      <c r="I167" s="152"/>
      <c r="J167" s="153">
        <f t="shared" ref="J167:J187" si="20"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ref="P167:P187" si="21">O167*H167</f>
        <v>0</v>
      </c>
      <c r="Q167" s="157">
        <v>0</v>
      </c>
      <c r="R167" s="157">
        <f t="shared" ref="R167:R187" si="22">Q167*H167</f>
        <v>0</v>
      </c>
      <c r="S167" s="157">
        <v>0</v>
      </c>
      <c r="T167" s="158">
        <f t="shared" ref="T167:T187" si="23"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 t="shared" ref="BE167:BE187" si="24">IF(N167="základná",J167,0)</f>
        <v>0</v>
      </c>
      <c r="BF167" s="160">
        <f t="shared" ref="BF167:BF187" si="25">IF(N167="znížená",J167,0)</f>
        <v>0</v>
      </c>
      <c r="BG167" s="160">
        <f t="shared" ref="BG167:BG187" si="26">IF(N167="zákl. prenesená",J167,0)</f>
        <v>0</v>
      </c>
      <c r="BH167" s="160">
        <f t="shared" ref="BH167:BH187" si="27">IF(N167="zníž. prenesená",J167,0)</f>
        <v>0</v>
      </c>
      <c r="BI167" s="160">
        <f t="shared" ref="BI167:BI187" si="28">IF(N167="nulová",J167,0)</f>
        <v>0</v>
      </c>
      <c r="BJ167" s="14" t="s">
        <v>89</v>
      </c>
      <c r="BK167" s="160">
        <f t="shared" ref="BK167:BK187" si="29">ROUND(I167*H167,2)</f>
        <v>0</v>
      </c>
      <c r="BL167" s="14" t="s">
        <v>243</v>
      </c>
      <c r="BM167" s="159" t="s">
        <v>246</v>
      </c>
    </row>
    <row r="168" spans="1:65" s="2" customFormat="1" ht="21.75" customHeight="1" x14ac:dyDescent="0.2">
      <c r="A168" s="29"/>
      <c r="B168" s="146"/>
      <c r="C168" s="147" t="s">
        <v>323</v>
      </c>
      <c r="D168" s="147" t="s">
        <v>240</v>
      </c>
      <c r="E168" s="148"/>
      <c r="F168" s="149" t="s">
        <v>4834</v>
      </c>
      <c r="G168" s="150" t="s">
        <v>376</v>
      </c>
      <c r="H168" s="151">
        <v>73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0</v>
      </c>
      <c r="R168" s="157">
        <f t="shared" si="22"/>
        <v>0</v>
      </c>
      <c r="S168" s="157">
        <v>0</v>
      </c>
      <c r="T168" s="158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243</v>
      </c>
      <c r="AT168" s="159" t="s">
        <v>240</v>
      </c>
      <c r="AU168" s="159" t="s">
        <v>89</v>
      </c>
      <c r="AY168" s="14" t="s">
        <v>237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243</v>
      </c>
      <c r="BM168" s="159" t="s">
        <v>249</v>
      </c>
    </row>
    <row r="169" spans="1:65" s="2" customFormat="1" ht="21.75" customHeight="1" x14ac:dyDescent="0.2">
      <c r="A169" s="29"/>
      <c r="B169" s="146"/>
      <c r="C169" s="147" t="s">
        <v>326</v>
      </c>
      <c r="D169" s="147" t="s">
        <v>240</v>
      </c>
      <c r="E169" s="148"/>
      <c r="F169" s="149" t="s">
        <v>4835</v>
      </c>
      <c r="G169" s="150" t="s">
        <v>376</v>
      </c>
      <c r="H169" s="151">
        <v>73</v>
      </c>
      <c r="I169" s="152"/>
      <c r="J169" s="153">
        <f t="shared" si="2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21"/>
        <v>0</v>
      </c>
      <c r="Q169" s="157">
        <v>0</v>
      </c>
      <c r="R169" s="157">
        <f t="shared" si="22"/>
        <v>0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243</v>
      </c>
      <c r="BM169" s="159" t="s">
        <v>407</v>
      </c>
    </row>
    <row r="170" spans="1:65" s="2" customFormat="1" ht="16.5" customHeight="1" x14ac:dyDescent="0.2">
      <c r="A170" s="29"/>
      <c r="B170" s="146"/>
      <c r="C170" s="147" t="s">
        <v>329</v>
      </c>
      <c r="D170" s="147" t="s">
        <v>240</v>
      </c>
      <c r="E170" s="148"/>
      <c r="F170" s="149" t="s">
        <v>4836</v>
      </c>
      <c r="G170" s="150" t="s">
        <v>307</v>
      </c>
      <c r="H170" s="151">
        <v>36</v>
      </c>
      <c r="I170" s="152"/>
      <c r="J170" s="153">
        <f t="shared" si="2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21"/>
        <v>0</v>
      </c>
      <c r="Q170" s="157">
        <v>0</v>
      </c>
      <c r="R170" s="157">
        <f t="shared" si="22"/>
        <v>0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243</v>
      </c>
      <c r="BM170" s="159" t="s">
        <v>251</v>
      </c>
    </row>
    <row r="171" spans="1:65" s="2" customFormat="1" ht="21.75" customHeight="1" x14ac:dyDescent="0.2">
      <c r="A171" s="29"/>
      <c r="B171" s="146"/>
      <c r="C171" s="147" t="s">
        <v>332</v>
      </c>
      <c r="D171" s="147" t="s">
        <v>240</v>
      </c>
      <c r="E171" s="148"/>
      <c r="F171" s="149" t="s">
        <v>4837</v>
      </c>
      <c r="G171" s="150" t="s">
        <v>307</v>
      </c>
      <c r="H171" s="151">
        <v>27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0</v>
      </c>
      <c r="R171" s="157">
        <f t="shared" si="22"/>
        <v>0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243</v>
      </c>
      <c r="AT171" s="159" t="s">
        <v>240</v>
      </c>
      <c r="AU171" s="159" t="s">
        <v>89</v>
      </c>
      <c r="AY171" s="14" t="s">
        <v>237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243</v>
      </c>
      <c r="BM171" s="159" t="s">
        <v>254</v>
      </c>
    </row>
    <row r="172" spans="1:65" s="2" customFormat="1" ht="16.5" customHeight="1" x14ac:dyDescent="0.2">
      <c r="A172" s="29"/>
      <c r="B172" s="146"/>
      <c r="C172" s="147" t="s">
        <v>335</v>
      </c>
      <c r="D172" s="147" t="s">
        <v>240</v>
      </c>
      <c r="E172" s="148"/>
      <c r="F172" s="149" t="s">
        <v>1139</v>
      </c>
      <c r="G172" s="150" t="s">
        <v>307</v>
      </c>
      <c r="H172" s="151">
        <v>18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0</v>
      </c>
      <c r="R172" s="157">
        <f t="shared" si="22"/>
        <v>0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243</v>
      </c>
      <c r="BM172" s="159" t="s">
        <v>256</v>
      </c>
    </row>
    <row r="173" spans="1:65" s="2" customFormat="1" ht="16.5" customHeight="1" x14ac:dyDescent="0.2">
      <c r="A173" s="29"/>
      <c r="B173" s="146"/>
      <c r="C173" s="147" t="s">
        <v>338</v>
      </c>
      <c r="D173" s="147" t="s">
        <v>240</v>
      </c>
      <c r="E173" s="148"/>
      <c r="F173" s="149" t="s">
        <v>4838</v>
      </c>
      <c r="G173" s="150" t="s">
        <v>307</v>
      </c>
      <c r="H173" s="151">
        <v>8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0</v>
      </c>
      <c r="R173" s="157">
        <f t="shared" si="22"/>
        <v>0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243</v>
      </c>
      <c r="AT173" s="159" t="s">
        <v>240</v>
      </c>
      <c r="AU173" s="159" t="s">
        <v>89</v>
      </c>
      <c r="AY173" s="14" t="s">
        <v>237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243</v>
      </c>
      <c r="BM173" s="159" t="s">
        <v>430</v>
      </c>
    </row>
    <row r="174" spans="1:65" s="2" customFormat="1" ht="16.5" customHeight="1" x14ac:dyDescent="0.2">
      <c r="A174" s="29"/>
      <c r="B174" s="146"/>
      <c r="C174" s="147" t="s">
        <v>312</v>
      </c>
      <c r="D174" s="147" t="s">
        <v>240</v>
      </c>
      <c r="E174" s="148"/>
      <c r="F174" s="149" t="s">
        <v>4839</v>
      </c>
      <c r="G174" s="150" t="s">
        <v>307</v>
      </c>
      <c r="H174" s="151">
        <v>3</v>
      </c>
      <c r="I174" s="152"/>
      <c r="J174" s="153">
        <f t="shared" si="2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21"/>
        <v>0</v>
      </c>
      <c r="Q174" s="157">
        <v>0</v>
      </c>
      <c r="R174" s="157">
        <f t="shared" si="22"/>
        <v>0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243</v>
      </c>
      <c r="AT174" s="159" t="s">
        <v>240</v>
      </c>
      <c r="AU174" s="159" t="s">
        <v>89</v>
      </c>
      <c r="AY174" s="14" t="s">
        <v>237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243</v>
      </c>
      <c r="BM174" s="159" t="s">
        <v>436</v>
      </c>
    </row>
    <row r="175" spans="1:65" s="2" customFormat="1" ht="16.5" customHeight="1" x14ac:dyDescent="0.2">
      <c r="A175" s="29"/>
      <c r="B175" s="146"/>
      <c r="C175" s="147" t="s">
        <v>344</v>
      </c>
      <c r="D175" s="147" t="s">
        <v>240</v>
      </c>
      <c r="E175" s="148"/>
      <c r="F175" s="149" t="s">
        <v>4882</v>
      </c>
      <c r="G175" s="150" t="s">
        <v>307</v>
      </c>
      <c r="H175" s="151">
        <v>3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0</v>
      </c>
      <c r="R175" s="157">
        <f t="shared" si="22"/>
        <v>0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243</v>
      </c>
      <c r="AT175" s="159" t="s">
        <v>240</v>
      </c>
      <c r="AU175" s="159" t="s">
        <v>89</v>
      </c>
      <c r="AY175" s="14" t="s">
        <v>237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243</v>
      </c>
      <c r="BM175" s="159" t="s">
        <v>442</v>
      </c>
    </row>
    <row r="176" spans="1:65" s="2" customFormat="1" ht="16.5" customHeight="1" x14ac:dyDescent="0.2">
      <c r="A176" s="29"/>
      <c r="B176" s="146"/>
      <c r="C176" s="147" t="s">
        <v>347</v>
      </c>
      <c r="D176" s="147" t="s">
        <v>240</v>
      </c>
      <c r="E176" s="148"/>
      <c r="F176" s="149" t="s">
        <v>4883</v>
      </c>
      <c r="G176" s="150" t="s">
        <v>307</v>
      </c>
      <c r="H176" s="151">
        <v>40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243</v>
      </c>
      <c r="AT176" s="159" t="s">
        <v>240</v>
      </c>
      <c r="AU176" s="159" t="s">
        <v>89</v>
      </c>
      <c r="AY176" s="14" t="s">
        <v>237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243</v>
      </c>
      <c r="BM176" s="159" t="s">
        <v>448</v>
      </c>
    </row>
    <row r="177" spans="1:65" s="2" customFormat="1" ht="16.5" customHeight="1" x14ac:dyDescent="0.2">
      <c r="A177" s="29"/>
      <c r="B177" s="146"/>
      <c r="C177" s="147" t="s">
        <v>351</v>
      </c>
      <c r="D177" s="147" t="s">
        <v>240</v>
      </c>
      <c r="E177" s="148"/>
      <c r="F177" s="149" t="s">
        <v>4840</v>
      </c>
      <c r="G177" s="150" t="s">
        <v>376</v>
      </c>
      <c r="H177" s="151">
        <v>34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0</v>
      </c>
      <c r="R177" s="157">
        <f t="shared" si="22"/>
        <v>0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243</v>
      </c>
      <c r="AT177" s="159" t="s">
        <v>240</v>
      </c>
      <c r="AU177" s="159" t="s">
        <v>89</v>
      </c>
      <c r="AY177" s="14" t="s">
        <v>237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243</v>
      </c>
      <c r="BM177" s="159" t="s">
        <v>457</v>
      </c>
    </row>
    <row r="178" spans="1:65" s="2" customFormat="1" ht="21.75" customHeight="1" x14ac:dyDescent="0.2">
      <c r="A178" s="29"/>
      <c r="B178" s="146"/>
      <c r="C178" s="147" t="s">
        <v>354</v>
      </c>
      <c r="D178" s="147" t="s">
        <v>240</v>
      </c>
      <c r="E178" s="148"/>
      <c r="F178" s="149" t="s">
        <v>4841</v>
      </c>
      <c r="G178" s="150" t="s">
        <v>376</v>
      </c>
      <c r="H178" s="151">
        <v>68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0</v>
      </c>
      <c r="R178" s="157">
        <f t="shared" si="22"/>
        <v>0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243</v>
      </c>
      <c r="AT178" s="159" t="s">
        <v>240</v>
      </c>
      <c r="AU178" s="159" t="s">
        <v>89</v>
      </c>
      <c r="AY178" s="14" t="s">
        <v>237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243</v>
      </c>
      <c r="BM178" s="159" t="s">
        <v>3525</v>
      </c>
    </row>
    <row r="179" spans="1:65" s="2" customFormat="1" ht="21.75" customHeight="1" x14ac:dyDescent="0.2">
      <c r="A179" s="29"/>
      <c r="B179" s="146"/>
      <c r="C179" s="147" t="s">
        <v>358</v>
      </c>
      <c r="D179" s="147" t="s">
        <v>240</v>
      </c>
      <c r="E179" s="148"/>
      <c r="F179" s="149" t="s">
        <v>4868</v>
      </c>
      <c r="G179" s="150" t="s">
        <v>376</v>
      </c>
      <c r="H179" s="151">
        <v>34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0</v>
      </c>
      <c r="R179" s="157">
        <f t="shared" si="22"/>
        <v>0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243</v>
      </c>
      <c r="AT179" s="159" t="s">
        <v>240</v>
      </c>
      <c r="AU179" s="159" t="s">
        <v>89</v>
      </c>
      <c r="AY179" s="14" t="s">
        <v>237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243</v>
      </c>
      <c r="BM179" s="159" t="s">
        <v>3526</v>
      </c>
    </row>
    <row r="180" spans="1:65" s="2" customFormat="1" ht="16.5" customHeight="1" x14ac:dyDescent="0.2">
      <c r="A180" s="29"/>
      <c r="B180" s="146"/>
      <c r="C180" s="147" t="s">
        <v>361</v>
      </c>
      <c r="D180" s="147" t="s">
        <v>240</v>
      </c>
      <c r="E180" s="148"/>
      <c r="F180" s="149" t="s">
        <v>4836</v>
      </c>
      <c r="G180" s="150" t="s">
        <v>307</v>
      </c>
      <c r="H180" s="151">
        <v>18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0</v>
      </c>
      <c r="R180" s="157">
        <f t="shared" si="22"/>
        <v>0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243</v>
      </c>
      <c r="AT180" s="159" t="s">
        <v>240</v>
      </c>
      <c r="AU180" s="159" t="s">
        <v>89</v>
      </c>
      <c r="AY180" s="14" t="s">
        <v>237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243</v>
      </c>
      <c r="BM180" s="159" t="s">
        <v>527</v>
      </c>
    </row>
    <row r="181" spans="1:65" s="2" customFormat="1" ht="21.75" customHeight="1" x14ac:dyDescent="0.2">
      <c r="A181" s="29"/>
      <c r="B181" s="146"/>
      <c r="C181" s="147" t="s">
        <v>364</v>
      </c>
      <c r="D181" s="147" t="s">
        <v>240</v>
      </c>
      <c r="E181" s="148"/>
      <c r="F181" s="149" t="s">
        <v>4843</v>
      </c>
      <c r="G181" s="150" t="s">
        <v>307</v>
      </c>
      <c r="H181" s="151">
        <v>18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0</v>
      </c>
      <c r="R181" s="157">
        <f t="shared" si="22"/>
        <v>0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243</v>
      </c>
      <c r="AT181" s="159" t="s">
        <v>240</v>
      </c>
      <c r="AU181" s="159" t="s">
        <v>89</v>
      </c>
      <c r="AY181" s="14" t="s">
        <v>237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243</v>
      </c>
      <c r="BM181" s="159" t="s">
        <v>529</v>
      </c>
    </row>
    <row r="182" spans="1:65" s="2" customFormat="1" ht="21.75" customHeight="1" x14ac:dyDescent="0.2">
      <c r="A182" s="29"/>
      <c r="B182" s="146"/>
      <c r="C182" s="147" t="s">
        <v>367</v>
      </c>
      <c r="D182" s="147" t="s">
        <v>240</v>
      </c>
      <c r="E182" s="148"/>
      <c r="F182" s="149" t="s">
        <v>4844</v>
      </c>
      <c r="G182" s="150" t="s">
        <v>307</v>
      </c>
      <c r="H182" s="151">
        <v>3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0</v>
      </c>
      <c r="R182" s="157">
        <f t="shared" si="22"/>
        <v>0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243</v>
      </c>
      <c r="AT182" s="159" t="s">
        <v>240</v>
      </c>
      <c r="AU182" s="159" t="s">
        <v>89</v>
      </c>
      <c r="AY182" s="14" t="s">
        <v>237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243</v>
      </c>
      <c r="BM182" s="159" t="s">
        <v>531</v>
      </c>
    </row>
    <row r="183" spans="1:65" s="2" customFormat="1" ht="16.5" customHeight="1" x14ac:dyDescent="0.2">
      <c r="A183" s="29"/>
      <c r="B183" s="146"/>
      <c r="C183" s="147" t="s">
        <v>370</v>
      </c>
      <c r="D183" s="147" t="s">
        <v>240</v>
      </c>
      <c r="E183" s="148"/>
      <c r="F183" s="149" t="s">
        <v>1150</v>
      </c>
      <c r="G183" s="150" t="s">
        <v>307</v>
      </c>
      <c r="H183" s="151">
        <v>2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0</v>
      </c>
      <c r="R183" s="157">
        <f t="shared" si="22"/>
        <v>0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243</v>
      </c>
      <c r="AT183" s="159" t="s">
        <v>240</v>
      </c>
      <c r="AU183" s="159" t="s">
        <v>89</v>
      </c>
      <c r="AY183" s="14" t="s">
        <v>237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243</v>
      </c>
      <c r="BM183" s="159" t="s">
        <v>533</v>
      </c>
    </row>
    <row r="184" spans="1:65" s="2" customFormat="1" ht="16.5" customHeight="1" x14ac:dyDescent="0.2">
      <c r="A184" s="29"/>
      <c r="B184" s="146"/>
      <c r="C184" s="147" t="s">
        <v>374</v>
      </c>
      <c r="D184" s="147" t="s">
        <v>240</v>
      </c>
      <c r="E184" s="148"/>
      <c r="F184" s="149" t="s">
        <v>4845</v>
      </c>
      <c r="G184" s="150" t="s">
        <v>307</v>
      </c>
      <c r="H184" s="151">
        <v>6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0</v>
      </c>
      <c r="R184" s="157">
        <f t="shared" si="22"/>
        <v>0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243</v>
      </c>
      <c r="AT184" s="159" t="s">
        <v>240</v>
      </c>
      <c r="AU184" s="159" t="s">
        <v>89</v>
      </c>
      <c r="AY184" s="14" t="s">
        <v>237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243</v>
      </c>
      <c r="BM184" s="159" t="s">
        <v>534</v>
      </c>
    </row>
    <row r="185" spans="1:65" s="2" customFormat="1" ht="16.5" customHeight="1" x14ac:dyDescent="0.2">
      <c r="A185" s="29"/>
      <c r="B185" s="146"/>
      <c r="C185" s="147" t="s">
        <v>378</v>
      </c>
      <c r="D185" s="147" t="s">
        <v>240</v>
      </c>
      <c r="E185" s="148"/>
      <c r="F185" s="149" t="s">
        <v>4846</v>
      </c>
      <c r="G185" s="150" t="s">
        <v>307</v>
      </c>
      <c r="H185" s="151">
        <v>3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0</v>
      </c>
      <c r="R185" s="157">
        <f t="shared" si="22"/>
        <v>0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243</v>
      </c>
      <c r="AT185" s="159" t="s">
        <v>240</v>
      </c>
      <c r="AU185" s="159" t="s">
        <v>89</v>
      </c>
      <c r="AY185" s="14" t="s">
        <v>237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243</v>
      </c>
      <c r="BM185" s="159" t="s">
        <v>536</v>
      </c>
    </row>
    <row r="186" spans="1:65" s="2" customFormat="1" ht="16.5" customHeight="1" x14ac:dyDescent="0.2">
      <c r="A186" s="29"/>
      <c r="B186" s="146"/>
      <c r="C186" s="147" t="s">
        <v>381</v>
      </c>
      <c r="D186" s="147" t="s">
        <v>240</v>
      </c>
      <c r="E186" s="148"/>
      <c r="F186" s="149" t="s">
        <v>4881</v>
      </c>
      <c r="G186" s="150" t="s">
        <v>307</v>
      </c>
      <c r="H186" s="151">
        <v>17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0</v>
      </c>
      <c r="R186" s="157">
        <f t="shared" si="22"/>
        <v>0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243</v>
      </c>
      <c r="AT186" s="159" t="s">
        <v>240</v>
      </c>
      <c r="AU186" s="159" t="s">
        <v>89</v>
      </c>
      <c r="AY186" s="14" t="s">
        <v>237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243</v>
      </c>
      <c r="BM186" s="159" t="s">
        <v>537</v>
      </c>
    </row>
    <row r="187" spans="1:65" s="2" customFormat="1" ht="16.5" customHeight="1" x14ac:dyDescent="0.2">
      <c r="A187" s="29"/>
      <c r="B187" s="146"/>
      <c r="C187" s="147" t="s">
        <v>384</v>
      </c>
      <c r="D187" s="147" t="s">
        <v>240</v>
      </c>
      <c r="E187" s="148"/>
      <c r="F187" s="149" t="s">
        <v>3527</v>
      </c>
      <c r="G187" s="150" t="s">
        <v>376</v>
      </c>
      <c r="H187" s="151">
        <v>21</v>
      </c>
      <c r="I187" s="152"/>
      <c r="J187" s="153">
        <f t="shared" si="2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21"/>
        <v>0</v>
      </c>
      <c r="Q187" s="157">
        <v>0</v>
      </c>
      <c r="R187" s="157">
        <f t="shared" si="22"/>
        <v>0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243</v>
      </c>
      <c r="AT187" s="159" t="s">
        <v>240</v>
      </c>
      <c r="AU187" s="159" t="s">
        <v>89</v>
      </c>
      <c r="AY187" s="14" t="s">
        <v>237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243</v>
      </c>
      <c r="BM187" s="159" t="s">
        <v>539</v>
      </c>
    </row>
    <row r="188" spans="1:65" s="12" customFormat="1" ht="22.95" customHeight="1" x14ac:dyDescent="0.25">
      <c r="B188" s="134"/>
      <c r="D188" s="135" t="s">
        <v>76</v>
      </c>
      <c r="E188" s="144"/>
      <c r="F188" s="144" t="s">
        <v>3528</v>
      </c>
      <c r="I188" s="137"/>
      <c r="J188" s="145">
        <f>BK188</f>
        <v>0</v>
      </c>
      <c r="L188" s="134"/>
      <c r="M188" s="138"/>
      <c r="N188" s="139"/>
      <c r="O188" s="139"/>
      <c r="P188" s="140">
        <f>SUM(P189:P193)</f>
        <v>0</v>
      </c>
      <c r="Q188" s="139"/>
      <c r="R188" s="140">
        <f>SUM(R189:R193)</f>
        <v>0</v>
      </c>
      <c r="S188" s="139"/>
      <c r="T188" s="141">
        <f>SUM(T189:T193)</f>
        <v>0</v>
      </c>
      <c r="AR188" s="135" t="s">
        <v>83</v>
      </c>
      <c r="AT188" s="142" t="s">
        <v>76</v>
      </c>
      <c r="AU188" s="142" t="s">
        <v>83</v>
      </c>
      <c r="AY188" s="135" t="s">
        <v>237</v>
      </c>
      <c r="BK188" s="143">
        <f>SUM(BK189:BK193)</f>
        <v>0</v>
      </c>
    </row>
    <row r="189" spans="1:65" s="2" customFormat="1" ht="16.5" customHeight="1" x14ac:dyDescent="0.2">
      <c r="A189" s="29"/>
      <c r="B189" s="146"/>
      <c r="C189" s="147" t="s">
        <v>387</v>
      </c>
      <c r="D189" s="147" t="s">
        <v>240</v>
      </c>
      <c r="E189" s="148"/>
      <c r="F189" s="149" t="s">
        <v>4850</v>
      </c>
      <c r="G189" s="150" t="s">
        <v>307</v>
      </c>
      <c r="H189" s="151">
        <v>58</v>
      </c>
      <c r="I189" s="152"/>
      <c r="J189" s="153">
        <f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>O189*H189</f>
        <v>0</v>
      </c>
      <c r="Q189" s="157">
        <v>0</v>
      </c>
      <c r="R189" s="157">
        <f>Q189*H189</f>
        <v>0</v>
      </c>
      <c r="S189" s="157">
        <v>0</v>
      </c>
      <c r="T189" s="158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243</v>
      </c>
      <c r="AT189" s="159" t="s">
        <v>240</v>
      </c>
      <c r="AU189" s="159" t="s">
        <v>89</v>
      </c>
      <c r="AY189" s="14" t="s">
        <v>237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4" t="s">
        <v>89</v>
      </c>
      <c r="BK189" s="160">
        <f>ROUND(I189*H189,2)</f>
        <v>0</v>
      </c>
      <c r="BL189" s="14" t="s">
        <v>243</v>
      </c>
      <c r="BM189" s="159" t="s">
        <v>541</v>
      </c>
    </row>
    <row r="190" spans="1:65" s="2" customFormat="1" ht="16.5" customHeight="1" x14ac:dyDescent="0.2">
      <c r="A190" s="29"/>
      <c r="B190" s="146"/>
      <c r="C190" s="147" t="s">
        <v>390</v>
      </c>
      <c r="D190" s="147" t="s">
        <v>240</v>
      </c>
      <c r="E190" s="148"/>
      <c r="F190" s="149" t="s">
        <v>4851</v>
      </c>
      <c r="G190" s="150" t="s">
        <v>307</v>
      </c>
      <c r="H190" s="151">
        <v>3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243</v>
      </c>
      <c r="AT190" s="159" t="s">
        <v>240</v>
      </c>
      <c r="AU190" s="159" t="s">
        <v>89</v>
      </c>
      <c r="AY190" s="14" t="s">
        <v>237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243</v>
      </c>
      <c r="BM190" s="159" t="s">
        <v>543</v>
      </c>
    </row>
    <row r="191" spans="1:65" s="2" customFormat="1" ht="21.75" customHeight="1" x14ac:dyDescent="0.2">
      <c r="A191" s="29"/>
      <c r="B191" s="146"/>
      <c r="C191" s="147" t="s">
        <v>244</v>
      </c>
      <c r="D191" s="147" t="s">
        <v>240</v>
      </c>
      <c r="E191" s="148"/>
      <c r="F191" s="149" t="s">
        <v>4852</v>
      </c>
      <c r="G191" s="150" t="s">
        <v>307</v>
      </c>
      <c r="H191" s="151">
        <v>61</v>
      </c>
      <c r="I191" s="152"/>
      <c r="J191" s="153">
        <f>ROUND(I191*H191,2)</f>
        <v>0</v>
      </c>
      <c r="K191" s="154"/>
      <c r="L191" s="30"/>
      <c r="M191" s="155" t="s">
        <v>1</v>
      </c>
      <c r="N191" s="156" t="s">
        <v>43</v>
      </c>
      <c r="O191" s="54"/>
      <c r="P191" s="157">
        <f>O191*H191</f>
        <v>0</v>
      </c>
      <c r="Q191" s="157">
        <v>0</v>
      </c>
      <c r="R191" s="157">
        <f>Q191*H191</f>
        <v>0</v>
      </c>
      <c r="S191" s="157">
        <v>0</v>
      </c>
      <c r="T191" s="158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243</v>
      </c>
      <c r="AT191" s="159" t="s">
        <v>240</v>
      </c>
      <c r="AU191" s="159" t="s">
        <v>89</v>
      </c>
      <c r="AY191" s="14" t="s">
        <v>237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4" t="s">
        <v>89</v>
      </c>
      <c r="BK191" s="160">
        <f>ROUND(I191*H191,2)</f>
        <v>0</v>
      </c>
      <c r="BL191" s="14" t="s">
        <v>243</v>
      </c>
      <c r="BM191" s="159" t="s">
        <v>545</v>
      </c>
    </row>
    <row r="192" spans="1:65" s="2" customFormat="1" ht="16.5" customHeight="1" x14ac:dyDescent="0.2">
      <c r="A192" s="29"/>
      <c r="B192" s="146"/>
      <c r="C192" s="147" t="s">
        <v>394</v>
      </c>
      <c r="D192" s="147" t="s">
        <v>240</v>
      </c>
      <c r="E192" s="148"/>
      <c r="F192" s="149" t="s">
        <v>1176</v>
      </c>
      <c r="G192" s="150" t="s">
        <v>307</v>
      </c>
      <c r="H192" s="151">
        <v>22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243</v>
      </c>
      <c r="AT192" s="159" t="s">
        <v>240</v>
      </c>
      <c r="AU192" s="159" t="s">
        <v>89</v>
      </c>
      <c r="AY192" s="14" t="s">
        <v>237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243</v>
      </c>
      <c r="BM192" s="159" t="s">
        <v>547</v>
      </c>
    </row>
    <row r="193" spans="1:65" s="2" customFormat="1" ht="21.75" customHeight="1" x14ac:dyDescent="0.2">
      <c r="A193" s="29"/>
      <c r="B193" s="146"/>
      <c r="C193" s="147" t="s">
        <v>246</v>
      </c>
      <c r="D193" s="147" t="s">
        <v>240</v>
      </c>
      <c r="E193" s="148"/>
      <c r="F193" s="149" t="s">
        <v>1178</v>
      </c>
      <c r="G193" s="150" t="s">
        <v>307</v>
      </c>
      <c r="H193" s="151">
        <v>3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243</v>
      </c>
      <c r="AT193" s="159" t="s">
        <v>240</v>
      </c>
      <c r="AU193" s="159" t="s">
        <v>89</v>
      </c>
      <c r="AY193" s="14" t="s">
        <v>237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243</v>
      </c>
      <c r="BM193" s="159" t="s">
        <v>549</v>
      </c>
    </row>
    <row r="194" spans="1:65" s="12" customFormat="1" ht="22.95" customHeight="1" x14ac:dyDescent="0.25">
      <c r="B194" s="134"/>
      <c r="D194" s="135" t="s">
        <v>76</v>
      </c>
      <c r="E194" s="144"/>
      <c r="F194" s="144" t="s">
        <v>1180</v>
      </c>
      <c r="I194" s="137"/>
      <c r="J194" s="145">
        <f>BK194</f>
        <v>0</v>
      </c>
      <c r="L194" s="134"/>
      <c r="M194" s="138"/>
      <c r="N194" s="139"/>
      <c r="O194" s="139"/>
      <c r="P194" s="140">
        <f>SUM(P195:P197)</f>
        <v>0</v>
      </c>
      <c r="Q194" s="139"/>
      <c r="R194" s="140">
        <f>SUM(R195:R197)</f>
        <v>0</v>
      </c>
      <c r="S194" s="139"/>
      <c r="T194" s="141">
        <f>SUM(T195:T197)</f>
        <v>0</v>
      </c>
      <c r="AR194" s="135" t="s">
        <v>83</v>
      </c>
      <c r="AT194" s="142" t="s">
        <v>76</v>
      </c>
      <c r="AU194" s="142" t="s">
        <v>83</v>
      </c>
      <c r="AY194" s="135" t="s">
        <v>237</v>
      </c>
      <c r="BK194" s="143">
        <f>SUM(BK195:BK197)</f>
        <v>0</v>
      </c>
    </row>
    <row r="195" spans="1:65" s="2" customFormat="1" ht="16.5" customHeight="1" x14ac:dyDescent="0.2">
      <c r="A195" s="29"/>
      <c r="B195" s="146"/>
      <c r="C195" s="147" t="s">
        <v>399</v>
      </c>
      <c r="D195" s="147" t="s">
        <v>240</v>
      </c>
      <c r="E195" s="148"/>
      <c r="F195" s="149" t="s">
        <v>1181</v>
      </c>
      <c r="G195" s="150" t="s">
        <v>307</v>
      </c>
      <c r="H195" s="151">
        <v>24</v>
      </c>
      <c r="I195" s="152"/>
      <c r="J195" s="153">
        <f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>O195*H195</f>
        <v>0</v>
      </c>
      <c r="Q195" s="157">
        <v>0</v>
      </c>
      <c r="R195" s="157">
        <f>Q195*H195</f>
        <v>0</v>
      </c>
      <c r="S195" s="157">
        <v>0</v>
      </c>
      <c r="T195" s="158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243</v>
      </c>
      <c r="AT195" s="159" t="s">
        <v>240</v>
      </c>
      <c r="AU195" s="159" t="s">
        <v>89</v>
      </c>
      <c r="AY195" s="14" t="s">
        <v>237</v>
      </c>
      <c r="BE195" s="160">
        <f>IF(N195="základná",J195,0)</f>
        <v>0</v>
      </c>
      <c r="BF195" s="160">
        <f>IF(N195="znížená",J195,0)</f>
        <v>0</v>
      </c>
      <c r="BG195" s="160">
        <f>IF(N195="zákl. prenesená",J195,0)</f>
        <v>0</v>
      </c>
      <c r="BH195" s="160">
        <f>IF(N195="zníž. prenesená",J195,0)</f>
        <v>0</v>
      </c>
      <c r="BI195" s="160">
        <f>IF(N195="nulová",J195,0)</f>
        <v>0</v>
      </c>
      <c r="BJ195" s="14" t="s">
        <v>89</v>
      </c>
      <c r="BK195" s="160">
        <f>ROUND(I195*H195,2)</f>
        <v>0</v>
      </c>
      <c r="BL195" s="14" t="s">
        <v>243</v>
      </c>
      <c r="BM195" s="159" t="s">
        <v>551</v>
      </c>
    </row>
    <row r="196" spans="1:65" s="2" customFormat="1" ht="21.75" customHeight="1" x14ac:dyDescent="0.2">
      <c r="A196" s="29"/>
      <c r="B196" s="146"/>
      <c r="C196" s="147" t="s">
        <v>249</v>
      </c>
      <c r="D196" s="147" t="s">
        <v>240</v>
      </c>
      <c r="E196" s="148"/>
      <c r="F196" s="149" t="s">
        <v>1183</v>
      </c>
      <c r="G196" s="150" t="s">
        <v>307</v>
      </c>
      <c r="H196" s="151">
        <v>24</v>
      </c>
      <c r="I196" s="152"/>
      <c r="J196" s="153">
        <f>ROUND(I196*H196,2)</f>
        <v>0</v>
      </c>
      <c r="K196" s="154"/>
      <c r="L196" s="30"/>
      <c r="M196" s="155" t="s">
        <v>1</v>
      </c>
      <c r="N196" s="156" t="s">
        <v>43</v>
      </c>
      <c r="O196" s="54"/>
      <c r="P196" s="157">
        <f>O196*H196</f>
        <v>0</v>
      </c>
      <c r="Q196" s="157">
        <v>0</v>
      </c>
      <c r="R196" s="157">
        <f>Q196*H196</f>
        <v>0</v>
      </c>
      <c r="S196" s="157">
        <v>0</v>
      </c>
      <c r="T196" s="158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243</v>
      </c>
      <c r="AT196" s="159" t="s">
        <v>240</v>
      </c>
      <c r="AU196" s="159" t="s">
        <v>89</v>
      </c>
      <c r="AY196" s="14" t="s">
        <v>237</v>
      </c>
      <c r="BE196" s="160">
        <f>IF(N196="základná",J196,0)</f>
        <v>0</v>
      </c>
      <c r="BF196" s="160">
        <f>IF(N196="znížená",J196,0)</f>
        <v>0</v>
      </c>
      <c r="BG196" s="160">
        <f>IF(N196="zákl. prenesená",J196,0)</f>
        <v>0</v>
      </c>
      <c r="BH196" s="160">
        <f>IF(N196="zníž. prenesená",J196,0)</f>
        <v>0</v>
      </c>
      <c r="BI196" s="160">
        <f>IF(N196="nulová",J196,0)</f>
        <v>0</v>
      </c>
      <c r="BJ196" s="14" t="s">
        <v>89</v>
      </c>
      <c r="BK196" s="160">
        <f>ROUND(I196*H196,2)</f>
        <v>0</v>
      </c>
      <c r="BL196" s="14" t="s">
        <v>243</v>
      </c>
      <c r="BM196" s="159" t="s">
        <v>553</v>
      </c>
    </row>
    <row r="197" spans="1:65" s="2" customFormat="1" ht="21.75" customHeight="1" x14ac:dyDescent="0.2">
      <c r="A197" s="29"/>
      <c r="B197" s="146"/>
      <c r="C197" s="147" t="s">
        <v>404</v>
      </c>
      <c r="D197" s="147" t="s">
        <v>240</v>
      </c>
      <c r="E197" s="148"/>
      <c r="F197" s="149" t="s">
        <v>1185</v>
      </c>
      <c r="G197" s="150" t="s">
        <v>307</v>
      </c>
      <c r="H197" s="151">
        <v>48</v>
      </c>
      <c r="I197" s="152"/>
      <c r="J197" s="153">
        <f>ROUND(I197*H197,2)</f>
        <v>0</v>
      </c>
      <c r="K197" s="154"/>
      <c r="L197" s="30"/>
      <c r="M197" s="155" t="s">
        <v>1</v>
      </c>
      <c r="N197" s="156" t="s">
        <v>43</v>
      </c>
      <c r="O197" s="54"/>
      <c r="P197" s="157">
        <f>O197*H197</f>
        <v>0</v>
      </c>
      <c r="Q197" s="157">
        <v>0</v>
      </c>
      <c r="R197" s="157">
        <f>Q197*H197</f>
        <v>0</v>
      </c>
      <c r="S197" s="157">
        <v>0</v>
      </c>
      <c r="T197" s="158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243</v>
      </c>
      <c r="AT197" s="159" t="s">
        <v>240</v>
      </c>
      <c r="AU197" s="159" t="s">
        <v>89</v>
      </c>
      <c r="AY197" s="14" t="s">
        <v>237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4" t="s">
        <v>89</v>
      </c>
      <c r="BK197" s="160">
        <f>ROUND(I197*H197,2)</f>
        <v>0</v>
      </c>
      <c r="BL197" s="14" t="s">
        <v>243</v>
      </c>
      <c r="BM197" s="159" t="s">
        <v>555</v>
      </c>
    </row>
    <row r="198" spans="1:65" s="12" customFormat="1" ht="22.95" customHeight="1" x14ac:dyDescent="0.25">
      <c r="B198" s="134"/>
      <c r="D198" s="135" t="s">
        <v>76</v>
      </c>
      <c r="E198" s="144"/>
      <c r="F198" s="144" t="s">
        <v>1187</v>
      </c>
      <c r="I198" s="137"/>
      <c r="J198" s="145">
        <f>BK198</f>
        <v>0</v>
      </c>
      <c r="L198" s="134"/>
      <c r="M198" s="138"/>
      <c r="N198" s="139"/>
      <c r="O198" s="139"/>
      <c r="P198" s="140">
        <f>SUM(P199:P202)</f>
        <v>0</v>
      </c>
      <c r="Q198" s="139"/>
      <c r="R198" s="140">
        <f>SUM(R199:R202)</f>
        <v>0</v>
      </c>
      <c r="S198" s="139"/>
      <c r="T198" s="141">
        <f>SUM(T199:T202)</f>
        <v>0</v>
      </c>
      <c r="AR198" s="135" t="s">
        <v>83</v>
      </c>
      <c r="AT198" s="142" t="s">
        <v>76</v>
      </c>
      <c r="AU198" s="142" t="s">
        <v>83</v>
      </c>
      <c r="AY198" s="135" t="s">
        <v>237</v>
      </c>
      <c r="BK198" s="143">
        <f>SUM(BK199:BK202)</f>
        <v>0</v>
      </c>
    </row>
    <row r="199" spans="1:65" s="2" customFormat="1" ht="16.5" customHeight="1" x14ac:dyDescent="0.2">
      <c r="A199" s="29"/>
      <c r="B199" s="146"/>
      <c r="C199" s="147" t="s">
        <v>407</v>
      </c>
      <c r="D199" s="147" t="s">
        <v>240</v>
      </c>
      <c r="E199" s="148"/>
      <c r="F199" s="149" t="s">
        <v>1194</v>
      </c>
      <c r="G199" s="150" t="s">
        <v>307</v>
      </c>
      <c r="H199" s="151">
        <v>900</v>
      </c>
      <c r="I199" s="152"/>
      <c r="J199" s="153">
        <f>ROUND(I199*H199,2)</f>
        <v>0</v>
      </c>
      <c r="K199" s="154"/>
      <c r="L199" s="30"/>
      <c r="M199" s="155" t="s">
        <v>1</v>
      </c>
      <c r="N199" s="156" t="s">
        <v>43</v>
      </c>
      <c r="O199" s="54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243</v>
      </c>
      <c r="AT199" s="159" t="s">
        <v>240</v>
      </c>
      <c r="AU199" s="159" t="s">
        <v>89</v>
      </c>
      <c r="AY199" s="14" t="s">
        <v>237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4" t="s">
        <v>89</v>
      </c>
      <c r="BK199" s="160">
        <f>ROUND(I199*H199,2)</f>
        <v>0</v>
      </c>
      <c r="BL199" s="14" t="s">
        <v>243</v>
      </c>
      <c r="BM199" s="159" t="s">
        <v>557</v>
      </c>
    </row>
    <row r="200" spans="1:65" s="2" customFormat="1" ht="16.5" customHeight="1" x14ac:dyDescent="0.2">
      <c r="A200" s="29"/>
      <c r="B200" s="146"/>
      <c r="C200" s="147" t="s">
        <v>410</v>
      </c>
      <c r="D200" s="147" t="s">
        <v>240</v>
      </c>
      <c r="E200" s="148"/>
      <c r="F200" s="149" t="s">
        <v>1196</v>
      </c>
      <c r="G200" s="150" t="s">
        <v>307</v>
      </c>
      <c r="H200" s="151">
        <v>900</v>
      </c>
      <c r="I200" s="152"/>
      <c r="J200" s="153">
        <f>ROUND(I200*H200,2)</f>
        <v>0</v>
      </c>
      <c r="K200" s="154"/>
      <c r="L200" s="30"/>
      <c r="M200" s="155" t="s">
        <v>1</v>
      </c>
      <c r="N200" s="156" t="s">
        <v>43</v>
      </c>
      <c r="O200" s="54"/>
      <c r="P200" s="157">
        <f>O200*H200</f>
        <v>0</v>
      </c>
      <c r="Q200" s="157">
        <v>0</v>
      </c>
      <c r="R200" s="157">
        <f>Q200*H200</f>
        <v>0</v>
      </c>
      <c r="S200" s="157">
        <v>0</v>
      </c>
      <c r="T200" s="158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243</v>
      </c>
      <c r="AT200" s="159" t="s">
        <v>240</v>
      </c>
      <c r="AU200" s="159" t="s">
        <v>89</v>
      </c>
      <c r="AY200" s="14" t="s">
        <v>237</v>
      </c>
      <c r="BE200" s="160">
        <f>IF(N200="základná",J200,0)</f>
        <v>0</v>
      </c>
      <c r="BF200" s="160">
        <f>IF(N200="znížená",J200,0)</f>
        <v>0</v>
      </c>
      <c r="BG200" s="160">
        <f>IF(N200="zákl. prenesená",J200,0)</f>
        <v>0</v>
      </c>
      <c r="BH200" s="160">
        <f>IF(N200="zníž. prenesená",J200,0)</f>
        <v>0</v>
      </c>
      <c r="BI200" s="160">
        <f>IF(N200="nulová",J200,0)</f>
        <v>0</v>
      </c>
      <c r="BJ200" s="14" t="s">
        <v>89</v>
      </c>
      <c r="BK200" s="160">
        <f>ROUND(I200*H200,2)</f>
        <v>0</v>
      </c>
      <c r="BL200" s="14" t="s">
        <v>243</v>
      </c>
      <c r="BM200" s="159" t="s">
        <v>559</v>
      </c>
    </row>
    <row r="201" spans="1:65" s="2" customFormat="1" ht="16.5" customHeight="1" x14ac:dyDescent="0.2">
      <c r="A201" s="29"/>
      <c r="B201" s="146"/>
      <c r="C201" s="147" t="s">
        <v>251</v>
      </c>
      <c r="D201" s="147" t="s">
        <v>240</v>
      </c>
      <c r="E201" s="148"/>
      <c r="F201" s="149" t="s">
        <v>1198</v>
      </c>
      <c r="G201" s="150" t="s">
        <v>307</v>
      </c>
      <c r="H201" s="151">
        <v>3</v>
      </c>
      <c r="I201" s="152"/>
      <c r="J201" s="153">
        <f>ROUND(I201*H201,2)</f>
        <v>0</v>
      </c>
      <c r="K201" s="154"/>
      <c r="L201" s="30"/>
      <c r="M201" s="155" t="s">
        <v>1</v>
      </c>
      <c r="N201" s="156" t="s">
        <v>43</v>
      </c>
      <c r="O201" s="54"/>
      <c r="P201" s="157">
        <f>O201*H201</f>
        <v>0</v>
      </c>
      <c r="Q201" s="157">
        <v>0</v>
      </c>
      <c r="R201" s="157">
        <f>Q201*H201</f>
        <v>0</v>
      </c>
      <c r="S201" s="157">
        <v>0</v>
      </c>
      <c r="T201" s="158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243</v>
      </c>
      <c r="AT201" s="159" t="s">
        <v>240</v>
      </c>
      <c r="AU201" s="159" t="s">
        <v>89</v>
      </c>
      <c r="AY201" s="14" t="s">
        <v>237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4" t="s">
        <v>89</v>
      </c>
      <c r="BK201" s="160">
        <f>ROUND(I201*H201,2)</f>
        <v>0</v>
      </c>
      <c r="BL201" s="14" t="s">
        <v>243</v>
      </c>
      <c r="BM201" s="159" t="s">
        <v>561</v>
      </c>
    </row>
    <row r="202" spans="1:65" s="2" customFormat="1" ht="16.5" customHeight="1" x14ac:dyDescent="0.2">
      <c r="A202" s="29"/>
      <c r="B202" s="146"/>
      <c r="C202" s="147" t="s">
        <v>416</v>
      </c>
      <c r="D202" s="147" t="s">
        <v>240</v>
      </c>
      <c r="E202" s="148"/>
      <c r="F202" s="149" t="s">
        <v>1200</v>
      </c>
      <c r="G202" s="150" t="s">
        <v>307</v>
      </c>
      <c r="H202" s="151">
        <v>2</v>
      </c>
      <c r="I202" s="152"/>
      <c r="J202" s="153">
        <f>ROUND(I202*H202,2)</f>
        <v>0</v>
      </c>
      <c r="K202" s="154"/>
      <c r="L202" s="30"/>
      <c r="M202" s="155" t="s">
        <v>1</v>
      </c>
      <c r="N202" s="156" t="s">
        <v>43</v>
      </c>
      <c r="O202" s="54"/>
      <c r="P202" s="157">
        <f>O202*H202</f>
        <v>0</v>
      </c>
      <c r="Q202" s="157">
        <v>0</v>
      </c>
      <c r="R202" s="157">
        <f>Q202*H202</f>
        <v>0</v>
      </c>
      <c r="S202" s="157">
        <v>0</v>
      </c>
      <c r="T202" s="158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243</v>
      </c>
      <c r="AT202" s="159" t="s">
        <v>240</v>
      </c>
      <c r="AU202" s="159" t="s">
        <v>89</v>
      </c>
      <c r="AY202" s="14" t="s">
        <v>237</v>
      </c>
      <c r="BE202" s="160">
        <f>IF(N202="základná",J202,0)</f>
        <v>0</v>
      </c>
      <c r="BF202" s="160">
        <f>IF(N202="znížená",J202,0)</f>
        <v>0</v>
      </c>
      <c r="BG202" s="160">
        <f>IF(N202="zákl. prenesená",J202,0)</f>
        <v>0</v>
      </c>
      <c r="BH202" s="160">
        <f>IF(N202="zníž. prenesená",J202,0)</f>
        <v>0</v>
      </c>
      <c r="BI202" s="160">
        <f>IF(N202="nulová",J202,0)</f>
        <v>0</v>
      </c>
      <c r="BJ202" s="14" t="s">
        <v>89</v>
      </c>
      <c r="BK202" s="160">
        <f>ROUND(I202*H202,2)</f>
        <v>0</v>
      </c>
      <c r="BL202" s="14" t="s">
        <v>243</v>
      </c>
      <c r="BM202" s="159" t="s">
        <v>563</v>
      </c>
    </row>
    <row r="203" spans="1:65" s="12" customFormat="1" ht="22.95" customHeight="1" x14ac:dyDescent="0.25">
      <c r="B203" s="134"/>
      <c r="D203" s="135" t="s">
        <v>76</v>
      </c>
      <c r="E203" s="144"/>
      <c r="F203" s="144" t="s">
        <v>1225</v>
      </c>
      <c r="I203" s="137"/>
      <c r="J203" s="145">
        <f>BK203</f>
        <v>0</v>
      </c>
      <c r="L203" s="134"/>
      <c r="M203" s="138"/>
      <c r="N203" s="139"/>
      <c r="O203" s="139"/>
      <c r="P203" s="140">
        <f>P204</f>
        <v>0</v>
      </c>
      <c r="Q203" s="139"/>
      <c r="R203" s="140">
        <f>R204</f>
        <v>0</v>
      </c>
      <c r="S203" s="139"/>
      <c r="T203" s="141">
        <f>T204</f>
        <v>0</v>
      </c>
      <c r="AR203" s="135" t="s">
        <v>83</v>
      </c>
      <c r="AT203" s="142" t="s">
        <v>76</v>
      </c>
      <c r="AU203" s="142" t="s">
        <v>83</v>
      </c>
      <c r="AY203" s="135" t="s">
        <v>237</v>
      </c>
      <c r="BK203" s="143">
        <f>BK204</f>
        <v>0</v>
      </c>
    </row>
    <row r="204" spans="1:65" s="2" customFormat="1" ht="16.5" customHeight="1" x14ac:dyDescent="0.2">
      <c r="A204" s="29"/>
      <c r="B204" s="146"/>
      <c r="C204" s="147" t="s">
        <v>254</v>
      </c>
      <c r="D204" s="147" t="s">
        <v>240</v>
      </c>
      <c r="E204" s="148"/>
      <c r="F204" s="149" t="s">
        <v>1226</v>
      </c>
      <c r="G204" s="150" t="s">
        <v>307</v>
      </c>
      <c r="H204" s="151">
        <v>84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243</v>
      </c>
      <c r="AT204" s="159" t="s">
        <v>240</v>
      </c>
      <c r="AU204" s="159" t="s">
        <v>89</v>
      </c>
      <c r="AY204" s="14" t="s">
        <v>237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243</v>
      </c>
      <c r="BM204" s="159" t="s">
        <v>565</v>
      </c>
    </row>
    <row r="205" spans="1:65" s="12" customFormat="1" ht="22.95" customHeight="1" x14ac:dyDescent="0.25">
      <c r="B205" s="134"/>
      <c r="D205" s="135" t="s">
        <v>76</v>
      </c>
      <c r="E205" s="144"/>
      <c r="F205" s="144" t="s">
        <v>59</v>
      </c>
      <c r="I205" s="137"/>
      <c r="J205" s="145">
        <f>BK205</f>
        <v>0</v>
      </c>
      <c r="L205" s="134"/>
      <c r="M205" s="138"/>
      <c r="N205" s="139"/>
      <c r="O205" s="139"/>
      <c r="P205" s="140">
        <f>SUM(P206:P207)</f>
        <v>0</v>
      </c>
      <c r="Q205" s="139"/>
      <c r="R205" s="140">
        <f>SUM(R206:R207)</f>
        <v>0</v>
      </c>
      <c r="S205" s="139"/>
      <c r="T205" s="141">
        <f>SUM(T206:T207)</f>
        <v>0</v>
      </c>
      <c r="AR205" s="135" t="s">
        <v>83</v>
      </c>
      <c r="AT205" s="142" t="s">
        <v>76</v>
      </c>
      <c r="AU205" s="142" t="s">
        <v>83</v>
      </c>
      <c r="AY205" s="135" t="s">
        <v>237</v>
      </c>
      <c r="BK205" s="143">
        <f>SUM(BK206:BK207)</f>
        <v>0</v>
      </c>
    </row>
    <row r="206" spans="1:65" s="2" customFormat="1" ht="16.5" customHeight="1" x14ac:dyDescent="0.2">
      <c r="A206" s="29"/>
      <c r="B206" s="146"/>
      <c r="C206" s="147" t="s">
        <v>422</v>
      </c>
      <c r="D206" s="147" t="s">
        <v>240</v>
      </c>
      <c r="E206" s="148"/>
      <c r="F206" s="149" t="s">
        <v>1228</v>
      </c>
      <c r="G206" s="150" t="s">
        <v>307</v>
      </c>
      <c r="H206" s="151">
        <v>24</v>
      </c>
      <c r="I206" s="152"/>
      <c r="J206" s="153">
        <f>ROUND(I206*H206,2)</f>
        <v>0</v>
      </c>
      <c r="K206" s="154"/>
      <c r="L206" s="30"/>
      <c r="M206" s="155" t="s">
        <v>1</v>
      </c>
      <c r="N206" s="156" t="s">
        <v>43</v>
      </c>
      <c r="O206" s="54"/>
      <c r="P206" s="157">
        <f>O206*H206</f>
        <v>0</v>
      </c>
      <c r="Q206" s="157">
        <v>0</v>
      </c>
      <c r="R206" s="157">
        <f>Q206*H206</f>
        <v>0</v>
      </c>
      <c r="S206" s="157">
        <v>0</v>
      </c>
      <c r="T206" s="158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243</v>
      </c>
      <c r="AT206" s="159" t="s">
        <v>240</v>
      </c>
      <c r="AU206" s="159" t="s">
        <v>89</v>
      </c>
      <c r="AY206" s="14" t="s">
        <v>237</v>
      </c>
      <c r="BE206" s="160">
        <f>IF(N206="základná",J206,0)</f>
        <v>0</v>
      </c>
      <c r="BF206" s="160">
        <f>IF(N206="znížená",J206,0)</f>
        <v>0</v>
      </c>
      <c r="BG206" s="160">
        <f>IF(N206="zákl. prenesená",J206,0)</f>
        <v>0</v>
      </c>
      <c r="BH206" s="160">
        <f>IF(N206="zníž. prenesená",J206,0)</f>
        <v>0</v>
      </c>
      <c r="BI206" s="160">
        <f>IF(N206="nulová",J206,0)</f>
        <v>0</v>
      </c>
      <c r="BJ206" s="14" t="s">
        <v>89</v>
      </c>
      <c r="BK206" s="160">
        <f>ROUND(I206*H206,2)</f>
        <v>0</v>
      </c>
      <c r="BL206" s="14" t="s">
        <v>243</v>
      </c>
      <c r="BM206" s="159" t="s">
        <v>566</v>
      </c>
    </row>
    <row r="207" spans="1:65" s="2" customFormat="1" ht="16.5" customHeight="1" x14ac:dyDescent="0.2">
      <c r="A207" s="29"/>
      <c r="B207" s="146"/>
      <c r="C207" s="147" t="s">
        <v>256</v>
      </c>
      <c r="D207" s="147" t="s">
        <v>240</v>
      </c>
      <c r="E207" s="148"/>
      <c r="F207" s="149" t="s">
        <v>1230</v>
      </c>
      <c r="G207" s="150" t="s">
        <v>307</v>
      </c>
      <c r="H207" s="151">
        <v>125</v>
      </c>
      <c r="I207" s="152"/>
      <c r="J207" s="153">
        <f>ROUND(I207*H207,2)</f>
        <v>0</v>
      </c>
      <c r="K207" s="154"/>
      <c r="L207" s="30"/>
      <c r="M207" s="155" t="s">
        <v>1</v>
      </c>
      <c r="N207" s="156" t="s">
        <v>43</v>
      </c>
      <c r="O207" s="54"/>
      <c r="P207" s="157">
        <f>O207*H207</f>
        <v>0</v>
      </c>
      <c r="Q207" s="157">
        <v>0</v>
      </c>
      <c r="R207" s="157">
        <f>Q207*H207</f>
        <v>0</v>
      </c>
      <c r="S207" s="157">
        <v>0</v>
      </c>
      <c r="T207" s="158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243</v>
      </c>
      <c r="AT207" s="159" t="s">
        <v>240</v>
      </c>
      <c r="AU207" s="159" t="s">
        <v>89</v>
      </c>
      <c r="AY207" s="14" t="s">
        <v>237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4" t="s">
        <v>89</v>
      </c>
      <c r="BK207" s="160">
        <f>ROUND(I207*H207,2)</f>
        <v>0</v>
      </c>
      <c r="BL207" s="14" t="s">
        <v>243</v>
      </c>
      <c r="BM207" s="159" t="s">
        <v>568</v>
      </c>
    </row>
    <row r="208" spans="1:65" s="12" customFormat="1" ht="22.95" customHeight="1" x14ac:dyDescent="0.25">
      <c r="B208" s="134"/>
      <c r="D208" s="135" t="s">
        <v>76</v>
      </c>
      <c r="E208" s="144"/>
      <c r="F208" s="144" t="s">
        <v>1249</v>
      </c>
      <c r="I208" s="137"/>
      <c r="J208" s="145">
        <f>BK208</f>
        <v>0</v>
      </c>
      <c r="L208" s="134"/>
      <c r="M208" s="138"/>
      <c r="N208" s="139"/>
      <c r="O208" s="139"/>
      <c r="P208" s="140">
        <f>SUM(P209:P211)</f>
        <v>0</v>
      </c>
      <c r="Q208" s="139"/>
      <c r="R208" s="140">
        <f>SUM(R209:R211)</f>
        <v>0</v>
      </c>
      <c r="S208" s="139"/>
      <c r="T208" s="141">
        <f>SUM(T209:T211)</f>
        <v>0</v>
      </c>
      <c r="AR208" s="135" t="s">
        <v>83</v>
      </c>
      <c r="AT208" s="142" t="s">
        <v>76</v>
      </c>
      <c r="AU208" s="142" t="s">
        <v>83</v>
      </c>
      <c r="AY208" s="135" t="s">
        <v>237</v>
      </c>
      <c r="BK208" s="143">
        <f>SUM(BK209:BK211)</f>
        <v>0</v>
      </c>
    </row>
    <row r="209" spans="1:65" s="2" customFormat="1" ht="16.5" customHeight="1" x14ac:dyDescent="0.2">
      <c r="A209" s="29"/>
      <c r="B209" s="146"/>
      <c r="C209" s="147" t="s">
        <v>427</v>
      </c>
      <c r="D209" s="147" t="s">
        <v>240</v>
      </c>
      <c r="E209" s="148"/>
      <c r="F209" s="149" t="s">
        <v>1250</v>
      </c>
      <c r="G209" s="150" t="s">
        <v>454</v>
      </c>
      <c r="H209" s="151">
        <v>6</v>
      </c>
      <c r="I209" s="152"/>
      <c r="J209" s="153">
        <f>ROUND(I209*H209,2)</f>
        <v>0</v>
      </c>
      <c r="K209" s="154"/>
      <c r="L209" s="30"/>
      <c r="M209" s="155" t="s">
        <v>1</v>
      </c>
      <c r="N209" s="156" t="s">
        <v>43</v>
      </c>
      <c r="O209" s="54"/>
      <c r="P209" s="157">
        <f>O209*H209</f>
        <v>0</v>
      </c>
      <c r="Q209" s="157">
        <v>0</v>
      </c>
      <c r="R209" s="157">
        <f>Q209*H209</f>
        <v>0</v>
      </c>
      <c r="S209" s="157">
        <v>0</v>
      </c>
      <c r="T209" s="158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243</v>
      </c>
      <c r="AT209" s="159" t="s">
        <v>240</v>
      </c>
      <c r="AU209" s="159" t="s">
        <v>89</v>
      </c>
      <c r="AY209" s="14" t="s">
        <v>237</v>
      </c>
      <c r="BE209" s="160">
        <f>IF(N209="základná",J209,0)</f>
        <v>0</v>
      </c>
      <c r="BF209" s="160">
        <f>IF(N209="znížená",J209,0)</f>
        <v>0</v>
      </c>
      <c r="BG209" s="160">
        <f>IF(N209="zákl. prenesená",J209,0)</f>
        <v>0</v>
      </c>
      <c r="BH209" s="160">
        <f>IF(N209="zníž. prenesená",J209,0)</f>
        <v>0</v>
      </c>
      <c r="BI209" s="160">
        <f>IF(N209="nulová",J209,0)</f>
        <v>0</v>
      </c>
      <c r="BJ209" s="14" t="s">
        <v>89</v>
      </c>
      <c r="BK209" s="160">
        <f>ROUND(I209*H209,2)</f>
        <v>0</v>
      </c>
      <c r="BL209" s="14" t="s">
        <v>243</v>
      </c>
      <c r="BM209" s="159" t="s">
        <v>570</v>
      </c>
    </row>
    <row r="210" spans="1:65" s="2" customFormat="1" ht="16.5" customHeight="1" x14ac:dyDescent="0.2">
      <c r="A210" s="29"/>
      <c r="B210" s="146"/>
      <c r="C210" s="147" t="s">
        <v>430</v>
      </c>
      <c r="D210" s="147" t="s">
        <v>240</v>
      </c>
      <c r="E210" s="148"/>
      <c r="F210" s="149" t="s">
        <v>1252</v>
      </c>
      <c r="G210" s="150" t="s">
        <v>454</v>
      </c>
      <c r="H210" s="151">
        <v>6</v>
      </c>
      <c r="I210" s="152"/>
      <c r="J210" s="153">
        <f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243</v>
      </c>
      <c r="AT210" s="159" t="s">
        <v>240</v>
      </c>
      <c r="AU210" s="159" t="s">
        <v>89</v>
      </c>
      <c r="AY210" s="14" t="s">
        <v>237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4" t="s">
        <v>89</v>
      </c>
      <c r="BK210" s="160">
        <f>ROUND(I210*H210,2)</f>
        <v>0</v>
      </c>
      <c r="BL210" s="14" t="s">
        <v>243</v>
      </c>
      <c r="BM210" s="159" t="s">
        <v>572</v>
      </c>
    </row>
    <row r="211" spans="1:65" s="2" customFormat="1" ht="21.75" customHeight="1" x14ac:dyDescent="0.2">
      <c r="A211" s="29"/>
      <c r="B211" s="146"/>
      <c r="C211" s="147" t="s">
        <v>433</v>
      </c>
      <c r="D211" s="147" t="s">
        <v>240</v>
      </c>
      <c r="E211" s="148"/>
      <c r="F211" s="149" t="s">
        <v>1254</v>
      </c>
      <c r="G211" s="150" t="s">
        <v>454</v>
      </c>
      <c r="H211" s="151">
        <v>30</v>
      </c>
      <c r="I211" s="152"/>
      <c r="J211" s="153">
        <f>ROUND(I211*H211,2)</f>
        <v>0</v>
      </c>
      <c r="K211" s="154"/>
      <c r="L211" s="30"/>
      <c r="M211" s="155" t="s">
        <v>1</v>
      </c>
      <c r="N211" s="156" t="s">
        <v>43</v>
      </c>
      <c r="O211" s="54"/>
      <c r="P211" s="157">
        <f>O211*H211</f>
        <v>0</v>
      </c>
      <c r="Q211" s="157">
        <v>0</v>
      </c>
      <c r="R211" s="157">
        <f>Q211*H211</f>
        <v>0</v>
      </c>
      <c r="S211" s="157">
        <v>0</v>
      </c>
      <c r="T211" s="158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243</v>
      </c>
      <c r="AT211" s="159" t="s">
        <v>240</v>
      </c>
      <c r="AU211" s="159" t="s">
        <v>89</v>
      </c>
      <c r="AY211" s="14" t="s">
        <v>237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4" t="s">
        <v>89</v>
      </c>
      <c r="BK211" s="160">
        <f>ROUND(I211*H211,2)</f>
        <v>0</v>
      </c>
      <c r="BL211" s="14" t="s">
        <v>243</v>
      </c>
      <c r="BM211" s="159" t="s">
        <v>261</v>
      </c>
    </row>
    <row r="212" spans="1:65" s="12" customFormat="1" ht="22.95" customHeight="1" x14ac:dyDescent="0.25">
      <c r="B212" s="134"/>
      <c r="D212" s="135" t="s">
        <v>76</v>
      </c>
      <c r="E212" s="144"/>
      <c r="F212" s="144" t="s">
        <v>1256</v>
      </c>
      <c r="I212" s="137"/>
      <c r="J212" s="145">
        <f>BK212</f>
        <v>0</v>
      </c>
      <c r="L212" s="134"/>
      <c r="M212" s="138"/>
      <c r="N212" s="139"/>
      <c r="O212" s="139"/>
      <c r="P212" s="140">
        <f>P213</f>
        <v>0</v>
      </c>
      <c r="Q212" s="139"/>
      <c r="R212" s="140">
        <f>R213</f>
        <v>0</v>
      </c>
      <c r="S212" s="139"/>
      <c r="T212" s="141">
        <f>T213</f>
        <v>0</v>
      </c>
      <c r="AR212" s="135" t="s">
        <v>83</v>
      </c>
      <c r="AT212" s="142" t="s">
        <v>76</v>
      </c>
      <c r="AU212" s="142" t="s">
        <v>83</v>
      </c>
      <c r="AY212" s="135" t="s">
        <v>237</v>
      </c>
      <c r="BK212" s="143">
        <f>BK213</f>
        <v>0</v>
      </c>
    </row>
    <row r="213" spans="1:65" s="2" customFormat="1" ht="21.75" customHeight="1" x14ac:dyDescent="0.2">
      <c r="A213" s="29"/>
      <c r="B213" s="146"/>
      <c r="C213" s="147" t="s">
        <v>436</v>
      </c>
      <c r="D213" s="147" t="s">
        <v>240</v>
      </c>
      <c r="E213" s="148"/>
      <c r="F213" s="149" t="s">
        <v>1257</v>
      </c>
      <c r="G213" s="150" t="s">
        <v>454</v>
      </c>
      <c r="H213" s="151">
        <v>30</v>
      </c>
      <c r="I213" s="152"/>
      <c r="J213" s="153">
        <f>ROUND(I213*H213,2)</f>
        <v>0</v>
      </c>
      <c r="K213" s="154"/>
      <c r="L213" s="30"/>
      <c r="M213" s="155" t="s">
        <v>1</v>
      </c>
      <c r="N213" s="156" t="s">
        <v>43</v>
      </c>
      <c r="O213" s="54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243</v>
      </c>
      <c r="AT213" s="159" t="s">
        <v>240</v>
      </c>
      <c r="AU213" s="159" t="s">
        <v>89</v>
      </c>
      <c r="AY213" s="14" t="s">
        <v>237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4" t="s">
        <v>89</v>
      </c>
      <c r="BK213" s="160">
        <f>ROUND(I213*H213,2)</f>
        <v>0</v>
      </c>
      <c r="BL213" s="14" t="s">
        <v>243</v>
      </c>
      <c r="BM213" s="159" t="s">
        <v>574</v>
      </c>
    </row>
    <row r="214" spans="1:65" s="12" customFormat="1" ht="22.95" customHeight="1" x14ac:dyDescent="0.25">
      <c r="B214" s="134"/>
      <c r="D214" s="135" t="s">
        <v>76</v>
      </c>
      <c r="E214" s="144"/>
      <c r="F214" s="144" t="s">
        <v>1259</v>
      </c>
      <c r="I214" s="137"/>
      <c r="J214" s="145">
        <f>BK214</f>
        <v>0</v>
      </c>
      <c r="L214" s="134"/>
      <c r="M214" s="138"/>
      <c r="N214" s="139"/>
      <c r="O214" s="139"/>
      <c r="P214" s="140">
        <f>P215</f>
        <v>0</v>
      </c>
      <c r="Q214" s="139"/>
      <c r="R214" s="140">
        <f>R215</f>
        <v>0</v>
      </c>
      <c r="S214" s="139"/>
      <c r="T214" s="141">
        <f>T215</f>
        <v>0</v>
      </c>
      <c r="AR214" s="135" t="s">
        <v>83</v>
      </c>
      <c r="AT214" s="142" t="s">
        <v>76</v>
      </c>
      <c r="AU214" s="142" t="s">
        <v>83</v>
      </c>
      <c r="AY214" s="135" t="s">
        <v>237</v>
      </c>
      <c r="BK214" s="143">
        <f>BK215</f>
        <v>0</v>
      </c>
    </row>
    <row r="215" spans="1:65" s="2" customFormat="1" ht="16.5" customHeight="1" x14ac:dyDescent="0.2">
      <c r="A215" s="29"/>
      <c r="B215" s="146"/>
      <c r="C215" s="147" t="s">
        <v>439</v>
      </c>
      <c r="D215" s="147" t="s">
        <v>240</v>
      </c>
      <c r="E215" s="148"/>
      <c r="F215" s="149" t="s">
        <v>1260</v>
      </c>
      <c r="G215" s="150" t="s">
        <v>307</v>
      </c>
      <c r="H215" s="151">
        <v>1</v>
      </c>
      <c r="I215" s="152"/>
      <c r="J215" s="153">
        <f>ROUND(I215*H215,2)</f>
        <v>0</v>
      </c>
      <c r="K215" s="154"/>
      <c r="L215" s="30"/>
      <c r="M215" s="155" t="s">
        <v>1</v>
      </c>
      <c r="N215" s="156" t="s">
        <v>43</v>
      </c>
      <c r="O215" s="54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243</v>
      </c>
      <c r="AT215" s="159" t="s">
        <v>240</v>
      </c>
      <c r="AU215" s="159" t="s">
        <v>89</v>
      </c>
      <c r="AY215" s="14" t="s">
        <v>237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4" t="s">
        <v>89</v>
      </c>
      <c r="BK215" s="160">
        <f>ROUND(I215*H215,2)</f>
        <v>0</v>
      </c>
      <c r="BL215" s="14" t="s">
        <v>243</v>
      </c>
      <c r="BM215" s="159" t="s">
        <v>264</v>
      </c>
    </row>
    <row r="216" spans="1:65" s="12" customFormat="1" ht="25.95" customHeight="1" x14ac:dyDescent="0.25">
      <c r="B216" s="134"/>
      <c r="D216" s="135" t="s">
        <v>76</v>
      </c>
      <c r="E216" s="136"/>
      <c r="F216" s="136" t="s">
        <v>451</v>
      </c>
      <c r="I216" s="137"/>
      <c r="J216" s="122">
        <f>BK216</f>
        <v>0</v>
      </c>
      <c r="L216" s="134"/>
      <c r="M216" s="138"/>
      <c r="N216" s="139"/>
      <c r="O216" s="139"/>
      <c r="P216" s="140">
        <f>SUM(P217:P218)</f>
        <v>0</v>
      </c>
      <c r="Q216" s="139"/>
      <c r="R216" s="140">
        <f>SUM(R217:R218)</f>
        <v>0</v>
      </c>
      <c r="S216" s="139"/>
      <c r="T216" s="141">
        <f>SUM(T217:T218)</f>
        <v>0</v>
      </c>
      <c r="AR216" s="135" t="s">
        <v>243</v>
      </c>
      <c r="AT216" s="142" t="s">
        <v>76</v>
      </c>
      <c r="AU216" s="142" t="s">
        <v>77</v>
      </c>
      <c r="AY216" s="135" t="s">
        <v>237</v>
      </c>
      <c r="BK216" s="143">
        <f>SUM(BK217:BK218)</f>
        <v>0</v>
      </c>
    </row>
    <row r="217" spans="1:65" s="2" customFormat="1" ht="44.25" customHeight="1" x14ac:dyDescent="0.2">
      <c r="A217" s="29"/>
      <c r="B217" s="146"/>
      <c r="C217" s="147" t="s">
        <v>442</v>
      </c>
      <c r="D217" s="147" t="s">
        <v>240</v>
      </c>
      <c r="E217" s="148"/>
      <c r="F217" s="149" t="s">
        <v>3529</v>
      </c>
      <c r="G217" s="150" t="s">
        <v>454</v>
      </c>
      <c r="H217" s="151">
        <v>50</v>
      </c>
      <c r="I217" s="152"/>
      <c r="J217" s="153">
        <f>ROUND(I217*H217,2)</f>
        <v>0</v>
      </c>
      <c r="K217" s="154"/>
      <c r="L217" s="30"/>
      <c r="M217" s="155" t="s">
        <v>1</v>
      </c>
      <c r="N217" s="156" t="s">
        <v>43</v>
      </c>
      <c r="O217" s="54"/>
      <c r="P217" s="157">
        <f>O217*H217</f>
        <v>0</v>
      </c>
      <c r="Q217" s="157">
        <v>0</v>
      </c>
      <c r="R217" s="157">
        <f>Q217*H217</f>
        <v>0</v>
      </c>
      <c r="S217" s="157">
        <v>0</v>
      </c>
      <c r="T217" s="158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455</v>
      </c>
      <c r="AT217" s="159" t="s">
        <v>240</v>
      </c>
      <c r="AU217" s="159" t="s">
        <v>83</v>
      </c>
      <c r="AY217" s="14" t="s">
        <v>237</v>
      </c>
      <c r="BE217" s="160">
        <f>IF(N217="základná",J217,0)</f>
        <v>0</v>
      </c>
      <c r="BF217" s="160">
        <f>IF(N217="znížená",J217,0)</f>
        <v>0</v>
      </c>
      <c r="BG217" s="160">
        <f>IF(N217="zákl. prenesená",J217,0)</f>
        <v>0</v>
      </c>
      <c r="BH217" s="160">
        <f>IF(N217="zníž. prenesená",J217,0)</f>
        <v>0</v>
      </c>
      <c r="BI217" s="160">
        <f>IF(N217="nulová",J217,0)</f>
        <v>0</v>
      </c>
      <c r="BJ217" s="14" t="s">
        <v>89</v>
      </c>
      <c r="BK217" s="160">
        <f>ROUND(I217*H217,2)</f>
        <v>0</v>
      </c>
      <c r="BL217" s="14" t="s">
        <v>455</v>
      </c>
      <c r="BM217" s="159" t="s">
        <v>3530</v>
      </c>
    </row>
    <row r="218" spans="1:65" s="2" customFormat="1" ht="16.5" customHeight="1" x14ac:dyDescent="0.2">
      <c r="A218" s="29"/>
      <c r="B218" s="146"/>
      <c r="C218" s="161" t="s">
        <v>445</v>
      </c>
      <c r="D218" s="161" t="s">
        <v>310</v>
      </c>
      <c r="E218" s="162"/>
      <c r="F218" s="163" t="s">
        <v>461</v>
      </c>
      <c r="G218" s="164" t="s">
        <v>462</v>
      </c>
      <c r="H218" s="165">
        <v>1</v>
      </c>
      <c r="I218" s="166"/>
      <c r="J218" s="167">
        <f>ROUND(I218*H218,2)</f>
        <v>0</v>
      </c>
      <c r="K218" s="168"/>
      <c r="L218" s="169"/>
      <c r="M218" s="170" t="s">
        <v>1</v>
      </c>
      <c r="N218" s="171" t="s">
        <v>43</v>
      </c>
      <c r="O218" s="54"/>
      <c r="P218" s="157">
        <f>O218*H218</f>
        <v>0</v>
      </c>
      <c r="Q218" s="157">
        <v>0</v>
      </c>
      <c r="R218" s="157">
        <f>Q218*H218</f>
        <v>0</v>
      </c>
      <c r="S218" s="157">
        <v>0</v>
      </c>
      <c r="T218" s="158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455</v>
      </c>
      <c r="AT218" s="159" t="s">
        <v>310</v>
      </c>
      <c r="AU218" s="159" t="s">
        <v>83</v>
      </c>
      <c r="AY218" s="14" t="s">
        <v>237</v>
      </c>
      <c r="BE218" s="160">
        <f>IF(N218="základná",J218,0)</f>
        <v>0</v>
      </c>
      <c r="BF218" s="160">
        <f>IF(N218="znížená",J218,0)</f>
        <v>0</v>
      </c>
      <c r="BG218" s="160">
        <f>IF(N218="zákl. prenesená",J218,0)</f>
        <v>0</v>
      </c>
      <c r="BH218" s="160">
        <f>IF(N218="zníž. prenesená",J218,0)</f>
        <v>0</v>
      </c>
      <c r="BI218" s="160">
        <f>IF(N218="nulová",J218,0)</f>
        <v>0</v>
      </c>
      <c r="BJ218" s="14" t="s">
        <v>89</v>
      </c>
      <c r="BK218" s="160">
        <f>ROUND(I218*H218,2)</f>
        <v>0</v>
      </c>
      <c r="BL218" s="14" t="s">
        <v>455</v>
      </c>
      <c r="BM218" s="159" t="s">
        <v>3531</v>
      </c>
    </row>
    <row r="219" spans="1:65" s="12" customFormat="1" ht="25.95" customHeight="1" x14ac:dyDescent="0.25">
      <c r="B219" s="134"/>
      <c r="D219" s="135" t="s">
        <v>76</v>
      </c>
      <c r="E219" s="136"/>
      <c r="F219" s="136" t="s">
        <v>467</v>
      </c>
      <c r="I219" s="137"/>
      <c r="J219" s="122">
        <f>BK219</f>
        <v>0</v>
      </c>
      <c r="L219" s="134"/>
      <c r="M219" s="138"/>
      <c r="N219" s="139"/>
      <c r="O219" s="139"/>
      <c r="P219" s="140">
        <f>SUM(P220:P223)</f>
        <v>0</v>
      </c>
      <c r="Q219" s="139"/>
      <c r="R219" s="140">
        <f>SUM(R220:R223)</f>
        <v>0</v>
      </c>
      <c r="S219" s="139"/>
      <c r="T219" s="141">
        <f>SUM(T220:T223)</f>
        <v>0</v>
      </c>
      <c r="AR219" s="135" t="s">
        <v>252</v>
      </c>
      <c r="AT219" s="142" t="s">
        <v>76</v>
      </c>
      <c r="AU219" s="142" t="s">
        <v>77</v>
      </c>
      <c r="AY219" s="135" t="s">
        <v>237</v>
      </c>
      <c r="BK219" s="143">
        <f>SUM(BK220:BK223)</f>
        <v>0</v>
      </c>
    </row>
    <row r="220" spans="1:65" s="2" customFormat="1" ht="16.5" customHeight="1" x14ac:dyDescent="0.2">
      <c r="A220" s="29"/>
      <c r="B220" s="146"/>
      <c r="C220" s="147" t="s">
        <v>457</v>
      </c>
      <c r="D220" s="147" t="s">
        <v>240</v>
      </c>
      <c r="E220" s="148"/>
      <c r="F220" s="149" t="s">
        <v>1262</v>
      </c>
      <c r="G220" s="150" t="s">
        <v>469</v>
      </c>
      <c r="H220" s="151">
        <v>1</v>
      </c>
      <c r="I220" s="152"/>
      <c r="J220" s="153">
        <f t="shared" ref="J220:J223" si="30">ROUND(I220*H220,2)</f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ref="P220:P223" si="31">O220*H220</f>
        <v>0</v>
      </c>
      <c r="Q220" s="157">
        <v>0</v>
      </c>
      <c r="R220" s="157">
        <f t="shared" ref="R220:R223" si="32">Q220*H220</f>
        <v>0</v>
      </c>
      <c r="S220" s="157">
        <v>0</v>
      </c>
      <c r="T220" s="158">
        <f t="shared" ref="T220:T223" si="33"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470</v>
      </c>
      <c r="AT220" s="159" t="s">
        <v>240</v>
      </c>
      <c r="AU220" s="159" t="s">
        <v>83</v>
      </c>
      <c r="AY220" s="14" t="s">
        <v>237</v>
      </c>
      <c r="BE220" s="160">
        <f t="shared" ref="BE220:BE223" si="34">IF(N220="základná",J220,0)</f>
        <v>0</v>
      </c>
      <c r="BF220" s="160">
        <f t="shared" ref="BF220:BF223" si="35">IF(N220="znížená",J220,0)</f>
        <v>0</v>
      </c>
      <c r="BG220" s="160">
        <f t="shared" ref="BG220:BG223" si="36">IF(N220="zákl. prenesená",J220,0)</f>
        <v>0</v>
      </c>
      <c r="BH220" s="160">
        <f t="shared" ref="BH220:BH223" si="37">IF(N220="zníž. prenesená",J220,0)</f>
        <v>0</v>
      </c>
      <c r="BI220" s="160">
        <f t="shared" ref="BI220:BI223" si="38">IF(N220="nulová",J220,0)</f>
        <v>0</v>
      </c>
      <c r="BJ220" s="14" t="s">
        <v>89</v>
      </c>
      <c r="BK220" s="160">
        <f t="shared" ref="BK220:BK223" si="39">ROUND(I220*H220,2)</f>
        <v>0</v>
      </c>
      <c r="BL220" s="14" t="s">
        <v>470</v>
      </c>
      <c r="BM220" s="159" t="s">
        <v>3532</v>
      </c>
    </row>
    <row r="221" spans="1:65" s="2" customFormat="1" ht="21.75" customHeight="1" x14ac:dyDescent="0.2">
      <c r="A221" s="29"/>
      <c r="B221" s="146"/>
      <c r="C221" s="147" t="s">
        <v>460</v>
      </c>
      <c r="D221" s="147" t="s">
        <v>240</v>
      </c>
      <c r="E221" s="148"/>
      <c r="F221" s="149" t="s">
        <v>1264</v>
      </c>
      <c r="G221" s="150" t="s">
        <v>469</v>
      </c>
      <c r="H221" s="151">
        <v>1</v>
      </c>
      <c r="I221" s="152"/>
      <c r="J221" s="153">
        <f t="shared" si="3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31"/>
        <v>0</v>
      </c>
      <c r="Q221" s="157">
        <v>0</v>
      </c>
      <c r="R221" s="157">
        <f t="shared" si="32"/>
        <v>0</v>
      </c>
      <c r="S221" s="157">
        <v>0</v>
      </c>
      <c r="T221" s="158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470</v>
      </c>
      <c r="AT221" s="159" t="s">
        <v>240</v>
      </c>
      <c r="AU221" s="159" t="s">
        <v>83</v>
      </c>
      <c r="AY221" s="14" t="s">
        <v>237</v>
      </c>
      <c r="BE221" s="160">
        <f t="shared" si="34"/>
        <v>0</v>
      </c>
      <c r="BF221" s="160">
        <f t="shared" si="35"/>
        <v>0</v>
      </c>
      <c r="BG221" s="160">
        <f t="shared" si="36"/>
        <v>0</v>
      </c>
      <c r="BH221" s="160">
        <f t="shared" si="37"/>
        <v>0</v>
      </c>
      <c r="BI221" s="160">
        <f t="shared" si="38"/>
        <v>0</v>
      </c>
      <c r="BJ221" s="14" t="s">
        <v>89</v>
      </c>
      <c r="BK221" s="160">
        <f t="shared" si="39"/>
        <v>0</v>
      </c>
      <c r="BL221" s="14" t="s">
        <v>470</v>
      </c>
      <c r="BM221" s="159" t="s">
        <v>3533</v>
      </c>
    </row>
    <row r="222" spans="1:65" s="2" customFormat="1" ht="16.5" customHeight="1" x14ac:dyDescent="0.2">
      <c r="A222" s="29"/>
      <c r="B222" s="146"/>
      <c r="C222" s="147" t="s">
        <v>464</v>
      </c>
      <c r="D222" s="147" t="s">
        <v>240</v>
      </c>
      <c r="E222" s="148"/>
      <c r="F222" s="149" t="s">
        <v>1266</v>
      </c>
      <c r="G222" s="150" t="s">
        <v>469</v>
      </c>
      <c r="H222" s="151">
        <v>1</v>
      </c>
      <c r="I222" s="152"/>
      <c r="J222" s="153">
        <f t="shared" si="3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31"/>
        <v>0</v>
      </c>
      <c r="Q222" s="157">
        <v>0</v>
      </c>
      <c r="R222" s="157">
        <f t="shared" si="32"/>
        <v>0</v>
      </c>
      <c r="S222" s="157">
        <v>0</v>
      </c>
      <c r="T222" s="158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470</v>
      </c>
      <c r="AT222" s="159" t="s">
        <v>240</v>
      </c>
      <c r="AU222" s="159" t="s">
        <v>83</v>
      </c>
      <c r="AY222" s="14" t="s">
        <v>237</v>
      </c>
      <c r="BE222" s="160">
        <f t="shared" si="34"/>
        <v>0</v>
      </c>
      <c r="BF222" s="160">
        <f t="shared" si="35"/>
        <v>0</v>
      </c>
      <c r="BG222" s="160">
        <f t="shared" si="36"/>
        <v>0</v>
      </c>
      <c r="BH222" s="160">
        <f t="shared" si="37"/>
        <v>0</v>
      </c>
      <c r="BI222" s="160">
        <f t="shared" si="38"/>
        <v>0</v>
      </c>
      <c r="BJ222" s="14" t="s">
        <v>89</v>
      </c>
      <c r="BK222" s="160">
        <f t="shared" si="39"/>
        <v>0</v>
      </c>
      <c r="BL222" s="14" t="s">
        <v>470</v>
      </c>
      <c r="BM222" s="159" t="s">
        <v>3534</v>
      </c>
    </row>
    <row r="223" spans="1:65" s="2" customFormat="1" ht="16.5" customHeight="1" x14ac:dyDescent="0.2">
      <c r="A223" s="29"/>
      <c r="B223" s="146"/>
      <c r="C223" s="147" t="s">
        <v>468</v>
      </c>
      <c r="D223" s="147" t="s">
        <v>240</v>
      </c>
      <c r="E223" s="148"/>
      <c r="F223" s="149" t="s">
        <v>1268</v>
      </c>
      <c r="G223" s="150" t="s">
        <v>469</v>
      </c>
      <c r="H223" s="151">
        <v>1</v>
      </c>
      <c r="I223" s="152"/>
      <c r="J223" s="153">
        <f t="shared" si="3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31"/>
        <v>0</v>
      </c>
      <c r="Q223" s="157">
        <v>0</v>
      </c>
      <c r="R223" s="157">
        <f t="shared" si="32"/>
        <v>0</v>
      </c>
      <c r="S223" s="157">
        <v>0</v>
      </c>
      <c r="T223" s="158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470</v>
      </c>
      <c r="AT223" s="159" t="s">
        <v>240</v>
      </c>
      <c r="AU223" s="159" t="s">
        <v>83</v>
      </c>
      <c r="AY223" s="14" t="s">
        <v>237</v>
      </c>
      <c r="BE223" s="160">
        <f t="shared" si="34"/>
        <v>0</v>
      </c>
      <c r="BF223" s="160">
        <f t="shared" si="35"/>
        <v>0</v>
      </c>
      <c r="BG223" s="160">
        <f t="shared" si="36"/>
        <v>0</v>
      </c>
      <c r="BH223" s="160">
        <f t="shared" si="37"/>
        <v>0</v>
      </c>
      <c r="BI223" s="160">
        <f t="shared" si="38"/>
        <v>0</v>
      </c>
      <c r="BJ223" s="14" t="s">
        <v>89</v>
      </c>
      <c r="BK223" s="160">
        <f t="shared" si="39"/>
        <v>0</v>
      </c>
      <c r="BL223" s="14" t="s">
        <v>470</v>
      </c>
      <c r="BM223" s="159" t="s">
        <v>3535</v>
      </c>
    </row>
    <row r="224" spans="1:65" s="2" customFormat="1" ht="6.9" customHeight="1" x14ac:dyDescent="0.2">
      <c r="A224" s="29"/>
      <c r="B224" s="43"/>
      <c r="C224" s="44"/>
      <c r="D224" s="44"/>
      <c r="E224" s="44"/>
      <c r="F224" s="44"/>
      <c r="G224" s="44"/>
      <c r="H224" s="44"/>
      <c r="I224" s="44"/>
      <c r="J224" s="44"/>
      <c r="K224" s="44"/>
      <c r="L224" s="30"/>
      <c r="M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</row>
  </sheetData>
  <autoFilter ref="C135:K223" xr:uid="{00000000-0009-0000-0000-000010000000}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224" xr:uid="{00000000-0002-0000-1000-000000000000}">
      <formula1>"K, M"</formula1>
    </dataValidation>
    <dataValidation type="list" allowBlank="1" showInputMessage="1" showErrorMessage="1" error="Povolené sú hodnoty základná, znížená, nulová." sqref="N224" xr:uid="{00000000-0002-0000-10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206"/>
  <sheetViews>
    <sheetView showGridLines="0" topLeftCell="A134" zoomScaleNormal="100" workbookViewId="0">
      <selection activeCell="J134" sqref="J134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144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3448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3536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ROUND(J133,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ROUND((ROUND((SUM(BE133:BE205)),  2) + SUM(#REF!)), 2)</f>
        <v>#REF!</v>
      </c>
      <c r="G35" s="29"/>
      <c r="H35" s="29"/>
      <c r="I35" s="101">
        <v>0.2</v>
      </c>
      <c r="J35" s="100" t="e">
        <f>ROUND((ROUND(((SUM(BE133:BE205))*I35),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ROUND((ROUND((SUM(BF133:BF205)),  2) + SUM(#REF!)), 2)</f>
        <v>#REF!</v>
      </c>
      <c r="G36" s="29"/>
      <c r="H36" s="29"/>
      <c r="I36" s="101">
        <v>0.2</v>
      </c>
      <c r="J36" s="100" t="e">
        <f>ROUND((ROUND(((SUM(BF133:BF205))*I36),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ROUND((ROUND((SUM(BG133:BG205)),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ROUND((ROUND((SUM(BH133:BH205)),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ROUND((ROUND((SUM(BI133:BI205)),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3448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05_P - PLY - Plynoinštalácia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J133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1276</v>
      </c>
      <c r="E99" s="115"/>
      <c r="F99" s="115"/>
      <c r="G99" s="115"/>
      <c r="H99" s="115"/>
      <c r="I99" s="115"/>
      <c r="J99" s="116">
        <f>J134</f>
        <v>0</v>
      </c>
      <c r="L99" s="113"/>
    </row>
    <row r="100" spans="1:47" s="10" customFormat="1" ht="19.95" customHeight="1" x14ac:dyDescent="0.2">
      <c r="B100" s="117"/>
      <c r="D100" s="118" t="s">
        <v>2593</v>
      </c>
      <c r="E100" s="119"/>
      <c r="F100" s="119"/>
      <c r="G100" s="119"/>
      <c r="H100" s="119"/>
      <c r="I100" s="119"/>
      <c r="J100" s="120">
        <f>J135</f>
        <v>0</v>
      </c>
      <c r="L100" s="117"/>
    </row>
    <row r="101" spans="1:47" s="10" customFormat="1" ht="19.95" customHeight="1" x14ac:dyDescent="0.2">
      <c r="B101" s="117"/>
      <c r="D101" s="118" t="s">
        <v>1279</v>
      </c>
      <c r="E101" s="119"/>
      <c r="F101" s="119"/>
      <c r="G101" s="119"/>
      <c r="H101" s="119"/>
      <c r="I101" s="119"/>
      <c r="J101" s="120">
        <f>J157</f>
        <v>0</v>
      </c>
      <c r="L101" s="117"/>
    </row>
    <row r="102" spans="1:47" s="10" customFormat="1" ht="19.95" customHeight="1" x14ac:dyDescent="0.2">
      <c r="B102" s="117"/>
      <c r="D102" s="118" t="s">
        <v>3537</v>
      </c>
      <c r="E102" s="119"/>
      <c r="F102" s="119"/>
      <c r="G102" s="119"/>
      <c r="H102" s="119"/>
      <c r="I102" s="119"/>
      <c r="J102" s="120">
        <f>J159</f>
        <v>0</v>
      </c>
      <c r="L102" s="117"/>
    </row>
    <row r="103" spans="1:47" s="10" customFormat="1" ht="19.95" customHeight="1" x14ac:dyDescent="0.2">
      <c r="B103" s="117"/>
      <c r="D103" s="118" t="s">
        <v>1836</v>
      </c>
      <c r="E103" s="119"/>
      <c r="F103" s="119"/>
      <c r="G103" s="119"/>
      <c r="H103" s="119"/>
      <c r="I103" s="119"/>
      <c r="J103" s="120">
        <f>J161</f>
        <v>0</v>
      </c>
      <c r="L103" s="117"/>
    </row>
    <row r="104" spans="1:47" s="10" customFormat="1" ht="19.95" customHeight="1" x14ac:dyDescent="0.2">
      <c r="B104" s="117"/>
      <c r="D104" s="118" t="s">
        <v>1837</v>
      </c>
      <c r="E104" s="119"/>
      <c r="F104" s="119"/>
      <c r="G104" s="119"/>
      <c r="H104" s="119"/>
      <c r="I104" s="119"/>
      <c r="J104" s="120">
        <f>J170</f>
        <v>0</v>
      </c>
      <c r="L104" s="117"/>
    </row>
    <row r="105" spans="1:47" s="10" customFormat="1" ht="19.95" customHeight="1" x14ac:dyDescent="0.2">
      <c r="B105" s="117"/>
      <c r="D105" s="118" t="s">
        <v>1282</v>
      </c>
      <c r="E105" s="119"/>
      <c r="F105" s="119"/>
      <c r="G105" s="119"/>
      <c r="H105" s="119"/>
      <c r="I105" s="119"/>
      <c r="J105" s="120">
        <f>J177</f>
        <v>0</v>
      </c>
      <c r="L105" s="117"/>
    </row>
    <row r="106" spans="1:47" s="10" customFormat="1" ht="19.95" customHeight="1" x14ac:dyDescent="0.2">
      <c r="B106" s="117"/>
      <c r="D106" s="118" t="s">
        <v>2060</v>
      </c>
      <c r="E106" s="119"/>
      <c r="F106" s="119"/>
      <c r="G106" s="119"/>
      <c r="H106" s="119"/>
      <c r="I106" s="119"/>
      <c r="J106" s="120">
        <f>J180</f>
        <v>0</v>
      </c>
      <c r="L106" s="117"/>
    </row>
    <row r="107" spans="1:47" s="10" customFormat="1" ht="19.95" customHeight="1" x14ac:dyDescent="0.2">
      <c r="B107" s="117"/>
      <c r="D107" s="118" t="s">
        <v>1287</v>
      </c>
      <c r="E107" s="119"/>
      <c r="F107" s="119"/>
      <c r="G107" s="119"/>
      <c r="H107" s="119"/>
      <c r="I107" s="119"/>
      <c r="J107" s="120">
        <f>J185</f>
        <v>0</v>
      </c>
      <c r="L107" s="117"/>
    </row>
    <row r="108" spans="1:47" s="9" customFormat="1" ht="24.9" customHeight="1" x14ac:dyDescent="0.2">
      <c r="B108" s="113"/>
      <c r="D108" s="114" t="s">
        <v>1061</v>
      </c>
      <c r="E108" s="115"/>
      <c r="F108" s="115"/>
      <c r="G108" s="115"/>
      <c r="H108" s="115"/>
      <c r="I108" s="115"/>
      <c r="J108" s="116">
        <f>J191</f>
        <v>0</v>
      </c>
      <c r="L108" s="113"/>
    </row>
    <row r="109" spans="1:47" s="10" customFormat="1" ht="19.95" customHeight="1" x14ac:dyDescent="0.2">
      <c r="B109" s="117"/>
      <c r="D109" s="118" t="s">
        <v>2594</v>
      </c>
      <c r="E109" s="119"/>
      <c r="F109" s="119"/>
      <c r="G109" s="119"/>
      <c r="H109" s="119"/>
      <c r="I109" s="119"/>
      <c r="J109" s="120">
        <f>J192</f>
        <v>0</v>
      </c>
      <c r="L109" s="117"/>
    </row>
    <row r="110" spans="1:47" s="10" customFormat="1" ht="19.95" customHeight="1" x14ac:dyDescent="0.2">
      <c r="B110" s="117"/>
      <c r="D110" s="118" t="s">
        <v>2595</v>
      </c>
      <c r="E110" s="119"/>
      <c r="F110" s="119"/>
      <c r="G110" s="119"/>
      <c r="H110" s="119"/>
      <c r="I110" s="119"/>
      <c r="J110" s="120">
        <f>J202</f>
        <v>0</v>
      </c>
      <c r="L110" s="117"/>
    </row>
    <row r="111" spans="1:47" s="9" customFormat="1" ht="24.9" customHeight="1" x14ac:dyDescent="0.2">
      <c r="B111" s="113"/>
      <c r="D111" s="114" t="s">
        <v>1673</v>
      </c>
      <c r="E111" s="115"/>
      <c r="F111" s="115"/>
      <c r="G111" s="115"/>
      <c r="H111" s="115"/>
      <c r="I111" s="115"/>
      <c r="J111" s="116">
        <f>J204</f>
        <v>0</v>
      </c>
      <c r="L111" s="113"/>
    </row>
    <row r="112" spans="1:47" s="2" customFormat="1" ht="21.75" customHeight="1" x14ac:dyDescent="0.2">
      <c r="A112" s="29"/>
      <c r="B112" s="30"/>
      <c r="C112" s="29"/>
      <c r="D112" s="29"/>
      <c r="E112" s="29"/>
      <c r="F112" s="29"/>
      <c r="G112" s="29"/>
      <c r="H112" s="29"/>
      <c r="I112" s="29"/>
      <c r="J112" s="29"/>
      <c r="K112" s="29"/>
      <c r="L112" s="3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31" s="2" customFormat="1" ht="6.9" customHeight="1" x14ac:dyDescent="0.2">
      <c r="A113" s="29"/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7" spans="1:31" s="2" customFormat="1" ht="6.9" customHeight="1" x14ac:dyDescent="0.2">
      <c r="A117" s="29"/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4.9" customHeight="1" x14ac:dyDescent="0.2">
      <c r="A118" s="29"/>
      <c r="B118" s="30"/>
      <c r="C118" s="18" t="s">
        <v>224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6.9" customHeight="1" x14ac:dyDescent="0.2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 x14ac:dyDescent="0.2">
      <c r="A120" s="29"/>
      <c r="B120" s="30"/>
      <c r="C120" s="24" t="s">
        <v>15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6.25" customHeight="1" x14ac:dyDescent="0.2">
      <c r="A121" s="29"/>
      <c r="B121" s="30"/>
      <c r="C121" s="29"/>
      <c r="D121" s="29"/>
      <c r="E121" s="241" t="str">
        <f>E7</f>
        <v>SOŠ hotelových služieb a dopravy – modernizácia odborného vzdelávania</v>
      </c>
      <c r="F121" s="242"/>
      <c r="G121" s="242"/>
      <c r="H121" s="242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1" customFormat="1" ht="12" customHeight="1" x14ac:dyDescent="0.2">
      <c r="B122" s="17"/>
      <c r="C122" s="24" t="s">
        <v>201</v>
      </c>
      <c r="L122" s="17"/>
    </row>
    <row r="123" spans="1:31" s="2" customFormat="1" ht="23.25" customHeight="1" x14ac:dyDescent="0.2">
      <c r="A123" s="29"/>
      <c r="B123" s="30"/>
      <c r="C123" s="29"/>
      <c r="D123" s="29"/>
      <c r="E123" s="241" t="s">
        <v>3448</v>
      </c>
      <c r="F123" s="240"/>
      <c r="G123" s="240"/>
      <c r="H123" s="240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203</v>
      </c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6.5" customHeight="1" x14ac:dyDescent="0.2">
      <c r="A125" s="29"/>
      <c r="B125" s="30"/>
      <c r="C125" s="29"/>
      <c r="D125" s="29"/>
      <c r="E125" s="214" t="str">
        <f>E11</f>
        <v>SO 05_P - PLY - Plynoinštalácia</v>
      </c>
      <c r="F125" s="240"/>
      <c r="G125" s="240"/>
      <c r="H125" s="240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 x14ac:dyDescent="0.2">
      <c r="A127" s="29"/>
      <c r="B127" s="30"/>
      <c r="C127" s="24" t="s">
        <v>19</v>
      </c>
      <c r="D127" s="29"/>
      <c r="E127" s="29"/>
      <c r="F127" s="22" t="str">
        <f>F14</f>
        <v>Lučenec</v>
      </c>
      <c r="G127" s="29"/>
      <c r="H127" s="29"/>
      <c r="I127" s="24" t="s">
        <v>21</v>
      </c>
      <c r="J127" s="51">
        <f>IF(J14="","",J14)</f>
        <v>44354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5.65" customHeight="1" x14ac:dyDescent="0.2">
      <c r="A129" s="29"/>
      <c r="B129" s="30"/>
      <c r="C129" s="24" t="s">
        <v>22</v>
      </c>
      <c r="D129" s="29"/>
      <c r="E129" s="29"/>
      <c r="F129" s="22" t="str">
        <f>E17</f>
        <v>Banskobystrický samosprávny kraj</v>
      </c>
      <c r="G129" s="29"/>
      <c r="H129" s="29"/>
      <c r="I129" s="24" t="s">
        <v>28</v>
      </c>
      <c r="J129" s="27" t="str">
        <f>E23</f>
        <v>DESIGN ENGINEERING, a.s.</v>
      </c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5.15" customHeight="1" x14ac:dyDescent="0.2">
      <c r="A130" s="29"/>
      <c r="B130" s="30"/>
      <c r="C130" s="24" t="s">
        <v>26</v>
      </c>
      <c r="D130" s="29"/>
      <c r="E130" s="29"/>
      <c r="F130" s="22" t="str">
        <f>IF(E20="","",E20)</f>
        <v>Vyplň údaj</v>
      </c>
      <c r="G130" s="29"/>
      <c r="H130" s="29"/>
      <c r="I130" s="24" t="s">
        <v>33</v>
      </c>
      <c r="J130" s="27" t="str">
        <f>E26</f>
        <v xml:space="preserve"> </v>
      </c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0.35" customHeight="1" x14ac:dyDescent="0.2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11" customFormat="1" ht="29.25" customHeight="1" x14ac:dyDescent="0.2">
      <c r="A132" s="123"/>
      <c r="B132" s="124"/>
      <c r="C132" s="125" t="s">
        <v>225</v>
      </c>
      <c r="D132" s="126" t="s">
        <v>62</v>
      </c>
      <c r="E132" s="126" t="s">
        <v>58</v>
      </c>
      <c r="F132" s="126" t="s">
        <v>59</v>
      </c>
      <c r="G132" s="126" t="s">
        <v>226</v>
      </c>
      <c r="H132" s="126" t="s">
        <v>227</v>
      </c>
      <c r="I132" s="126" t="s">
        <v>228</v>
      </c>
      <c r="J132" s="127" t="s">
        <v>207</v>
      </c>
      <c r="K132" s="128" t="s">
        <v>229</v>
      </c>
      <c r="L132" s="129"/>
      <c r="M132" s="58" t="s">
        <v>1</v>
      </c>
      <c r="N132" s="59" t="s">
        <v>41</v>
      </c>
      <c r="O132" s="59" t="s">
        <v>230</v>
      </c>
      <c r="P132" s="59" t="s">
        <v>231</v>
      </c>
      <c r="Q132" s="59" t="s">
        <v>232</v>
      </c>
      <c r="R132" s="59" t="s">
        <v>233</v>
      </c>
      <c r="S132" s="59" t="s">
        <v>234</v>
      </c>
      <c r="T132" s="60" t="s">
        <v>235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</row>
    <row r="133" spans="1:65" s="2" customFormat="1" ht="22.95" customHeight="1" x14ac:dyDescent="0.3">
      <c r="A133" s="29"/>
      <c r="B133" s="30"/>
      <c r="C133" s="65" t="s">
        <v>208</v>
      </c>
      <c r="D133" s="29"/>
      <c r="E133" s="29"/>
      <c r="F133" s="29"/>
      <c r="G133" s="29"/>
      <c r="H133" s="29"/>
      <c r="I133" s="29"/>
      <c r="J133" s="130">
        <f>J134+J191+J204</f>
        <v>0</v>
      </c>
      <c r="K133" s="29"/>
      <c r="L133" s="30"/>
      <c r="M133" s="61"/>
      <c r="N133" s="52"/>
      <c r="O133" s="62"/>
      <c r="P133" s="131" t="e">
        <f>P134+P191+P204+#REF!+#REF!</f>
        <v>#REF!</v>
      </c>
      <c r="Q133" s="62"/>
      <c r="R133" s="131" t="e">
        <f>R134+R191+R204+#REF!+#REF!</f>
        <v>#REF!</v>
      </c>
      <c r="S133" s="62"/>
      <c r="T133" s="132" t="e">
        <f>T134+T191+T204+#REF!+#REF!</f>
        <v>#REF!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T133" s="14" t="s">
        <v>76</v>
      </c>
      <c r="AU133" s="14" t="s">
        <v>209</v>
      </c>
      <c r="BK133" s="133" t="e">
        <f>BK134+BK191+BK204+#REF!+#REF!</f>
        <v>#REF!</v>
      </c>
    </row>
    <row r="134" spans="1:65" s="12" customFormat="1" ht="25.95" customHeight="1" x14ac:dyDescent="0.25">
      <c r="B134" s="134"/>
      <c r="D134" s="135" t="s">
        <v>76</v>
      </c>
      <c r="E134" s="136"/>
      <c r="F134" s="136" t="s">
        <v>1462</v>
      </c>
      <c r="I134" s="137"/>
      <c r="J134" s="122">
        <f>BK134</f>
        <v>0</v>
      </c>
      <c r="L134" s="134"/>
      <c r="M134" s="138"/>
      <c r="N134" s="139"/>
      <c r="O134" s="139"/>
      <c r="P134" s="140">
        <f>P135+P157+P159+P161+P170+P177+P180+P185</f>
        <v>0</v>
      </c>
      <c r="Q134" s="139"/>
      <c r="R134" s="140">
        <f>R135+R157+R159+R161+R170+R177+R180+R185</f>
        <v>0.23267699999999997</v>
      </c>
      <c r="S134" s="139"/>
      <c r="T134" s="141">
        <f>T135+T157+T159+T161+T170+T177+T180+T185</f>
        <v>0</v>
      </c>
      <c r="AR134" s="135" t="s">
        <v>89</v>
      </c>
      <c r="AT134" s="142" t="s">
        <v>76</v>
      </c>
      <c r="AU134" s="142" t="s">
        <v>77</v>
      </c>
      <c r="AY134" s="135" t="s">
        <v>237</v>
      </c>
      <c r="BK134" s="143">
        <f>BK135+BK157+BK159+BK161+BK170+BK177+BK180+BK185</f>
        <v>0</v>
      </c>
    </row>
    <row r="135" spans="1:65" s="12" customFormat="1" ht="22.95" customHeight="1" x14ac:dyDescent="0.25">
      <c r="B135" s="134"/>
      <c r="D135" s="135" t="s">
        <v>76</v>
      </c>
      <c r="E135" s="144"/>
      <c r="F135" s="144" t="s">
        <v>2610</v>
      </c>
      <c r="I135" s="137"/>
      <c r="J135" s="145">
        <f>BK135</f>
        <v>0</v>
      </c>
      <c r="L135" s="134"/>
      <c r="M135" s="138"/>
      <c r="N135" s="139"/>
      <c r="O135" s="139"/>
      <c r="P135" s="140">
        <f>SUM(P136:P156)</f>
        <v>0</v>
      </c>
      <c r="Q135" s="139"/>
      <c r="R135" s="140">
        <f>SUM(R136:R156)</f>
        <v>8.1279000000000004E-2</v>
      </c>
      <c r="S135" s="139"/>
      <c r="T135" s="141">
        <f>SUM(T136:T156)</f>
        <v>0</v>
      </c>
      <c r="AR135" s="135" t="s">
        <v>89</v>
      </c>
      <c r="AT135" s="142" t="s">
        <v>76</v>
      </c>
      <c r="AU135" s="142" t="s">
        <v>83</v>
      </c>
      <c r="AY135" s="135" t="s">
        <v>237</v>
      </c>
      <c r="BK135" s="143">
        <f>SUM(BK136:BK156)</f>
        <v>0</v>
      </c>
    </row>
    <row r="136" spans="1:65" s="2" customFormat="1" ht="21.75" customHeight="1" x14ac:dyDescent="0.2">
      <c r="A136" s="29"/>
      <c r="B136" s="146"/>
      <c r="C136" s="147" t="s">
        <v>83</v>
      </c>
      <c r="D136" s="147" t="s">
        <v>240</v>
      </c>
      <c r="E136" s="148"/>
      <c r="F136" s="149" t="s">
        <v>2611</v>
      </c>
      <c r="G136" s="150" t="s">
        <v>376</v>
      </c>
      <c r="H136" s="151">
        <v>1</v>
      </c>
      <c r="I136" s="152"/>
      <c r="J136" s="153">
        <f t="shared" ref="J136:J156" si="0">ROUND(I136*H136,2)</f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ref="P136:P156" si="1">O136*H136</f>
        <v>0</v>
      </c>
      <c r="Q136" s="157">
        <v>1.48E-3</v>
      </c>
      <c r="R136" s="157">
        <f t="shared" ref="R136:R156" si="2">Q136*H136</f>
        <v>1.48E-3</v>
      </c>
      <c r="S136" s="157">
        <v>0</v>
      </c>
      <c r="T136" s="158">
        <f t="shared" ref="T136:T156" si="3"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286</v>
      </c>
      <c r="AT136" s="159" t="s">
        <v>240</v>
      </c>
      <c r="AU136" s="159" t="s">
        <v>89</v>
      </c>
      <c r="AY136" s="14" t="s">
        <v>237</v>
      </c>
      <c r="BE136" s="160">
        <f t="shared" ref="BE136:BE156" si="4">IF(N136="základná",J136,0)</f>
        <v>0</v>
      </c>
      <c r="BF136" s="160">
        <f t="shared" ref="BF136:BF156" si="5">IF(N136="znížená",J136,0)</f>
        <v>0</v>
      </c>
      <c r="BG136" s="160">
        <f t="shared" ref="BG136:BG156" si="6">IF(N136="zákl. prenesená",J136,0)</f>
        <v>0</v>
      </c>
      <c r="BH136" s="160">
        <f t="shared" ref="BH136:BH156" si="7">IF(N136="zníž. prenesená",J136,0)</f>
        <v>0</v>
      </c>
      <c r="BI136" s="160">
        <f t="shared" ref="BI136:BI156" si="8">IF(N136="nulová",J136,0)</f>
        <v>0</v>
      </c>
      <c r="BJ136" s="14" t="s">
        <v>89</v>
      </c>
      <c r="BK136" s="160">
        <f t="shared" ref="BK136:BK156" si="9">ROUND(I136*H136,2)</f>
        <v>0</v>
      </c>
      <c r="BL136" s="14" t="s">
        <v>286</v>
      </c>
      <c r="BM136" s="159" t="s">
        <v>3538</v>
      </c>
    </row>
    <row r="137" spans="1:65" s="2" customFormat="1" ht="21.75" customHeight="1" x14ac:dyDescent="0.2">
      <c r="A137" s="29"/>
      <c r="B137" s="146"/>
      <c r="C137" s="147" t="s">
        <v>89</v>
      </c>
      <c r="D137" s="147" t="s">
        <v>240</v>
      </c>
      <c r="E137" s="148"/>
      <c r="F137" s="149" t="s">
        <v>2613</v>
      </c>
      <c r="G137" s="150" t="s">
        <v>376</v>
      </c>
      <c r="H137" s="151">
        <v>0.8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1.8500000000000001E-3</v>
      </c>
      <c r="R137" s="157">
        <f t="shared" si="2"/>
        <v>1.4800000000000002E-3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286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286</v>
      </c>
      <c r="BM137" s="159" t="s">
        <v>3539</v>
      </c>
    </row>
    <row r="138" spans="1:65" s="2" customFormat="1" ht="21.75" customHeight="1" x14ac:dyDescent="0.2">
      <c r="A138" s="29"/>
      <c r="B138" s="146"/>
      <c r="C138" s="147" t="s">
        <v>247</v>
      </c>
      <c r="D138" s="147" t="s">
        <v>240</v>
      </c>
      <c r="E138" s="148"/>
      <c r="F138" s="149" t="s">
        <v>2615</v>
      </c>
      <c r="G138" s="150" t="s">
        <v>376</v>
      </c>
      <c r="H138" s="151">
        <v>0.1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2.7299999999999998E-3</v>
      </c>
      <c r="R138" s="157">
        <f t="shared" si="2"/>
        <v>2.7299999999999997E-4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286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286</v>
      </c>
      <c r="BM138" s="159" t="s">
        <v>3540</v>
      </c>
    </row>
    <row r="139" spans="1:65" s="2" customFormat="1" ht="21.75" customHeight="1" x14ac:dyDescent="0.2">
      <c r="A139" s="29"/>
      <c r="B139" s="146"/>
      <c r="C139" s="147" t="s">
        <v>243</v>
      </c>
      <c r="D139" s="147" t="s">
        <v>240</v>
      </c>
      <c r="E139" s="148"/>
      <c r="F139" s="149" t="s">
        <v>2617</v>
      </c>
      <c r="G139" s="150" t="s">
        <v>376</v>
      </c>
      <c r="H139" s="151">
        <v>0.2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3.5300000000000002E-3</v>
      </c>
      <c r="R139" s="157">
        <f t="shared" si="2"/>
        <v>7.0600000000000003E-4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286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286</v>
      </c>
      <c r="BM139" s="159" t="s">
        <v>3541</v>
      </c>
    </row>
    <row r="140" spans="1:65" s="2" customFormat="1" ht="21.75" customHeight="1" x14ac:dyDescent="0.2">
      <c r="A140" s="29"/>
      <c r="B140" s="146"/>
      <c r="C140" s="147" t="s">
        <v>252</v>
      </c>
      <c r="D140" s="147" t="s">
        <v>240</v>
      </c>
      <c r="E140" s="148"/>
      <c r="F140" s="149" t="s">
        <v>2619</v>
      </c>
      <c r="G140" s="150" t="s">
        <v>376</v>
      </c>
      <c r="H140" s="151">
        <v>0.6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4.0699999999999998E-3</v>
      </c>
      <c r="R140" s="157">
        <f t="shared" si="2"/>
        <v>2.4419999999999997E-3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286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286</v>
      </c>
      <c r="BM140" s="159" t="s">
        <v>3542</v>
      </c>
    </row>
    <row r="141" spans="1:65" s="2" customFormat="1" ht="33" customHeight="1" x14ac:dyDescent="0.2">
      <c r="A141" s="29"/>
      <c r="B141" s="146"/>
      <c r="C141" s="147" t="s">
        <v>238</v>
      </c>
      <c r="D141" s="147" t="s">
        <v>240</v>
      </c>
      <c r="E141" s="148"/>
      <c r="F141" s="149" t="s">
        <v>3543</v>
      </c>
      <c r="G141" s="150" t="s">
        <v>376</v>
      </c>
      <c r="H141" s="151">
        <v>2.4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1.214E-2</v>
      </c>
      <c r="R141" s="157">
        <f t="shared" si="2"/>
        <v>2.9135999999999999E-2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286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286</v>
      </c>
      <c r="BM141" s="159" t="s">
        <v>3544</v>
      </c>
    </row>
    <row r="142" spans="1:65" s="2" customFormat="1" ht="21.75" customHeight="1" x14ac:dyDescent="0.2">
      <c r="A142" s="29"/>
      <c r="B142" s="146"/>
      <c r="C142" s="147" t="s">
        <v>259</v>
      </c>
      <c r="D142" s="147" t="s">
        <v>240</v>
      </c>
      <c r="E142" s="148"/>
      <c r="F142" s="149" t="s">
        <v>2627</v>
      </c>
      <c r="G142" s="150" t="s">
        <v>376</v>
      </c>
      <c r="H142" s="151">
        <v>0.4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6.3299999999999997E-3</v>
      </c>
      <c r="R142" s="157">
        <f t="shared" si="2"/>
        <v>2.532E-3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286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286</v>
      </c>
      <c r="BM142" s="159" t="s">
        <v>3545</v>
      </c>
    </row>
    <row r="143" spans="1:65" s="2" customFormat="1" ht="21.75" customHeight="1" x14ac:dyDescent="0.2">
      <c r="A143" s="29"/>
      <c r="B143" s="146"/>
      <c r="C143" s="147" t="s">
        <v>262</v>
      </c>
      <c r="D143" s="147" t="s">
        <v>240</v>
      </c>
      <c r="E143" s="148"/>
      <c r="F143" s="149" t="s">
        <v>3546</v>
      </c>
      <c r="G143" s="150" t="s">
        <v>303</v>
      </c>
      <c r="H143" s="151">
        <v>2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6.9999999999999994E-5</v>
      </c>
      <c r="R143" s="157">
        <f t="shared" si="2"/>
        <v>1.3999999999999999E-4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286</v>
      </c>
      <c r="AT143" s="159" t="s">
        <v>240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286</v>
      </c>
      <c r="BM143" s="159" t="s">
        <v>3547</v>
      </c>
    </row>
    <row r="144" spans="1:65" s="2" customFormat="1" ht="21.75" customHeight="1" x14ac:dyDescent="0.2">
      <c r="A144" s="29"/>
      <c r="B144" s="146"/>
      <c r="C144" s="161" t="s">
        <v>257</v>
      </c>
      <c r="D144" s="161" t="s">
        <v>310</v>
      </c>
      <c r="E144" s="162"/>
      <c r="F144" s="163" t="s">
        <v>3548</v>
      </c>
      <c r="G144" s="164" t="s">
        <v>307</v>
      </c>
      <c r="H144" s="165">
        <v>1</v>
      </c>
      <c r="I144" s="166"/>
      <c r="J144" s="167">
        <f t="shared" si="0"/>
        <v>0</v>
      </c>
      <c r="K144" s="168"/>
      <c r="L144" s="169"/>
      <c r="M144" s="170" t="s">
        <v>1</v>
      </c>
      <c r="N144" s="171" t="s">
        <v>43</v>
      </c>
      <c r="O144" s="54"/>
      <c r="P144" s="157">
        <f t="shared" si="1"/>
        <v>0</v>
      </c>
      <c r="Q144" s="157">
        <v>2.4000000000000001E-4</v>
      </c>
      <c r="R144" s="157">
        <f t="shared" si="2"/>
        <v>2.4000000000000001E-4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312</v>
      </c>
      <c r="AT144" s="159" t="s">
        <v>310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286</v>
      </c>
      <c r="BM144" s="159" t="s">
        <v>3549</v>
      </c>
    </row>
    <row r="145" spans="1:65" s="2" customFormat="1" ht="21.75" customHeight="1" x14ac:dyDescent="0.2">
      <c r="A145" s="29"/>
      <c r="B145" s="146"/>
      <c r="C145" s="161" t="s">
        <v>268</v>
      </c>
      <c r="D145" s="161" t="s">
        <v>310</v>
      </c>
      <c r="E145" s="162"/>
      <c r="F145" s="163" t="s">
        <v>3550</v>
      </c>
      <c r="G145" s="164" t="s">
        <v>307</v>
      </c>
      <c r="H145" s="165">
        <v>1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5.2399999999999999E-3</v>
      </c>
      <c r="R145" s="157">
        <f t="shared" si="2"/>
        <v>5.2399999999999999E-3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312</v>
      </c>
      <c r="AT145" s="159" t="s">
        <v>310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286</v>
      </c>
      <c r="BM145" s="159" t="s">
        <v>3551</v>
      </c>
    </row>
    <row r="146" spans="1:65" s="2" customFormat="1" ht="16.5" customHeight="1" x14ac:dyDescent="0.2">
      <c r="A146" s="29"/>
      <c r="B146" s="146"/>
      <c r="C146" s="147" t="s">
        <v>271</v>
      </c>
      <c r="D146" s="147" t="s">
        <v>240</v>
      </c>
      <c r="E146" s="148"/>
      <c r="F146" s="149" t="s">
        <v>2637</v>
      </c>
      <c r="G146" s="150" t="s">
        <v>307</v>
      </c>
      <c r="H146" s="151">
        <v>2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286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286</v>
      </c>
      <c r="BM146" s="159" t="s">
        <v>3552</v>
      </c>
    </row>
    <row r="147" spans="1:65" s="2" customFormat="1" ht="33" customHeight="1" x14ac:dyDescent="0.2">
      <c r="A147" s="29"/>
      <c r="B147" s="146"/>
      <c r="C147" s="161" t="s">
        <v>274</v>
      </c>
      <c r="D147" s="161" t="s">
        <v>310</v>
      </c>
      <c r="E147" s="162"/>
      <c r="F147" s="163" t="s">
        <v>2639</v>
      </c>
      <c r="G147" s="164" t="s">
        <v>307</v>
      </c>
      <c r="H147" s="165">
        <v>2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1.7000000000000001E-4</v>
      </c>
      <c r="R147" s="157">
        <f t="shared" si="2"/>
        <v>3.4000000000000002E-4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312</v>
      </c>
      <c r="AT147" s="159" t="s">
        <v>310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286</v>
      </c>
      <c r="BM147" s="159" t="s">
        <v>3553</v>
      </c>
    </row>
    <row r="148" spans="1:65" s="2" customFormat="1" ht="16.5" customHeight="1" x14ac:dyDescent="0.2">
      <c r="A148" s="29"/>
      <c r="B148" s="146"/>
      <c r="C148" s="147" t="s">
        <v>277</v>
      </c>
      <c r="D148" s="147" t="s">
        <v>240</v>
      </c>
      <c r="E148" s="148"/>
      <c r="F148" s="149" t="s">
        <v>3554</v>
      </c>
      <c r="G148" s="150" t="s">
        <v>307</v>
      </c>
      <c r="H148" s="151">
        <v>1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1.0000000000000001E-5</v>
      </c>
      <c r="R148" s="157">
        <f t="shared" si="2"/>
        <v>1.0000000000000001E-5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286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286</v>
      </c>
      <c r="BM148" s="159" t="s">
        <v>3555</v>
      </c>
    </row>
    <row r="149" spans="1:65" s="2" customFormat="1" ht="33" customHeight="1" x14ac:dyDescent="0.2">
      <c r="A149" s="29"/>
      <c r="B149" s="146"/>
      <c r="C149" s="161" t="s">
        <v>280</v>
      </c>
      <c r="D149" s="161" t="s">
        <v>310</v>
      </c>
      <c r="E149" s="162"/>
      <c r="F149" s="163" t="s">
        <v>3556</v>
      </c>
      <c r="G149" s="164" t="s">
        <v>307</v>
      </c>
      <c r="H149" s="165">
        <v>1</v>
      </c>
      <c r="I149" s="166"/>
      <c r="J149" s="167">
        <f t="shared" si="0"/>
        <v>0</v>
      </c>
      <c r="K149" s="168"/>
      <c r="L149" s="169"/>
      <c r="M149" s="170" t="s">
        <v>1</v>
      </c>
      <c r="N149" s="171" t="s">
        <v>43</v>
      </c>
      <c r="O149" s="54"/>
      <c r="P149" s="157">
        <f t="shared" si="1"/>
        <v>0</v>
      </c>
      <c r="Q149" s="157">
        <v>3.1E-4</v>
      </c>
      <c r="R149" s="157">
        <f t="shared" si="2"/>
        <v>3.1E-4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312</v>
      </c>
      <c r="AT149" s="159" t="s">
        <v>310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286</v>
      </c>
      <c r="BM149" s="159" t="s">
        <v>3557</v>
      </c>
    </row>
    <row r="150" spans="1:65" s="2" customFormat="1" ht="16.5" customHeight="1" x14ac:dyDescent="0.2">
      <c r="A150" s="29"/>
      <c r="B150" s="146"/>
      <c r="C150" s="147" t="s">
        <v>283</v>
      </c>
      <c r="D150" s="147" t="s">
        <v>240</v>
      </c>
      <c r="E150" s="148"/>
      <c r="F150" s="149" t="s">
        <v>2645</v>
      </c>
      <c r="G150" s="150" t="s">
        <v>307</v>
      </c>
      <c r="H150" s="151">
        <v>1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1.0000000000000001E-5</v>
      </c>
      <c r="R150" s="157">
        <f t="shared" si="2"/>
        <v>1.0000000000000001E-5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286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286</v>
      </c>
      <c r="BM150" s="159" t="s">
        <v>3558</v>
      </c>
    </row>
    <row r="151" spans="1:65" s="2" customFormat="1" ht="21.75" customHeight="1" x14ac:dyDescent="0.2">
      <c r="A151" s="29"/>
      <c r="B151" s="146"/>
      <c r="C151" s="161" t="s">
        <v>286</v>
      </c>
      <c r="D151" s="161" t="s">
        <v>310</v>
      </c>
      <c r="E151" s="162"/>
      <c r="F151" s="163" t="s">
        <v>3559</v>
      </c>
      <c r="G151" s="164" t="s">
        <v>307</v>
      </c>
      <c r="H151" s="165">
        <v>1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1E-3</v>
      </c>
      <c r="R151" s="157">
        <f t="shared" si="2"/>
        <v>1E-3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312</v>
      </c>
      <c r="AT151" s="159" t="s">
        <v>310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286</v>
      </c>
      <c r="BM151" s="159" t="s">
        <v>3560</v>
      </c>
    </row>
    <row r="152" spans="1:65" s="2" customFormat="1" ht="21.75" customHeight="1" x14ac:dyDescent="0.2">
      <c r="A152" s="29"/>
      <c r="B152" s="146"/>
      <c r="C152" s="147" t="s">
        <v>291</v>
      </c>
      <c r="D152" s="147" t="s">
        <v>240</v>
      </c>
      <c r="E152" s="148"/>
      <c r="F152" s="149" t="s">
        <v>3561</v>
      </c>
      <c r="G152" s="150" t="s">
        <v>303</v>
      </c>
      <c r="H152" s="151">
        <v>1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3.0000000000000001E-5</v>
      </c>
      <c r="R152" s="157">
        <f t="shared" si="2"/>
        <v>3.0000000000000001E-5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286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286</v>
      </c>
      <c r="BM152" s="159" t="s">
        <v>3562</v>
      </c>
    </row>
    <row r="153" spans="1:65" s="2" customFormat="1" ht="33" customHeight="1" x14ac:dyDescent="0.2">
      <c r="A153" s="29"/>
      <c r="B153" s="146"/>
      <c r="C153" s="161" t="s">
        <v>294</v>
      </c>
      <c r="D153" s="161" t="s">
        <v>310</v>
      </c>
      <c r="E153" s="162"/>
      <c r="F153" s="163" t="s">
        <v>3563</v>
      </c>
      <c r="G153" s="164" t="s">
        <v>307</v>
      </c>
      <c r="H153" s="165">
        <v>1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2.7E-4</v>
      </c>
      <c r="R153" s="157">
        <f t="shared" si="2"/>
        <v>2.7E-4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574</v>
      </c>
      <c r="AT153" s="159" t="s">
        <v>310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574</v>
      </c>
      <c r="BM153" s="159" t="s">
        <v>3564</v>
      </c>
    </row>
    <row r="154" spans="1:65" s="2" customFormat="1" ht="16.5" customHeight="1" x14ac:dyDescent="0.2">
      <c r="A154" s="29"/>
      <c r="B154" s="146"/>
      <c r="C154" s="147" t="s">
        <v>297</v>
      </c>
      <c r="D154" s="147" t="s">
        <v>240</v>
      </c>
      <c r="E154" s="148"/>
      <c r="F154" s="149" t="s">
        <v>3565</v>
      </c>
      <c r="G154" s="150" t="s">
        <v>303</v>
      </c>
      <c r="H154" s="151">
        <v>1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1.9640000000000001E-2</v>
      </c>
      <c r="R154" s="157">
        <f t="shared" si="2"/>
        <v>1.9640000000000001E-2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243</v>
      </c>
      <c r="BM154" s="159" t="s">
        <v>3566</v>
      </c>
    </row>
    <row r="155" spans="1:65" s="2" customFormat="1" ht="16.5" customHeight="1" x14ac:dyDescent="0.2">
      <c r="A155" s="29"/>
      <c r="B155" s="146"/>
      <c r="C155" s="161" t="s">
        <v>7</v>
      </c>
      <c r="D155" s="161" t="s">
        <v>310</v>
      </c>
      <c r="E155" s="162"/>
      <c r="F155" s="163" t="s">
        <v>3567</v>
      </c>
      <c r="G155" s="164" t="s">
        <v>307</v>
      </c>
      <c r="H155" s="165">
        <v>1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1.6E-2</v>
      </c>
      <c r="R155" s="157">
        <f t="shared" si="2"/>
        <v>1.6E-2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262</v>
      </c>
      <c r="AT155" s="159" t="s">
        <v>310</v>
      </c>
      <c r="AU155" s="159" t="s">
        <v>89</v>
      </c>
      <c r="AY155" s="14" t="s">
        <v>237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243</v>
      </c>
      <c r="BM155" s="159" t="s">
        <v>3568</v>
      </c>
    </row>
    <row r="156" spans="1:65" s="2" customFormat="1" ht="21.75" customHeight="1" x14ac:dyDescent="0.2">
      <c r="A156" s="29"/>
      <c r="B156" s="146"/>
      <c r="C156" s="147" t="s">
        <v>305</v>
      </c>
      <c r="D156" s="147" t="s">
        <v>240</v>
      </c>
      <c r="E156" s="148"/>
      <c r="F156" s="149" t="s">
        <v>2649</v>
      </c>
      <c r="G156" s="150" t="s">
        <v>266</v>
      </c>
      <c r="H156" s="151">
        <v>4.4999999999999998E-2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0</v>
      </c>
      <c r="R156" s="157">
        <f t="shared" si="2"/>
        <v>0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286</v>
      </c>
      <c r="AT156" s="159" t="s">
        <v>240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286</v>
      </c>
      <c r="BM156" s="159" t="s">
        <v>3569</v>
      </c>
    </row>
    <row r="157" spans="1:65" s="12" customFormat="1" ht="22.95" customHeight="1" x14ac:dyDescent="0.25">
      <c r="B157" s="134"/>
      <c r="D157" s="135" t="s">
        <v>76</v>
      </c>
      <c r="E157" s="144"/>
      <c r="F157" s="144" t="s">
        <v>1481</v>
      </c>
      <c r="I157" s="137"/>
      <c r="J157" s="145">
        <f>BK157</f>
        <v>0</v>
      </c>
      <c r="L157" s="134"/>
      <c r="M157" s="138"/>
      <c r="N157" s="139"/>
      <c r="O157" s="139"/>
      <c r="P157" s="140">
        <f>P158</f>
        <v>0</v>
      </c>
      <c r="Q157" s="139"/>
      <c r="R157" s="140">
        <f>R158</f>
        <v>4.1399999999999996E-3</v>
      </c>
      <c r="S157" s="139"/>
      <c r="T157" s="141">
        <f>T158</f>
        <v>0</v>
      </c>
      <c r="AR157" s="135" t="s">
        <v>89</v>
      </c>
      <c r="AT157" s="142" t="s">
        <v>76</v>
      </c>
      <c r="AU157" s="142" t="s">
        <v>83</v>
      </c>
      <c r="AY157" s="135" t="s">
        <v>237</v>
      </c>
      <c r="BK157" s="143">
        <f>BK158</f>
        <v>0</v>
      </c>
    </row>
    <row r="158" spans="1:65" s="2" customFormat="1" ht="21.75" customHeight="1" x14ac:dyDescent="0.2">
      <c r="A158" s="29"/>
      <c r="B158" s="146"/>
      <c r="C158" s="147" t="s">
        <v>309</v>
      </c>
      <c r="D158" s="147" t="s">
        <v>240</v>
      </c>
      <c r="E158" s="148"/>
      <c r="F158" s="149" t="s">
        <v>3570</v>
      </c>
      <c r="G158" s="150" t="s">
        <v>307</v>
      </c>
      <c r="H158" s="151">
        <v>2</v>
      </c>
      <c r="I158" s="152"/>
      <c r="J158" s="153">
        <f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>O158*H158</f>
        <v>0</v>
      </c>
      <c r="Q158" s="157">
        <v>2.0699999999999998E-3</v>
      </c>
      <c r="R158" s="157">
        <f>Q158*H158</f>
        <v>4.1399999999999996E-3</v>
      </c>
      <c r="S158" s="157">
        <v>0</v>
      </c>
      <c r="T158" s="158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286</v>
      </c>
      <c r="AT158" s="159" t="s">
        <v>240</v>
      </c>
      <c r="AU158" s="159" t="s">
        <v>89</v>
      </c>
      <c r="AY158" s="14" t="s">
        <v>237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4" t="s">
        <v>89</v>
      </c>
      <c r="BK158" s="160">
        <f>ROUND(I158*H158,2)</f>
        <v>0</v>
      </c>
      <c r="BL158" s="14" t="s">
        <v>286</v>
      </c>
      <c r="BM158" s="159" t="s">
        <v>3571</v>
      </c>
    </row>
    <row r="159" spans="1:65" s="12" customFormat="1" ht="22.95" customHeight="1" x14ac:dyDescent="0.25">
      <c r="B159" s="134"/>
      <c r="D159" s="135" t="s">
        <v>76</v>
      </c>
      <c r="E159" s="144"/>
      <c r="F159" s="144" t="s">
        <v>3572</v>
      </c>
      <c r="I159" s="137"/>
      <c r="J159" s="145">
        <f>BK159</f>
        <v>0</v>
      </c>
      <c r="L159" s="134"/>
      <c r="M159" s="138"/>
      <c r="N159" s="139"/>
      <c r="O159" s="139"/>
      <c r="P159" s="140">
        <f>P160</f>
        <v>0</v>
      </c>
      <c r="Q159" s="139"/>
      <c r="R159" s="140">
        <f>R160</f>
        <v>6.8949999999999997E-2</v>
      </c>
      <c r="S159" s="139"/>
      <c r="T159" s="141">
        <f>T160</f>
        <v>0</v>
      </c>
      <c r="AR159" s="135" t="s">
        <v>89</v>
      </c>
      <c r="AT159" s="142" t="s">
        <v>76</v>
      </c>
      <c r="AU159" s="142" t="s">
        <v>83</v>
      </c>
      <c r="AY159" s="135" t="s">
        <v>237</v>
      </c>
      <c r="BK159" s="143">
        <f>BK160</f>
        <v>0</v>
      </c>
    </row>
    <row r="160" spans="1:65" s="2" customFormat="1" ht="16.5" customHeight="1" x14ac:dyDescent="0.2">
      <c r="A160" s="29"/>
      <c r="B160" s="146"/>
      <c r="C160" s="147" t="s">
        <v>314</v>
      </c>
      <c r="D160" s="147" t="s">
        <v>240</v>
      </c>
      <c r="E160" s="148"/>
      <c r="F160" s="149" t="s">
        <v>3573</v>
      </c>
      <c r="G160" s="150" t="s">
        <v>303</v>
      </c>
      <c r="H160" s="151">
        <v>1</v>
      </c>
      <c r="I160" s="152"/>
      <c r="J160" s="153">
        <f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>O160*H160</f>
        <v>0</v>
      </c>
      <c r="Q160" s="157">
        <v>6.8949999999999997E-2</v>
      </c>
      <c r="R160" s="157">
        <f>Q160*H160</f>
        <v>6.8949999999999997E-2</v>
      </c>
      <c r="S160" s="157">
        <v>0</v>
      </c>
      <c r="T160" s="158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286</v>
      </c>
      <c r="AT160" s="159" t="s">
        <v>240</v>
      </c>
      <c r="AU160" s="159" t="s">
        <v>89</v>
      </c>
      <c r="AY160" s="14" t="s">
        <v>237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286</v>
      </c>
      <c r="BM160" s="159" t="s">
        <v>3574</v>
      </c>
    </row>
    <row r="161" spans="1:65" s="12" customFormat="1" ht="22.95" customHeight="1" x14ac:dyDescent="0.25">
      <c r="B161" s="134"/>
      <c r="D161" s="135" t="s">
        <v>76</v>
      </c>
      <c r="E161" s="144"/>
      <c r="F161" s="144" t="s">
        <v>2006</v>
      </c>
      <c r="I161" s="137"/>
      <c r="J161" s="145">
        <f>BK161</f>
        <v>0</v>
      </c>
      <c r="L161" s="134"/>
      <c r="M161" s="138"/>
      <c r="N161" s="139"/>
      <c r="O161" s="139"/>
      <c r="P161" s="140">
        <f>SUM(P162:P169)</f>
        <v>0</v>
      </c>
      <c r="Q161" s="139"/>
      <c r="R161" s="140">
        <f>SUM(R162:R169)</f>
        <v>1.9299999999999999E-3</v>
      </c>
      <c r="S161" s="139"/>
      <c r="T161" s="141">
        <f>SUM(T162:T169)</f>
        <v>0</v>
      </c>
      <c r="AR161" s="135" t="s">
        <v>89</v>
      </c>
      <c r="AT161" s="142" t="s">
        <v>76</v>
      </c>
      <c r="AU161" s="142" t="s">
        <v>83</v>
      </c>
      <c r="AY161" s="135" t="s">
        <v>237</v>
      </c>
      <c r="BK161" s="143">
        <f>SUM(BK162:BK169)</f>
        <v>0</v>
      </c>
    </row>
    <row r="162" spans="1:65" s="2" customFormat="1" ht="16.5" customHeight="1" x14ac:dyDescent="0.2">
      <c r="A162" s="29"/>
      <c r="B162" s="146"/>
      <c r="C162" s="147" t="s">
        <v>317</v>
      </c>
      <c r="D162" s="147" t="s">
        <v>240</v>
      </c>
      <c r="E162" s="148"/>
      <c r="F162" s="149" t="s">
        <v>3575</v>
      </c>
      <c r="G162" s="150" t="s">
        <v>307</v>
      </c>
      <c r="H162" s="151">
        <v>2</v>
      </c>
      <c r="I162" s="152"/>
      <c r="J162" s="153">
        <f t="shared" ref="J162:J169" si="10">ROUND(I162*H162,2)</f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ref="P162:P169" si="11">O162*H162</f>
        <v>0</v>
      </c>
      <c r="Q162" s="157">
        <v>1.8000000000000001E-4</v>
      </c>
      <c r="R162" s="157">
        <f t="shared" ref="R162:R169" si="12">Q162*H162</f>
        <v>3.6000000000000002E-4</v>
      </c>
      <c r="S162" s="157">
        <v>0</v>
      </c>
      <c r="T162" s="158">
        <f t="shared" ref="T162:T169" si="13"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286</v>
      </c>
      <c r="AT162" s="159" t="s">
        <v>240</v>
      </c>
      <c r="AU162" s="159" t="s">
        <v>89</v>
      </c>
      <c r="AY162" s="14" t="s">
        <v>237</v>
      </c>
      <c r="BE162" s="160">
        <f t="shared" ref="BE162:BE169" si="14">IF(N162="základná",J162,0)</f>
        <v>0</v>
      </c>
      <c r="BF162" s="160">
        <f t="shared" ref="BF162:BF169" si="15">IF(N162="znížená",J162,0)</f>
        <v>0</v>
      </c>
      <c r="BG162" s="160">
        <f t="shared" ref="BG162:BG169" si="16">IF(N162="zákl. prenesená",J162,0)</f>
        <v>0</v>
      </c>
      <c r="BH162" s="160">
        <f t="shared" ref="BH162:BH169" si="17">IF(N162="zníž. prenesená",J162,0)</f>
        <v>0</v>
      </c>
      <c r="BI162" s="160">
        <f t="shared" ref="BI162:BI169" si="18">IF(N162="nulová",J162,0)</f>
        <v>0</v>
      </c>
      <c r="BJ162" s="14" t="s">
        <v>89</v>
      </c>
      <c r="BK162" s="160">
        <f t="shared" ref="BK162:BK169" si="19">ROUND(I162*H162,2)</f>
        <v>0</v>
      </c>
      <c r="BL162" s="14" t="s">
        <v>286</v>
      </c>
      <c r="BM162" s="159" t="s">
        <v>3576</v>
      </c>
    </row>
    <row r="163" spans="1:65" s="2" customFormat="1" ht="21.75" customHeight="1" x14ac:dyDescent="0.2">
      <c r="A163" s="29"/>
      <c r="B163" s="146"/>
      <c r="C163" s="161" t="s">
        <v>320</v>
      </c>
      <c r="D163" s="161" t="s">
        <v>310</v>
      </c>
      <c r="E163" s="162"/>
      <c r="F163" s="163" t="s">
        <v>3577</v>
      </c>
      <c r="G163" s="164" t="s">
        <v>307</v>
      </c>
      <c r="H163" s="165">
        <v>1</v>
      </c>
      <c r="I163" s="166"/>
      <c r="J163" s="167">
        <f t="shared" si="1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1"/>
        <v>0</v>
      </c>
      <c r="Q163" s="157">
        <v>1.9000000000000001E-4</v>
      </c>
      <c r="R163" s="157">
        <f t="shared" si="12"/>
        <v>1.9000000000000001E-4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312</v>
      </c>
      <c r="AT163" s="159" t="s">
        <v>310</v>
      </c>
      <c r="AU163" s="159" t="s">
        <v>89</v>
      </c>
      <c r="AY163" s="14" t="s">
        <v>237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286</v>
      </c>
      <c r="BM163" s="159" t="s">
        <v>3578</v>
      </c>
    </row>
    <row r="164" spans="1:65" s="2" customFormat="1" ht="21.75" customHeight="1" x14ac:dyDescent="0.2">
      <c r="A164" s="29"/>
      <c r="B164" s="146"/>
      <c r="C164" s="161" t="s">
        <v>323</v>
      </c>
      <c r="D164" s="161" t="s">
        <v>310</v>
      </c>
      <c r="E164" s="162"/>
      <c r="F164" s="163" t="s">
        <v>2653</v>
      </c>
      <c r="G164" s="164" t="s">
        <v>307</v>
      </c>
      <c r="H164" s="165">
        <v>1</v>
      </c>
      <c r="I164" s="166"/>
      <c r="J164" s="167">
        <f t="shared" si="1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1"/>
        <v>0</v>
      </c>
      <c r="Q164" s="157">
        <v>1E-4</v>
      </c>
      <c r="R164" s="157">
        <f t="shared" si="12"/>
        <v>1E-4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312</v>
      </c>
      <c r="AT164" s="159" t="s">
        <v>310</v>
      </c>
      <c r="AU164" s="159" t="s">
        <v>89</v>
      </c>
      <c r="AY164" s="14" t="s">
        <v>237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286</v>
      </c>
      <c r="BM164" s="159" t="s">
        <v>3579</v>
      </c>
    </row>
    <row r="165" spans="1:65" s="2" customFormat="1" ht="16.5" customHeight="1" x14ac:dyDescent="0.2">
      <c r="A165" s="29"/>
      <c r="B165" s="146"/>
      <c r="C165" s="147" t="s">
        <v>326</v>
      </c>
      <c r="D165" s="147" t="s">
        <v>240</v>
      </c>
      <c r="E165" s="148"/>
      <c r="F165" s="149" t="s">
        <v>2663</v>
      </c>
      <c r="G165" s="150" t="s">
        <v>307</v>
      </c>
      <c r="H165" s="151">
        <v>2</v>
      </c>
      <c r="I165" s="152"/>
      <c r="J165" s="153">
        <f t="shared" si="1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1"/>
        <v>0</v>
      </c>
      <c r="Q165" s="157">
        <v>1.2999999999999999E-4</v>
      </c>
      <c r="R165" s="157">
        <f t="shared" si="12"/>
        <v>2.5999999999999998E-4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286</v>
      </c>
      <c r="AT165" s="159" t="s">
        <v>240</v>
      </c>
      <c r="AU165" s="159" t="s">
        <v>89</v>
      </c>
      <c r="AY165" s="14" t="s">
        <v>237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286</v>
      </c>
      <c r="BM165" s="159" t="s">
        <v>3580</v>
      </c>
    </row>
    <row r="166" spans="1:65" s="2" customFormat="1" ht="21.75" customHeight="1" x14ac:dyDescent="0.2">
      <c r="A166" s="29"/>
      <c r="B166" s="146"/>
      <c r="C166" s="161" t="s">
        <v>329</v>
      </c>
      <c r="D166" s="161" t="s">
        <v>310</v>
      </c>
      <c r="E166" s="162"/>
      <c r="F166" s="163" t="s">
        <v>2665</v>
      </c>
      <c r="G166" s="164" t="s">
        <v>307</v>
      </c>
      <c r="H166" s="165">
        <v>2</v>
      </c>
      <c r="I166" s="166"/>
      <c r="J166" s="167">
        <f t="shared" si="1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11"/>
        <v>0</v>
      </c>
      <c r="Q166" s="157">
        <v>6.9999999999999994E-5</v>
      </c>
      <c r="R166" s="157">
        <f t="shared" si="12"/>
        <v>1.3999999999999999E-4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312</v>
      </c>
      <c r="AT166" s="159" t="s">
        <v>310</v>
      </c>
      <c r="AU166" s="159" t="s">
        <v>89</v>
      </c>
      <c r="AY166" s="14" t="s">
        <v>237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286</v>
      </c>
      <c r="BM166" s="159" t="s">
        <v>3581</v>
      </c>
    </row>
    <row r="167" spans="1:65" s="2" customFormat="1" ht="16.5" customHeight="1" x14ac:dyDescent="0.2">
      <c r="A167" s="29"/>
      <c r="B167" s="146"/>
      <c r="C167" s="147" t="s">
        <v>332</v>
      </c>
      <c r="D167" s="147" t="s">
        <v>240</v>
      </c>
      <c r="E167" s="148"/>
      <c r="F167" s="149" t="s">
        <v>2671</v>
      </c>
      <c r="G167" s="150" t="s">
        <v>307</v>
      </c>
      <c r="H167" s="151">
        <v>2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1.8000000000000001E-4</v>
      </c>
      <c r="R167" s="157">
        <f t="shared" si="12"/>
        <v>3.6000000000000002E-4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286</v>
      </c>
      <c r="AT167" s="159" t="s">
        <v>240</v>
      </c>
      <c r="AU167" s="159" t="s">
        <v>89</v>
      </c>
      <c r="AY167" s="14" t="s">
        <v>237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286</v>
      </c>
      <c r="BM167" s="159" t="s">
        <v>3582</v>
      </c>
    </row>
    <row r="168" spans="1:65" s="2" customFormat="1" ht="21.75" customHeight="1" x14ac:dyDescent="0.2">
      <c r="A168" s="29"/>
      <c r="B168" s="146"/>
      <c r="C168" s="161" t="s">
        <v>335</v>
      </c>
      <c r="D168" s="161" t="s">
        <v>310</v>
      </c>
      <c r="E168" s="162"/>
      <c r="F168" s="163" t="s">
        <v>2673</v>
      </c>
      <c r="G168" s="164" t="s">
        <v>307</v>
      </c>
      <c r="H168" s="165">
        <v>2</v>
      </c>
      <c r="I168" s="166"/>
      <c r="J168" s="167">
        <f t="shared" si="1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1"/>
        <v>0</v>
      </c>
      <c r="Q168" s="157">
        <v>2.5999999999999998E-4</v>
      </c>
      <c r="R168" s="157">
        <f t="shared" si="12"/>
        <v>5.1999999999999995E-4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312</v>
      </c>
      <c r="AT168" s="159" t="s">
        <v>310</v>
      </c>
      <c r="AU168" s="159" t="s">
        <v>89</v>
      </c>
      <c r="AY168" s="14" t="s">
        <v>237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286</v>
      </c>
      <c r="BM168" s="159" t="s">
        <v>3583</v>
      </c>
    </row>
    <row r="169" spans="1:65" s="2" customFormat="1" ht="21.75" customHeight="1" x14ac:dyDescent="0.2">
      <c r="A169" s="29"/>
      <c r="B169" s="146"/>
      <c r="C169" s="147" t="s">
        <v>338</v>
      </c>
      <c r="D169" s="147" t="s">
        <v>240</v>
      </c>
      <c r="E169" s="148"/>
      <c r="F169" s="149" t="s">
        <v>2015</v>
      </c>
      <c r="G169" s="150" t="s">
        <v>266</v>
      </c>
      <c r="H169" s="151">
        <v>2E-3</v>
      </c>
      <c r="I169" s="152"/>
      <c r="J169" s="153">
        <f t="shared" si="1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1"/>
        <v>0</v>
      </c>
      <c r="Q169" s="157">
        <v>0</v>
      </c>
      <c r="R169" s="157">
        <f t="shared" si="12"/>
        <v>0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286</v>
      </c>
      <c r="AT169" s="159" t="s">
        <v>240</v>
      </c>
      <c r="AU169" s="159" t="s">
        <v>89</v>
      </c>
      <c r="AY169" s="14" t="s">
        <v>237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286</v>
      </c>
      <c r="BM169" s="159" t="s">
        <v>3584</v>
      </c>
    </row>
    <row r="170" spans="1:65" s="12" customFormat="1" ht="22.95" customHeight="1" x14ac:dyDescent="0.25">
      <c r="B170" s="134"/>
      <c r="D170" s="135" t="s">
        <v>76</v>
      </c>
      <c r="E170" s="144"/>
      <c r="F170" s="144" t="s">
        <v>2017</v>
      </c>
      <c r="I170" s="137"/>
      <c r="J170" s="145">
        <f>BK170</f>
        <v>0</v>
      </c>
      <c r="L170" s="134"/>
      <c r="M170" s="138"/>
      <c r="N170" s="139"/>
      <c r="O170" s="139"/>
      <c r="P170" s="140">
        <f>SUM(P171:P176)</f>
        <v>0</v>
      </c>
      <c r="Q170" s="139"/>
      <c r="R170" s="140">
        <f>SUM(R171:R176)</f>
        <v>3.3300000000000001E-3</v>
      </c>
      <c r="S170" s="139"/>
      <c r="T170" s="141">
        <f>SUM(T171:T176)</f>
        <v>0</v>
      </c>
      <c r="AR170" s="135" t="s">
        <v>89</v>
      </c>
      <c r="AT170" s="142" t="s">
        <v>76</v>
      </c>
      <c r="AU170" s="142" t="s">
        <v>83</v>
      </c>
      <c r="AY170" s="135" t="s">
        <v>237</v>
      </c>
      <c r="BK170" s="143">
        <f>SUM(BK171:BK176)</f>
        <v>0</v>
      </c>
    </row>
    <row r="171" spans="1:65" s="2" customFormat="1" ht="21.75" customHeight="1" x14ac:dyDescent="0.2">
      <c r="A171" s="29"/>
      <c r="B171" s="146"/>
      <c r="C171" s="147" t="s">
        <v>312</v>
      </c>
      <c r="D171" s="147" t="s">
        <v>240</v>
      </c>
      <c r="E171" s="148"/>
      <c r="F171" s="149" t="s">
        <v>2676</v>
      </c>
      <c r="G171" s="150" t="s">
        <v>307</v>
      </c>
      <c r="H171" s="151">
        <v>1</v>
      </c>
      <c r="I171" s="152"/>
      <c r="J171" s="153">
        <f t="shared" ref="J171:J176" si="20"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ref="P171:P176" si="21">O171*H171</f>
        <v>0</v>
      </c>
      <c r="Q171" s="157">
        <v>1.49E-3</v>
      </c>
      <c r="R171" s="157">
        <f t="shared" ref="R171:R176" si="22">Q171*H171</f>
        <v>1.49E-3</v>
      </c>
      <c r="S171" s="157">
        <v>0</v>
      </c>
      <c r="T171" s="158">
        <f t="shared" ref="T171:T176" si="23"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286</v>
      </c>
      <c r="AT171" s="159" t="s">
        <v>240</v>
      </c>
      <c r="AU171" s="159" t="s">
        <v>89</v>
      </c>
      <c r="AY171" s="14" t="s">
        <v>237</v>
      </c>
      <c r="BE171" s="160">
        <f t="shared" ref="BE171:BE176" si="24">IF(N171="základná",J171,0)</f>
        <v>0</v>
      </c>
      <c r="BF171" s="160">
        <f t="shared" ref="BF171:BF176" si="25">IF(N171="znížená",J171,0)</f>
        <v>0</v>
      </c>
      <c r="BG171" s="160">
        <f t="shared" ref="BG171:BG176" si="26">IF(N171="zákl. prenesená",J171,0)</f>
        <v>0</v>
      </c>
      <c r="BH171" s="160">
        <f t="shared" ref="BH171:BH176" si="27">IF(N171="zníž. prenesená",J171,0)</f>
        <v>0</v>
      </c>
      <c r="BI171" s="160">
        <f t="shared" ref="BI171:BI176" si="28">IF(N171="nulová",J171,0)</f>
        <v>0</v>
      </c>
      <c r="BJ171" s="14" t="s">
        <v>89</v>
      </c>
      <c r="BK171" s="160">
        <f t="shared" ref="BK171:BK176" si="29">ROUND(I171*H171,2)</f>
        <v>0</v>
      </c>
      <c r="BL171" s="14" t="s">
        <v>286</v>
      </c>
      <c r="BM171" s="159" t="s">
        <v>3585</v>
      </c>
    </row>
    <row r="172" spans="1:65" s="2" customFormat="1" ht="16.5" customHeight="1" x14ac:dyDescent="0.2">
      <c r="A172" s="29"/>
      <c r="B172" s="146"/>
      <c r="C172" s="161" t="s">
        <v>344</v>
      </c>
      <c r="D172" s="161" t="s">
        <v>310</v>
      </c>
      <c r="E172" s="162"/>
      <c r="F172" s="163" t="s">
        <v>2678</v>
      </c>
      <c r="G172" s="164" t="s">
        <v>307</v>
      </c>
      <c r="H172" s="165">
        <v>1</v>
      </c>
      <c r="I172" s="166"/>
      <c r="J172" s="167">
        <f t="shared" si="2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21"/>
        <v>0</v>
      </c>
      <c r="Q172" s="157">
        <v>4.0000000000000002E-4</v>
      </c>
      <c r="R172" s="157">
        <f t="shared" si="22"/>
        <v>4.0000000000000002E-4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312</v>
      </c>
      <c r="AT172" s="159" t="s">
        <v>310</v>
      </c>
      <c r="AU172" s="159" t="s">
        <v>89</v>
      </c>
      <c r="AY172" s="14" t="s">
        <v>237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286</v>
      </c>
      <c r="BM172" s="159" t="s">
        <v>3586</v>
      </c>
    </row>
    <row r="173" spans="1:65" s="2" customFormat="1" ht="16.5" customHeight="1" x14ac:dyDescent="0.2">
      <c r="A173" s="29"/>
      <c r="B173" s="146"/>
      <c r="C173" s="161" t="s">
        <v>347</v>
      </c>
      <c r="D173" s="161" t="s">
        <v>310</v>
      </c>
      <c r="E173" s="162"/>
      <c r="F173" s="163" t="s">
        <v>2680</v>
      </c>
      <c r="G173" s="164" t="s">
        <v>307</v>
      </c>
      <c r="H173" s="165">
        <v>1</v>
      </c>
      <c r="I173" s="166"/>
      <c r="J173" s="167">
        <f t="shared" si="2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21"/>
        <v>0</v>
      </c>
      <c r="Q173" s="157">
        <v>1E-4</v>
      </c>
      <c r="R173" s="157">
        <f t="shared" si="22"/>
        <v>1E-4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312</v>
      </c>
      <c r="AT173" s="159" t="s">
        <v>310</v>
      </c>
      <c r="AU173" s="159" t="s">
        <v>89</v>
      </c>
      <c r="AY173" s="14" t="s">
        <v>237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286</v>
      </c>
      <c r="BM173" s="159" t="s">
        <v>3587</v>
      </c>
    </row>
    <row r="174" spans="1:65" s="2" customFormat="1" ht="16.5" customHeight="1" x14ac:dyDescent="0.2">
      <c r="A174" s="29"/>
      <c r="B174" s="146"/>
      <c r="C174" s="161" t="s">
        <v>351</v>
      </c>
      <c r="D174" s="161" t="s">
        <v>310</v>
      </c>
      <c r="E174" s="162"/>
      <c r="F174" s="163" t="s">
        <v>2682</v>
      </c>
      <c r="G174" s="164" t="s">
        <v>307</v>
      </c>
      <c r="H174" s="165">
        <v>1</v>
      </c>
      <c r="I174" s="166"/>
      <c r="J174" s="167">
        <f t="shared" si="2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21"/>
        <v>0</v>
      </c>
      <c r="Q174" s="157">
        <v>1.1000000000000001E-3</v>
      </c>
      <c r="R174" s="157">
        <f t="shared" si="22"/>
        <v>1.1000000000000001E-3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312</v>
      </c>
      <c r="AT174" s="159" t="s">
        <v>310</v>
      </c>
      <c r="AU174" s="159" t="s">
        <v>89</v>
      </c>
      <c r="AY174" s="14" t="s">
        <v>237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286</v>
      </c>
      <c r="BM174" s="159" t="s">
        <v>3588</v>
      </c>
    </row>
    <row r="175" spans="1:65" s="2" customFormat="1" ht="21.75" customHeight="1" x14ac:dyDescent="0.2">
      <c r="A175" s="29"/>
      <c r="B175" s="146"/>
      <c r="C175" s="147" t="s">
        <v>354</v>
      </c>
      <c r="D175" s="147" t="s">
        <v>240</v>
      </c>
      <c r="E175" s="148"/>
      <c r="F175" s="149" t="s">
        <v>2684</v>
      </c>
      <c r="G175" s="150" t="s">
        <v>307</v>
      </c>
      <c r="H175" s="151">
        <v>1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2.4000000000000001E-4</v>
      </c>
      <c r="R175" s="157">
        <f t="shared" si="22"/>
        <v>2.4000000000000001E-4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286</v>
      </c>
      <c r="AT175" s="159" t="s">
        <v>240</v>
      </c>
      <c r="AU175" s="159" t="s">
        <v>89</v>
      </c>
      <c r="AY175" s="14" t="s">
        <v>237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286</v>
      </c>
      <c r="BM175" s="159" t="s">
        <v>3589</v>
      </c>
    </row>
    <row r="176" spans="1:65" s="2" customFormat="1" ht="21.75" customHeight="1" x14ac:dyDescent="0.2">
      <c r="A176" s="29"/>
      <c r="B176" s="146"/>
      <c r="C176" s="147" t="s">
        <v>358</v>
      </c>
      <c r="D176" s="147" t="s">
        <v>240</v>
      </c>
      <c r="E176" s="148"/>
      <c r="F176" s="149" t="s">
        <v>2032</v>
      </c>
      <c r="G176" s="150" t="s">
        <v>266</v>
      </c>
      <c r="H176" s="151">
        <v>3.0000000000000001E-3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286</v>
      </c>
      <c r="AT176" s="159" t="s">
        <v>240</v>
      </c>
      <c r="AU176" s="159" t="s">
        <v>89</v>
      </c>
      <c r="AY176" s="14" t="s">
        <v>237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286</v>
      </c>
      <c r="BM176" s="159" t="s">
        <v>3590</v>
      </c>
    </row>
    <row r="177" spans="1:65" s="12" customFormat="1" ht="22.95" customHeight="1" x14ac:dyDescent="0.25">
      <c r="B177" s="134"/>
      <c r="D177" s="135" t="s">
        <v>76</v>
      </c>
      <c r="E177" s="144"/>
      <c r="F177" s="144" t="s">
        <v>1566</v>
      </c>
      <c r="I177" s="137"/>
      <c r="J177" s="145">
        <f>BK177</f>
        <v>0</v>
      </c>
      <c r="L177" s="134"/>
      <c r="M177" s="138"/>
      <c r="N177" s="139"/>
      <c r="O177" s="139"/>
      <c r="P177" s="140">
        <f>SUM(P178:P179)</f>
        <v>0</v>
      </c>
      <c r="Q177" s="139"/>
      <c r="R177" s="140">
        <f>SUM(R178:R179)</f>
        <v>8.8000000000000005E-3</v>
      </c>
      <c r="S177" s="139"/>
      <c r="T177" s="141">
        <f>SUM(T178:T179)</f>
        <v>0</v>
      </c>
      <c r="AR177" s="135" t="s">
        <v>89</v>
      </c>
      <c r="AT177" s="142" t="s">
        <v>76</v>
      </c>
      <c r="AU177" s="142" t="s">
        <v>83</v>
      </c>
      <c r="AY177" s="135" t="s">
        <v>237</v>
      </c>
      <c r="BK177" s="143">
        <f>SUM(BK178:BK179)</f>
        <v>0</v>
      </c>
    </row>
    <row r="178" spans="1:65" s="2" customFormat="1" ht="21.75" customHeight="1" x14ac:dyDescent="0.2">
      <c r="A178" s="29"/>
      <c r="B178" s="146"/>
      <c r="C178" s="147" t="s">
        <v>361</v>
      </c>
      <c r="D178" s="147" t="s">
        <v>240</v>
      </c>
      <c r="E178" s="148"/>
      <c r="F178" s="149" t="s">
        <v>2044</v>
      </c>
      <c r="G178" s="150" t="s">
        <v>1382</v>
      </c>
      <c r="H178" s="151">
        <v>110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8.0000000000000007E-5</v>
      </c>
      <c r="R178" s="157">
        <f>Q178*H178</f>
        <v>8.8000000000000005E-3</v>
      </c>
      <c r="S178" s="157">
        <v>0</v>
      </c>
      <c r="T178" s="158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286</v>
      </c>
      <c r="AT178" s="159" t="s">
        <v>240</v>
      </c>
      <c r="AU178" s="159" t="s">
        <v>89</v>
      </c>
      <c r="AY178" s="14" t="s">
        <v>237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286</v>
      </c>
      <c r="BM178" s="159" t="s">
        <v>3591</v>
      </c>
    </row>
    <row r="179" spans="1:65" s="2" customFormat="1" ht="21.75" customHeight="1" x14ac:dyDescent="0.2">
      <c r="A179" s="29"/>
      <c r="B179" s="146"/>
      <c r="C179" s="147" t="s">
        <v>364</v>
      </c>
      <c r="D179" s="147" t="s">
        <v>240</v>
      </c>
      <c r="E179" s="148"/>
      <c r="F179" s="149" t="s">
        <v>1591</v>
      </c>
      <c r="G179" s="150" t="s">
        <v>266</v>
      </c>
      <c r="H179" s="151">
        <v>8.9999999999999993E-3</v>
      </c>
      <c r="I179" s="152"/>
      <c r="J179" s="153">
        <f>ROUND(I179*H179,2)</f>
        <v>0</v>
      </c>
      <c r="K179" s="154"/>
      <c r="L179" s="30"/>
      <c r="M179" s="155" t="s">
        <v>1</v>
      </c>
      <c r="N179" s="156" t="s">
        <v>43</v>
      </c>
      <c r="O179" s="54"/>
      <c r="P179" s="157">
        <f>O179*H179</f>
        <v>0</v>
      </c>
      <c r="Q179" s="157">
        <v>0</v>
      </c>
      <c r="R179" s="157">
        <f>Q179*H179</f>
        <v>0</v>
      </c>
      <c r="S179" s="157">
        <v>0</v>
      </c>
      <c r="T179" s="158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286</v>
      </c>
      <c r="AT179" s="159" t="s">
        <v>240</v>
      </c>
      <c r="AU179" s="159" t="s">
        <v>89</v>
      </c>
      <c r="AY179" s="14" t="s">
        <v>237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4" t="s">
        <v>89</v>
      </c>
      <c r="BK179" s="160">
        <f>ROUND(I179*H179,2)</f>
        <v>0</v>
      </c>
      <c r="BL179" s="14" t="s">
        <v>286</v>
      </c>
      <c r="BM179" s="159" t="s">
        <v>3592</v>
      </c>
    </row>
    <row r="180" spans="1:65" s="12" customFormat="1" ht="22.95" customHeight="1" x14ac:dyDescent="0.25">
      <c r="B180" s="134"/>
      <c r="D180" s="135" t="s">
        <v>76</v>
      </c>
      <c r="E180" s="144"/>
      <c r="F180" s="144" t="s">
        <v>2292</v>
      </c>
      <c r="I180" s="137"/>
      <c r="J180" s="145">
        <f>BK180</f>
        <v>0</v>
      </c>
      <c r="L180" s="134"/>
      <c r="M180" s="138"/>
      <c r="N180" s="139"/>
      <c r="O180" s="139"/>
      <c r="P180" s="140">
        <f>SUM(P181:P184)</f>
        <v>0</v>
      </c>
      <c r="Q180" s="139"/>
      <c r="R180" s="140">
        <f>SUM(R181:R184)</f>
        <v>7.0000000000000007E-5</v>
      </c>
      <c r="S180" s="139"/>
      <c r="T180" s="141">
        <f>SUM(T181:T184)</f>
        <v>0</v>
      </c>
      <c r="AR180" s="135" t="s">
        <v>89</v>
      </c>
      <c r="AT180" s="142" t="s">
        <v>76</v>
      </c>
      <c r="AU180" s="142" t="s">
        <v>83</v>
      </c>
      <c r="AY180" s="135" t="s">
        <v>237</v>
      </c>
      <c r="BK180" s="143">
        <f>SUM(BK181:BK184)</f>
        <v>0</v>
      </c>
    </row>
    <row r="181" spans="1:65" s="2" customFormat="1" ht="21.75" customHeight="1" x14ac:dyDescent="0.2">
      <c r="A181" s="29"/>
      <c r="B181" s="146"/>
      <c r="C181" s="147" t="s">
        <v>367</v>
      </c>
      <c r="D181" s="147" t="s">
        <v>240</v>
      </c>
      <c r="E181" s="148"/>
      <c r="F181" s="149" t="s">
        <v>3593</v>
      </c>
      <c r="G181" s="150" t="s">
        <v>307</v>
      </c>
      <c r="H181" s="151">
        <v>2</v>
      </c>
      <c r="I181" s="152"/>
      <c r="J181" s="153">
        <f>ROUND(I181*H181,2)</f>
        <v>0</v>
      </c>
      <c r="K181" s="154"/>
      <c r="L181" s="30"/>
      <c r="M181" s="155" t="s">
        <v>1</v>
      </c>
      <c r="N181" s="156" t="s">
        <v>43</v>
      </c>
      <c r="O181" s="54"/>
      <c r="P181" s="157">
        <f>O181*H181</f>
        <v>0</v>
      </c>
      <c r="Q181" s="157">
        <v>0</v>
      </c>
      <c r="R181" s="157">
        <f>Q181*H181</f>
        <v>0</v>
      </c>
      <c r="S181" s="157">
        <v>0</v>
      </c>
      <c r="T181" s="158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286</v>
      </c>
      <c r="AT181" s="159" t="s">
        <v>240</v>
      </c>
      <c r="AU181" s="159" t="s">
        <v>89</v>
      </c>
      <c r="AY181" s="14" t="s">
        <v>237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4" t="s">
        <v>89</v>
      </c>
      <c r="BK181" s="160">
        <f>ROUND(I181*H181,2)</f>
        <v>0</v>
      </c>
      <c r="BL181" s="14" t="s">
        <v>286</v>
      </c>
      <c r="BM181" s="159" t="s">
        <v>3594</v>
      </c>
    </row>
    <row r="182" spans="1:65" s="2" customFormat="1" ht="16.5" customHeight="1" x14ac:dyDescent="0.2">
      <c r="A182" s="29"/>
      <c r="B182" s="146"/>
      <c r="C182" s="161" t="s">
        <v>370</v>
      </c>
      <c r="D182" s="161" t="s">
        <v>310</v>
      </c>
      <c r="E182" s="162"/>
      <c r="F182" s="163" t="s">
        <v>3595</v>
      </c>
      <c r="G182" s="164" t="s">
        <v>307</v>
      </c>
      <c r="H182" s="165">
        <v>1</v>
      </c>
      <c r="I182" s="166"/>
      <c r="J182" s="167">
        <f>ROUND(I182*H182,2)</f>
        <v>0</v>
      </c>
      <c r="K182" s="168"/>
      <c r="L182" s="169"/>
      <c r="M182" s="170" t="s">
        <v>1</v>
      </c>
      <c r="N182" s="171" t="s">
        <v>43</v>
      </c>
      <c r="O182" s="54"/>
      <c r="P182" s="157">
        <f>O182*H182</f>
        <v>0</v>
      </c>
      <c r="Q182" s="157">
        <v>3.0000000000000001E-5</v>
      </c>
      <c r="R182" s="157">
        <f>Q182*H182</f>
        <v>3.0000000000000001E-5</v>
      </c>
      <c r="S182" s="157">
        <v>0</v>
      </c>
      <c r="T182" s="158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312</v>
      </c>
      <c r="AT182" s="159" t="s">
        <v>310</v>
      </c>
      <c r="AU182" s="159" t="s">
        <v>89</v>
      </c>
      <c r="AY182" s="14" t="s">
        <v>237</v>
      </c>
      <c r="BE182" s="160">
        <f>IF(N182="základná",J182,0)</f>
        <v>0</v>
      </c>
      <c r="BF182" s="160">
        <f>IF(N182="znížená",J182,0)</f>
        <v>0</v>
      </c>
      <c r="BG182" s="160">
        <f>IF(N182="zákl. prenesená",J182,0)</f>
        <v>0</v>
      </c>
      <c r="BH182" s="160">
        <f>IF(N182="zníž. prenesená",J182,0)</f>
        <v>0</v>
      </c>
      <c r="BI182" s="160">
        <f>IF(N182="nulová",J182,0)</f>
        <v>0</v>
      </c>
      <c r="BJ182" s="14" t="s">
        <v>89</v>
      </c>
      <c r="BK182" s="160">
        <f>ROUND(I182*H182,2)</f>
        <v>0</v>
      </c>
      <c r="BL182" s="14" t="s">
        <v>286</v>
      </c>
      <c r="BM182" s="159" t="s">
        <v>3596</v>
      </c>
    </row>
    <row r="183" spans="1:65" s="2" customFormat="1" ht="16.5" customHeight="1" x14ac:dyDescent="0.2">
      <c r="A183" s="29"/>
      <c r="B183" s="146"/>
      <c r="C183" s="161" t="s">
        <v>374</v>
      </c>
      <c r="D183" s="161" t="s">
        <v>310</v>
      </c>
      <c r="E183" s="162"/>
      <c r="F183" s="163" t="s">
        <v>3597</v>
      </c>
      <c r="G183" s="164" t="s">
        <v>307</v>
      </c>
      <c r="H183" s="165">
        <v>1</v>
      </c>
      <c r="I183" s="166"/>
      <c r="J183" s="167">
        <f>ROUND(I183*H183,2)</f>
        <v>0</v>
      </c>
      <c r="K183" s="168"/>
      <c r="L183" s="169"/>
      <c r="M183" s="170" t="s">
        <v>1</v>
      </c>
      <c r="N183" s="171" t="s">
        <v>43</v>
      </c>
      <c r="O183" s="54"/>
      <c r="P183" s="157">
        <f>O183*H183</f>
        <v>0</v>
      </c>
      <c r="Q183" s="157">
        <v>4.0000000000000003E-5</v>
      </c>
      <c r="R183" s="157">
        <f>Q183*H183</f>
        <v>4.0000000000000003E-5</v>
      </c>
      <c r="S183" s="157">
        <v>0</v>
      </c>
      <c r="T183" s="158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312</v>
      </c>
      <c r="AT183" s="159" t="s">
        <v>310</v>
      </c>
      <c r="AU183" s="159" t="s">
        <v>89</v>
      </c>
      <c r="AY183" s="14" t="s">
        <v>237</v>
      </c>
      <c r="BE183" s="160">
        <f>IF(N183="základná",J183,0)</f>
        <v>0</v>
      </c>
      <c r="BF183" s="160">
        <f>IF(N183="znížená",J183,0)</f>
        <v>0</v>
      </c>
      <c r="BG183" s="160">
        <f>IF(N183="zákl. prenesená",J183,0)</f>
        <v>0</v>
      </c>
      <c r="BH183" s="160">
        <f>IF(N183="zníž. prenesená",J183,0)</f>
        <v>0</v>
      </c>
      <c r="BI183" s="160">
        <f>IF(N183="nulová",J183,0)</f>
        <v>0</v>
      </c>
      <c r="BJ183" s="14" t="s">
        <v>89</v>
      </c>
      <c r="BK183" s="160">
        <f>ROUND(I183*H183,2)</f>
        <v>0</v>
      </c>
      <c r="BL183" s="14" t="s">
        <v>286</v>
      </c>
      <c r="BM183" s="159" t="s">
        <v>3598</v>
      </c>
    </row>
    <row r="184" spans="1:65" s="2" customFormat="1" ht="21.75" customHeight="1" x14ac:dyDescent="0.2">
      <c r="A184" s="29"/>
      <c r="B184" s="146"/>
      <c r="C184" s="147" t="s">
        <v>378</v>
      </c>
      <c r="D184" s="147" t="s">
        <v>240</v>
      </c>
      <c r="E184" s="148"/>
      <c r="F184" s="149" t="s">
        <v>2301</v>
      </c>
      <c r="G184" s="150" t="s">
        <v>349</v>
      </c>
      <c r="H184" s="172"/>
      <c r="I184" s="152"/>
      <c r="J184" s="153">
        <f>ROUND(I184*H184,2)</f>
        <v>0</v>
      </c>
      <c r="K184" s="154"/>
      <c r="L184" s="30"/>
      <c r="M184" s="155" t="s">
        <v>1</v>
      </c>
      <c r="N184" s="156" t="s">
        <v>43</v>
      </c>
      <c r="O184" s="54"/>
      <c r="P184" s="157">
        <f>O184*H184</f>
        <v>0</v>
      </c>
      <c r="Q184" s="157">
        <v>0</v>
      </c>
      <c r="R184" s="157">
        <f>Q184*H184</f>
        <v>0</v>
      </c>
      <c r="S184" s="157">
        <v>0</v>
      </c>
      <c r="T184" s="158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286</v>
      </c>
      <c r="AT184" s="159" t="s">
        <v>240</v>
      </c>
      <c r="AU184" s="159" t="s">
        <v>89</v>
      </c>
      <c r="AY184" s="14" t="s">
        <v>237</v>
      </c>
      <c r="BE184" s="160">
        <f>IF(N184="základná",J184,0)</f>
        <v>0</v>
      </c>
      <c r="BF184" s="160">
        <f>IF(N184="znížená",J184,0)</f>
        <v>0</v>
      </c>
      <c r="BG184" s="160">
        <f>IF(N184="zákl. prenesená",J184,0)</f>
        <v>0</v>
      </c>
      <c r="BH184" s="160">
        <f>IF(N184="zníž. prenesená",J184,0)</f>
        <v>0</v>
      </c>
      <c r="BI184" s="160">
        <f>IF(N184="nulová",J184,0)</f>
        <v>0</v>
      </c>
      <c r="BJ184" s="14" t="s">
        <v>89</v>
      </c>
      <c r="BK184" s="160">
        <f>ROUND(I184*H184,2)</f>
        <v>0</v>
      </c>
      <c r="BL184" s="14" t="s">
        <v>286</v>
      </c>
      <c r="BM184" s="159" t="s">
        <v>3599</v>
      </c>
    </row>
    <row r="185" spans="1:65" s="12" customFormat="1" ht="22.95" customHeight="1" x14ac:dyDescent="0.25">
      <c r="B185" s="134"/>
      <c r="D185" s="135" t="s">
        <v>76</v>
      </c>
      <c r="E185" s="144"/>
      <c r="F185" s="144" t="s">
        <v>1642</v>
      </c>
      <c r="I185" s="137"/>
      <c r="J185" s="145">
        <f>BK185</f>
        <v>0</v>
      </c>
      <c r="L185" s="134"/>
      <c r="M185" s="138"/>
      <c r="N185" s="139"/>
      <c r="O185" s="139"/>
      <c r="P185" s="140">
        <f>SUM(P186:P190)</f>
        <v>0</v>
      </c>
      <c r="Q185" s="139"/>
      <c r="R185" s="140">
        <f>SUM(R186:R190)</f>
        <v>6.4177999999999999E-2</v>
      </c>
      <c r="S185" s="139"/>
      <c r="T185" s="141">
        <f>SUM(T186:T190)</f>
        <v>0</v>
      </c>
      <c r="AR185" s="135" t="s">
        <v>89</v>
      </c>
      <c r="AT185" s="142" t="s">
        <v>76</v>
      </c>
      <c r="AU185" s="142" t="s">
        <v>83</v>
      </c>
      <c r="AY185" s="135" t="s">
        <v>237</v>
      </c>
      <c r="BK185" s="143">
        <f>SUM(BK186:BK190)</f>
        <v>0</v>
      </c>
    </row>
    <row r="186" spans="1:65" s="2" customFormat="1" ht="21.75" customHeight="1" x14ac:dyDescent="0.2">
      <c r="A186" s="29"/>
      <c r="B186" s="146"/>
      <c r="C186" s="147" t="s">
        <v>381</v>
      </c>
      <c r="D186" s="147" t="s">
        <v>240</v>
      </c>
      <c r="E186" s="148"/>
      <c r="F186" s="149" t="s">
        <v>2689</v>
      </c>
      <c r="G186" s="150" t="s">
        <v>307</v>
      </c>
      <c r="H186" s="151">
        <v>7</v>
      </c>
      <c r="I186" s="152"/>
      <c r="J186" s="153">
        <f>ROUND(I186*H186,2)</f>
        <v>0</v>
      </c>
      <c r="K186" s="154"/>
      <c r="L186" s="30"/>
      <c r="M186" s="155" t="s">
        <v>1</v>
      </c>
      <c r="N186" s="156" t="s">
        <v>43</v>
      </c>
      <c r="O186" s="54"/>
      <c r="P186" s="157">
        <f>O186*H186</f>
        <v>0</v>
      </c>
      <c r="Q186" s="157">
        <v>4.0000000000000002E-4</v>
      </c>
      <c r="R186" s="157">
        <f>Q186*H186</f>
        <v>2.8E-3</v>
      </c>
      <c r="S186" s="157">
        <v>0</v>
      </c>
      <c r="T186" s="158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286</v>
      </c>
      <c r="AT186" s="159" t="s">
        <v>240</v>
      </c>
      <c r="AU186" s="159" t="s">
        <v>89</v>
      </c>
      <c r="AY186" s="14" t="s">
        <v>237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4" t="s">
        <v>89</v>
      </c>
      <c r="BK186" s="160">
        <f>ROUND(I186*H186,2)</f>
        <v>0</v>
      </c>
      <c r="BL186" s="14" t="s">
        <v>286</v>
      </c>
      <c r="BM186" s="159" t="s">
        <v>3600</v>
      </c>
    </row>
    <row r="187" spans="1:65" s="2" customFormat="1" ht="21.75" customHeight="1" x14ac:dyDescent="0.2">
      <c r="A187" s="29"/>
      <c r="B187" s="146"/>
      <c r="C187" s="147" t="s">
        <v>384</v>
      </c>
      <c r="D187" s="147" t="s">
        <v>240</v>
      </c>
      <c r="E187" s="148"/>
      <c r="F187" s="149" t="s">
        <v>2691</v>
      </c>
      <c r="G187" s="150" t="s">
        <v>307</v>
      </c>
      <c r="H187" s="151">
        <v>7</v>
      </c>
      <c r="I187" s="152"/>
      <c r="J187" s="153">
        <f>ROUND(I187*H187,2)</f>
        <v>0</v>
      </c>
      <c r="K187" s="154"/>
      <c r="L187" s="30"/>
      <c r="M187" s="155" t="s">
        <v>1</v>
      </c>
      <c r="N187" s="156" t="s">
        <v>43</v>
      </c>
      <c r="O187" s="54"/>
      <c r="P187" s="157">
        <f>O187*H187</f>
        <v>0</v>
      </c>
      <c r="Q187" s="157">
        <v>1.2999999999999999E-4</v>
      </c>
      <c r="R187" s="157">
        <f>Q187*H187</f>
        <v>9.0999999999999989E-4</v>
      </c>
      <c r="S187" s="157">
        <v>0</v>
      </c>
      <c r="T187" s="158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286</v>
      </c>
      <c r="AT187" s="159" t="s">
        <v>240</v>
      </c>
      <c r="AU187" s="159" t="s">
        <v>89</v>
      </c>
      <c r="AY187" s="14" t="s">
        <v>237</v>
      </c>
      <c r="BE187" s="160">
        <f>IF(N187="základná",J187,0)</f>
        <v>0</v>
      </c>
      <c r="BF187" s="160">
        <f>IF(N187="znížená",J187,0)</f>
        <v>0</v>
      </c>
      <c r="BG187" s="160">
        <f>IF(N187="zákl. prenesená",J187,0)</f>
        <v>0</v>
      </c>
      <c r="BH187" s="160">
        <f>IF(N187="zníž. prenesená",J187,0)</f>
        <v>0</v>
      </c>
      <c r="BI187" s="160">
        <f>IF(N187="nulová",J187,0)</f>
        <v>0</v>
      </c>
      <c r="BJ187" s="14" t="s">
        <v>89</v>
      </c>
      <c r="BK187" s="160">
        <f>ROUND(I187*H187,2)</f>
        <v>0</v>
      </c>
      <c r="BL187" s="14" t="s">
        <v>286</v>
      </c>
      <c r="BM187" s="159" t="s">
        <v>3601</v>
      </c>
    </row>
    <row r="188" spans="1:65" s="2" customFormat="1" ht="16.5" customHeight="1" x14ac:dyDescent="0.2">
      <c r="A188" s="29"/>
      <c r="B188" s="146"/>
      <c r="C188" s="161" t="s">
        <v>387</v>
      </c>
      <c r="D188" s="161" t="s">
        <v>310</v>
      </c>
      <c r="E188" s="162"/>
      <c r="F188" s="163" t="s">
        <v>2693</v>
      </c>
      <c r="G188" s="164" t="s">
        <v>266</v>
      </c>
      <c r="H188" s="165">
        <v>0.06</v>
      </c>
      <c r="I188" s="166"/>
      <c r="J188" s="167">
        <f>ROUND(I188*H188,2)</f>
        <v>0</v>
      </c>
      <c r="K188" s="168"/>
      <c r="L188" s="169"/>
      <c r="M188" s="170" t="s">
        <v>1</v>
      </c>
      <c r="N188" s="171" t="s">
        <v>43</v>
      </c>
      <c r="O188" s="54"/>
      <c r="P188" s="157">
        <f>O188*H188</f>
        <v>0</v>
      </c>
      <c r="Q188" s="157">
        <v>1</v>
      </c>
      <c r="R188" s="157">
        <f>Q188*H188</f>
        <v>0.06</v>
      </c>
      <c r="S188" s="157">
        <v>0</v>
      </c>
      <c r="T188" s="158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312</v>
      </c>
      <c r="AT188" s="159" t="s">
        <v>310</v>
      </c>
      <c r="AU188" s="159" t="s">
        <v>89</v>
      </c>
      <c r="AY188" s="14" t="s">
        <v>237</v>
      </c>
      <c r="BE188" s="160">
        <f>IF(N188="základná",J188,0)</f>
        <v>0</v>
      </c>
      <c r="BF188" s="160">
        <f>IF(N188="znížená",J188,0)</f>
        <v>0</v>
      </c>
      <c r="BG188" s="160">
        <f>IF(N188="zákl. prenesená",J188,0)</f>
        <v>0</v>
      </c>
      <c r="BH188" s="160">
        <f>IF(N188="zníž. prenesená",J188,0)</f>
        <v>0</v>
      </c>
      <c r="BI188" s="160">
        <f>IF(N188="nulová",J188,0)</f>
        <v>0</v>
      </c>
      <c r="BJ188" s="14" t="s">
        <v>89</v>
      </c>
      <c r="BK188" s="160">
        <f>ROUND(I188*H188,2)</f>
        <v>0</v>
      </c>
      <c r="BL188" s="14" t="s">
        <v>286</v>
      </c>
      <c r="BM188" s="159" t="s">
        <v>3602</v>
      </c>
    </row>
    <row r="189" spans="1:65" s="2" customFormat="1" ht="33" customHeight="1" x14ac:dyDescent="0.2">
      <c r="A189" s="29"/>
      <c r="B189" s="146"/>
      <c r="C189" s="147" t="s">
        <v>390</v>
      </c>
      <c r="D189" s="147" t="s">
        <v>240</v>
      </c>
      <c r="E189" s="148"/>
      <c r="F189" s="149" t="s">
        <v>2695</v>
      </c>
      <c r="G189" s="150" t="s">
        <v>376</v>
      </c>
      <c r="H189" s="151">
        <v>1.8</v>
      </c>
      <c r="I189" s="152"/>
      <c r="J189" s="153">
        <f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>O189*H189</f>
        <v>0</v>
      </c>
      <c r="Q189" s="157">
        <v>1E-4</v>
      </c>
      <c r="R189" s="157">
        <f>Q189*H189</f>
        <v>1.8000000000000001E-4</v>
      </c>
      <c r="S189" s="157">
        <v>0</v>
      </c>
      <c r="T189" s="158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286</v>
      </c>
      <c r="AT189" s="159" t="s">
        <v>240</v>
      </c>
      <c r="AU189" s="159" t="s">
        <v>89</v>
      </c>
      <c r="AY189" s="14" t="s">
        <v>237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4" t="s">
        <v>89</v>
      </c>
      <c r="BK189" s="160">
        <f>ROUND(I189*H189,2)</f>
        <v>0</v>
      </c>
      <c r="BL189" s="14" t="s">
        <v>286</v>
      </c>
      <c r="BM189" s="159" t="s">
        <v>3603</v>
      </c>
    </row>
    <row r="190" spans="1:65" s="2" customFormat="1" ht="33" customHeight="1" x14ac:dyDescent="0.2">
      <c r="A190" s="29"/>
      <c r="B190" s="146"/>
      <c r="C190" s="147" t="s">
        <v>244</v>
      </c>
      <c r="D190" s="147" t="s">
        <v>240</v>
      </c>
      <c r="E190" s="148"/>
      <c r="F190" s="149" t="s">
        <v>2697</v>
      </c>
      <c r="G190" s="150" t="s">
        <v>376</v>
      </c>
      <c r="H190" s="151">
        <v>2.4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1.2E-4</v>
      </c>
      <c r="R190" s="157">
        <f>Q190*H190</f>
        <v>2.8800000000000001E-4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286</v>
      </c>
      <c r="AT190" s="159" t="s">
        <v>240</v>
      </c>
      <c r="AU190" s="159" t="s">
        <v>89</v>
      </c>
      <c r="AY190" s="14" t="s">
        <v>237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286</v>
      </c>
      <c r="BM190" s="159" t="s">
        <v>3604</v>
      </c>
    </row>
    <row r="191" spans="1:65" s="12" customFormat="1" ht="25.95" customHeight="1" x14ac:dyDescent="0.25">
      <c r="B191" s="134"/>
      <c r="D191" s="135" t="s">
        <v>76</v>
      </c>
      <c r="E191" s="136"/>
      <c r="F191" s="136" t="s">
        <v>1081</v>
      </c>
      <c r="I191" s="137"/>
      <c r="J191" s="122">
        <f>BK191</f>
        <v>0</v>
      </c>
      <c r="L191" s="134"/>
      <c r="M191" s="138"/>
      <c r="N191" s="139"/>
      <c r="O191" s="139"/>
      <c r="P191" s="140">
        <f>P192+P202</f>
        <v>0</v>
      </c>
      <c r="Q191" s="139"/>
      <c r="R191" s="140">
        <f>R192+R202</f>
        <v>0</v>
      </c>
      <c r="S191" s="139"/>
      <c r="T191" s="141">
        <f>T192+T202</f>
        <v>0</v>
      </c>
      <c r="AR191" s="135" t="s">
        <v>247</v>
      </c>
      <c r="AT191" s="142" t="s">
        <v>76</v>
      </c>
      <c r="AU191" s="142" t="s">
        <v>77</v>
      </c>
      <c r="AY191" s="135" t="s">
        <v>237</v>
      </c>
      <c r="BK191" s="143">
        <f>BK192+BK202</f>
        <v>0</v>
      </c>
    </row>
    <row r="192" spans="1:65" s="12" customFormat="1" ht="22.95" customHeight="1" x14ac:dyDescent="0.25">
      <c r="B192" s="134"/>
      <c r="D192" s="135" t="s">
        <v>76</v>
      </c>
      <c r="E192" s="144"/>
      <c r="F192" s="144" t="s">
        <v>2699</v>
      </c>
      <c r="I192" s="137"/>
      <c r="J192" s="145">
        <f>BK192</f>
        <v>0</v>
      </c>
      <c r="L192" s="134"/>
      <c r="M192" s="138"/>
      <c r="N192" s="139"/>
      <c r="O192" s="139"/>
      <c r="P192" s="140">
        <f>SUM(P193:P201)</f>
        <v>0</v>
      </c>
      <c r="Q192" s="139"/>
      <c r="R192" s="140">
        <f>SUM(R193:R201)</f>
        <v>0</v>
      </c>
      <c r="S192" s="139"/>
      <c r="T192" s="141">
        <f>SUM(T193:T201)</f>
        <v>0</v>
      </c>
      <c r="AR192" s="135" t="s">
        <v>247</v>
      </c>
      <c r="AT192" s="142" t="s">
        <v>76</v>
      </c>
      <c r="AU192" s="142" t="s">
        <v>83</v>
      </c>
      <c r="AY192" s="135" t="s">
        <v>237</v>
      </c>
      <c r="BK192" s="143">
        <f>SUM(BK193:BK201)</f>
        <v>0</v>
      </c>
    </row>
    <row r="193" spans="1:65" s="2" customFormat="1" ht="21.75" customHeight="1" x14ac:dyDescent="0.2">
      <c r="A193" s="29"/>
      <c r="B193" s="146"/>
      <c r="C193" s="147" t="s">
        <v>394</v>
      </c>
      <c r="D193" s="147" t="s">
        <v>240</v>
      </c>
      <c r="E193" s="148"/>
      <c r="F193" s="149" t="s">
        <v>2700</v>
      </c>
      <c r="G193" s="150" t="s">
        <v>376</v>
      </c>
      <c r="H193" s="151">
        <v>1.8</v>
      </c>
      <c r="I193" s="152"/>
      <c r="J193" s="153">
        <f t="shared" ref="J193:J201" si="30"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ref="P193:P201" si="31">O193*H193</f>
        <v>0</v>
      </c>
      <c r="Q193" s="157">
        <v>0</v>
      </c>
      <c r="R193" s="157">
        <f t="shared" ref="R193:R201" si="32">Q193*H193</f>
        <v>0</v>
      </c>
      <c r="S193" s="157">
        <v>0</v>
      </c>
      <c r="T193" s="158">
        <f t="shared" ref="T193:T201" si="33"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436</v>
      </c>
      <c r="AT193" s="159" t="s">
        <v>240</v>
      </c>
      <c r="AU193" s="159" t="s">
        <v>89</v>
      </c>
      <c r="AY193" s="14" t="s">
        <v>237</v>
      </c>
      <c r="BE193" s="160">
        <f t="shared" ref="BE193:BE201" si="34">IF(N193="základná",J193,0)</f>
        <v>0</v>
      </c>
      <c r="BF193" s="160">
        <f t="shared" ref="BF193:BF201" si="35">IF(N193="znížená",J193,0)</f>
        <v>0</v>
      </c>
      <c r="BG193" s="160">
        <f t="shared" ref="BG193:BG201" si="36">IF(N193="zákl. prenesená",J193,0)</f>
        <v>0</v>
      </c>
      <c r="BH193" s="160">
        <f t="shared" ref="BH193:BH201" si="37">IF(N193="zníž. prenesená",J193,0)</f>
        <v>0</v>
      </c>
      <c r="BI193" s="160">
        <f t="shared" ref="BI193:BI201" si="38">IF(N193="nulová",J193,0)</f>
        <v>0</v>
      </c>
      <c r="BJ193" s="14" t="s">
        <v>89</v>
      </c>
      <c r="BK193" s="160">
        <f t="shared" ref="BK193:BK201" si="39">ROUND(I193*H193,2)</f>
        <v>0</v>
      </c>
      <c r="BL193" s="14" t="s">
        <v>436</v>
      </c>
      <c r="BM193" s="159" t="s">
        <v>3605</v>
      </c>
    </row>
    <row r="194" spans="1:65" s="2" customFormat="1" ht="21.75" customHeight="1" x14ac:dyDescent="0.2">
      <c r="A194" s="29"/>
      <c r="B194" s="146"/>
      <c r="C194" s="147" t="s">
        <v>246</v>
      </c>
      <c r="D194" s="147" t="s">
        <v>240</v>
      </c>
      <c r="E194" s="148"/>
      <c r="F194" s="149" t="s">
        <v>3606</v>
      </c>
      <c r="G194" s="150" t="s">
        <v>376</v>
      </c>
      <c r="H194" s="151">
        <v>2.4</v>
      </c>
      <c r="I194" s="152"/>
      <c r="J194" s="153">
        <f t="shared" si="3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31"/>
        <v>0</v>
      </c>
      <c r="Q194" s="157">
        <v>0</v>
      </c>
      <c r="R194" s="157">
        <f t="shared" si="32"/>
        <v>0</v>
      </c>
      <c r="S194" s="157">
        <v>0</v>
      </c>
      <c r="T194" s="158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436</v>
      </c>
      <c r="AT194" s="159" t="s">
        <v>240</v>
      </c>
      <c r="AU194" s="159" t="s">
        <v>89</v>
      </c>
      <c r="AY194" s="14" t="s">
        <v>237</v>
      </c>
      <c r="BE194" s="160">
        <f t="shared" si="34"/>
        <v>0</v>
      </c>
      <c r="BF194" s="160">
        <f t="shared" si="35"/>
        <v>0</v>
      </c>
      <c r="BG194" s="160">
        <f t="shared" si="36"/>
        <v>0</v>
      </c>
      <c r="BH194" s="160">
        <f t="shared" si="37"/>
        <v>0</v>
      </c>
      <c r="BI194" s="160">
        <f t="shared" si="38"/>
        <v>0</v>
      </c>
      <c r="BJ194" s="14" t="s">
        <v>89</v>
      </c>
      <c r="BK194" s="160">
        <f t="shared" si="39"/>
        <v>0</v>
      </c>
      <c r="BL194" s="14" t="s">
        <v>436</v>
      </c>
      <c r="BM194" s="159" t="s">
        <v>3607</v>
      </c>
    </row>
    <row r="195" spans="1:65" s="2" customFormat="1" ht="16.5" customHeight="1" x14ac:dyDescent="0.2">
      <c r="A195" s="29"/>
      <c r="B195" s="146"/>
      <c r="C195" s="147" t="s">
        <v>399</v>
      </c>
      <c r="D195" s="147" t="s">
        <v>240</v>
      </c>
      <c r="E195" s="148"/>
      <c r="F195" s="149" t="s">
        <v>2706</v>
      </c>
      <c r="G195" s="150" t="s">
        <v>2707</v>
      </c>
      <c r="H195" s="151">
        <v>1</v>
      </c>
      <c r="I195" s="152"/>
      <c r="J195" s="153">
        <f t="shared" si="3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31"/>
        <v>0</v>
      </c>
      <c r="Q195" s="157">
        <v>0</v>
      </c>
      <c r="R195" s="157">
        <f t="shared" si="32"/>
        <v>0</v>
      </c>
      <c r="S195" s="157">
        <v>0</v>
      </c>
      <c r="T195" s="158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436</v>
      </c>
      <c r="AT195" s="159" t="s">
        <v>240</v>
      </c>
      <c r="AU195" s="159" t="s">
        <v>89</v>
      </c>
      <c r="AY195" s="14" t="s">
        <v>237</v>
      </c>
      <c r="BE195" s="160">
        <f t="shared" si="34"/>
        <v>0</v>
      </c>
      <c r="BF195" s="160">
        <f t="shared" si="35"/>
        <v>0</v>
      </c>
      <c r="BG195" s="160">
        <f t="shared" si="36"/>
        <v>0</v>
      </c>
      <c r="BH195" s="160">
        <f t="shared" si="37"/>
        <v>0</v>
      </c>
      <c r="BI195" s="160">
        <f t="shared" si="38"/>
        <v>0</v>
      </c>
      <c r="BJ195" s="14" t="s">
        <v>89</v>
      </c>
      <c r="BK195" s="160">
        <f t="shared" si="39"/>
        <v>0</v>
      </c>
      <c r="BL195" s="14" t="s">
        <v>436</v>
      </c>
      <c r="BM195" s="159" t="s">
        <v>3608</v>
      </c>
    </row>
    <row r="196" spans="1:65" s="2" customFormat="1" ht="16.5" customHeight="1" x14ac:dyDescent="0.2">
      <c r="A196" s="29"/>
      <c r="B196" s="146"/>
      <c r="C196" s="147" t="s">
        <v>249</v>
      </c>
      <c r="D196" s="147" t="s">
        <v>240</v>
      </c>
      <c r="E196" s="148"/>
      <c r="F196" s="149" t="s">
        <v>3609</v>
      </c>
      <c r="G196" s="150" t="s">
        <v>2707</v>
      </c>
      <c r="H196" s="151">
        <v>1</v>
      </c>
      <c r="I196" s="152"/>
      <c r="J196" s="153">
        <f t="shared" si="3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31"/>
        <v>0</v>
      </c>
      <c r="Q196" s="157">
        <v>0</v>
      </c>
      <c r="R196" s="157">
        <f t="shared" si="32"/>
        <v>0</v>
      </c>
      <c r="S196" s="157">
        <v>0</v>
      </c>
      <c r="T196" s="158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436</v>
      </c>
      <c r="AT196" s="159" t="s">
        <v>240</v>
      </c>
      <c r="AU196" s="159" t="s">
        <v>89</v>
      </c>
      <c r="AY196" s="14" t="s">
        <v>237</v>
      </c>
      <c r="BE196" s="160">
        <f t="shared" si="34"/>
        <v>0</v>
      </c>
      <c r="BF196" s="160">
        <f t="shared" si="35"/>
        <v>0</v>
      </c>
      <c r="BG196" s="160">
        <f t="shared" si="36"/>
        <v>0</v>
      </c>
      <c r="BH196" s="160">
        <f t="shared" si="37"/>
        <v>0</v>
      </c>
      <c r="BI196" s="160">
        <f t="shared" si="38"/>
        <v>0</v>
      </c>
      <c r="BJ196" s="14" t="s">
        <v>89</v>
      </c>
      <c r="BK196" s="160">
        <f t="shared" si="39"/>
        <v>0</v>
      </c>
      <c r="BL196" s="14" t="s">
        <v>436</v>
      </c>
      <c r="BM196" s="159" t="s">
        <v>3610</v>
      </c>
    </row>
    <row r="197" spans="1:65" s="2" customFormat="1" ht="21.75" customHeight="1" x14ac:dyDescent="0.2">
      <c r="A197" s="29"/>
      <c r="B197" s="146"/>
      <c r="C197" s="147" t="s">
        <v>404</v>
      </c>
      <c r="D197" s="147" t="s">
        <v>240</v>
      </c>
      <c r="E197" s="148"/>
      <c r="F197" s="149" t="s">
        <v>2711</v>
      </c>
      <c r="G197" s="150" t="s">
        <v>376</v>
      </c>
      <c r="H197" s="151">
        <v>1.8</v>
      </c>
      <c r="I197" s="152"/>
      <c r="J197" s="153">
        <f t="shared" si="3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31"/>
        <v>0</v>
      </c>
      <c r="Q197" s="157">
        <v>0</v>
      </c>
      <c r="R197" s="157">
        <f t="shared" si="32"/>
        <v>0</v>
      </c>
      <c r="S197" s="157">
        <v>0</v>
      </c>
      <c r="T197" s="158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436</v>
      </c>
      <c r="AT197" s="159" t="s">
        <v>240</v>
      </c>
      <c r="AU197" s="159" t="s">
        <v>89</v>
      </c>
      <c r="AY197" s="14" t="s">
        <v>237</v>
      </c>
      <c r="BE197" s="160">
        <f t="shared" si="34"/>
        <v>0</v>
      </c>
      <c r="BF197" s="160">
        <f t="shared" si="35"/>
        <v>0</v>
      </c>
      <c r="BG197" s="160">
        <f t="shared" si="36"/>
        <v>0</v>
      </c>
      <c r="BH197" s="160">
        <f t="shared" si="37"/>
        <v>0</v>
      </c>
      <c r="BI197" s="160">
        <f t="shared" si="38"/>
        <v>0</v>
      </c>
      <c r="BJ197" s="14" t="s">
        <v>89</v>
      </c>
      <c r="BK197" s="160">
        <f t="shared" si="39"/>
        <v>0</v>
      </c>
      <c r="BL197" s="14" t="s">
        <v>436</v>
      </c>
      <c r="BM197" s="159" t="s">
        <v>3611</v>
      </c>
    </row>
    <row r="198" spans="1:65" s="2" customFormat="1" ht="21.75" customHeight="1" x14ac:dyDescent="0.2">
      <c r="A198" s="29"/>
      <c r="B198" s="146"/>
      <c r="C198" s="147" t="s">
        <v>407</v>
      </c>
      <c r="D198" s="147" t="s">
        <v>240</v>
      </c>
      <c r="E198" s="148"/>
      <c r="F198" s="149" t="s">
        <v>3612</v>
      </c>
      <c r="G198" s="150" t="s">
        <v>376</v>
      </c>
      <c r="H198" s="151">
        <v>2.4</v>
      </c>
      <c r="I198" s="152"/>
      <c r="J198" s="153">
        <f t="shared" si="3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31"/>
        <v>0</v>
      </c>
      <c r="Q198" s="157">
        <v>0</v>
      </c>
      <c r="R198" s="157">
        <f t="shared" si="32"/>
        <v>0</v>
      </c>
      <c r="S198" s="157">
        <v>0</v>
      </c>
      <c r="T198" s="158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436</v>
      </c>
      <c r="AT198" s="159" t="s">
        <v>240</v>
      </c>
      <c r="AU198" s="159" t="s">
        <v>89</v>
      </c>
      <c r="AY198" s="14" t="s">
        <v>237</v>
      </c>
      <c r="BE198" s="160">
        <f t="shared" si="34"/>
        <v>0</v>
      </c>
      <c r="BF198" s="160">
        <f t="shared" si="35"/>
        <v>0</v>
      </c>
      <c r="BG198" s="160">
        <f t="shared" si="36"/>
        <v>0</v>
      </c>
      <c r="BH198" s="160">
        <f t="shared" si="37"/>
        <v>0</v>
      </c>
      <c r="BI198" s="160">
        <f t="shared" si="38"/>
        <v>0</v>
      </c>
      <c r="BJ198" s="14" t="s">
        <v>89</v>
      </c>
      <c r="BK198" s="160">
        <f t="shared" si="39"/>
        <v>0</v>
      </c>
      <c r="BL198" s="14" t="s">
        <v>436</v>
      </c>
      <c r="BM198" s="159" t="s">
        <v>3613</v>
      </c>
    </row>
    <row r="199" spans="1:65" s="2" customFormat="1" ht="21.75" customHeight="1" x14ac:dyDescent="0.2">
      <c r="A199" s="29"/>
      <c r="B199" s="146"/>
      <c r="C199" s="147" t="s">
        <v>410</v>
      </c>
      <c r="D199" s="147" t="s">
        <v>240</v>
      </c>
      <c r="E199" s="148"/>
      <c r="F199" s="149" t="s">
        <v>2715</v>
      </c>
      <c r="G199" s="150" t="s">
        <v>376</v>
      </c>
      <c r="H199" s="151">
        <v>1.8</v>
      </c>
      <c r="I199" s="152"/>
      <c r="J199" s="153">
        <f t="shared" si="3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31"/>
        <v>0</v>
      </c>
      <c r="Q199" s="157">
        <v>0</v>
      </c>
      <c r="R199" s="157">
        <f t="shared" si="32"/>
        <v>0</v>
      </c>
      <c r="S199" s="157">
        <v>0</v>
      </c>
      <c r="T199" s="158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436</v>
      </c>
      <c r="AT199" s="159" t="s">
        <v>240</v>
      </c>
      <c r="AU199" s="159" t="s">
        <v>89</v>
      </c>
      <c r="AY199" s="14" t="s">
        <v>237</v>
      </c>
      <c r="BE199" s="160">
        <f t="shared" si="34"/>
        <v>0</v>
      </c>
      <c r="BF199" s="160">
        <f t="shared" si="35"/>
        <v>0</v>
      </c>
      <c r="BG199" s="160">
        <f t="shared" si="36"/>
        <v>0</v>
      </c>
      <c r="BH199" s="160">
        <f t="shared" si="37"/>
        <v>0</v>
      </c>
      <c r="BI199" s="160">
        <f t="shared" si="38"/>
        <v>0</v>
      </c>
      <c r="BJ199" s="14" t="s">
        <v>89</v>
      </c>
      <c r="BK199" s="160">
        <f t="shared" si="39"/>
        <v>0</v>
      </c>
      <c r="BL199" s="14" t="s">
        <v>436</v>
      </c>
      <c r="BM199" s="159" t="s">
        <v>3614</v>
      </c>
    </row>
    <row r="200" spans="1:65" s="2" customFormat="1" ht="21.75" customHeight="1" x14ac:dyDescent="0.2">
      <c r="A200" s="29"/>
      <c r="B200" s="146"/>
      <c r="C200" s="147" t="s">
        <v>251</v>
      </c>
      <c r="D200" s="147" t="s">
        <v>240</v>
      </c>
      <c r="E200" s="148"/>
      <c r="F200" s="149" t="s">
        <v>3615</v>
      </c>
      <c r="G200" s="150" t="s">
        <v>376</v>
      </c>
      <c r="H200" s="151">
        <v>2.4</v>
      </c>
      <c r="I200" s="152"/>
      <c r="J200" s="153">
        <f t="shared" si="3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31"/>
        <v>0</v>
      </c>
      <c r="Q200" s="157">
        <v>0</v>
      </c>
      <c r="R200" s="157">
        <f t="shared" si="32"/>
        <v>0</v>
      </c>
      <c r="S200" s="157">
        <v>0</v>
      </c>
      <c r="T200" s="158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436</v>
      </c>
      <c r="AT200" s="159" t="s">
        <v>240</v>
      </c>
      <c r="AU200" s="159" t="s">
        <v>89</v>
      </c>
      <c r="AY200" s="14" t="s">
        <v>237</v>
      </c>
      <c r="BE200" s="160">
        <f t="shared" si="34"/>
        <v>0</v>
      </c>
      <c r="BF200" s="160">
        <f t="shared" si="35"/>
        <v>0</v>
      </c>
      <c r="BG200" s="160">
        <f t="shared" si="36"/>
        <v>0</v>
      </c>
      <c r="BH200" s="160">
        <f t="shared" si="37"/>
        <v>0</v>
      </c>
      <c r="BI200" s="160">
        <f t="shared" si="38"/>
        <v>0</v>
      </c>
      <c r="BJ200" s="14" t="s">
        <v>89</v>
      </c>
      <c r="BK200" s="160">
        <f t="shared" si="39"/>
        <v>0</v>
      </c>
      <c r="BL200" s="14" t="s">
        <v>436</v>
      </c>
      <c r="BM200" s="159" t="s">
        <v>3616</v>
      </c>
    </row>
    <row r="201" spans="1:65" s="2" customFormat="1" ht="16.5" customHeight="1" x14ac:dyDescent="0.2">
      <c r="A201" s="29"/>
      <c r="B201" s="146"/>
      <c r="C201" s="147" t="s">
        <v>416</v>
      </c>
      <c r="D201" s="147" t="s">
        <v>240</v>
      </c>
      <c r="E201" s="148"/>
      <c r="F201" s="149" t="s">
        <v>2719</v>
      </c>
      <c r="G201" s="150" t="s">
        <v>376</v>
      </c>
      <c r="H201" s="151">
        <v>4.2</v>
      </c>
      <c r="I201" s="152"/>
      <c r="J201" s="153">
        <f t="shared" si="3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31"/>
        <v>0</v>
      </c>
      <c r="Q201" s="157">
        <v>0</v>
      </c>
      <c r="R201" s="157">
        <f t="shared" si="32"/>
        <v>0</v>
      </c>
      <c r="S201" s="157">
        <v>0</v>
      </c>
      <c r="T201" s="158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436</v>
      </c>
      <c r="AT201" s="159" t="s">
        <v>240</v>
      </c>
      <c r="AU201" s="159" t="s">
        <v>89</v>
      </c>
      <c r="AY201" s="14" t="s">
        <v>237</v>
      </c>
      <c r="BE201" s="160">
        <f t="shared" si="34"/>
        <v>0</v>
      </c>
      <c r="BF201" s="160">
        <f t="shared" si="35"/>
        <v>0</v>
      </c>
      <c r="BG201" s="160">
        <f t="shared" si="36"/>
        <v>0</v>
      </c>
      <c r="BH201" s="160">
        <f t="shared" si="37"/>
        <v>0</v>
      </c>
      <c r="BI201" s="160">
        <f t="shared" si="38"/>
        <v>0</v>
      </c>
      <c r="BJ201" s="14" t="s">
        <v>89</v>
      </c>
      <c r="BK201" s="160">
        <f t="shared" si="39"/>
        <v>0</v>
      </c>
      <c r="BL201" s="14" t="s">
        <v>436</v>
      </c>
      <c r="BM201" s="159" t="s">
        <v>3617</v>
      </c>
    </row>
    <row r="202" spans="1:65" s="12" customFormat="1" ht="22.95" customHeight="1" x14ac:dyDescent="0.25">
      <c r="B202" s="134"/>
      <c r="D202" s="135" t="s">
        <v>76</v>
      </c>
      <c r="E202" s="144"/>
      <c r="F202" s="144" t="s">
        <v>2721</v>
      </c>
      <c r="I202" s="137"/>
      <c r="J202" s="145">
        <f>BK202</f>
        <v>0</v>
      </c>
      <c r="L202" s="134"/>
      <c r="M202" s="138"/>
      <c r="N202" s="139"/>
      <c r="O202" s="139"/>
      <c r="P202" s="140">
        <f>P203</f>
        <v>0</v>
      </c>
      <c r="Q202" s="139"/>
      <c r="R202" s="140">
        <f>R203</f>
        <v>0</v>
      </c>
      <c r="S202" s="139"/>
      <c r="T202" s="141">
        <f>T203</f>
        <v>0</v>
      </c>
      <c r="AR202" s="135" t="s">
        <v>247</v>
      </c>
      <c r="AT202" s="142" t="s">
        <v>76</v>
      </c>
      <c r="AU202" s="142" t="s">
        <v>83</v>
      </c>
      <c r="AY202" s="135" t="s">
        <v>237</v>
      </c>
      <c r="BK202" s="143">
        <f>BK203</f>
        <v>0</v>
      </c>
    </row>
    <row r="203" spans="1:65" s="2" customFormat="1" ht="21.75" customHeight="1" x14ac:dyDescent="0.2">
      <c r="A203" s="29"/>
      <c r="B203" s="146"/>
      <c r="C203" s="147" t="s">
        <v>254</v>
      </c>
      <c r="D203" s="147" t="s">
        <v>240</v>
      </c>
      <c r="E203" s="148"/>
      <c r="F203" s="149" t="s">
        <v>2722</v>
      </c>
      <c r="G203" s="150" t="s">
        <v>2707</v>
      </c>
      <c r="H203" s="151">
        <v>1</v>
      </c>
      <c r="I203" s="152"/>
      <c r="J203" s="153">
        <f>ROUND(I203*H203,2)</f>
        <v>0</v>
      </c>
      <c r="K203" s="154"/>
      <c r="L203" s="30"/>
      <c r="M203" s="155" t="s">
        <v>1</v>
      </c>
      <c r="N203" s="156" t="s">
        <v>43</v>
      </c>
      <c r="O203" s="54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436</v>
      </c>
      <c r="AT203" s="159" t="s">
        <v>240</v>
      </c>
      <c r="AU203" s="159" t="s">
        <v>89</v>
      </c>
      <c r="AY203" s="14" t="s">
        <v>237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436</v>
      </c>
      <c r="BM203" s="159" t="s">
        <v>3618</v>
      </c>
    </row>
    <row r="204" spans="1:65" s="12" customFormat="1" ht="25.95" customHeight="1" x14ac:dyDescent="0.25">
      <c r="B204" s="134"/>
      <c r="D204" s="135" t="s">
        <v>76</v>
      </c>
      <c r="E204" s="136"/>
      <c r="F204" s="136" t="s">
        <v>1828</v>
      </c>
      <c r="I204" s="137"/>
      <c r="J204" s="122">
        <f>BK204</f>
        <v>0</v>
      </c>
      <c r="L204" s="134"/>
      <c r="M204" s="138"/>
      <c r="N204" s="139"/>
      <c r="O204" s="139"/>
      <c r="P204" s="140">
        <f>P205</f>
        <v>0</v>
      </c>
      <c r="Q204" s="139"/>
      <c r="R204" s="140">
        <f>R205</f>
        <v>0</v>
      </c>
      <c r="S204" s="139"/>
      <c r="T204" s="141">
        <f>T205</f>
        <v>0</v>
      </c>
      <c r="AR204" s="135" t="s">
        <v>243</v>
      </c>
      <c r="AT204" s="142" t="s">
        <v>76</v>
      </c>
      <c r="AU204" s="142" t="s">
        <v>77</v>
      </c>
      <c r="AY204" s="135" t="s">
        <v>237</v>
      </c>
      <c r="BK204" s="143">
        <f>BK205</f>
        <v>0</v>
      </c>
    </row>
    <row r="205" spans="1:65" s="2" customFormat="1" ht="33" customHeight="1" x14ac:dyDescent="0.2">
      <c r="A205" s="29"/>
      <c r="B205" s="146"/>
      <c r="C205" s="147" t="s">
        <v>422</v>
      </c>
      <c r="D205" s="147" t="s">
        <v>240</v>
      </c>
      <c r="E205" s="148"/>
      <c r="F205" s="149" t="s">
        <v>1831</v>
      </c>
      <c r="G205" s="150" t="s">
        <v>454</v>
      </c>
      <c r="H205" s="151">
        <v>16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972</v>
      </c>
      <c r="AT205" s="159" t="s">
        <v>240</v>
      </c>
      <c r="AU205" s="159" t="s">
        <v>83</v>
      </c>
      <c r="AY205" s="14" t="s">
        <v>237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972</v>
      </c>
      <c r="BM205" s="159" t="s">
        <v>3619</v>
      </c>
    </row>
    <row r="206" spans="1:65" s="2" customFormat="1" ht="6.9" customHeight="1" x14ac:dyDescent="0.2">
      <c r="A206" s="29"/>
      <c r="B206" s="43"/>
      <c r="C206" s="44"/>
      <c r="D206" s="44"/>
      <c r="E206" s="44"/>
      <c r="F206" s="44"/>
      <c r="G206" s="44"/>
      <c r="H206" s="44"/>
      <c r="I206" s="44"/>
      <c r="J206" s="44"/>
      <c r="K206" s="44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32:K205" xr:uid="{00000000-0009-0000-0000-000011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06" xr:uid="{00000000-0002-0000-1100-000000000000}">
      <formula1>"K, M"</formula1>
    </dataValidation>
    <dataValidation type="list" allowBlank="1" showInputMessage="1" showErrorMessage="1" error="Povolené sú hodnoty základná, znížená, nulová." sqref="N206" xr:uid="{00000000-0002-0000-11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335"/>
  <sheetViews>
    <sheetView showGridLines="0" topLeftCell="A142" zoomScaleNormal="100" workbookViewId="0">
      <selection activeCell="J142" sqref="J14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146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3448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3620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ROUND((ROUND((SUM(BE141:BE334)),  2) + SUM(#REF!)), 2)</f>
        <v>#REF!</v>
      </c>
      <c r="G35" s="29"/>
      <c r="H35" s="29"/>
      <c r="I35" s="101">
        <v>0.2</v>
      </c>
      <c r="J35" s="100" t="e">
        <f>ROUND((ROUND(((SUM(BE141:BE334))*I35),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ROUND((ROUND((SUM(BF141:BF334)),  2) + SUM(#REF!)), 2)</f>
        <v>#REF!</v>
      </c>
      <c r="G36" s="29"/>
      <c r="H36" s="29"/>
      <c r="I36" s="101">
        <v>0.2</v>
      </c>
      <c r="J36" s="100" t="e">
        <f>ROUND((ROUND(((SUM(BF141:BF334))*I36),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ROUND((ROUND((SUM(BG141:BG334)),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ROUND((ROUND((SUM(BH141:BH334)),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ROUND((ROUND((SUM(BI141:BI334)),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3448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05_UK - VYK - Vykurovanie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J141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J142</f>
        <v>0</v>
      </c>
      <c r="L99" s="113"/>
    </row>
    <row r="100" spans="1:47" s="10" customFormat="1" ht="19.95" customHeight="1" x14ac:dyDescent="0.2">
      <c r="B100" s="117"/>
      <c r="D100" s="118" t="s">
        <v>1271</v>
      </c>
      <c r="E100" s="119"/>
      <c r="F100" s="119"/>
      <c r="G100" s="119"/>
      <c r="H100" s="119"/>
      <c r="I100" s="119"/>
      <c r="J100" s="120">
        <f>J143</f>
        <v>0</v>
      </c>
      <c r="L100" s="117"/>
    </row>
    <row r="101" spans="1:47" s="10" customFormat="1" ht="19.95" customHeight="1" x14ac:dyDescent="0.2">
      <c r="B101" s="117"/>
      <c r="D101" s="118" t="s">
        <v>2991</v>
      </c>
      <c r="E101" s="119"/>
      <c r="F101" s="119"/>
      <c r="G101" s="119"/>
      <c r="H101" s="119"/>
      <c r="I101" s="119"/>
      <c r="J101" s="120">
        <f>J145</f>
        <v>0</v>
      </c>
      <c r="L101" s="117"/>
    </row>
    <row r="102" spans="1:47" s="10" customFormat="1" ht="19.95" customHeight="1" x14ac:dyDescent="0.2">
      <c r="B102" s="117"/>
      <c r="D102" s="118" t="s">
        <v>1670</v>
      </c>
      <c r="E102" s="119"/>
      <c r="F102" s="119"/>
      <c r="G102" s="119"/>
      <c r="H102" s="119"/>
      <c r="I102" s="119"/>
      <c r="J102" s="120">
        <f>J150</f>
        <v>0</v>
      </c>
      <c r="L102" s="117"/>
    </row>
    <row r="103" spans="1:47" s="10" customFormat="1" ht="19.95" customHeight="1" x14ac:dyDescent="0.2">
      <c r="B103" s="117"/>
      <c r="D103" s="118" t="s">
        <v>1275</v>
      </c>
      <c r="E103" s="119"/>
      <c r="F103" s="119"/>
      <c r="G103" s="119"/>
      <c r="H103" s="119"/>
      <c r="I103" s="119"/>
      <c r="J103" s="120">
        <f>J156</f>
        <v>0</v>
      </c>
      <c r="L103" s="117"/>
    </row>
    <row r="104" spans="1:47" s="9" customFormat="1" ht="24.9" customHeight="1" x14ac:dyDescent="0.2">
      <c r="B104" s="113"/>
      <c r="D104" s="114" t="s">
        <v>1276</v>
      </c>
      <c r="E104" s="115"/>
      <c r="F104" s="115"/>
      <c r="G104" s="115"/>
      <c r="H104" s="115"/>
      <c r="I104" s="115"/>
      <c r="J104" s="116">
        <f>J158</f>
        <v>0</v>
      </c>
      <c r="L104" s="113"/>
    </row>
    <row r="105" spans="1:47" s="10" customFormat="1" ht="19.95" customHeight="1" x14ac:dyDescent="0.2">
      <c r="B105" s="117"/>
      <c r="D105" s="118" t="s">
        <v>1278</v>
      </c>
      <c r="E105" s="119"/>
      <c r="F105" s="119"/>
      <c r="G105" s="119"/>
      <c r="H105" s="119"/>
      <c r="I105" s="119"/>
      <c r="J105" s="120">
        <f>J159</f>
        <v>0</v>
      </c>
      <c r="L105" s="117"/>
    </row>
    <row r="106" spans="1:47" s="10" customFormat="1" ht="19.95" customHeight="1" x14ac:dyDescent="0.2">
      <c r="B106" s="117"/>
      <c r="D106" s="118" t="s">
        <v>2588</v>
      </c>
      <c r="E106" s="119"/>
      <c r="F106" s="119"/>
      <c r="G106" s="119"/>
      <c r="H106" s="119"/>
      <c r="I106" s="119"/>
      <c r="J106" s="120">
        <f>J178</f>
        <v>0</v>
      </c>
      <c r="L106" s="117"/>
    </row>
    <row r="107" spans="1:47" s="10" customFormat="1" ht="19.95" customHeight="1" x14ac:dyDescent="0.2">
      <c r="B107" s="117"/>
      <c r="D107" s="118" t="s">
        <v>1833</v>
      </c>
      <c r="E107" s="119"/>
      <c r="F107" s="119"/>
      <c r="G107" s="119"/>
      <c r="H107" s="119"/>
      <c r="I107" s="119"/>
      <c r="J107" s="120">
        <f>J188</f>
        <v>0</v>
      </c>
      <c r="L107" s="117"/>
    </row>
    <row r="108" spans="1:47" s="10" customFormat="1" ht="19.95" customHeight="1" x14ac:dyDescent="0.2">
      <c r="B108" s="117"/>
      <c r="D108" s="118" t="s">
        <v>3537</v>
      </c>
      <c r="E108" s="119"/>
      <c r="F108" s="119"/>
      <c r="G108" s="119"/>
      <c r="H108" s="119"/>
      <c r="I108" s="119"/>
      <c r="J108" s="120">
        <f>J224</f>
        <v>0</v>
      </c>
      <c r="L108" s="117"/>
    </row>
    <row r="109" spans="1:47" s="10" customFormat="1" ht="19.95" customHeight="1" x14ac:dyDescent="0.2">
      <c r="B109" s="117"/>
      <c r="D109" s="118" t="s">
        <v>1835</v>
      </c>
      <c r="E109" s="119"/>
      <c r="F109" s="119"/>
      <c r="G109" s="119"/>
      <c r="H109" s="119"/>
      <c r="I109" s="119"/>
      <c r="J109" s="120">
        <f>J230</f>
        <v>0</v>
      </c>
      <c r="L109" s="117"/>
    </row>
    <row r="110" spans="1:47" s="10" customFormat="1" ht="19.95" customHeight="1" x14ac:dyDescent="0.2">
      <c r="B110" s="117"/>
      <c r="D110" s="118" t="s">
        <v>1836</v>
      </c>
      <c r="E110" s="119"/>
      <c r="F110" s="119"/>
      <c r="G110" s="119"/>
      <c r="H110" s="119"/>
      <c r="I110" s="119"/>
      <c r="J110" s="120">
        <f>J251</f>
        <v>0</v>
      </c>
      <c r="L110" s="117"/>
    </row>
    <row r="111" spans="1:47" s="10" customFormat="1" ht="19.95" customHeight="1" x14ac:dyDescent="0.2">
      <c r="B111" s="117"/>
      <c r="D111" s="118" t="s">
        <v>1837</v>
      </c>
      <c r="E111" s="119"/>
      <c r="F111" s="119"/>
      <c r="G111" s="119"/>
      <c r="H111" s="119"/>
      <c r="I111" s="119"/>
      <c r="J111" s="120">
        <f>J256</f>
        <v>0</v>
      </c>
      <c r="L111" s="117"/>
    </row>
    <row r="112" spans="1:47" s="10" customFormat="1" ht="19.95" customHeight="1" x14ac:dyDescent="0.2">
      <c r="B112" s="117"/>
      <c r="D112" s="118" t="s">
        <v>1838</v>
      </c>
      <c r="E112" s="119"/>
      <c r="F112" s="119"/>
      <c r="G112" s="119"/>
      <c r="H112" s="119"/>
      <c r="I112" s="119"/>
      <c r="J112" s="120">
        <f>J297</f>
        <v>0</v>
      </c>
      <c r="L112" s="117"/>
    </row>
    <row r="113" spans="1:31" s="10" customFormat="1" ht="19.95" customHeight="1" x14ac:dyDescent="0.2">
      <c r="B113" s="117"/>
      <c r="D113" s="118" t="s">
        <v>1282</v>
      </c>
      <c r="E113" s="119"/>
      <c r="F113" s="119"/>
      <c r="G113" s="119"/>
      <c r="H113" s="119"/>
      <c r="I113" s="119"/>
      <c r="J113" s="120">
        <f>J299</f>
        <v>0</v>
      </c>
      <c r="L113" s="117"/>
    </row>
    <row r="114" spans="1:31" s="9" customFormat="1" ht="24.9" customHeight="1" x14ac:dyDescent="0.2">
      <c r="B114" s="113"/>
      <c r="D114" s="114" t="s">
        <v>1061</v>
      </c>
      <c r="E114" s="115"/>
      <c r="F114" s="115"/>
      <c r="G114" s="115"/>
      <c r="H114" s="115"/>
      <c r="I114" s="115"/>
      <c r="J114" s="116">
        <f>J302</f>
        <v>0</v>
      </c>
      <c r="L114" s="113"/>
    </row>
    <row r="115" spans="1:31" s="10" customFormat="1" ht="19.95" customHeight="1" x14ac:dyDescent="0.2">
      <c r="B115" s="117"/>
      <c r="D115" s="118" t="s">
        <v>1671</v>
      </c>
      <c r="E115" s="119"/>
      <c r="F115" s="119"/>
      <c r="G115" s="119"/>
      <c r="H115" s="119"/>
      <c r="I115" s="119"/>
      <c r="J115" s="120">
        <f>J303</f>
        <v>0</v>
      </c>
      <c r="L115" s="117"/>
    </row>
    <row r="116" spans="1:31" s="10" customFormat="1" ht="19.95" customHeight="1" x14ac:dyDescent="0.2">
      <c r="B116" s="117"/>
      <c r="D116" s="118" t="s">
        <v>2845</v>
      </c>
      <c r="E116" s="119"/>
      <c r="F116" s="119"/>
      <c r="G116" s="119"/>
      <c r="H116" s="119"/>
      <c r="I116" s="119"/>
      <c r="J116" s="120">
        <f>J314</f>
        <v>0</v>
      </c>
      <c r="L116" s="117"/>
    </row>
    <row r="117" spans="1:31" s="10" customFormat="1" ht="19.95" customHeight="1" x14ac:dyDescent="0.2">
      <c r="B117" s="117"/>
      <c r="D117" s="118" t="s">
        <v>2595</v>
      </c>
      <c r="E117" s="119"/>
      <c r="F117" s="119"/>
      <c r="G117" s="119"/>
      <c r="H117" s="119"/>
      <c r="I117" s="119"/>
      <c r="J117" s="120">
        <f>J326</f>
        <v>0</v>
      </c>
      <c r="L117" s="117"/>
    </row>
    <row r="118" spans="1:31" s="9" customFormat="1" ht="24.9" customHeight="1" x14ac:dyDescent="0.2">
      <c r="B118" s="113"/>
      <c r="D118" s="114" t="s">
        <v>1673</v>
      </c>
      <c r="E118" s="115"/>
      <c r="F118" s="115"/>
      <c r="G118" s="115"/>
      <c r="H118" s="115"/>
      <c r="I118" s="115"/>
      <c r="J118" s="116">
        <f>J328</f>
        <v>0</v>
      </c>
      <c r="L118" s="113"/>
    </row>
    <row r="119" spans="1:31" s="9" customFormat="1" ht="24.9" customHeight="1" x14ac:dyDescent="0.2">
      <c r="B119" s="113"/>
      <c r="D119" s="114" t="s">
        <v>222</v>
      </c>
      <c r="E119" s="115"/>
      <c r="F119" s="115"/>
      <c r="G119" s="115"/>
      <c r="H119" s="115"/>
      <c r="I119" s="115"/>
      <c r="J119" s="116">
        <f>J331</f>
        <v>0</v>
      </c>
      <c r="L119" s="113"/>
    </row>
    <row r="120" spans="1:31" s="2" customFormat="1" ht="21.75" customHeight="1" x14ac:dyDescent="0.2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 x14ac:dyDescent="0.2">
      <c r="A121" s="29"/>
      <c r="B121" s="43"/>
      <c r="C121" s="44"/>
      <c r="D121" s="44"/>
      <c r="E121" s="44"/>
      <c r="F121" s="44"/>
      <c r="G121" s="44"/>
      <c r="H121" s="44"/>
      <c r="I121" s="44"/>
      <c r="J121" s="44"/>
      <c r="K121" s="44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" customHeight="1" x14ac:dyDescent="0.2">
      <c r="A125" s="29"/>
      <c r="B125" s="45"/>
      <c r="C125" s="46"/>
      <c r="D125" s="46"/>
      <c r="E125" s="46"/>
      <c r="F125" s="46"/>
      <c r="G125" s="46"/>
      <c r="H125" s="46"/>
      <c r="I125" s="46"/>
      <c r="J125" s="46"/>
      <c r="K125" s="46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" customHeight="1" x14ac:dyDescent="0.2">
      <c r="A126" s="29"/>
      <c r="B126" s="30"/>
      <c r="C126" s="18" t="s">
        <v>224</v>
      </c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15</v>
      </c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 x14ac:dyDescent="0.2">
      <c r="A129" s="29"/>
      <c r="B129" s="30"/>
      <c r="C129" s="29"/>
      <c r="D129" s="29"/>
      <c r="E129" s="241" t="str">
        <f>E7</f>
        <v>SOŠ hotelových služieb a dopravy – modernizácia odborného vzdelávania</v>
      </c>
      <c r="F129" s="242"/>
      <c r="G129" s="242"/>
      <c r="H129" s="242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 x14ac:dyDescent="0.2">
      <c r="B130" s="17"/>
      <c r="C130" s="24" t="s">
        <v>201</v>
      </c>
      <c r="L130" s="17"/>
    </row>
    <row r="131" spans="1:65" s="2" customFormat="1" ht="23.25" customHeight="1" x14ac:dyDescent="0.2">
      <c r="A131" s="29"/>
      <c r="B131" s="30"/>
      <c r="C131" s="29"/>
      <c r="D131" s="29"/>
      <c r="E131" s="241" t="s">
        <v>3448</v>
      </c>
      <c r="F131" s="240"/>
      <c r="G131" s="240"/>
      <c r="H131" s="240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 x14ac:dyDescent="0.2">
      <c r="A132" s="29"/>
      <c r="B132" s="30"/>
      <c r="C132" s="24" t="s">
        <v>203</v>
      </c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 x14ac:dyDescent="0.2">
      <c r="A133" s="29"/>
      <c r="B133" s="30"/>
      <c r="C133" s="29"/>
      <c r="D133" s="29"/>
      <c r="E133" s="214" t="str">
        <f>E11</f>
        <v>SO 05_UK - VYK - Vykurovanie</v>
      </c>
      <c r="F133" s="240"/>
      <c r="G133" s="240"/>
      <c r="H133" s="240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 x14ac:dyDescent="0.2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 x14ac:dyDescent="0.2">
      <c r="A135" s="29"/>
      <c r="B135" s="30"/>
      <c r="C135" s="24" t="s">
        <v>19</v>
      </c>
      <c r="D135" s="29"/>
      <c r="E135" s="29"/>
      <c r="F135" s="22" t="str">
        <f>F14</f>
        <v>Lučenec</v>
      </c>
      <c r="G135" s="29"/>
      <c r="H135" s="29"/>
      <c r="I135" s="24" t="s">
        <v>21</v>
      </c>
      <c r="J135" s="51">
        <f>IF(J14="","",J14)</f>
        <v>44354</v>
      </c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 x14ac:dyDescent="0.2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 x14ac:dyDescent="0.2">
      <c r="A137" s="29"/>
      <c r="B137" s="30"/>
      <c r="C137" s="24" t="s">
        <v>22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28</v>
      </c>
      <c r="J137" s="27" t="str">
        <f>E23</f>
        <v>DESIGN ENGINEERING, a.s.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 x14ac:dyDescent="0.2">
      <c r="A138" s="29"/>
      <c r="B138" s="30"/>
      <c r="C138" s="24" t="s">
        <v>26</v>
      </c>
      <c r="D138" s="29"/>
      <c r="E138" s="29"/>
      <c r="F138" s="22" t="str">
        <f>IF(E20="","",E20)</f>
        <v>Vyplň údaj</v>
      </c>
      <c r="G138" s="29"/>
      <c r="H138" s="29"/>
      <c r="I138" s="24" t="s">
        <v>33</v>
      </c>
      <c r="J138" s="27" t="str">
        <f>E26</f>
        <v xml:space="preserve"> </v>
      </c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 x14ac:dyDescent="0.2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3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 x14ac:dyDescent="0.2">
      <c r="A140" s="123"/>
      <c r="B140" s="124"/>
      <c r="C140" s="125" t="s">
        <v>225</v>
      </c>
      <c r="D140" s="126" t="s">
        <v>62</v>
      </c>
      <c r="E140" s="126" t="s">
        <v>58</v>
      </c>
      <c r="F140" s="126" t="s">
        <v>59</v>
      </c>
      <c r="G140" s="126" t="s">
        <v>226</v>
      </c>
      <c r="H140" s="126" t="s">
        <v>227</v>
      </c>
      <c r="I140" s="126" t="s">
        <v>228</v>
      </c>
      <c r="J140" s="127" t="s">
        <v>207</v>
      </c>
      <c r="K140" s="128" t="s">
        <v>229</v>
      </c>
      <c r="L140" s="129"/>
      <c r="M140" s="58" t="s">
        <v>1</v>
      </c>
      <c r="N140" s="59" t="s">
        <v>41</v>
      </c>
      <c r="O140" s="59" t="s">
        <v>230</v>
      </c>
      <c r="P140" s="59" t="s">
        <v>231</v>
      </c>
      <c r="Q140" s="59" t="s">
        <v>232</v>
      </c>
      <c r="R140" s="59" t="s">
        <v>233</v>
      </c>
      <c r="S140" s="59" t="s">
        <v>234</v>
      </c>
      <c r="T140" s="60" t="s">
        <v>235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</row>
    <row r="141" spans="1:65" s="2" customFormat="1" ht="22.95" customHeight="1" x14ac:dyDescent="0.3">
      <c r="A141" s="29"/>
      <c r="B141" s="30"/>
      <c r="C141" s="65" t="s">
        <v>208</v>
      </c>
      <c r="D141" s="29"/>
      <c r="E141" s="29"/>
      <c r="F141" s="29"/>
      <c r="G141" s="29"/>
      <c r="H141" s="29"/>
      <c r="I141" s="29"/>
      <c r="J141" s="130">
        <f>J142+J158+J302+J328+J331</f>
        <v>0</v>
      </c>
      <c r="K141" s="29"/>
      <c r="L141" s="30"/>
      <c r="M141" s="61"/>
      <c r="N141" s="52"/>
      <c r="O141" s="62"/>
      <c r="P141" s="131" t="e">
        <f>P142+P158+P302+P328+P331+#REF!</f>
        <v>#REF!</v>
      </c>
      <c r="Q141" s="62"/>
      <c r="R141" s="131" t="e">
        <f>R142+R158+R302+R328+R331+#REF!</f>
        <v>#REF!</v>
      </c>
      <c r="S141" s="62"/>
      <c r="T141" s="132" t="e">
        <f>T142+T158+T302+T328+T331+#REF!</f>
        <v>#REF!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76</v>
      </c>
      <c r="AU141" s="14" t="s">
        <v>209</v>
      </c>
      <c r="BK141" s="133" t="e">
        <f>BK142+BK158+BK302+BK328+BK331+#REF!</f>
        <v>#REF!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1291</v>
      </c>
      <c r="I142" s="137"/>
      <c r="J142" s="122">
        <f>BK142</f>
        <v>0</v>
      </c>
      <c r="L142" s="134"/>
      <c r="M142" s="138"/>
      <c r="N142" s="139"/>
      <c r="O142" s="139"/>
      <c r="P142" s="140">
        <f>P143+P145+P150+P156</f>
        <v>0</v>
      </c>
      <c r="Q142" s="139"/>
      <c r="R142" s="140">
        <f>R143+R145+R150+R156</f>
        <v>5.4811599999999997E-3</v>
      </c>
      <c r="S142" s="139"/>
      <c r="T142" s="141">
        <f>T143+T145+T150+T156</f>
        <v>0</v>
      </c>
      <c r="AR142" s="135" t="s">
        <v>83</v>
      </c>
      <c r="AT142" s="142" t="s">
        <v>76</v>
      </c>
      <c r="AU142" s="142" t="s">
        <v>77</v>
      </c>
      <c r="AY142" s="135" t="s">
        <v>237</v>
      </c>
      <c r="BK142" s="143">
        <f>BK143+BK145+BK150+BK156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1298</v>
      </c>
      <c r="I143" s="137"/>
      <c r="J143" s="145">
        <f>BK143</f>
        <v>0</v>
      </c>
      <c r="L143" s="134"/>
      <c r="M143" s="138"/>
      <c r="N143" s="139"/>
      <c r="O143" s="139"/>
      <c r="P143" s="140">
        <f>P144</f>
        <v>0</v>
      </c>
      <c r="Q143" s="139"/>
      <c r="R143" s="140">
        <f>R144</f>
        <v>1.0399999999999999E-3</v>
      </c>
      <c r="S143" s="139"/>
      <c r="T143" s="141">
        <f>T144</f>
        <v>0</v>
      </c>
      <c r="AR143" s="135" t="s">
        <v>83</v>
      </c>
      <c r="AT143" s="142" t="s">
        <v>76</v>
      </c>
      <c r="AU143" s="142" t="s">
        <v>83</v>
      </c>
      <c r="AY143" s="135" t="s">
        <v>237</v>
      </c>
      <c r="BK143" s="143">
        <f>BK144</f>
        <v>0</v>
      </c>
    </row>
    <row r="144" spans="1:65" s="2" customFormat="1" ht="33" customHeight="1" x14ac:dyDescent="0.2">
      <c r="A144" s="29"/>
      <c r="B144" s="146"/>
      <c r="C144" s="147" t="s">
        <v>83</v>
      </c>
      <c r="D144" s="147" t="s">
        <v>240</v>
      </c>
      <c r="E144" s="148"/>
      <c r="F144" s="149" t="s">
        <v>3621</v>
      </c>
      <c r="G144" s="150" t="s">
        <v>307</v>
      </c>
      <c r="H144" s="151">
        <v>1</v>
      </c>
      <c r="I144" s="152"/>
      <c r="J144" s="153">
        <f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>O144*H144</f>
        <v>0</v>
      </c>
      <c r="Q144" s="157">
        <v>1.0399999999999999E-3</v>
      </c>
      <c r="R144" s="157">
        <f>Q144*H144</f>
        <v>1.0399999999999999E-3</v>
      </c>
      <c r="S144" s="157">
        <v>0</v>
      </c>
      <c r="T144" s="158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>IF(N144="základná",J144,0)</f>
        <v>0</v>
      </c>
      <c r="BF144" s="160">
        <f>IF(N144="znížená",J144,0)</f>
        <v>0</v>
      </c>
      <c r="BG144" s="160">
        <f>IF(N144="zákl. prenesená",J144,0)</f>
        <v>0</v>
      </c>
      <c r="BH144" s="160">
        <f>IF(N144="zníž. prenesená",J144,0)</f>
        <v>0</v>
      </c>
      <c r="BI144" s="160">
        <f>IF(N144="nulová",J144,0)</f>
        <v>0</v>
      </c>
      <c r="BJ144" s="14" t="s">
        <v>89</v>
      </c>
      <c r="BK144" s="160">
        <f>ROUND(I144*H144,2)</f>
        <v>0</v>
      </c>
      <c r="BL144" s="14" t="s">
        <v>243</v>
      </c>
      <c r="BM144" s="159" t="s">
        <v>3622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2995</v>
      </c>
      <c r="I145" s="137"/>
      <c r="J145" s="145">
        <f>BK145</f>
        <v>0</v>
      </c>
      <c r="L145" s="134"/>
      <c r="M145" s="138"/>
      <c r="N145" s="139"/>
      <c r="O145" s="139"/>
      <c r="P145" s="140">
        <f>SUM(P146:P149)</f>
        <v>0</v>
      </c>
      <c r="Q145" s="139"/>
      <c r="R145" s="140">
        <f>SUM(R146:R149)</f>
        <v>4.4411599999999996E-3</v>
      </c>
      <c r="S145" s="139"/>
      <c r="T145" s="141">
        <f>SUM(T146:T149)</f>
        <v>0</v>
      </c>
      <c r="AR145" s="135" t="s">
        <v>83</v>
      </c>
      <c r="AT145" s="142" t="s">
        <v>76</v>
      </c>
      <c r="AU145" s="142" t="s">
        <v>83</v>
      </c>
      <c r="AY145" s="135" t="s">
        <v>237</v>
      </c>
      <c r="BK145" s="143">
        <f>SUM(BK146:BK149)</f>
        <v>0</v>
      </c>
    </row>
    <row r="146" spans="1:65" s="2" customFormat="1" ht="33" customHeight="1" x14ac:dyDescent="0.2">
      <c r="A146" s="29"/>
      <c r="B146" s="146"/>
      <c r="C146" s="147" t="s">
        <v>89</v>
      </c>
      <c r="D146" s="147" t="s">
        <v>240</v>
      </c>
      <c r="E146" s="148"/>
      <c r="F146" s="149" t="s">
        <v>3623</v>
      </c>
      <c r="G146" s="150" t="s">
        <v>376</v>
      </c>
      <c r="H146" s="151">
        <v>1.5</v>
      </c>
      <c r="I146" s="152"/>
      <c r="J146" s="153">
        <f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>O146*H146</f>
        <v>0</v>
      </c>
      <c r="Q146" s="157">
        <v>0</v>
      </c>
      <c r="R146" s="157">
        <f>Q146*H146</f>
        <v>0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243</v>
      </c>
      <c r="BM146" s="159" t="s">
        <v>3624</v>
      </c>
    </row>
    <row r="147" spans="1:65" s="2" customFormat="1" ht="21.75" customHeight="1" x14ac:dyDescent="0.2">
      <c r="A147" s="29"/>
      <c r="B147" s="146"/>
      <c r="C147" s="161" t="s">
        <v>247</v>
      </c>
      <c r="D147" s="161" t="s">
        <v>310</v>
      </c>
      <c r="E147" s="162"/>
      <c r="F147" s="163" t="s">
        <v>3625</v>
      </c>
      <c r="G147" s="164" t="s">
        <v>376</v>
      </c>
      <c r="H147" s="165">
        <v>1.5</v>
      </c>
      <c r="I147" s="166"/>
      <c r="J147" s="167">
        <f>ROUND(I147*H147,2)</f>
        <v>0</v>
      </c>
      <c r="K147" s="168"/>
      <c r="L147" s="169"/>
      <c r="M147" s="170" t="s">
        <v>1</v>
      </c>
      <c r="N147" s="171" t="s">
        <v>43</v>
      </c>
      <c r="O147" s="54"/>
      <c r="P147" s="157">
        <f>O147*H147</f>
        <v>0</v>
      </c>
      <c r="Q147" s="157">
        <v>4.4999999999999999E-4</v>
      </c>
      <c r="R147" s="157">
        <f>Q147*H147</f>
        <v>6.7500000000000004E-4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262</v>
      </c>
      <c r="AT147" s="159" t="s">
        <v>310</v>
      </c>
      <c r="AU147" s="159" t="s">
        <v>89</v>
      </c>
      <c r="AY147" s="14" t="s">
        <v>237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243</v>
      </c>
      <c r="BM147" s="159" t="s">
        <v>3626</v>
      </c>
    </row>
    <row r="148" spans="1:65" s="2" customFormat="1" ht="21.75" customHeight="1" x14ac:dyDescent="0.2">
      <c r="A148" s="29"/>
      <c r="B148" s="146"/>
      <c r="C148" s="161" t="s">
        <v>243</v>
      </c>
      <c r="D148" s="161" t="s">
        <v>310</v>
      </c>
      <c r="E148" s="162"/>
      <c r="F148" s="163" t="s">
        <v>3627</v>
      </c>
      <c r="G148" s="164" t="s">
        <v>307</v>
      </c>
      <c r="H148" s="165">
        <v>0.10100000000000001</v>
      </c>
      <c r="I148" s="166"/>
      <c r="J148" s="167">
        <f>ROUND(I148*H148,2)</f>
        <v>0</v>
      </c>
      <c r="K148" s="168"/>
      <c r="L148" s="169"/>
      <c r="M148" s="170" t="s">
        <v>1</v>
      </c>
      <c r="N148" s="171" t="s">
        <v>43</v>
      </c>
      <c r="O148" s="54"/>
      <c r="P148" s="157">
        <f>O148*H148</f>
        <v>0</v>
      </c>
      <c r="Q148" s="157">
        <v>1.6000000000000001E-4</v>
      </c>
      <c r="R148" s="157">
        <f>Q148*H148</f>
        <v>1.6160000000000001E-5</v>
      </c>
      <c r="S148" s="157">
        <v>0</v>
      </c>
      <c r="T148" s="158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262</v>
      </c>
      <c r="AT148" s="159" t="s">
        <v>310</v>
      </c>
      <c r="AU148" s="159" t="s">
        <v>89</v>
      </c>
      <c r="AY148" s="14" t="s">
        <v>237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4" t="s">
        <v>89</v>
      </c>
      <c r="BK148" s="160">
        <f>ROUND(I148*H148,2)</f>
        <v>0</v>
      </c>
      <c r="BL148" s="14" t="s">
        <v>243</v>
      </c>
      <c r="BM148" s="159" t="s">
        <v>3628</v>
      </c>
    </row>
    <row r="149" spans="1:65" s="2" customFormat="1" ht="33" customHeight="1" x14ac:dyDescent="0.2">
      <c r="A149" s="29"/>
      <c r="B149" s="146"/>
      <c r="C149" s="161" t="s">
        <v>252</v>
      </c>
      <c r="D149" s="161" t="s">
        <v>310</v>
      </c>
      <c r="E149" s="162"/>
      <c r="F149" s="163" t="s">
        <v>3629</v>
      </c>
      <c r="G149" s="164" t="s">
        <v>307</v>
      </c>
      <c r="H149" s="165">
        <v>1.5</v>
      </c>
      <c r="I149" s="166"/>
      <c r="J149" s="167">
        <f>ROUND(I149*H149,2)</f>
        <v>0</v>
      </c>
      <c r="K149" s="168"/>
      <c r="L149" s="169"/>
      <c r="M149" s="170" t="s">
        <v>1</v>
      </c>
      <c r="N149" s="171" t="s">
        <v>43</v>
      </c>
      <c r="O149" s="54"/>
      <c r="P149" s="157">
        <f>O149*H149</f>
        <v>0</v>
      </c>
      <c r="Q149" s="157">
        <v>2.5000000000000001E-3</v>
      </c>
      <c r="R149" s="157">
        <f>Q149*H149</f>
        <v>3.7499999999999999E-3</v>
      </c>
      <c r="S149" s="157">
        <v>0</v>
      </c>
      <c r="T149" s="158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262</v>
      </c>
      <c r="AT149" s="159" t="s">
        <v>310</v>
      </c>
      <c r="AU149" s="159" t="s">
        <v>89</v>
      </c>
      <c r="AY149" s="14" t="s">
        <v>237</v>
      </c>
      <c r="BE149" s="160">
        <f>IF(N149="základná",J149,0)</f>
        <v>0</v>
      </c>
      <c r="BF149" s="160">
        <f>IF(N149="znížená",J149,0)</f>
        <v>0</v>
      </c>
      <c r="BG149" s="160">
        <f>IF(N149="zákl. prenesená",J149,0)</f>
        <v>0</v>
      </c>
      <c r="BH149" s="160">
        <f>IF(N149="zníž. prenesená",J149,0)</f>
        <v>0</v>
      </c>
      <c r="BI149" s="160">
        <f>IF(N149="nulová",J149,0)</f>
        <v>0</v>
      </c>
      <c r="BJ149" s="14" t="s">
        <v>89</v>
      </c>
      <c r="BK149" s="160">
        <f>ROUND(I149*H149,2)</f>
        <v>0</v>
      </c>
      <c r="BL149" s="14" t="s">
        <v>243</v>
      </c>
      <c r="BM149" s="159" t="s">
        <v>3630</v>
      </c>
    </row>
    <row r="150" spans="1:65" s="12" customFormat="1" ht="22.95" customHeight="1" x14ac:dyDescent="0.25">
      <c r="B150" s="134"/>
      <c r="D150" s="135" t="s">
        <v>76</v>
      </c>
      <c r="E150" s="144"/>
      <c r="F150" s="144" t="s">
        <v>1674</v>
      </c>
      <c r="I150" s="137"/>
      <c r="J150" s="145">
        <f>BK150</f>
        <v>0</v>
      </c>
      <c r="L150" s="134"/>
      <c r="M150" s="138"/>
      <c r="N150" s="139"/>
      <c r="O150" s="139"/>
      <c r="P150" s="140">
        <f>SUM(P151:P155)</f>
        <v>0</v>
      </c>
      <c r="Q150" s="139"/>
      <c r="R150" s="140">
        <f>SUM(R151:R155)</f>
        <v>0</v>
      </c>
      <c r="S150" s="139"/>
      <c r="T150" s="141">
        <f>SUM(T151:T155)</f>
        <v>0</v>
      </c>
      <c r="AR150" s="135" t="s">
        <v>83</v>
      </c>
      <c r="AT150" s="142" t="s">
        <v>76</v>
      </c>
      <c r="AU150" s="142" t="s">
        <v>83</v>
      </c>
      <c r="AY150" s="135" t="s">
        <v>237</v>
      </c>
      <c r="BK150" s="143">
        <f>SUM(BK151:BK155)</f>
        <v>0</v>
      </c>
    </row>
    <row r="151" spans="1:65" s="2" customFormat="1" ht="21.75" customHeight="1" x14ac:dyDescent="0.2">
      <c r="A151" s="29"/>
      <c r="B151" s="146"/>
      <c r="C151" s="147" t="s">
        <v>238</v>
      </c>
      <c r="D151" s="147" t="s">
        <v>240</v>
      </c>
      <c r="E151" s="148"/>
      <c r="F151" s="149" t="s">
        <v>272</v>
      </c>
      <c r="G151" s="150" t="s">
        <v>266</v>
      </c>
      <c r="H151" s="151">
        <v>6.3E-2</v>
      </c>
      <c r="I151" s="152"/>
      <c r="J151" s="153">
        <f>ROUND(I151*H151,2)</f>
        <v>0</v>
      </c>
      <c r="K151" s="154"/>
      <c r="L151" s="30"/>
      <c r="M151" s="155" t="s">
        <v>1</v>
      </c>
      <c r="N151" s="156" t="s">
        <v>43</v>
      </c>
      <c r="O151" s="54"/>
      <c r="P151" s="157">
        <f>O151*H151</f>
        <v>0</v>
      </c>
      <c r="Q151" s="157">
        <v>0</v>
      </c>
      <c r="R151" s="157">
        <f>Q151*H151</f>
        <v>0</v>
      </c>
      <c r="S151" s="157">
        <v>0</v>
      </c>
      <c r="T151" s="158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>IF(N151="základná",J151,0)</f>
        <v>0</v>
      </c>
      <c r="BF151" s="160">
        <f>IF(N151="znížená",J151,0)</f>
        <v>0</v>
      </c>
      <c r="BG151" s="160">
        <f>IF(N151="zákl. prenesená",J151,0)</f>
        <v>0</v>
      </c>
      <c r="BH151" s="160">
        <f>IF(N151="zníž. prenesená",J151,0)</f>
        <v>0</v>
      </c>
      <c r="BI151" s="160">
        <f>IF(N151="nulová",J151,0)</f>
        <v>0</v>
      </c>
      <c r="BJ151" s="14" t="s">
        <v>89</v>
      </c>
      <c r="BK151" s="160">
        <f>ROUND(I151*H151,2)</f>
        <v>0</v>
      </c>
      <c r="BL151" s="14" t="s">
        <v>243</v>
      </c>
      <c r="BM151" s="159" t="s">
        <v>3631</v>
      </c>
    </row>
    <row r="152" spans="1:65" s="2" customFormat="1" ht="21.75" customHeight="1" x14ac:dyDescent="0.2">
      <c r="A152" s="29"/>
      <c r="B152" s="146"/>
      <c r="C152" s="147" t="s">
        <v>259</v>
      </c>
      <c r="D152" s="147" t="s">
        <v>240</v>
      </c>
      <c r="E152" s="148"/>
      <c r="F152" s="149" t="s">
        <v>275</v>
      </c>
      <c r="G152" s="150" t="s">
        <v>266</v>
      </c>
      <c r="H152" s="151">
        <v>0.75600000000000001</v>
      </c>
      <c r="I152" s="152"/>
      <c r="J152" s="153">
        <f>ROUND(I152*H152,2)</f>
        <v>0</v>
      </c>
      <c r="K152" s="154"/>
      <c r="L152" s="30"/>
      <c r="M152" s="155" t="s">
        <v>1</v>
      </c>
      <c r="N152" s="156" t="s">
        <v>43</v>
      </c>
      <c r="O152" s="54"/>
      <c r="P152" s="157">
        <f>O152*H152</f>
        <v>0</v>
      </c>
      <c r="Q152" s="157">
        <v>0</v>
      </c>
      <c r="R152" s="157">
        <f>Q152*H152</f>
        <v>0</v>
      </c>
      <c r="S152" s="157">
        <v>0</v>
      </c>
      <c r="T152" s="158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4" t="s">
        <v>89</v>
      </c>
      <c r="BK152" s="160">
        <f>ROUND(I152*H152,2)</f>
        <v>0</v>
      </c>
      <c r="BL152" s="14" t="s">
        <v>243</v>
      </c>
      <c r="BM152" s="159" t="s">
        <v>3632</v>
      </c>
    </row>
    <row r="153" spans="1:65" s="2" customFormat="1" ht="21.75" customHeight="1" x14ac:dyDescent="0.2">
      <c r="A153" s="29"/>
      <c r="B153" s="146"/>
      <c r="C153" s="147" t="s">
        <v>262</v>
      </c>
      <c r="D153" s="147" t="s">
        <v>240</v>
      </c>
      <c r="E153" s="148"/>
      <c r="F153" s="149" t="s">
        <v>278</v>
      </c>
      <c r="G153" s="150" t="s">
        <v>266</v>
      </c>
      <c r="H153" s="151">
        <v>6.3E-2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0</v>
      </c>
      <c r="R153" s="157">
        <f>Q153*H153</f>
        <v>0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243</v>
      </c>
      <c r="BM153" s="159" t="s">
        <v>3633</v>
      </c>
    </row>
    <row r="154" spans="1:65" s="2" customFormat="1" ht="21.75" customHeight="1" x14ac:dyDescent="0.2">
      <c r="A154" s="29"/>
      <c r="B154" s="146"/>
      <c r="C154" s="147" t="s">
        <v>257</v>
      </c>
      <c r="D154" s="147" t="s">
        <v>240</v>
      </c>
      <c r="E154" s="148"/>
      <c r="F154" s="149" t="s">
        <v>1457</v>
      </c>
      <c r="G154" s="150" t="s">
        <v>266</v>
      </c>
      <c r="H154" s="151">
        <v>6.3E-2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0</v>
      </c>
      <c r="R154" s="157">
        <f>Q154*H154</f>
        <v>0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243</v>
      </c>
      <c r="BM154" s="159" t="s">
        <v>3634</v>
      </c>
    </row>
    <row r="155" spans="1:65" s="2" customFormat="1" ht="21.75" customHeight="1" x14ac:dyDescent="0.2">
      <c r="A155" s="29"/>
      <c r="B155" s="146"/>
      <c r="C155" s="147" t="s">
        <v>268</v>
      </c>
      <c r="D155" s="147" t="s">
        <v>240</v>
      </c>
      <c r="E155" s="148"/>
      <c r="F155" s="149" t="s">
        <v>287</v>
      </c>
      <c r="G155" s="150" t="s">
        <v>266</v>
      </c>
      <c r="H155" s="151">
        <v>6.3E-2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0</v>
      </c>
      <c r="R155" s="157">
        <f>Q155*H155</f>
        <v>0</v>
      </c>
      <c r="S155" s="157">
        <v>0</v>
      </c>
      <c r="T155" s="158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243</v>
      </c>
      <c r="BM155" s="159" t="s">
        <v>3635</v>
      </c>
    </row>
    <row r="156" spans="1:65" s="12" customFormat="1" ht="22.95" customHeight="1" x14ac:dyDescent="0.25">
      <c r="B156" s="134"/>
      <c r="D156" s="135" t="s">
        <v>76</v>
      </c>
      <c r="E156" s="144"/>
      <c r="F156" s="144" t="s">
        <v>1460</v>
      </c>
      <c r="I156" s="137"/>
      <c r="J156" s="145">
        <f>BK156</f>
        <v>0</v>
      </c>
      <c r="L156" s="134"/>
      <c r="M156" s="138"/>
      <c r="N156" s="139"/>
      <c r="O156" s="139"/>
      <c r="P156" s="140">
        <f>P157</f>
        <v>0</v>
      </c>
      <c r="Q156" s="139"/>
      <c r="R156" s="140">
        <f>R157</f>
        <v>0</v>
      </c>
      <c r="S156" s="139"/>
      <c r="T156" s="141">
        <f>T157</f>
        <v>0</v>
      </c>
      <c r="AR156" s="135" t="s">
        <v>83</v>
      </c>
      <c r="AT156" s="142" t="s">
        <v>76</v>
      </c>
      <c r="AU156" s="142" t="s">
        <v>83</v>
      </c>
      <c r="AY156" s="135" t="s">
        <v>237</v>
      </c>
      <c r="BK156" s="143">
        <f>BK157</f>
        <v>0</v>
      </c>
    </row>
    <row r="157" spans="1:65" s="2" customFormat="1" ht="21.75" customHeight="1" x14ac:dyDescent="0.2">
      <c r="A157" s="29"/>
      <c r="B157" s="146"/>
      <c r="C157" s="147" t="s">
        <v>271</v>
      </c>
      <c r="D157" s="147" t="s">
        <v>240</v>
      </c>
      <c r="E157" s="148"/>
      <c r="F157" s="149" t="s">
        <v>292</v>
      </c>
      <c r="G157" s="150" t="s">
        <v>266</v>
      </c>
      <c r="H157" s="151">
        <v>8.0000000000000002E-3</v>
      </c>
      <c r="I157" s="152"/>
      <c r="J157" s="153">
        <f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>O157*H157</f>
        <v>0</v>
      </c>
      <c r="Q157" s="157">
        <v>0</v>
      </c>
      <c r="R157" s="157">
        <f>Q157*H157</f>
        <v>0</v>
      </c>
      <c r="S157" s="157">
        <v>0</v>
      </c>
      <c r="T157" s="158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243</v>
      </c>
      <c r="BM157" s="159" t="s">
        <v>3636</v>
      </c>
    </row>
    <row r="158" spans="1:65" s="12" customFormat="1" ht="25.95" customHeight="1" x14ac:dyDescent="0.25">
      <c r="B158" s="134"/>
      <c r="D158" s="135" t="s">
        <v>76</v>
      </c>
      <c r="E158" s="136"/>
      <c r="F158" s="136" t="s">
        <v>1462</v>
      </c>
      <c r="I158" s="137"/>
      <c r="J158" s="122">
        <f>BK158</f>
        <v>0</v>
      </c>
      <c r="L158" s="134"/>
      <c r="M158" s="138"/>
      <c r="N158" s="139"/>
      <c r="O158" s="139"/>
      <c r="P158" s="140">
        <f>P159+P178+P188+P224+P230+P251+P256+P297+P299</f>
        <v>0</v>
      </c>
      <c r="Q158" s="139"/>
      <c r="R158" s="140">
        <f>R159+R178+R188+R224+R230+R251+R256+R297+R299</f>
        <v>0.58421770000000006</v>
      </c>
      <c r="S158" s="139"/>
      <c r="T158" s="141">
        <f>T159+T178+T188+T224+T230+T251+T256+T297+T299</f>
        <v>6.3390000000000002E-2</v>
      </c>
      <c r="AR158" s="135" t="s">
        <v>89</v>
      </c>
      <c r="AT158" s="142" t="s">
        <v>76</v>
      </c>
      <c r="AU158" s="142" t="s">
        <v>77</v>
      </c>
      <c r="AY158" s="135" t="s">
        <v>237</v>
      </c>
      <c r="BK158" s="143">
        <f>BK159+BK178+BK188+BK224+BK230+BK251+BK256+BK297+BK299</f>
        <v>0</v>
      </c>
    </row>
    <row r="159" spans="1:65" s="12" customFormat="1" ht="22.95" customHeight="1" x14ac:dyDescent="0.25">
      <c r="B159" s="134"/>
      <c r="D159" s="135" t="s">
        <v>76</v>
      </c>
      <c r="E159" s="144"/>
      <c r="F159" s="144" t="s">
        <v>1470</v>
      </c>
      <c r="I159" s="137"/>
      <c r="J159" s="145">
        <f>BK159</f>
        <v>0</v>
      </c>
      <c r="L159" s="134"/>
      <c r="M159" s="138"/>
      <c r="N159" s="139"/>
      <c r="O159" s="139"/>
      <c r="P159" s="140">
        <f>SUM(P160:P177)</f>
        <v>0</v>
      </c>
      <c r="Q159" s="139"/>
      <c r="R159" s="140">
        <f>SUM(R160:R177)</f>
        <v>1.4133700000000001E-2</v>
      </c>
      <c r="S159" s="139"/>
      <c r="T159" s="141">
        <f>SUM(T160:T177)</f>
        <v>0</v>
      </c>
      <c r="AR159" s="135" t="s">
        <v>89</v>
      </c>
      <c r="AT159" s="142" t="s">
        <v>76</v>
      </c>
      <c r="AU159" s="142" t="s">
        <v>83</v>
      </c>
      <c r="AY159" s="135" t="s">
        <v>237</v>
      </c>
      <c r="BK159" s="143">
        <f>SUM(BK160:BK177)</f>
        <v>0</v>
      </c>
    </row>
    <row r="160" spans="1:65" s="2" customFormat="1" ht="21.75" customHeight="1" x14ac:dyDescent="0.2">
      <c r="A160" s="29"/>
      <c r="B160" s="146"/>
      <c r="C160" s="147" t="s">
        <v>274</v>
      </c>
      <c r="D160" s="147" t="s">
        <v>240</v>
      </c>
      <c r="E160" s="148"/>
      <c r="F160" s="149" t="s">
        <v>1844</v>
      </c>
      <c r="G160" s="150" t="s">
        <v>376</v>
      </c>
      <c r="H160" s="151">
        <v>2</v>
      </c>
      <c r="I160" s="152"/>
      <c r="J160" s="153">
        <f t="shared" ref="J160:J177" si="0"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ref="P160:P177" si="1">O160*H160</f>
        <v>0</v>
      </c>
      <c r="Q160" s="157">
        <v>0</v>
      </c>
      <c r="R160" s="157">
        <f t="shared" ref="R160:R177" si="2">Q160*H160</f>
        <v>0</v>
      </c>
      <c r="S160" s="157">
        <v>0</v>
      </c>
      <c r="T160" s="158">
        <f t="shared" ref="T160:T177" si="3"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286</v>
      </c>
      <c r="AT160" s="159" t="s">
        <v>240</v>
      </c>
      <c r="AU160" s="159" t="s">
        <v>89</v>
      </c>
      <c r="AY160" s="14" t="s">
        <v>237</v>
      </c>
      <c r="BE160" s="160">
        <f t="shared" ref="BE160:BE177" si="4">IF(N160="základná",J160,0)</f>
        <v>0</v>
      </c>
      <c r="BF160" s="160">
        <f t="shared" ref="BF160:BF177" si="5">IF(N160="znížená",J160,0)</f>
        <v>0</v>
      </c>
      <c r="BG160" s="160">
        <f t="shared" ref="BG160:BG177" si="6">IF(N160="zákl. prenesená",J160,0)</f>
        <v>0</v>
      </c>
      <c r="BH160" s="160">
        <f t="shared" ref="BH160:BH177" si="7">IF(N160="zníž. prenesená",J160,0)</f>
        <v>0</v>
      </c>
      <c r="BI160" s="160">
        <f t="shared" ref="BI160:BI177" si="8">IF(N160="nulová",J160,0)</f>
        <v>0</v>
      </c>
      <c r="BJ160" s="14" t="s">
        <v>89</v>
      </c>
      <c r="BK160" s="160">
        <f t="shared" ref="BK160:BK177" si="9">ROUND(I160*H160,2)</f>
        <v>0</v>
      </c>
      <c r="BL160" s="14" t="s">
        <v>286</v>
      </c>
      <c r="BM160" s="159" t="s">
        <v>3637</v>
      </c>
    </row>
    <row r="161" spans="1:65" s="2" customFormat="1" ht="21.75" customHeight="1" x14ac:dyDescent="0.2">
      <c r="A161" s="29"/>
      <c r="B161" s="146"/>
      <c r="C161" s="161" t="s">
        <v>277</v>
      </c>
      <c r="D161" s="161" t="s">
        <v>310</v>
      </c>
      <c r="E161" s="162"/>
      <c r="F161" s="163" t="s">
        <v>3638</v>
      </c>
      <c r="G161" s="164" t="s">
        <v>376</v>
      </c>
      <c r="H161" s="165">
        <v>2</v>
      </c>
      <c r="I161" s="166"/>
      <c r="J161" s="167">
        <f t="shared" si="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"/>
        <v>0</v>
      </c>
      <c r="Q161" s="157">
        <v>4.0000000000000003E-5</v>
      </c>
      <c r="R161" s="157">
        <f t="shared" si="2"/>
        <v>8.0000000000000007E-5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312</v>
      </c>
      <c r="AT161" s="159" t="s">
        <v>310</v>
      </c>
      <c r="AU161" s="159" t="s">
        <v>89</v>
      </c>
      <c r="AY161" s="14" t="s">
        <v>237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286</v>
      </c>
      <c r="BM161" s="159" t="s">
        <v>3639</v>
      </c>
    </row>
    <row r="162" spans="1:65" s="2" customFormat="1" ht="21.75" customHeight="1" x14ac:dyDescent="0.2">
      <c r="A162" s="29"/>
      <c r="B162" s="146"/>
      <c r="C162" s="147" t="s">
        <v>280</v>
      </c>
      <c r="D162" s="147" t="s">
        <v>240</v>
      </c>
      <c r="E162" s="148"/>
      <c r="F162" s="149" t="s">
        <v>1844</v>
      </c>
      <c r="G162" s="150" t="s">
        <v>376</v>
      </c>
      <c r="H162" s="151">
        <v>10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0</v>
      </c>
      <c r="R162" s="157">
        <f t="shared" si="2"/>
        <v>0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243</v>
      </c>
      <c r="BM162" s="159" t="s">
        <v>3640</v>
      </c>
    </row>
    <row r="163" spans="1:65" s="2" customFormat="1" ht="33" customHeight="1" x14ac:dyDescent="0.2">
      <c r="A163" s="29"/>
      <c r="B163" s="146"/>
      <c r="C163" s="161" t="s">
        <v>283</v>
      </c>
      <c r="D163" s="161" t="s">
        <v>310</v>
      </c>
      <c r="E163" s="162"/>
      <c r="F163" s="163" t="s">
        <v>3641</v>
      </c>
      <c r="G163" s="164" t="s">
        <v>376</v>
      </c>
      <c r="H163" s="165">
        <v>10.199999999999999</v>
      </c>
      <c r="I163" s="166"/>
      <c r="J163" s="167">
        <f t="shared" si="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"/>
        <v>0</v>
      </c>
      <c r="Q163" s="157">
        <v>1.7000000000000001E-4</v>
      </c>
      <c r="R163" s="157">
        <f t="shared" si="2"/>
        <v>1.7340000000000001E-3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262</v>
      </c>
      <c r="AT163" s="159" t="s">
        <v>310</v>
      </c>
      <c r="AU163" s="159" t="s">
        <v>89</v>
      </c>
      <c r="AY163" s="14" t="s">
        <v>237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243</v>
      </c>
      <c r="BM163" s="159" t="s">
        <v>3642</v>
      </c>
    </row>
    <row r="164" spans="1:65" s="2" customFormat="1" ht="21.75" customHeight="1" x14ac:dyDescent="0.2">
      <c r="A164" s="29"/>
      <c r="B164" s="146"/>
      <c r="C164" s="147" t="s">
        <v>286</v>
      </c>
      <c r="D164" s="147" t="s">
        <v>240</v>
      </c>
      <c r="E164" s="148"/>
      <c r="F164" s="149" t="s">
        <v>1852</v>
      </c>
      <c r="G164" s="150" t="s">
        <v>376</v>
      </c>
      <c r="H164" s="151">
        <v>4.5</v>
      </c>
      <c r="I164" s="152"/>
      <c r="J164" s="153">
        <f t="shared" si="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"/>
        <v>0</v>
      </c>
      <c r="Q164" s="157">
        <v>0</v>
      </c>
      <c r="R164" s="157">
        <f t="shared" si="2"/>
        <v>0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286</v>
      </c>
      <c r="AT164" s="159" t="s">
        <v>240</v>
      </c>
      <c r="AU164" s="159" t="s">
        <v>89</v>
      </c>
      <c r="AY164" s="14" t="s">
        <v>237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286</v>
      </c>
      <c r="BM164" s="159" t="s">
        <v>3643</v>
      </c>
    </row>
    <row r="165" spans="1:65" s="2" customFormat="1" ht="33" customHeight="1" x14ac:dyDescent="0.2">
      <c r="A165" s="29"/>
      <c r="B165" s="146"/>
      <c r="C165" s="161" t="s">
        <v>291</v>
      </c>
      <c r="D165" s="161" t="s">
        <v>310</v>
      </c>
      <c r="E165" s="162"/>
      <c r="F165" s="163" t="s">
        <v>3644</v>
      </c>
      <c r="G165" s="164" t="s">
        <v>376</v>
      </c>
      <c r="H165" s="165">
        <v>4.59</v>
      </c>
      <c r="I165" s="166"/>
      <c r="J165" s="167">
        <f t="shared" si="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"/>
        <v>0</v>
      </c>
      <c r="Q165" s="157">
        <v>1.1E-4</v>
      </c>
      <c r="R165" s="157">
        <f t="shared" si="2"/>
        <v>5.0489999999999997E-4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312</v>
      </c>
      <c r="AT165" s="159" t="s">
        <v>310</v>
      </c>
      <c r="AU165" s="159" t="s">
        <v>89</v>
      </c>
      <c r="AY165" s="14" t="s">
        <v>237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286</v>
      </c>
      <c r="BM165" s="159" t="s">
        <v>3645</v>
      </c>
    </row>
    <row r="166" spans="1:65" s="2" customFormat="1" ht="21.75" customHeight="1" x14ac:dyDescent="0.2">
      <c r="A166" s="29"/>
      <c r="B166" s="146"/>
      <c r="C166" s="147" t="s">
        <v>294</v>
      </c>
      <c r="D166" s="147" t="s">
        <v>240</v>
      </c>
      <c r="E166" s="148"/>
      <c r="F166" s="149" t="s">
        <v>1860</v>
      </c>
      <c r="G166" s="150" t="s">
        <v>376</v>
      </c>
      <c r="H166" s="151">
        <v>12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2.0000000000000002E-5</v>
      </c>
      <c r="R166" s="157">
        <f t="shared" si="2"/>
        <v>2.4000000000000003E-4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286</v>
      </c>
      <c r="AT166" s="159" t="s">
        <v>240</v>
      </c>
      <c r="AU166" s="159" t="s">
        <v>89</v>
      </c>
      <c r="AY166" s="14" t="s">
        <v>237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286</v>
      </c>
      <c r="BM166" s="159" t="s">
        <v>3646</v>
      </c>
    </row>
    <row r="167" spans="1:65" s="2" customFormat="1" ht="33" customHeight="1" x14ac:dyDescent="0.2">
      <c r="A167" s="29"/>
      <c r="B167" s="146"/>
      <c r="C167" s="161" t="s">
        <v>297</v>
      </c>
      <c r="D167" s="161" t="s">
        <v>310</v>
      </c>
      <c r="E167" s="162"/>
      <c r="F167" s="163" t="s">
        <v>3647</v>
      </c>
      <c r="G167" s="164" t="s">
        <v>376</v>
      </c>
      <c r="H167" s="165">
        <v>6.12</v>
      </c>
      <c r="I167" s="166"/>
      <c r="J167" s="167">
        <f t="shared" si="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"/>
        <v>0</v>
      </c>
      <c r="Q167" s="157">
        <v>4.0000000000000003E-5</v>
      </c>
      <c r="R167" s="157">
        <f t="shared" si="2"/>
        <v>2.4480000000000004E-4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312</v>
      </c>
      <c r="AT167" s="159" t="s">
        <v>310</v>
      </c>
      <c r="AU167" s="159" t="s">
        <v>89</v>
      </c>
      <c r="AY167" s="14" t="s">
        <v>237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286</v>
      </c>
      <c r="BM167" s="159" t="s">
        <v>3648</v>
      </c>
    </row>
    <row r="168" spans="1:65" s="2" customFormat="1" ht="33" customHeight="1" x14ac:dyDescent="0.2">
      <c r="A168" s="29"/>
      <c r="B168" s="146"/>
      <c r="C168" s="161" t="s">
        <v>7</v>
      </c>
      <c r="D168" s="161" t="s">
        <v>310</v>
      </c>
      <c r="E168" s="162"/>
      <c r="F168" s="163" t="s">
        <v>3649</v>
      </c>
      <c r="G168" s="164" t="s">
        <v>376</v>
      </c>
      <c r="H168" s="165">
        <v>6.12</v>
      </c>
      <c r="I168" s="166"/>
      <c r="J168" s="167">
        <f t="shared" si="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"/>
        <v>0</v>
      </c>
      <c r="Q168" s="157">
        <v>4.0000000000000003E-5</v>
      </c>
      <c r="R168" s="157">
        <f t="shared" si="2"/>
        <v>2.4480000000000004E-4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312</v>
      </c>
      <c r="AT168" s="159" t="s">
        <v>310</v>
      </c>
      <c r="AU168" s="159" t="s">
        <v>89</v>
      </c>
      <c r="AY168" s="14" t="s">
        <v>237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286</v>
      </c>
      <c r="BM168" s="159" t="s">
        <v>3650</v>
      </c>
    </row>
    <row r="169" spans="1:65" s="2" customFormat="1" ht="21.75" customHeight="1" x14ac:dyDescent="0.2">
      <c r="A169" s="29"/>
      <c r="B169" s="146"/>
      <c r="C169" s="147" t="s">
        <v>305</v>
      </c>
      <c r="D169" s="147" t="s">
        <v>240</v>
      </c>
      <c r="E169" s="148"/>
      <c r="F169" s="149" t="s">
        <v>1872</v>
      </c>
      <c r="G169" s="150" t="s">
        <v>376</v>
      </c>
      <c r="H169" s="151">
        <v>24</v>
      </c>
      <c r="I169" s="152"/>
      <c r="J169" s="153">
        <f t="shared" si="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"/>
        <v>0</v>
      </c>
      <c r="Q169" s="157">
        <v>2.0000000000000002E-5</v>
      </c>
      <c r="R169" s="157">
        <f t="shared" si="2"/>
        <v>4.8000000000000007E-4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286</v>
      </c>
      <c r="AT169" s="159" t="s">
        <v>240</v>
      </c>
      <c r="AU169" s="159" t="s">
        <v>89</v>
      </c>
      <c r="AY169" s="14" t="s">
        <v>237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286</v>
      </c>
      <c r="BM169" s="159" t="s">
        <v>3651</v>
      </c>
    </row>
    <row r="170" spans="1:65" s="2" customFormat="1" ht="21.75" customHeight="1" x14ac:dyDescent="0.2">
      <c r="A170" s="29"/>
      <c r="B170" s="146"/>
      <c r="C170" s="161" t="s">
        <v>309</v>
      </c>
      <c r="D170" s="161" t="s">
        <v>310</v>
      </c>
      <c r="E170" s="162"/>
      <c r="F170" s="163" t="s">
        <v>1874</v>
      </c>
      <c r="G170" s="164" t="s">
        <v>376</v>
      </c>
      <c r="H170" s="165">
        <v>24.48</v>
      </c>
      <c r="I170" s="166"/>
      <c r="J170" s="167">
        <f t="shared" si="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1"/>
        <v>0</v>
      </c>
      <c r="Q170" s="157">
        <v>9.0000000000000006E-5</v>
      </c>
      <c r="R170" s="157">
        <f t="shared" si="2"/>
        <v>2.2032000000000002E-3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312</v>
      </c>
      <c r="AT170" s="159" t="s">
        <v>310</v>
      </c>
      <c r="AU170" s="159" t="s">
        <v>89</v>
      </c>
      <c r="AY170" s="14" t="s">
        <v>237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286</v>
      </c>
      <c r="BM170" s="159" t="s">
        <v>3652</v>
      </c>
    </row>
    <row r="171" spans="1:65" s="2" customFormat="1" ht="21.75" customHeight="1" x14ac:dyDescent="0.2">
      <c r="A171" s="29"/>
      <c r="B171" s="146"/>
      <c r="C171" s="147" t="s">
        <v>314</v>
      </c>
      <c r="D171" s="147" t="s">
        <v>240</v>
      </c>
      <c r="E171" s="148"/>
      <c r="F171" s="149" t="s">
        <v>2731</v>
      </c>
      <c r="G171" s="150" t="s">
        <v>376</v>
      </c>
      <c r="H171" s="151">
        <v>14.2</v>
      </c>
      <c r="I171" s="152"/>
      <c r="J171" s="153">
        <f t="shared" si="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1"/>
        <v>0</v>
      </c>
      <c r="Q171" s="157">
        <v>3.0000000000000001E-5</v>
      </c>
      <c r="R171" s="157">
        <f t="shared" si="2"/>
        <v>4.26E-4</v>
      </c>
      <c r="S171" s="157">
        <v>0</v>
      </c>
      <c r="T171" s="158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286</v>
      </c>
      <c r="AT171" s="159" t="s">
        <v>240</v>
      </c>
      <c r="AU171" s="159" t="s">
        <v>89</v>
      </c>
      <c r="AY171" s="14" t="s">
        <v>237</v>
      </c>
      <c r="BE171" s="160">
        <f t="shared" si="4"/>
        <v>0</v>
      </c>
      <c r="BF171" s="160">
        <f t="shared" si="5"/>
        <v>0</v>
      </c>
      <c r="BG171" s="160">
        <f t="shared" si="6"/>
        <v>0</v>
      </c>
      <c r="BH171" s="160">
        <f t="shared" si="7"/>
        <v>0</v>
      </c>
      <c r="BI171" s="160">
        <f t="shared" si="8"/>
        <v>0</v>
      </c>
      <c r="BJ171" s="14" t="s">
        <v>89</v>
      </c>
      <c r="BK171" s="160">
        <f t="shared" si="9"/>
        <v>0</v>
      </c>
      <c r="BL171" s="14" t="s">
        <v>286</v>
      </c>
      <c r="BM171" s="159" t="s">
        <v>3653</v>
      </c>
    </row>
    <row r="172" spans="1:65" s="2" customFormat="1" ht="21.75" customHeight="1" x14ac:dyDescent="0.2">
      <c r="A172" s="29"/>
      <c r="B172" s="146"/>
      <c r="C172" s="161" t="s">
        <v>317</v>
      </c>
      <c r="D172" s="161" t="s">
        <v>310</v>
      </c>
      <c r="E172" s="162"/>
      <c r="F172" s="163" t="s">
        <v>3654</v>
      </c>
      <c r="G172" s="164" t="s">
        <v>376</v>
      </c>
      <c r="H172" s="165">
        <v>3.2</v>
      </c>
      <c r="I172" s="166"/>
      <c r="J172" s="167">
        <f t="shared" si="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1"/>
        <v>0</v>
      </c>
      <c r="Q172" s="157">
        <v>2.3000000000000001E-4</v>
      </c>
      <c r="R172" s="157">
        <f t="shared" si="2"/>
        <v>7.3600000000000011E-4</v>
      </c>
      <c r="S172" s="157">
        <v>0</v>
      </c>
      <c r="T172" s="158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312</v>
      </c>
      <c r="AT172" s="159" t="s">
        <v>310</v>
      </c>
      <c r="AU172" s="159" t="s">
        <v>89</v>
      </c>
      <c r="AY172" s="14" t="s">
        <v>237</v>
      </c>
      <c r="BE172" s="160">
        <f t="shared" si="4"/>
        <v>0</v>
      </c>
      <c r="BF172" s="160">
        <f t="shared" si="5"/>
        <v>0</v>
      </c>
      <c r="BG172" s="160">
        <f t="shared" si="6"/>
        <v>0</v>
      </c>
      <c r="BH172" s="160">
        <f t="shared" si="7"/>
        <v>0</v>
      </c>
      <c r="BI172" s="160">
        <f t="shared" si="8"/>
        <v>0</v>
      </c>
      <c r="BJ172" s="14" t="s">
        <v>89</v>
      </c>
      <c r="BK172" s="160">
        <f t="shared" si="9"/>
        <v>0</v>
      </c>
      <c r="BL172" s="14" t="s">
        <v>286</v>
      </c>
      <c r="BM172" s="159" t="s">
        <v>3655</v>
      </c>
    </row>
    <row r="173" spans="1:65" s="2" customFormat="1" ht="21.75" customHeight="1" x14ac:dyDescent="0.2">
      <c r="A173" s="29"/>
      <c r="B173" s="146"/>
      <c r="C173" s="161" t="s">
        <v>320</v>
      </c>
      <c r="D173" s="161" t="s">
        <v>310</v>
      </c>
      <c r="E173" s="162"/>
      <c r="F173" s="163" t="s">
        <v>3656</v>
      </c>
      <c r="G173" s="164" t="s">
        <v>376</v>
      </c>
      <c r="H173" s="165">
        <v>11</v>
      </c>
      <c r="I173" s="166"/>
      <c r="J173" s="167">
        <f t="shared" si="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1"/>
        <v>0</v>
      </c>
      <c r="Q173" s="157">
        <v>2.5000000000000001E-4</v>
      </c>
      <c r="R173" s="157">
        <f t="shared" si="2"/>
        <v>2.7499999999999998E-3</v>
      </c>
      <c r="S173" s="157">
        <v>0</v>
      </c>
      <c r="T173" s="158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312</v>
      </c>
      <c r="AT173" s="159" t="s">
        <v>310</v>
      </c>
      <c r="AU173" s="159" t="s">
        <v>89</v>
      </c>
      <c r="AY173" s="14" t="s">
        <v>237</v>
      </c>
      <c r="BE173" s="160">
        <f t="shared" si="4"/>
        <v>0</v>
      </c>
      <c r="BF173" s="160">
        <f t="shared" si="5"/>
        <v>0</v>
      </c>
      <c r="BG173" s="160">
        <f t="shared" si="6"/>
        <v>0</v>
      </c>
      <c r="BH173" s="160">
        <f t="shared" si="7"/>
        <v>0</v>
      </c>
      <c r="BI173" s="160">
        <f t="shared" si="8"/>
        <v>0</v>
      </c>
      <c r="BJ173" s="14" t="s">
        <v>89</v>
      </c>
      <c r="BK173" s="160">
        <f t="shared" si="9"/>
        <v>0</v>
      </c>
      <c r="BL173" s="14" t="s">
        <v>286</v>
      </c>
      <c r="BM173" s="159" t="s">
        <v>3657</v>
      </c>
    </row>
    <row r="174" spans="1:65" s="2" customFormat="1" ht="21.75" customHeight="1" x14ac:dyDescent="0.2">
      <c r="A174" s="29"/>
      <c r="B174" s="146"/>
      <c r="C174" s="147" t="s">
        <v>323</v>
      </c>
      <c r="D174" s="147" t="s">
        <v>240</v>
      </c>
      <c r="E174" s="148"/>
      <c r="F174" s="149" t="s">
        <v>2743</v>
      </c>
      <c r="G174" s="150" t="s">
        <v>376</v>
      </c>
      <c r="H174" s="151">
        <v>9</v>
      </c>
      <c r="I174" s="152"/>
      <c r="J174" s="153">
        <f t="shared" si="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"/>
        <v>0</v>
      </c>
      <c r="Q174" s="157">
        <v>3.0000000000000001E-5</v>
      </c>
      <c r="R174" s="157">
        <f t="shared" si="2"/>
        <v>2.7E-4</v>
      </c>
      <c r="S174" s="157">
        <v>0</v>
      </c>
      <c r="T174" s="158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286</v>
      </c>
      <c r="AT174" s="159" t="s">
        <v>240</v>
      </c>
      <c r="AU174" s="159" t="s">
        <v>89</v>
      </c>
      <c r="AY174" s="14" t="s">
        <v>237</v>
      </c>
      <c r="BE174" s="160">
        <f t="shared" si="4"/>
        <v>0</v>
      </c>
      <c r="BF174" s="160">
        <f t="shared" si="5"/>
        <v>0</v>
      </c>
      <c r="BG174" s="160">
        <f t="shared" si="6"/>
        <v>0</v>
      </c>
      <c r="BH174" s="160">
        <f t="shared" si="7"/>
        <v>0</v>
      </c>
      <c r="BI174" s="160">
        <f t="shared" si="8"/>
        <v>0</v>
      </c>
      <c r="BJ174" s="14" t="s">
        <v>89</v>
      </c>
      <c r="BK174" s="160">
        <f t="shared" si="9"/>
        <v>0</v>
      </c>
      <c r="BL174" s="14" t="s">
        <v>286</v>
      </c>
      <c r="BM174" s="159" t="s">
        <v>3658</v>
      </c>
    </row>
    <row r="175" spans="1:65" s="2" customFormat="1" ht="21.75" customHeight="1" x14ac:dyDescent="0.2">
      <c r="A175" s="29"/>
      <c r="B175" s="146"/>
      <c r="C175" s="161" t="s">
        <v>326</v>
      </c>
      <c r="D175" s="161" t="s">
        <v>310</v>
      </c>
      <c r="E175" s="162"/>
      <c r="F175" s="163" t="s">
        <v>2745</v>
      </c>
      <c r="G175" s="164" t="s">
        <v>376</v>
      </c>
      <c r="H175" s="165">
        <v>9</v>
      </c>
      <c r="I175" s="166"/>
      <c r="J175" s="167">
        <f t="shared" si="0"/>
        <v>0</v>
      </c>
      <c r="K175" s="168"/>
      <c r="L175" s="169"/>
      <c r="M175" s="170" t="s">
        <v>1</v>
      </c>
      <c r="N175" s="171" t="s">
        <v>43</v>
      </c>
      <c r="O175" s="54"/>
      <c r="P175" s="157">
        <f t="shared" si="1"/>
        <v>0</v>
      </c>
      <c r="Q175" s="157">
        <v>3.3E-4</v>
      </c>
      <c r="R175" s="157">
        <f t="shared" si="2"/>
        <v>2.97E-3</v>
      </c>
      <c r="S175" s="157">
        <v>0</v>
      </c>
      <c r="T175" s="158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312</v>
      </c>
      <c r="AT175" s="159" t="s">
        <v>310</v>
      </c>
      <c r="AU175" s="159" t="s">
        <v>89</v>
      </c>
      <c r="AY175" s="14" t="s">
        <v>237</v>
      </c>
      <c r="BE175" s="160">
        <f t="shared" si="4"/>
        <v>0</v>
      </c>
      <c r="BF175" s="160">
        <f t="shared" si="5"/>
        <v>0</v>
      </c>
      <c r="BG175" s="160">
        <f t="shared" si="6"/>
        <v>0</v>
      </c>
      <c r="BH175" s="160">
        <f t="shared" si="7"/>
        <v>0</v>
      </c>
      <c r="BI175" s="160">
        <f t="shared" si="8"/>
        <v>0</v>
      </c>
      <c r="BJ175" s="14" t="s">
        <v>89</v>
      </c>
      <c r="BK175" s="160">
        <f t="shared" si="9"/>
        <v>0</v>
      </c>
      <c r="BL175" s="14" t="s">
        <v>286</v>
      </c>
      <c r="BM175" s="159" t="s">
        <v>3659</v>
      </c>
    </row>
    <row r="176" spans="1:65" s="2" customFormat="1" ht="33" customHeight="1" x14ac:dyDescent="0.2">
      <c r="A176" s="29"/>
      <c r="B176" s="146"/>
      <c r="C176" s="147" t="s">
        <v>329</v>
      </c>
      <c r="D176" s="147" t="s">
        <v>240</v>
      </c>
      <c r="E176" s="148"/>
      <c r="F176" s="149" t="s">
        <v>3660</v>
      </c>
      <c r="G176" s="150" t="s">
        <v>307</v>
      </c>
      <c r="H176" s="151">
        <v>1</v>
      </c>
      <c r="I176" s="152"/>
      <c r="J176" s="153">
        <f t="shared" si="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1"/>
        <v>0</v>
      </c>
      <c r="Q176" s="157">
        <v>1.25E-3</v>
      </c>
      <c r="R176" s="157">
        <f t="shared" si="2"/>
        <v>1.25E-3</v>
      </c>
      <c r="S176" s="157">
        <v>0</v>
      </c>
      <c r="T176" s="158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286</v>
      </c>
      <c r="AT176" s="159" t="s">
        <v>240</v>
      </c>
      <c r="AU176" s="159" t="s">
        <v>89</v>
      </c>
      <c r="AY176" s="14" t="s">
        <v>237</v>
      </c>
      <c r="BE176" s="160">
        <f t="shared" si="4"/>
        <v>0</v>
      </c>
      <c r="BF176" s="160">
        <f t="shared" si="5"/>
        <v>0</v>
      </c>
      <c r="BG176" s="160">
        <f t="shared" si="6"/>
        <v>0</v>
      </c>
      <c r="BH176" s="160">
        <f t="shared" si="7"/>
        <v>0</v>
      </c>
      <c r="BI176" s="160">
        <f t="shared" si="8"/>
        <v>0</v>
      </c>
      <c r="BJ176" s="14" t="s">
        <v>89</v>
      </c>
      <c r="BK176" s="160">
        <f t="shared" si="9"/>
        <v>0</v>
      </c>
      <c r="BL176" s="14" t="s">
        <v>286</v>
      </c>
      <c r="BM176" s="159" t="s">
        <v>3661</v>
      </c>
    </row>
    <row r="177" spans="1:65" s="2" customFormat="1" ht="21.75" customHeight="1" x14ac:dyDescent="0.2">
      <c r="A177" s="29"/>
      <c r="B177" s="146"/>
      <c r="C177" s="147" t="s">
        <v>332</v>
      </c>
      <c r="D177" s="147" t="s">
        <v>240</v>
      </c>
      <c r="E177" s="148"/>
      <c r="F177" s="149" t="s">
        <v>1479</v>
      </c>
      <c r="G177" s="150" t="s">
        <v>266</v>
      </c>
      <c r="H177" s="151">
        <v>1.2E-2</v>
      </c>
      <c r="I177" s="152"/>
      <c r="J177" s="153">
        <f t="shared" si="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1"/>
        <v>0</v>
      </c>
      <c r="Q177" s="157">
        <v>0</v>
      </c>
      <c r="R177" s="157">
        <f t="shared" si="2"/>
        <v>0</v>
      </c>
      <c r="S177" s="157">
        <v>0</v>
      </c>
      <c r="T177" s="158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286</v>
      </c>
      <c r="AT177" s="159" t="s">
        <v>240</v>
      </c>
      <c r="AU177" s="159" t="s">
        <v>89</v>
      </c>
      <c r="AY177" s="14" t="s">
        <v>237</v>
      </c>
      <c r="BE177" s="160">
        <f t="shared" si="4"/>
        <v>0</v>
      </c>
      <c r="BF177" s="160">
        <f t="shared" si="5"/>
        <v>0</v>
      </c>
      <c r="BG177" s="160">
        <f t="shared" si="6"/>
        <v>0</v>
      </c>
      <c r="BH177" s="160">
        <f t="shared" si="7"/>
        <v>0</v>
      </c>
      <c r="BI177" s="160">
        <f t="shared" si="8"/>
        <v>0</v>
      </c>
      <c r="BJ177" s="14" t="s">
        <v>89</v>
      </c>
      <c r="BK177" s="160">
        <f t="shared" si="9"/>
        <v>0</v>
      </c>
      <c r="BL177" s="14" t="s">
        <v>286</v>
      </c>
      <c r="BM177" s="159" t="s">
        <v>3662</v>
      </c>
    </row>
    <row r="178" spans="1:65" s="12" customFormat="1" ht="22.95" customHeight="1" x14ac:dyDescent="0.25">
      <c r="B178" s="134"/>
      <c r="D178" s="135" t="s">
        <v>76</v>
      </c>
      <c r="E178" s="144"/>
      <c r="F178" s="144" t="s">
        <v>2589</v>
      </c>
      <c r="I178" s="137"/>
      <c r="J178" s="145">
        <f>BK178</f>
        <v>0</v>
      </c>
      <c r="L178" s="134"/>
      <c r="M178" s="138"/>
      <c r="N178" s="139"/>
      <c r="O178" s="139"/>
      <c r="P178" s="140">
        <f>SUM(P179:P187)</f>
        <v>0</v>
      </c>
      <c r="Q178" s="139"/>
      <c r="R178" s="140">
        <f>SUM(R179:R187)</f>
        <v>3.8570000000000002E-3</v>
      </c>
      <c r="S178" s="139"/>
      <c r="T178" s="141">
        <f>SUM(T179:T187)</f>
        <v>0</v>
      </c>
      <c r="AR178" s="135" t="s">
        <v>89</v>
      </c>
      <c r="AT178" s="142" t="s">
        <v>76</v>
      </c>
      <c r="AU178" s="142" t="s">
        <v>83</v>
      </c>
      <c r="AY178" s="135" t="s">
        <v>237</v>
      </c>
      <c r="BK178" s="143">
        <f>SUM(BK179:BK187)</f>
        <v>0</v>
      </c>
    </row>
    <row r="179" spans="1:65" s="2" customFormat="1" ht="21.75" customHeight="1" x14ac:dyDescent="0.2">
      <c r="A179" s="29"/>
      <c r="B179" s="146"/>
      <c r="C179" s="147" t="s">
        <v>335</v>
      </c>
      <c r="D179" s="147" t="s">
        <v>240</v>
      </c>
      <c r="E179" s="148"/>
      <c r="F179" s="149" t="s">
        <v>3663</v>
      </c>
      <c r="G179" s="150" t="s">
        <v>376</v>
      </c>
      <c r="H179" s="151">
        <v>2.2999999999999998</v>
      </c>
      <c r="I179" s="152"/>
      <c r="J179" s="153">
        <f t="shared" ref="J179:J187" si="10">ROUND(I179*H179,2)</f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ref="P179:P187" si="11">O179*H179</f>
        <v>0</v>
      </c>
      <c r="Q179" s="157">
        <v>1.6000000000000001E-4</v>
      </c>
      <c r="R179" s="157">
        <f t="shared" ref="R179:R187" si="12">Q179*H179</f>
        <v>3.68E-4</v>
      </c>
      <c r="S179" s="157">
        <v>0</v>
      </c>
      <c r="T179" s="158">
        <f t="shared" ref="T179:T187" si="13"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286</v>
      </c>
      <c r="AT179" s="159" t="s">
        <v>240</v>
      </c>
      <c r="AU179" s="159" t="s">
        <v>89</v>
      </c>
      <c r="AY179" s="14" t="s">
        <v>237</v>
      </c>
      <c r="BE179" s="160">
        <f t="shared" ref="BE179:BE187" si="14">IF(N179="základná",J179,0)</f>
        <v>0</v>
      </c>
      <c r="BF179" s="160">
        <f t="shared" ref="BF179:BF187" si="15">IF(N179="znížená",J179,0)</f>
        <v>0</v>
      </c>
      <c r="BG179" s="160">
        <f t="shared" ref="BG179:BG187" si="16">IF(N179="zákl. prenesená",J179,0)</f>
        <v>0</v>
      </c>
      <c r="BH179" s="160">
        <f t="shared" ref="BH179:BH187" si="17">IF(N179="zníž. prenesená",J179,0)</f>
        <v>0</v>
      </c>
      <c r="BI179" s="160">
        <f t="shared" ref="BI179:BI187" si="18">IF(N179="nulová",J179,0)</f>
        <v>0</v>
      </c>
      <c r="BJ179" s="14" t="s">
        <v>89</v>
      </c>
      <c r="BK179" s="160">
        <f t="shared" ref="BK179:BK187" si="19">ROUND(I179*H179,2)</f>
        <v>0</v>
      </c>
      <c r="BL179" s="14" t="s">
        <v>286</v>
      </c>
      <c r="BM179" s="159" t="s">
        <v>3664</v>
      </c>
    </row>
    <row r="180" spans="1:65" s="2" customFormat="1" ht="21.75" customHeight="1" x14ac:dyDescent="0.2">
      <c r="A180" s="29"/>
      <c r="B180" s="146"/>
      <c r="C180" s="161" t="s">
        <v>338</v>
      </c>
      <c r="D180" s="161" t="s">
        <v>310</v>
      </c>
      <c r="E180" s="162"/>
      <c r="F180" s="163" t="s">
        <v>3665</v>
      </c>
      <c r="G180" s="164" t="s">
        <v>307</v>
      </c>
      <c r="H180" s="165">
        <v>2.2999999999999998</v>
      </c>
      <c r="I180" s="166"/>
      <c r="J180" s="167">
        <f t="shared" si="10"/>
        <v>0</v>
      </c>
      <c r="K180" s="168"/>
      <c r="L180" s="169"/>
      <c r="M180" s="170" t="s">
        <v>1</v>
      </c>
      <c r="N180" s="171" t="s">
        <v>43</v>
      </c>
      <c r="O180" s="54"/>
      <c r="P180" s="157">
        <f t="shared" si="11"/>
        <v>0</v>
      </c>
      <c r="Q180" s="157">
        <v>1.8000000000000001E-4</v>
      </c>
      <c r="R180" s="157">
        <f t="shared" si="12"/>
        <v>4.1399999999999998E-4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312</v>
      </c>
      <c r="AT180" s="159" t="s">
        <v>310</v>
      </c>
      <c r="AU180" s="159" t="s">
        <v>89</v>
      </c>
      <c r="AY180" s="14" t="s">
        <v>237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286</v>
      </c>
      <c r="BM180" s="159" t="s">
        <v>3666</v>
      </c>
    </row>
    <row r="181" spans="1:65" s="2" customFormat="1" ht="16.5" customHeight="1" x14ac:dyDescent="0.2">
      <c r="A181" s="29"/>
      <c r="B181" s="146"/>
      <c r="C181" s="147" t="s">
        <v>312</v>
      </c>
      <c r="D181" s="147" t="s">
        <v>240</v>
      </c>
      <c r="E181" s="148"/>
      <c r="F181" s="149" t="s">
        <v>3667</v>
      </c>
      <c r="G181" s="150" t="s">
        <v>307</v>
      </c>
      <c r="H181" s="151">
        <v>3</v>
      </c>
      <c r="I181" s="152"/>
      <c r="J181" s="153">
        <f t="shared" si="1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11"/>
        <v>0</v>
      </c>
      <c r="Q181" s="157">
        <v>8.0000000000000007E-5</v>
      </c>
      <c r="R181" s="157">
        <f t="shared" si="12"/>
        <v>2.4000000000000003E-4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286</v>
      </c>
      <c r="AT181" s="159" t="s">
        <v>240</v>
      </c>
      <c r="AU181" s="159" t="s">
        <v>89</v>
      </c>
      <c r="AY181" s="14" t="s">
        <v>237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286</v>
      </c>
      <c r="BM181" s="159" t="s">
        <v>3668</v>
      </c>
    </row>
    <row r="182" spans="1:65" s="2" customFormat="1" ht="21.75" customHeight="1" x14ac:dyDescent="0.2">
      <c r="A182" s="29"/>
      <c r="B182" s="146"/>
      <c r="C182" s="161" t="s">
        <v>344</v>
      </c>
      <c r="D182" s="161" t="s">
        <v>310</v>
      </c>
      <c r="E182" s="162"/>
      <c r="F182" s="163" t="s">
        <v>3669</v>
      </c>
      <c r="G182" s="164" t="s">
        <v>307</v>
      </c>
      <c r="H182" s="165">
        <v>3</v>
      </c>
      <c r="I182" s="166"/>
      <c r="J182" s="167">
        <f t="shared" si="10"/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si="11"/>
        <v>0</v>
      </c>
      <c r="Q182" s="157">
        <v>3.0000000000000001E-5</v>
      </c>
      <c r="R182" s="157">
        <f t="shared" si="12"/>
        <v>9.0000000000000006E-5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312</v>
      </c>
      <c r="AT182" s="159" t="s">
        <v>310</v>
      </c>
      <c r="AU182" s="159" t="s">
        <v>89</v>
      </c>
      <c r="AY182" s="14" t="s">
        <v>237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286</v>
      </c>
      <c r="BM182" s="159" t="s">
        <v>3670</v>
      </c>
    </row>
    <row r="183" spans="1:65" s="2" customFormat="1" ht="16.5" customHeight="1" x14ac:dyDescent="0.2">
      <c r="A183" s="29"/>
      <c r="B183" s="146"/>
      <c r="C183" s="147" t="s">
        <v>347</v>
      </c>
      <c r="D183" s="147" t="s">
        <v>240</v>
      </c>
      <c r="E183" s="148"/>
      <c r="F183" s="149" t="s">
        <v>3671</v>
      </c>
      <c r="G183" s="150" t="s">
        <v>307</v>
      </c>
      <c r="H183" s="151">
        <v>1</v>
      </c>
      <c r="I183" s="152"/>
      <c r="J183" s="153">
        <f t="shared" si="1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11"/>
        <v>0</v>
      </c>
      <c r="Q183" s="157">
        <v>8.0000000000000007E-5</v>
      </c>
      <c r="R183" s="157">
        <f t="shared" si="12"/>
        <v>8.0000000000000007E-5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286</v>
      </c>
      <c r="AT183" s="159" t="s">
        <v>240</v>
      </c>
      <c r="AU183" s="159" t="s">
        <v>89</v>
      </c>
      <c r="AY183" s="14" t="s">
        <v>237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286</v>
      </c>
      <c r="BM183" s="159" t="s">
        <v>3672</v>
      </c>
    </row>
    <row r="184" spans="1:65" s="2" customFormat="1" ht="21.75" customHeight="1" x14ac:dyDescent="0.2">
      <c r="A184" s="29"/>
      <c r="B184" s="146"/>
      <c r="C184" s="161" t="s">
        <v>351</v>
      </c>
      <c r="D184" s="161" t="s">
        <v>310</v>
      </c>
      <c r="E184" s="162"/>
      <c r="F184" s="163" t="s">
        <v>3673</v>
      </c>
      <c r="G184" s="164" t="s">
        <v>307</v>
      </c>
      <c r="H184" s="165">
        <v>1</v>
      </c>
      <c r="I184" s="166"/>
      <c r="J184" s="167">
        <f t="shared" si="1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11"/>
        <v>0</v>
      </c>
      <c r="Q184" s="157">
        <v>4.0000000000000003E-5</v>
      </c>
      <c r="R184" s="157">
        <f t="shared" si="12"/>
        <v>4.0000000000000003E-5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312</v>
      </c>
      <c r="AT184" s="159" t="s">
        <v>310</v>
      </c>
      <c r="AU184" s="159" t="s">
        <v>89</v>
      </c>
      <c r="AY184" s="14" t="s">
        <v>237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286</v>
      </c>
      <c r="BM184" s="159" t="s">
        <v>3674</v>
      </c>
    </row>
    <row r="185" spans="1:65" s="2" customFormat="1" ht="21.75" customHeight="1" x14ac:dyDescent="0.2">
      <c r="A185" s="29"/>
      <c r="B185" s="146"/>
      <c r="C185" s="147" t="s">
        <v>354</v>
      </c>
      <c r="D185" s="147" t="s">
        <v>240</v>
      </c>
      <c r="E185" s="148"/>
      <c r="F185" s="149" t="s">
        <v>3675</v>
      </c>
      <c r="G185" s="150" t="s">
        <v>376</v>
      </c>
      <c r="H185" s="151">
        <v>7.5</v>
      </c>
      <c r="I185" s="152"/>
      <c r="J185" s="153">
        <f t="shared" si="1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11"/>
        <v>0</v>
      </c>
      <c r="Q185" s="157">
        <v>0</v>
      </c>
      <c r="R185" s="157">
        <f t="shared" si="12"/>
        <v>0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286</v>
      </c>
      <c r="AT185" s="159" t="s">
        <v>240</v>
      </c>
      <c r="AU185" s="159" t="s">
        <v>89</v>
      </c>
      <c r="AY185" s="14" t="s">
        <v>237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286</v>
      </c>
      <c r="BM185" s="159" t="s">
        <v>3676</v>
      </c>
    </row>
    <row r="186" spans="1:65" s="2" customFormat="1" ht="21.75" customHeight="1" x14ac:dyDescent="0.2">
      <c r="A186" s="29"/>
      <c r="B186" s="146"/>
      <c r="C186" s="161" t="s">
        <v>358</v>
      </c>
      <c r="D186" s="161" t="s">
        <v>310</v>
      </c>
      <c r="E186" s="162"/>
      <c r="F186" s="163" t="s">
        <v>3677</v>
      </c>
      <c r="G186" s="164" t="s">
        <v>376</v>
      </c>
      <c r="H186" s="165">
        <v>7.5</v>
      </c>
      <c r="I186" s="166"/>
      <c r="J186" s="167">
        <f t="shared" si="1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11"/>
        <v>0</v>
      </c>
      <c r="Q186" s="157">
        <v>3.5E-4</v>
      </c>
      <c r="R186" s="157">
        <f t="shared" si="12"/>
        <v>2.6250000000000002E-3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312</v>
      </c>
      <c r="AT186" s="159" t="s">
        <v>310</v>
      </c>
      <c r="AU186" s="159" t="s">
        <v>89</v>
      </c>
      <c r="AY186" s="14" t="s">
        <v>237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286</v>
      </c>
      <c r="BM186" s="159" t="s">
        <v>3678</v>
      </c>
    </row>
    <row r="187" spans="1:65" s="2" customFormat="1" ht="21.75" customHeight="1" x14ac:dyDescent="0.2">
      <c r="A187" s="29"/>
      <c r="B187" s="146"/>
      <c r="C187" s="147" t="s">
        <v>361</v>
      </c>
      <c r="D187" s="147" t="s">
        <v>240</v>
      </c>
      <c r="E187" s="148"/>
      <c r="F187" s="149" t="s">
        <v>2591</v>
      </c>
      <c r="G187" s="150" t="s">
        <v>266</v>
      </c>
      <c r="H187" s="151">
        <v>4.0000000000000001E-3</v>
      </c>
      <c r="I187" s="152"/>
      <c r="J187" s="153">
        <f t="shared" si="1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11"/>
        <v>0</v>
      </c>
      <c r="Q187" s="157">
        <v>0</v>
      </c>
      <c r="R187" s="157">
        <f t="shared" si="12"/>
        <v>0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286</v>
      </c>
      <c r="AT187" s="159" t="s">
        <v>240</v>
      </c>
      <c r="AU187" s="159" t="s">
        <v>89</v>
      </c>
      <c r="AY187" s="14" t="s">
        <v>237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286</v>
      </c>
      <c r="BM187" s="159" t="s">
        <v>3679</v>
      </c>
    </row>
    <row r="188" spans="1:65" s="12" customFormat="1" ht="22.95" customHeight="1" x14ac:dyDescent="0.25">
      <c r="B188" s="134"/>
      <c r="D188" s="135" t="s">
        <v>76</v>
      </c>
      <c r="E188" s="144"/>
      <c r="F188" s="144" t="s">
        <v>1895</v>
      </c>
      <c r="I188" s="137"/>
      <c r="J188" s="145">
        <f>BK188</f>
        <v>0</v>
      </c>
      <c r="L188" s="134"/>
      <c r="M188" s="138"/>
      <c r="N188" s="139"/>
      <c r="O188" s="139"/>
      <c r="P188" s="140">
        <f>SUM(P189:P223)</f>
        <v>0</v>
      </c>
      <c r="Q188" s="139"/>
      <c r="R188" s="140">
        <f>SUM(R189:R223)</f>
        <v>9.4517000000000004E-2</v>
      </c>
      <c r="S188" s="139"/>
      <c r="T188" s="141">
        <f>SUM(T189:T223)</f>
        <v>4.9699999999999996E-3</v>
      </c>
      <c r="AR188" s="135" t="s">
        <v>89</v>
      </c>
      <c r="AT188" s="142" t="s">
        <v>76</v>
      </c>
      <c r="AU188" s="142" t="s">
        <v>83</v>
      </c>
      <c r="AY188" s="135" t="s">
        <v>237</v>
      </c>
      <c r="BK188" s="143">
        <f>SUM(BK189:BK223)</f>
        <v>0</v>
      </c>
    </row>
    <row r="189" spans="1:65" s="2" customFormat="1" ht="21.75" customHeight="1" x14ac:dyDescent="0.2">
      <c r="A189" s="29"/>
      <c r="B189" s="146"/>
      <c r="C189" s="147" t="s">
        <v>364</v>
      </c>
      <c r="D189" s="147" t="s">
        <v>240</v>
      </c>
      <c r="E189" s="148"/>
      <c r="F189" s="149" t="s">
        <v>1898</v>
      </c>
      <c r="G189" s="150" t="s">
        <v>376</v>
      </c>
      <c r="H189" s="151">
        <v>1</v>
      </c>
      <c r="I189" s="152"/>
      <c r="J189" s="153">
        <f t="shared" ref="J189:J223" si="20"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ref="P189:P223" si="21">O189*H189</f>
        <v>0</v>
      </c>
      <c r="Q189" s="157">
        <v>0</v>
      </c>
      <c r="R189" s="157">
        <f t="shared" ref="R189:R223" si="22">Q189*H189</f>
        <v>0</v>
      </c>
      <c r="S189" s="157">
        <v>4.9699999999999996E-3</v>
      </c>
      <c r="T189" s="158">
        <f t="shared" ref="T189:T223" si="23">S189*H189</f>
        <v>4.9699999999999996E-3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286</v>
      </c>
      <c r="AT189" s="159" t="s">
        <v>240</v>
      </c>
      <c r="AU189" s="159" t="s">
        <v>89</v>
      </c>
      <c r="AY189" s="14" t="s">
        <v>237</v>
      </c>
      <c r="BE189" s="160">
        <f t="shared" ref="BE189:BE223" si="24">IF(N189="základná",J189,0)</f>
        <v>0</v>
      </c>
      <c r="BF189" s="160">
        <f t="shared" ref="BF189:BF223" si="25">IF(N189="znížená",J189,0)</f>
        <v>0</v>
      </c>
      <c r="BG189" s="160">
        <f t="shared" ref="BG189:BG223" si="26">IF(N189="zákl. prenesená",J189,0)</f>
        <v>0</v>
      </c>
      <c r="BH189" s="160">
        <f t="shared" ref="BH189:BH223" si="27">IF(N189="zníž. prenesená",J189,0)</f>
        <v>0</v>
      </c>
      <c r="BI189" s="160">
        <f t="shared" ref="BI189:BI223" si="28">IF(N189="nulová",J189,0)</f>
        <v>0</v>
      </c>
      <c r="BJ189" s="14" t="s">
        <v>89</v>
      </c>
      <c r="BK189" s="160">
        <f t="shared" ref="BK189:BK223" si="29">ROUND(I189*H189,2)</f>
        <v>0</v>
      </c>
      <c r="BL189" s="14" t="s">
        <v>286</v>
      </c>
      <c r="BM189" s="159" t="s">
        <v>3680</v>
      </c>
    </row>
    <row r="190" spans="1:65" s="2" customFormat="1" ht="21.75" customHeight="1" x14ac:dyDescent="0.2">
      <c r="A190" s="29"/>
      <c r="B190" s="146"/>
      <c r="C190" s="147" t="s">
        <v>367</v>
      </c>
      <c r="D190" s="147" t="s">
        <v>240</v>
      </c>
      <c r="E190" s="148"/>
      <c r="F190" s="149" t="s">
        <v>3681</v>
      </c>
      <c r="G190" s="150" t="s">
        <v>376</v>
      </c>
      <c r="H190" s="151">
        <v>2</v>
      </c>
      <c r="I190" s="152"/>
      <c r="J190" s="153">
        <f t="shared" si="2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21"/>
        <v>0</v>
      </c>
      <c r="Q190" s="157">
        <v>6.4999999999999997E-4</v>
      </c>
      <c r="R190" s="157">
        <f t="shared" si="22"/>
        <v>1.2999999999999999E-3</v>
      </c>
      <c r="S190" s="157">
        <v>0</v>
      </c>
      <c r="T190" s="158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286</v>
      </c>
      <c r="AT190" s="159" t="s">
        <v>240</v>
      </c>
      <c r="AU190" s="159" t="s">
        <v>89</v>
      </c>
      <c r="AY190" s="14" t="s">
        <v>237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286</v>
      </c>
      <c r="BM190" s="159" t="s">
        <v>3682</v>
      </c>
    </row>
    <row r="191" spans="1:65" s="2" customFormat="1" ht="21.75" customHeight="1" x14ac:dyDescent="0.2">
      <c r="A191" s="29"/>
      <c r="B191" s="146"/>
      <c r="C191" s="147" t="s">
        <v>370</v>
      </c>
      <c r="D191" s="147" t="s">
        <v>240</v>
      </c>
      <c r="E191" s="148"/>
      <c r="F191" s="149" t="s">
        <v>3683</v>
      </c>
      <c r="G191" s="150" t="s">
        <v>376</v>
      </c>
      <c r="H191" s="151">
        <v>3.2</v>
      </c>
      <c r="I191" s="152"/>
      <c r="J191" s="153">
        <f t="shared" si="2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21"/>
        <v>0</v>
      </c>
      <c r="Q191" s="157">
        <v>1.16E-3</v>
      </c>
      <c r="R191" s="157">
        <f t="shared" si="22"/>
        <v>3.712E-3</v>
      </c>
      <c r="S191" s="157">
        <v>0</v>
      </c>
      <c r="T191" s="158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286</v>
      </c>
      <c r="AT191" s="159" t="s">
        <v>240</v>
      </c>
      <c r="AU191" s="159" t="s">
        <v>89</v>
      </c>
      <c r="AY191" s="14" t="s">
        <v>237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286</v>
      </c>
      <c r="BM191" s="159" t="s">
        <v>3684</v>
      </c>
    </row>
    <row r="192" spans="1:65" s="2" customFormat="1" ht="21.75" customHeight="1" x14ac:dyDescent="0.2">
      <c r="A192" s="29"/>
      <c r="B192" s="146"/>
      <c r="C192" s="147" t="s">
        <v>374</v>
      </c>
      <c r="D192" s="147" t="s">
        <v>240</v>
      </c>
      <c r="E192" s="148"/>
      <c r="F192" s="149" t="s">
        <v>3685</v>
      </c>
      <c r="G192" s="150" t="s">
        <v>376</v>
      </c>
      <c r="H192" s="151">
        <v>11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1.47E-3</v>
      </c>
      <c r="R192" s="157">
        <f t="shared" si="22"/>
        <v>1.617E-2</v>
      </c>
      <c r="S192" s="157">
        <v>0</v>
      </c>
      <c r="T192" s="158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286</v>
      </c>
      <c r="AT192" s="159" t="s">
        <v>240</v>
      </c>
      <c r="AU192" s="159" t="s">
        <v>89</v>
      </c>
      <c r="AY192" s="14" t="s">
        <v>237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286</v>
      </c>
      <c r="BM192" s="159" t="s">
        <v>3686</v>
      </c>
    </row>
    <row r="193" spans="1:65" s="2" customFormat="1" ht="21.75" customHeight="1" x14ac:dyDescent="0.2">
      <c r="A193" s="29"/>
      <c r="B193" s="146"/>
      <c r="C193" s="147" t="s">
        <v>378</v>
      </c>
      <c r="D193" s="147" t="s">
        <v>240</v>
      </c>
      <c r="E193" s="148"/>
      <c r="F193" s="149" t="s">
        <v>3687</v>
      </c>
      <c r="G193" s="150" t="s">
        <v>376</v>
      </c>
      <c r="H193" s="151">
        <v>9</v>
      </c>
      <c r="I193" s="152"/>
      <c r="J193" s="153">
        <f t="shared" si="2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21"/>
        <v>0</v>
      </c>
      <c r="Q193" s="157">
        <v>1.7799999999999999E-3</v>
      </c>
      <c r="R193" s="157">
        <f t="shared" si="22"/>
        <v>1.602E-2</v>
      </c>
      <c r="S193" s="157">
        <v>0</v>
      </c>
      <c r="T193" s="158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286</v>
      </c>
      <c r="AT193" s="159" t="s">
        <v>240</v>
      </c>
      <c r="AU193" s="159" t="s">
        <v>89</v>
      </c>
      <c r="AY193" s="14" t="s">
        <v>237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286</v>
      </c>
      <c r="BM193" s="159" t="s">
        <v>3688</v>
      </c>
    </row>
    <row r="194" spans="1:65" s="2" customFormat="1" ht="33" customHeight="1" x14ac:dyDescent="0.2">
      <c r="A194" s="29"/>
      <c r="B194" s="146"/>
      <c r="C194" s="161" t="s">
        <v>381</v>
      </c>
      <c r="D194" s="161" t="s">
        <v>310</v>
      </c>
      <c r="E194" s="162"/>
      <c r="F194" s="163" t="s">
        <v>4869</v>
      </c>
      <c r="G194" s="164" t="s">
        <v>307</v>
      </c>
      <c r="H194" s="165">
        <v>2</v>
      </c>
      <c r="I194" s="166"/>
      <c r="J194" s="167">
        <f t="shared" si="2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21"/>
        <v>0</v>
      </c>
      <c r="Q194" s="157">
        <v>4.8000000000000001E-4</v>
      </c>
      <c r="R194" s="157">
        <f t="shared" si="22"/>
        <v>9.6000000000000002E-4</v>
      </c>
      <c r="S194" s="157">
        <v>0</v>
      </c>
      <c r="T194" s="158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312</v>
      </c>
      <c r="AT194" s="159" t="s">
        <v>310</v>
      </c>
      <c r="AU194" s="159" t="s">
        <v>89</v>
      </c>
      <c r="AY194" s="14" t="s">
        <v>237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286</v>
      </c>
      <c r="BM194" s="159" t="s">
        <v>3689</v>
      </c>
    </row>
    <row r="195" spans="1:65" s="2" customFormat="1" ht="21.75" customHeight="1" x14ac:dyDescent="0.2">
      <c r="A195" s="29"/>
      <c r="B195" s="146"/>
      <c r="C195" s="147" t="s">
        <v>384</v>
      </c>
      <c r="D195" s="147" t="s">
        <v>240</v>
      </c>
      <c r="E195" s="148"/>
      <c r="F195" s="149" t="s">
        <v>3151</v>
      </c>
      <c r="G195" s="150" t="s">
        <v>376</v>
      </c>
      <c r="H195" s="151">
        <v>6</v>
      </c>
      <c r="I195" s="152"/>
      <c r="J195" s="153">
        <f t="shared" si="2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21"/>
        <v>0</v>
      </c>
      <c r="Q195" s="157">
        <v>2.0000000000000001E-4</v>
      </c>
      <c r="R195" s="157">
        <f t="shared" si="22"/>
        <v>1.2000000000000001E-3</v>
      </c>
      <c r="S195" s="157">
        <v>0</v>
      </c>
      <c r="T195" s="158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286</v>
      </c>
      <c r="AT195" s="159" t="s">
        <v>240</v>
      </c>
      <c r="AU195" s="159" t="s">
        <v>89</v>
      </c>
      <c r="AY195" s="14" t="s">
        <v>237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286</v>
      </c>
      <c r="BM195" s="159" t="s">
        <v>3690</v>
      </c>
    </row>
    <row r="196" spans="1:65" s="2" customFormat="1" ht="21.75" customHeight="1" x14ac:dyDescent="0.2">
      <c r="A196" s="29"/>
      <c r="B196" s="146"/>
      <c r="C196" s="147" t="s">
        <v>387</v>
      </c>
      <c r="D196" s="147" t="s">
        <v>240</v>
      </c>
      <c r="E196" s="148"/>
      <c r="F196" s="149" t="s">
        <v>3153</v>
      </c>
      <c r="G196" s="150" t="s">
        <v>376</v>
      </c>
      <c r="H196" s="151">
        <v>10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3.5E-4</v>
      </c>
      <c r="R196" s="157">
        <f t="shared" si="22"/>
        <v>3.5000000000000001E-3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286</v>
      </c>
      <c r="AT196" s="159" t="s">
        <v>240</v>
      </c>
      <c r="AU196" s="159" t="s">
        <v>89</v>
      </c>
      <c r="AY196" s="14" t="s">
        <v>237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286</v>
      </c>
      <c r="BM196" s="159" t="s">
        <v>3691</v>
      </c>
    </row>
    <row r="197" spans="1:65" s="2" customFormat="1" ht="21.75" customHeight="1" x14ac:dyDescent="0.2">
      <c r="A197" s="29"/>
      <c r="B197" s="146"/>
      <c r="C197" s="147" t="s">
        <v>390</v>
      </c>
      <c r="D197" s="147" t="s">
        <v>240</v>
      </c>
      <c r="E197" s="148"/>
      <c r="F197" s="149" t="s">
        <v>3155</v>
      </c>
      <c r="G197" s="150" t="s">
        <v>376</v>
      </c>
      <c r="H197" s="151">
        <v>6</v>
      </c>
      <c r="I197" s="152"/>
      <c r="J197" s="153">
        <f t="shared" si="2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21"/>
        <v>0</v>
      </c>
      <c r="Q197" s="157">
        <v>6.0999999999999997E-4</v>
      </c>
      <c r="R197" s="157">
        <f t="shared" si="22"/>
        <v>3.6600000000000001E-3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286</v>
      </c>
      <c r="AT197" s="159" t="s">
        <v>240</v>
      </c>
      <c r="AU197" s="159" t="s">
        <v>89</v>
      </c>
      <c r="AY197" s="14" t="s">
        <v>237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286</v>
      </c>
      <c r="BM197" s="159" t="s">
        <v>3692</v>
      </c>
    </row>
    <row r="198" spans="1:65" s="2" customFormat="1" ht="21.75" customHeight="1" x14ac:dyDescent="0.2">
      <c r="A198" s="29"/>
      <c r="B198" s="146"/>
      <c r="C198" s="147" t="s">
        <v>244</v>
      </c>
      <c r="D198" s="147" t="s">
        <v>240</v>
      </c>
      <c r="E198" s="148"/>
      <c r="F198" s="149" t="s">
        <v>3159</v>
      </c>
      <c r="G198" s="150" t="s">
        <v>376</v>
      </c>
      <c r="H198" s="151">
        <v>3</v>
      </c>
      <c r="I198" s="152"/>
      <c r="J198" s="153">
        <f t="shared" si="2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21"/>
        <v>0</v>
      </c>
      <c r="Q198" s="157">
        <v>1.42E-3</v>
      </c>
      <c r="R198" s="157">
        <f t="shared" si="22"/>
        <v>4.2599999999999999E-3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286</v>
      </c>
      <c r="AT198" s="159" t="s">
        <v>240</v>
      </c>
      <c r="AU198" s="159" t="s">
        <v>89</v>
      </c>
      <c r="AY198" s="14" t="s">
        <v>237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286</v>
      </c>
      <c r="BM198" s="159" t="s">
        <v>3693</v>
      </c>
    </row>
    <row r="199" spans="1:65" s="2" customFormat="1" ht="16.5" customHeight="1" x14ac:dyDescent="0.2">
      <c r="A199" s="29"/>
      <c r="B199" s="146"/>
      <c r="C199" s="147" t="s">
        <v>394</v>
      </c>
      <c r="D199" s="147" t="s">
        <v>240</v>
      </c>
      <c r="E199" s="148"/>
      <c r="F199" s="149" t="s">
        <v>3694</v>
      </c>
      <c r="G199" s="150" t="s">
        <v>307</v>
      </c>
      <c r="H199" s="151">
        <v>2</v>
      </c>
      <c r="I199" s="152"/>
      <c r="J199" s="153">
        <f t="shared" si="2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21"/>
        <v>0</v>
      </c>
      <c r="Q199" s="157">
        <v>0</v>
      </c>
      <c r="R199" s="157">
        <f t="shared" si="22"/>
        <v>0</v>
      </c>
      <c r="S199" s="157">
        <v>0</v>
      </c>
      <c r="T199" s="158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286</v>
      </c>
      <c r="AT199" s="159" t="s">
        <v>240</v>
      </c>
      <c r="AU199" s="159" t="s">
        <v>89</v>
      </c>
      <c r="AY199" s="14" t="s">
        <v>237</v>
      </c>
      <c r="BE199" s="160">
        <f t="shared" si="24"/>
        <v>0</v>
      </c>
      <c r="BF199" s="160">
        <f t="shared" si="25"/>
        <v>0</v>
      </c>
      <c r="BG199" s="160">
        <f t="shared" si="26"/>
        <v>0</v>
      </c>
      <c r="BH199" s="160">
        <f t="shared" si="27"/>
        <v>0</v>
      </c>
      <c r="BI199" s="160">
        <f t="shared" si="28"/>
        <v>0</v>
      </c>
      <c r="BJ199" s="14" t="s">
        <v>89</v>
      </c>
      <c r="BK199" s="160">
        <f t="shared" si="29"/>
        <v>0</v>
      </c>
      <c r="BL199" s="14" t="s">
        <v>286</v>
      </c>
      <c r="BM199" s="159" t="s">
        <v>3695</v>
      </c>
    </row>
    <row r="200" spans="1:65" s="2" customFormat="1" ht="21.75" customHeight="1" x14ac:dyDescent="0.2">
      <c r="A200" s="29"/>
      <c r="B200" s="146"/>
      <c r="C200" s="161" t="s">
        <v>246</v>
      </c>
      <c r="D200" s="161" t="s">
        <v>310</v>
      </c>
      <c r="E200" s="162"/>
      <c r="F200" s="163" t="s">
        <v>3696</v>
      </c>
      <c r="G200" s="164" t="s">
        <v>307</v>
      </c>
      <c r="H200" s="165">
        <v>2</v>
      </c>
      <c r="I200" s="166"/>
      <c r="J200" s="167">
        <f t="shared" si="20"/>
        <v>0</v>
      </c>
      <c r="K200" s="168"/>
      <c r="L200" s="169"/>
      <c r="M200" s="170" t="s">
        <v>1</v>
      </c>
      <c r="N200" s="171" t="s">
        <v>43</v>
      </c>
      <c r="O200" s="54"/>
      <c r="P200" s="157">
        <f t="shared" si="21"/>
        <v>0</v>
      </c>
      <c r="Q200" s="157">
        <v>3.6000000000000002E-4</v>
      </c>
      <c r="R200" s="157">
        <f t="shared" si="22"/>
        <v>7.2000000000000005E-4</v>
      </c>
      <c r="S200" s="157">
        <v>0</v>
      </c>
      <c r="T200" s="158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312</v>
      </c>
      <c r="AT200" s="159" t="s">
        <v>310</v>
      </c>
      <c r="AU200" s="159" t="s">
        <v>89</v>
      </c>
      <c r="AY200" s="14" t="s">
        <v>237</v>
      </c>
      <c r="BE200" s="160">
        <f t="shared" si="24"/>
        <v>0</v>
      </c>
      <c r="BF200" s="160">
        <f t="shared" si="25"/>
        <v>0</v>
      </c>
      <c r="BG200" s="160">
        <f t="shared" si="26"/>
        <v>0</v>
      </c>
      <c r="BH200" s="160">
        <f t="shared" si="27"/>
        <v>0</v>
      </c>
      <c r="BI200" s="160">
        <f t="shared" si="28"/>
        <v>0</v>
      </c>
      <c r="BJ200" s="14" t="s">
        <v>89</v>
      </c>
      <c r="BK200" s="160">
        <f t="shared" si="29"/>
        <v>0</v>
      </c>
      <c r="BL200" s="14" t="s">
        <v>286</v>
      </c>
      <c r="BM200" s="159" t="s">
        <v>3697</v>
      </c>
    </row>
    <row r="201" spans="1:65" s="2" customFormat="1" ht="21.75" customHeight="1" x14ac:dyDescent="0.2">
      <c r="A201" s="29"/>
      <c r="B201" s="146"/>
      <c r="C201" s="147" t="s">
        <v>399</v>
      </c>
      <c r="D201" s="147" t="s">
        <v>240</v>
      </c>
      <c r="E201" s="148"/>
      <c r="F201" s="149" t="s">
        <v>1916</v>
      </c>
      <c r="G201" s="150" t="s">
        <v>307</v>
      </c>
      <c r="H201" s="151">
        <v>2</v>
      </c>
      <c r="I201" s="152"/>
      <c r="J201" s="153">
        <f t="shared" si="2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21"/>
        <v>0</v>
      </c>
      <c r="Q201" s="157">
        <v>2.0000000000000002E-5</v>
      </c>
      <c r="R201" s="157">
        <f t="shared" si="22"/>
        <v>4.0000000000000003E-5</v>
      </c>
      <c r="S201" s="157">
        <v>0</v>
      </c>
      <c r="T201" s="158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286</v>
      </c>
      <c r="AT201" s="159" t="s">
        <v>240</v>
      </c>
      <c r="AU201" s="159" t="s">
        <v>89</v>
      </c>
      <c r="AY201" s="14" t="s">
        <v>237</v>
      </c>
      <c r="BE201" s="160">
        <f t="shared" si="24"/>
        <v>0</v>
      </c>
      <c r="BF201" s="160">
        <f t="shared" si="25"/>
        <v>0</v>
      </c>
      <c r="BG201" s="160">
        <f t="shared" si="26"/>
        <v>0</v>
      </c>
      <c r="BH201" s="160">
        <f t="shared" si="27"/>
        <v>0</v>
      </c>
      <c r="BI201" s="160">
        <f t="shared" si="28"/>
        <v>0</v>
      </c>
      <c r="BJ201" s="14" t="s">
        <v>89</v>
      </c>
      <c r="BK201" s="160">
        <f t="shared" si="29"/>
        <v>0</v>
      </c>
      <c r="BL201" s="14" t="s">
        <v>286</v>
      </c>
      <c r="BM201" s="159" t="s">
        <v>3698</v>
      </c>
    </row>
    <row r="202" spans="1:65" s="2" customFormat="1" ht="21.75" customHeight="1" x14ac:dyDescent="0.2">
      <c r="A202" s="29"/>
      <c r="B202" s="146"/>
      <c r="C202" s="161" t="s">
        <v>249</v>
      </c>
      <c r="D202" s="161" t="s">
        <v>310</v>
      </c>
      <c r="E202" s="162"/>
      <c r="F202" s="163" t="s">
        <v>1918</v>
      </c>
      <c r="G202" s="164" t="s">
        <v>307</v>
      </c>
      <c r="H202" s="165">
        <v>2</v>
      </c>
      <c r="I202" s="166"/>
      <c r="J202" s="167">
        <f t="shared" si="20"/>
        <v>0</v>
      </c>
      <c r="K202" s="168"/>
      <c r="L202" s="169"/>
      <c r="M202" s="170" t="s">
        <v>1</v>
      </c>
      <c r="N202" s="171" t="s">
        <v>43</v>
      </c>
      <c r="O202" s="54"/>
      <c r="P202" s="157">
        <f t="shared" si="21"/>
        <v>0</v>
      </c>
      <c r="Q202" s="157">
        <v>6.9999999999999994E-5</v>
      </c>
      <c r="R202" s="157">
        <f t="shared" si="22"/>
        <v>1.3999999999999999E-4</v>
      </c>
      <c r="S202" s="157">
        <v>0</v>
      </c>
      <c r="T202" s="158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312</v>
      </c>
      <c r="AT202" s="159" t="s">
        <v>310</v>
      </c>
      <c r="AU202" s="159" t="s">
        <v>89</v>
      </c>
      <c r="AY202" s="14" t="s">
        <v>237</v>
      </c>
      <c r="BE202" s="160">
        <f t="shared" si="24"/>
        <v>0</v>
      </c>
      <c r="BF202" s="160">
        <f t="shared" si="25"/>
        <v>0</v>
      </c>
      <c r="BG202" s="160">
        <f t="shared" si="26"/>
        <v>0</v>
      </c>
      <c r="BH202" s="160">
        <f t="shared" si="27"/>
        <v>0</v>
      </c>
      <c r="BI202" s="160">
        <f t="shared" si="28"/>
        <v>0</v>
      </c>
      <c r="BJ202" s="14" t="s">
        <v>89</v>
      </c>
      <c r="BK202" s="160">
        <f t="shared" si="29"/>
        <v>0</v>
      </c>
      <c r="BL202" s="14" t="s">
        <v>286</v>
      </c>
      <c r="BM202" s="159" t="s">
        <v>3699</v>
      </c>
    </row>
    <row r="203" spans="1:65" s="2" customFormat="1" ht="21.75" customHeight="1" x14ac:dyDescent="0.2">
      <c r="A203" s="29"/>
      <c r="B203" s="146"/>
      <c r="C203" s="147" t="s">
        <v>404</v>
      </c>
      <c r="D203" s="147" t="s">
        <v>240</v>
      </c>
      <c r="E203" s="148"/>
      <c r="F203" s="149" t="s">
        <v>3700</v>
      </c>
      <c r="G203" s="150" t="s">
        <v>307</v>
      </c>
      <c r="H203" s="151">
        <v>1</v>
      </c>
      <c r="I203" s="152"/>
      <c r="J203" s="153">
        <f t="shared" si="2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21"/>
        <v>0</v>
      </c>
      <c r="Q203" s="157">
        <v>4.0000000000000003E-5</v>
      </c>
      <c r="R203" s="157">
        <f t="shared" si="22"/>
        <v>4.0000000000000003E-5</v>
      </c>
      <c r="S203" s="157">
        <v>0</v>
      </c>
      <c r="T203" s="158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286</v>
      </c>
      <c r="AT203" s="159" t="s">
        <v>240</v>
      </c>
      <c r="AU203" s="159" t="s">
        <v>89</v>
      </c>
      <c r="AY203" s="14" t="s">
        <v>237</v>
      </c>
      <c r="BE203" s="160">
        <f t="shared" si="24"/>
        <v>0</v>
      </c>
      <c r="BF203" s="160">
        <f t="shared" si="25"/>
        <v>0</v>
      </c>
      <c r="BG203" s="160">
        <f t="shared" si="26"/>
        <v>0</v>
      </c>
      <c r="BH203" s="160">
        <f t="shared" si="27"/>
        <v>0</v>
      </c>
      <c r="BI203" s="160">
        <f t="shared" si="28"/>
        <v>0</v>
      </c>
      <c r="BJ203" s="14" t="s">
        <v>89</v>
      </c>
      <c r="BK203" s="160">
        <f t="shared" si="29"/>
        <v>0</v>
      </c>
      <c r="BL203" s="14" t="s">
        <v>286</v>
      </c>
      <c r="BM203" s="159" t="s">
        <v>3701</v>
      </c>
    </row>
    <row r="204" spans="1:65" s="2" customFormat="1" ht="21.75" customHeight="1" x14ac:dyDescent="0.2">
      <c r="A204" s="29"/>
      <c r="B204" s="146"/>
      <c r="C204" s="161" t="s">
        <v>407</v>
      </c>
      <c r="D204" s="161" t="s">
        <v>310</v>
      </c>
      <c r="E204" s="162"/>
      <c r="F204" s="163" t="s">
        <v>3702</v>
      </c>
      <c r="G204" s="164" t="s">
        <v>307</v>
      </c>
      <c r="H204" s="165">
        <v>1</v>
      </c>
      <c r="I204" s="166"/>
      <c r="J204" s="167">
        <f t="shared" si="20"/>
        <v>0</v>
      </c>
      <c r="K204" s="168"/>
      <c r="L204" s="169"/>
      <c r="M204" s="170" t="s">
        <v>1</v>
      </c>
      <c r="N204" s="171" t="s">
        <v>43</v>
      </c>
      <c r="O204" s="54"/>
      <c r="P204" s="157">
        <f t="shared" si="21"/>
        <v>0</v>
      </c>
      <c r="Q204" s="157">
        <v>1.8000000000000001E-4</v>
      </c>
      <c r="R204" s="157">
        <f t="shared" si="22"/>
        <v>1.8000000000000001E-4</v>
      </c>
      <c r="S204" s="157">
        <v>0</v>
      </c>
      <c r="T204" s="158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312</v>
      </c>
      <c r="AT204" s="159" t="s">
        <v>310</v>
      </c>
      <c r="AU204" s="159" t="s">
        <v>89</v>
      </c>
      <c r="AY204" s="14" t="s">
        <v>237</v>
      </c>
      <c r="BE204" s="160">
        <f t="shared" si="24"/>
        <v>0</v>
      </c>
      <c r="BF204" s="160">
        <f t="shared" si="25"/>
        <v>0</v>
      </c>
      <c r="BG204" s="160">
        <f t="shared" si="26"/>
        <v>0</v>
      </c>
      <c r="BH204" s="160">
        <f t="shared" si="27"/>
        <v>0</v>
      </c>
      <c r="BI204" s="160">
        <f t="shared" si="28"/>
        <v>0</v>
      </c>
      <c r="BJ204" s="14" t="s">
        <v>89</v>
      </c>
      <c r="BK204" s="160">
        <f t="shared" si="29"/>
        <v>0</v>
      </c>
      <c r="BL204" s="14" t="s">
        <v>286</v>
      </c>
      <c r="BM204" s="159" t="s">
        <v>3703</v>
      </c>
    </row>
    <row r="205" spans="1:65" s="2" customFormat="1" ht="16.5" customHeight="1" x14ac:dyDescent="0.2">
      <c r="A205" s="29"/>
      <c r="B205" s="146"/>
      <c r="C205" s="147" t="s">
        <v>410</v>
      </c>
      <c r="D205" s="147" t="s">
        <v>240</v>
      </c>
      <c r="E205" s="148"/>
      <c r="F205" s="149" t="s">
        <v>3704</v>
      </c>
      <c r="G205" s="150" t="s">
        <v>307</v>
      </c>
      <c r="H205" s="151">
        <v>1</v>
      </c>
      <c r="I205" s="152"/>
      <c r="J205" s="153">
        <f t="shared" si="2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21"/>
        <v>0</v>
      </c>
      <c r="Q205" s="157">
        <v>2.0000000000000002E-5</v>
      </c>
      <c r="R205" s="157">
        <f t="shared" si="22"/>
        <v>2.0000000000000002E-5</v>
      </c>
      <c r="S205" s="157">
        <v>0</v>
      </c>
      <c r="T205" s="158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286</v>
      </c>
      <c r="AT205" s="159" t="s">
        <v>240</v>
      </c>
      <c r="AU205" s="159" t="s">
        <v>89</v>
      </c>
      <c r="AY205" s="14" t="s">
        <v>237</v>
      </c>
      <c r="BE205" s="160">
        <f t="shared" si="24"/>
        <v>0</v>
      </c>
      <c r="BF205" s="160">
        <f t="shared" si="25"/>
        <v>0</v>
      </c>
      <c r="BG205" s="160">
        <f t="shared" si="26"/>
        <v>0</v>
      </c>
      <c r="BH205" s="160">
        <f t="shared" si="27"/>
        <v>0</v>
      </c>
      <c r="BI205" s="160">
        <f t="shared" si="28"/>
        <v>0</v>
      </c>
      <c r="BJ205" s="14" t="s">
        <v>89</v>
      </c>
      <c r="BK205" s="160">
        <f t="shared" si="29"/>
        <v>0</v>
      </c>
      <c r="BL205" s="14" t="s">
        <v>286</v>
      </c>
      <c r="BM205" s="159" t="s">
        <v>3705</v>
      </c>
    </row>
    <row r="206" spans="1:65" s="2" customFormat="1" ht="21.75" customHeight="1" x14ac:dyDescent="0.2">
      <c r="A206" s="29"/>
      <c r="B206" s="146"/>
      <c r="C206" s="161" t="s">
        <v>251</v>
      </c>
      <c r="D206" s="161" t="s">
        <v>310</v>
      </c>
      <c r="E206" s="162"/>
      <c r="F206" s="163" t="s">
        <v>3706</v>
      </c>
      <c r="G206" s="164" t="s">
        <v>307</v>
      </c>
      <c r="H206" s="165">
        <v>1</v>
      </c>
      <c r="I206" s="166"/>
      <c r="J206" s="167">
        <f t="shared" si="20"/>
        <v>0</v>
      </c>
      <c r="K206" s="168"/>
      <c r="L206" s="169"/>
      <c r="M206" s="170" t="s">
        <v>1</v>
      </c>
      <c r="N206" s="171" t="s">
        <v>43</v>
      </c>
      <c r="O206" s="54"/>
      <c r="P206" s="157">
        <f t="shared" si="21"/>
        <v>0</v>
      </c>
      <c r="Q206" s="157">
        <v>0</v>
      </c>
      <c r="R206" s="157">
        <f t="shared" si="22"/>
        <v>0</v>
      </c>
      <c r="S206" s="157">
        <v>0</v>
      </c>
      <c r="T206" s="158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312</v>
      </c>
      <c r="AT206" s="159" t="s">
        <v>310</v>
      </c>
      <c r="AU206" s="159" t="s">
        <v>89</v>
      </c>
      <c r="AY206" s="14" t="s">
        <v>237</v>
      </c>
      <c r="BE206" s="160">
        <f t="shared" si="24"/>
        <v>0</v>
      </c>
      <c r="BF206" s="160">
        <f t="shared" si="25"/>
        <v>0</v>
      </c>
      <c r="BG206" s="160">
        <f t="shared" si="26"/>
        <v>0</v>
      </c>
      <c r="BH206" s="160">
        <f t="shared" si="27"/>
        <v>0</v>
      </c>
      <c r="BI206" s="160">
        <f t="shared" si="28"/>
        <v>0</v>
      </c>
      <c r="BJ206" s="14" t="s">
        <v>89</v>
      </c>
      <c r="BK206" s="160">
        <f t="shared" si="29"/>
        <v>0</v>
      </c>
      <c r="BL206" s="14" t="s">
        <v>286</v>
      </c>
      <c r="BM206" s="159" t="s">
        <v>3707</v>
      </c>
    </row>
    <row r="207" spans="1:65" s="2" customFormat="1" ht="16.5" customHeight="1" x14ac:dyDescent="0.2">
      <c r="A207" s="29"/>
      <c r="B207" s="146"/>
      <c r="C207" s="147" t="s">
        <v>416</v>
      </c>
      <c r="D207" s="147" t="s">
        <v>240</v>
      </c>
      <c r="E207" s="148"/>
      <c r="F207" s="149" t="s">
        <v>3708</v>
      </c>
      <c r="G207" s="150" t="s">
        <v>307</v>
      </c>
      <c r="H207" s="151">
        <v>1</v>
      </c>
      <c r="I207" s="152"/>
      <c r="J207" s="153">
        <f t="shared" si="2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21"/>
        <v>0</v>
      </c>
      <c r="Q207" s="157">
        <v>6.0000000000000002E-5</v>
      </c>
      <c r="R207" s="157">
        <f t="shared" si="22"/>
        <v>6.0000000000000002E-5</v>
      </c>
      <c r="S207" s="157">
        <v>0</v>
      </c>
      <c r="T207" s="158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286</v>
      </c>
      <c r="AT207" s="159" t="s">
        <v>240</v>
      </c>
      <c r="AU207" s="159" t="s">
        <v>89</v>
      </c>
      <c r="AY207" s="14" t="s">
        <v>237</v>
      </c>
      <c r="BE207" s="160">
        <f t="shared" si="24"/>
        <v>0</v>
      </c>
      <c r="BF207" s="160">
        <f t="shared" si="25"/>
        <v>0</v>
      </c>
      <c r="BG207" s="160">
        <f t="shared" si="26"/>
        <v>0</v>
      </c>
      <c r="BH207" s="160">
        <f t="shared" si="27"/>
        <v>0</v>
      </c>
      <c r="BI207" s="160">
        <f t="shared" si="28"/>
        <v>0</v>
      </c>
      <c r="BJ207" s="14" t="s">
        <v>89</v>
      </c>
      <c r="BK207" s="160">
        <f t="shared" si="29"/>
        <v>0</v>
      </c>
      <c r="BL207" s="14" t="s">
        <v>286</v>
      </c>
      <c r="BM207" s="159" t="s">
        <v>3709</v>
      </c>
    </row>
    <row r="208" spans="1:65" s="2" customFormat="1" ht="21.75" customHeight="1" x14ac:dyDescent="0.2">
      <c r="A208" s="29"/>
      <c r="B208" s="146"/>
      <c r="C208" s="161" t="s">
        <v>254</v>
      </c>
      <c r="D208" s="161" t="s">
        <v>310</v>
      </c>
      <c r="E208" s="162"/>
      <c r="F208" s="163" t="s">
        <v>3710</v>
      </c>
      <c r="G208" s="164" t="s">
        <v>307</v>
      </c>
      <c r="H208" s="165">
        <v>1</v>
      </c>
      <c r="I208" s="166"/>
      <c r="J208" s="167">
        <f t="shared" si="20"/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si="21"/>
        <v>0</v>
      </c>
      <c r="Q208" s="157">
        <v>0</v>
      </c>
      <c r="R208" s="157">
        <f t="shared" si="22"/>
        <v>0</v>
      </c>
      <c r="S208" s="157">
        <v>0</v>
      </c>
      <c r="T208" s="158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312</v>
      </c>
      <c r="AT208" s="159" t="s">
        <v>310</v>
      </c>
      <c r="AU208" s="159" t="s">
        <v>89</v>
      </c>
      <c r="AY208" s="14" t="s">
        <v>237</v>
      </c>
      <c r="BE208" s="160">
        <f t="shared" si="24"/>
        <v>0</v>
      </c>
      <c r="BF208" s="160">
        <f t="shared" si="25"/>
        <v>0</v>
      </c>
      <c r="BG208" s="160">
        <f t="shared" si="26"/>
        <v>0</v>
      </c>
      <c r="BH208" s="160">
        <f t="shared" si="27"/>
        <v>0</v>
      </c>
      <c r="BI208" s="160">
        <f t="shared" si="28"/>
        <v>0</v>
      </c>
      <c r="BJ208" s="14" t="s">
        <v>89</v>
      </c>
      <c r="BK208" s="160">
        <f t="shared" si="29"/>
        <v>0</v>
      </c>
      <c r="BL208" s="14" t="s">
        <v>286</v>
      </c>
      <c r="BM208" s="159" t="s">
        <v>3711</v>
      </c>
    </row>
    <row r="209" spans="1:65" s="2" customFormat="1" ht="16.5" customHeight="1" x14ac:dyDescent="0.2">
      <c r="A209" s="29"/>
      <c r="B209" s="146"/>
      <c r="C209" s="147" t="s">
        <v>422</v>
      </c>
      <c r="D209" s="147" t="s">
        <v>240</v>
      </c>
      <c r="E209" s="148"/>
      <c r="F209" s="149" t="s">
        <v>3712</v>
      </c>
      <c r="G209" s="150" t="s">
        <v>307</v>
      </c>
      <c r="H209" s="151">
        <v>1</v>
      </c>
      <c r="I209" s="152"/>
      <c r="J209" s="153">
        <f t="shared" si="2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21"/>
        <v>0</v>
      </c>
      <c r="Q209" s="157">
        <v>6.0000000000000002E-5</v>
      </c>
      <c r="R209" s="157">
        <f t="shared" si="22"/>
        <v>6.0000000000000002E-5</v>
      </c>
      <c r="S209" s="157">
        <v>0</v>
      </c>
      <c r="T209" s="158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286</v>
      </c>
      <c r="AT209" s="159" t="s">
        <v>240</v>
      </c>
      <c r="AU209" s="159" t="s">
        <v>89</v>
      </c>
      <c r="AY209" s="14" t="s">
        <v>237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286</v>
      </c>
      <c r="BM209" s="159" t="s">
        <v>3713</v>
      </c>
    </row>
    <row r="210" spans="1:65" s="2" customFormat="1" ht="21.75" customHeight="1" x14ac:dyDescent="0.2">
      <c r="A210" s="29"/>
      <c r="B210" s="146"/>
      <c r="C210" s="161" t="s">
        <v>256</v>
      </c>
      <c r="D210" s="161" t="s">
        <v>310</v>
      </c>
      <c r="E210" s="162"/>
      <c r="F210" s="163" t="s">
        <v>3714</v>
      </c>
      <c r="G210" s="164" t="s">
        <v>307</v>
      </c>
      <c r="H210" s="165">
        <v>1</v>
      </c>
      <c r="I210" s="166"/>
      <c r="J210" s="167">
        <f t="shared" si="20"/>
        <v>0</v>
      </c>
      <c r="K210" s="168"/>
      <c r="L210" s="169"/>
      <c r="M210" s="170" t="s">
        <v>1</v>
      </c>
      <c r="N210" s="171" t="s">
        <v>43</v>
      </c>
      <c r="O210" s="54"/>
      <c r="P210" s="157">
        <f t="shared" si="21"/>
        <v>0</v>
      </c>
      <c r="Q210" s="157">
        <v>0</v>
      </c>
      <c r="R210" s="157">
        <f t="shared" si="22"/>
        <v>0</v>
      </c>
      <c r="S210" s="157">
        <v>0</v>
      </c>
      <c r="T210" s="158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312</v>
      </c>
      <c r="AT210" s="159" t="s">
        <v>310</v>
      </c>
      <c r="AU210" s="159" t="s">
        <v>89</v>
      </c>
      <c r="AY210" s="14" t="s">
        <v>237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286</v>
      </c>
      <c r="BM210" s="159" t="s">
        <v>3715</v>
      </c>
    </row>
    <row r="211" spans="1:65" s="2" customFormat="1" ht="16.5" customHeight="1" x14ac:dyDescent="0.2">
      <c r="A211" s="29"/>
      <c r="B211" s="146"/>
      <c r="C211" s="147" t="s">
        <v>427</v>
      </c>
      <c r="D211" s="147" t="s">
        <v>240</v>
      </c>
      <c r="E211" s="148"/>
      <c r="F211" s="149" t="s">
        <v>1924</v>
      </c>
      <c r="G211" s="150" t="s">
        <v>307</v>
      </c>
      <c r="H211" s="151">
        <v>1</v>
      </c>
      <c r="I211" s="152"/>
      <c r="J211" s="153">
        <f t="shared" si="2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21"/>
        <v>0</v>
      </c>
      <c r="Q211" s="157">
        <v>2.0000000000000002E-5</v>
      </c>
      <c r="R211" s="157">
        <f t="shared" si="22"/>
        <v>2.0000000000000002E-5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286</v>
      </c>
      <c r="AT211" s="159" t="s">
        <v>240</v>
      </c>
      <c r="AU211" s="159" t="s">
        <v>89</v>
      </c>
      <c r="AY211" s="14" t="s">
        <v>237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286</v>
      </c>
      <c r="BM211" s="159" t="s">
        <v>3716</v>
      </c>
    </row>
    <row r="212" spans="1:65" s="2" customFormat="1" ht="21.75" customHeight="1" x14ac:dyDescent="0.2">
      <c r="A212" s="29"/>
      <c r="B212" s="146"/>
      <c r="C212" s="161" t="s">
        <v>430</v>
      </c>
      <c r="D212" s="161" t="s">
        <v>310</v>
      </c>
      <c r="E212" s="162"/>
      <c r="F212" s="163" t="s">
        <v>1926</v>
      </c>
      <c r="G212" s="164" t="s">
        <v>307</v>
      </c>
      <c r="H212" s="165">
        <v>1</v>
      </c>
      <c r="I212" s="166"/>
      <c r="J212" s="167">
        <f t="shared" si="20"/>
        <v>0</v>
      </c>
      <c r="K212" s="168"/>
      <c r="L212" s="169"/>
      <c r="M212" s="170" t="s">
        <v>1</v>
      </c>
      <c r="N212" s="171" t="s">
        <v>43</v>
      </c>
      <c r="O212" s="54"/>
      <c r="P212" s="157">
        <f t="shared" si="21"/>
        <v>0</v>
      </c>
      <c r="Q212" s="157">
        <v>1E-4</v>
      </c>
      <c r="R212" s="157">
        <f t="shared" si="22"/>
        <v>1E-4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312</v>
      </c>
      <c r="AT212" s="159" t="s">
        <v>310</v>
      </c>
      <c r="AU212" s="159" t="s">
        <v>89</v>
      </c>
      <c r="AY212" s="14" t="s">
        <v>237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286</v>
      </c>
      <c r="BM212" s="159" t="s">
        <v>3717</v>
      </c>
    </row>
    <row r="213" spans="1:65" s="2" customFormat="1" ht="16.5" customHeight="1" x14ac:dyDescent="0.2">
      <c r="A213" s="29"/>
      <c r="B213" s="146"/>
      <c r="C213" s="147" t="s">
        <v>433</v>
      </c>
      <c r="D213" s="147" t="s">
        <v>240</v>
      </c>
      <c r="E213" s="148"/>
      <c r="F213" s="149" t="s">
        <v>1932</v>
      </c>
      <c r="G213" s="150" t="s">
        <v>307</v>
      </c>
      <c r="H213" s="151">
        <v>1</v>
      </c>
      <c r="I213" s="152"/>
      <c r="J213" s="153">
        <f t="shared" si="2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21"/>
        <v>0</v>
      </c>
      <c r="Q213" s="157">
        <v>2.0000000000000002E-5</v>
      </c>
      <c r="R213" s="157">
        <f t="shared" si="22"/>
        <v>2.0000000000000002E-5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286</v>
      </c>
      <c r="AT213" s="159" t="s">
        <v>240</v>
      </c>
      <c r="AU213" s="159" t="s">
        <v>89</v>
      </c>
      <c r="AY213" s="14" t="s">
        <v>237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286</v>
      </c>
      <c r="BM213" s="159" t="s">
        <v>3718</v>
      </c>
    </row>
    <row r="214" spans="1:65" s="2" customFormat="1" ht="21.75" customHeight="1" x14ac:dyDescent="0.2">
      <c r="A214" s="29"/>
      <c r="B214" s="146"/>
      <c r="C214" s="161" t="s">
        <v>436</v>
      </c>
      <c r="D214" s="161" t="s">
        <v>310</v>
      </c>
      <c r="E214" s="162"/>
      <c r="F214" s="163" t="s">
        <v>1934</v>
      </c>
      <c r="G214" s="164" t="s">
        <v>307</v>
      </c>
      <c r="H214" s="165">
        <v>1</v>
      </c>
      <c r="I214" s="166"/>
      <c r="J214" s="167">
        <f t="shared" si="2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21"/>
        <v>0</v>
      </c>
      <c r="Q214" s="157">
        <v>1.2999999999999999E-4</v>
      </c>
      <c r="R214" s="157">
        <f t="shared" si="22"/>
        <v>1.2999999999999999E-4</v>
      </c>
      <c r="S214" s="157">
        <v>0</v>
      </c>
      <c r="T214" s="158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312</v>
      </c>
      <c r="AT214" s="159" t="s">
        <v>310</v>
      </c>
      <c r="AU214" s="159" t="s">
        <v>89</v>
      </c>
      <c r="AY214" s="14" t="s">
        <v>237</v>
      </c>
      <c r="BE214" s="160">
        <f t="shared" si="24"/>
        <v>0</v>
      </c>
      <c r="BF214" s="160">
        <f t="shared" si="25"/>
        <v>0</v>
      </c>
      <c r="BG214" s="160">
        <f t="shared" si="26"/>
        <v>0</v>
      </c>
      <c r="BH214" s="160">
        <f t="shared" si="27"/>
        <v>0</v>
      </c>
      <c r="BI214" s="160">
        <f t="shared" si="28"/>
        <v>0</v>
      </c>
      <c r="BJ214" s="14" t="s">
        <v>89</v>
      </c>
      <c r="BK214" s="160">
        <f t="shared" si="29"/>
        <v>0</v>
      </c>
      <c r="BL214" s="14" t="s">
        <v>286</v>
      </c>
      <c r="BM214" s="159" t="s">
        <v>3719</v>
      </c>
    </row>
    <row r="215" spans="1:65" s="2" customFormat="1" ht="21.75" customHeight="1" x14ac:dyDescent="0.2">
      <c r="A215" s="29"/>
      <c r="B215" s="146"/>
      <c r="C215" s="147" t="s">
        <v>439</v>
      </c>
      <c r="D215" s="147" t="s">
        <v>240</v>
      </c>
      <c r="E215" s="148"/>
      <c r="F215" s="149" t="s">
        <v>3720</v>
      </c>
      <c r="G215" s="150" t="s">
        <v>307</v>
      </c>
      <c r="H215" s="151">
        <v>1</v>
      </c>
      <c r="I215" s="152"/>
      <c r="J215" s="153">
        <f t="shared" si="20"/>
        <v>0</v>
      </c>
      <c r="K215" s="154"/>
      <c r="L215" s="30"/>
      <c r="M215" s="155" t="s">
        <v>1</v>
      </c>
      <c r="N215" s="156" t="s">
        <v>43</v>
      </c>
      <c r="O215" s="54"/>
      <c r="P215" s="157">
        <f t="shared" si="21"/>
        <v>0</v>
      </c>
      <c r="Q215" s="157">
        <v>1.6100000000000001E-3</v>
      </c>
      <c r="R215" s="157">
        <f t="shared" si="22"/>
        <v>1.6100000000000001E-3</v>
      </c>
      <c r="S215" s="157">
        <v>0</v>
      </c>
      <c r="T215" s="158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286</v>
      </c>
      <c r="AT215" s="159" t="s">
        <v>240</v>
      </c>
      <c r="AU215" s="159" t="s">
        <v>89</v>
      </c>
      <c r="AY215" s="14" t="s">
        <v>237</v>
      </c>
      <c r="BE215" s="160">
        <f t="shared" si="24"/>
        <v>0</v>
      </c>
      <c r="BF215" s="160">
        <f t="shared" si="25"/>
        <v>0</v>
      </c>
      <c r="BG215" s="160">
        <f t="shared" si="26"/>
        <v>0</v>
      </c>
      <c r="BH215" s="160">
        <f t="shared" si="27"/>
        <v>0</v>
      </c>
      <c r="BI215" s="160">
        <f t="shared" si="28"/>
        <v>0</v>
      </c>
      <c r="BJ215" s="14" t="s">
        <v>89</v>
      </c>
      <c r="BK215" s="160">
        <f t="shared" si="29"/>
        <v>0</v>
      </c>
      <c r="BL215" s="14" t="s">
        <v>286</v>
      </c>
      <c r="BM215" s="159" t="s">
        <v>3721</v>
      </c>
    </row>
    <row r="216" spans="1:65" s="2" customFormat="1" ht="16.5" customHeight="1" x14ac:dyDescent="0.2">
      <c r="A216" s="29"/>
      <c r="B216" s="146"/>
      <c r="C216" s="161" t="s">
        <v>442</v>
      </c>
      <c r="D216" s="161" t="s">
        <v>310</v>
      </c>
      <c r="E216" s="162"/>
      <c r="F216" s="163" t="s">
        <v>3722</v>
      </c>
      <c r="G216" s="164" t="s">
        <v>307</v>
      </c>
      <c r="H216" s="165">
        <v>1</v>
      </c>
      <c r="I216" s="166"/>
      <c r="J216" s="167">
        <f t="shared" si="20"/>
        <v>0</v>
      </c>
      <c r="K216" s="168"/>
      <c r="L216" s="169"/>
      <c r="M216" s="170" t="s">
        <v>1</v>
      </c>
      <c r="N216" s="171" t="s">
        <v>43</v>
      </c>
      <c r="O216" s="54"/>
      <c r="P216" s="157">
        <f t="shared" si="21"/>
        <v>0</v>
      </c>
      <c r="Q216" s="157">
        <v>1.2E-2</v>
      </c>
      <c r="R216" s="157">
        <f t="shared" si="22"/>
        <v>1.2E-2</v>
      </c>
      <c r="S216" s="157">
        <v>0</v>
      </c>
      <c r="T216" s="158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312</v>
      </c>
      <c r="AT216" s="159" t="s">
        <v>310</v>
      </c>
      <c r="AU216" s="159" t="s">
        <v>89</v>
      </c>
      <c r="AY216" s="14" t="s">
        <v>237</v>
      </c>
      <c r="BE216" s="160">
        <f t="shared" si="24"/>
        <v>0</v>
      </c>
      <c r="BF216" s="160">
        <f t="shared" si="25"/>
        <v>0</v>
      </c>
      <c r="BG216" s="160">
        <f t="shared" si="26"/>
        <v>0</v>
      </c>
      <c r="BH216" s="160">
        <f t="shared" si="27"/>
        <v>0</v>
      </c>
      <c r="BI216" s="160">
        <f t="shared" si="28"/>
        <v>0</v>
      </c>
      <c r="BJ216" s="14" t="s">
        <v>89</v>
      </c>
      <c r="BK216" s="160">
        <f t="shared" si="29"/>
        <v>0</v>
      </c>
      <c r="BL216" s="14" t="s">
        <v>286</v>
      </c>
      <c r="BM216" s="159" t="s">
        <v>3723</v>
      </c>
    </row>
    <row r="217" spans="1:65" s="2" customFormat="1" ht="21.75" customHeight="1" x14ac:dyDescent="0.2">
      <c r="A217" s="29"/>
      <c r="B217" s="146"/>
      <c r="C217" s="147" t="s">
        <v>445</v>
      </c>
      <c r="D217" s="147" t="s">
        <v>240</v>
      </c>
      <c r="E217" s="148"/>
      <c r="F217" s="149" t="s">
        <v>1960</v>
      </c>
      <c r="G217" s="150" t="s">
        <v>376</v>
      </c>
      <c r="H217" s="151">
        <v>24.5</v>
      </c>
      <c r="I217" s="152"/>
      <c r="J217" s="153">
        <f t="shared" si="2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21"/>
        <v>0</v>
      </c>
      <c r="Q217" s="157">
        <v>1.8000000000000001E-4</v>
      </c>
      <c r="R217" s="157">
        <f t="shared" si="22"/>
        <v>4.4099999999999999E-3</v>
      </c>
      <c r="S217" s="157">
        <v>0</v>
      </c>
      <c r="T217" s="158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286</v>
      </c>
      <c r="AT217" s="159" t="s">
        <v>240</v>
      </c>
      <c r="AU217" s="159" t="s">
        <v>89</v>
      </c>
      <c r="AY217" s="14" t="s">
        <v>237</v>
      </c>
      <c r="BE217" s="160">
        <f t="shared" si="24"/>
        <v>0</v>
      </c>
      <c r="BF217" s="160">
        <f t="shared" si="25"/>
        <v>0</v>
      </c>
      <c r="BG217" s="160">
        <f t="shared" si="26"/>
        <v>0</v>
      </c>
      <c r="BH217" s="160">
        <f t="shared" si="27"/>
        <v>0</v>
      </c>
      <c r="BI217" s="160">
        <f t="shared" si="28"/>
        <v>0</v>
      </c>
      <c r="BJ217" s="14" t="s">
        <v>89</v>
      </c>
      <c r="BK217" s="160">
        <f t="shared" si="29"/>
        <v>0</v>
      </c>
      <c r="BL217" s="14" t="s">
        <v>286</v>
      </c>
      <c r="BM217" s="159" t="s">
        <v>3724</v>
      </c>
    </row>
    <row r="218" spans="1:65" s="2" customFormat="1" ht="21.75" customHeight="1" x14ac:dyDescent="0.2">
      <c r="A218" s="29"/>
      <c r="B218" s="146"/>
      <c r="C218" s="147" t="s">
        <v>448</v>
      </c>
      <c r="D218" s="147" t="s">
        <v>240</v>
      </c>
      <c r="E218" s="148"/>
      <c r="F218" s="149" t="s">
        <v>1962</v>
      </c>
      <c r="G218" s="150" t="s">
        <v>376</v>
      </c>
      <c r="H218" s="151">
        <v>3</v>
      </c>
      <c r="I218" s="152"/>
      <c r="J218" s="153">
        <f t="shared" si="2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21"/>
        <v>0</v>
      </c>
      <c r="Q218" s="157">
        <v>3.4000000000000002E-4</v>
      </c>
      <c r="R218" s="157">
        <f t="shared" si="22"/>
        <v>1.0200000000000001E-3</v>
      </c>
      <c r="S218" s="157">
        <v>0</v>
      </c>
      <c r="T218" s="158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286</v>
      </c>
      <c r="AT218" s="159" t="s">
        <v>240</v>
      </c>
      <c r="AU218" s="159" t="s">
        <v>89</v>
      </c>
      <c r="AY218" s="14" t="s">
        <v>237</v>
      </c>
      <c r="BE218" s="160">
        <f t="shared" si="24"/>
        <v>0</v>
      </c>
      <c r="BF218" s="160">
        <f t="shared" si="25"/>
        <v>0</v>
      </c>
      <c r="BG218" s="160">
        <f t="shared" si="26"/>
        <v>0</v>
      </c>
      <c r="BH218" s="160">
        <f t="shared" si="27"/>
        <v>0</v>
      </c>
      <c r="BI218" s="160">
        <f t="shared" si="28"/>
        <v>0</v>
      </c>
      <c r="BJ218" s="14" t="s">
        <v>89</v>
      </c>
      <c r="BK218" s="160">
        <f t="shared" si="29"/>
        <v>0</v>
      </c>
      <c r="BL218" s="14" t="s">
        <v>286</v>
      </c>
      <c r="BM218" s="159" t="s">
        <v>3725</v>
      </c>
    </row>
    <row r="219" spans="1:65" s="2" customFormat="1" ht="21.75" customHeight="1" x14ac:dyDescent="0.2">
      <c r="A219" s="29"/>
      <c r="B219" s="146"/>
      <c r="C219" s="147" t="s">
        <v>452</v>
      </c>
      <c r="D219" s="147" t="s">
        <v>240</v>
      </c>
      <c r="E219" s="148"/>
      <c r="F219" s="149" t="s">
        <v>1964</v>
      </c>
      <c r="G219" s="150" t="s">
        <v>376</v>
      </c>
      <c r="H219" s="151">
        <v>27.5</v>
      </c>
      <c r="I219" s="152"/>
      <c r="J219" s="153">
        <f t="shared" si="2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21"/>
        <v>0</v>
      </c>
      <c r="Q219" s="157">
        <v>1.0000000000000001E-5</v>
      </c>
      <c r="R219" s="157">
        <f t="shared" si="22"/>
        <v>2.7500000000000002E-4</v>
      </c>
      <c r="S219" s="157">
        <v>0</v>
      </c>
      <c r="T219" s="158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286</v>
      </c>
      <c r="AT219" s="159" t="s">
        <v>240</v>
      </c>
      <c r="AU219" s="159" t="s">
        <v>89</v>
      </c>
      <c r="AY219" s="14" t="s">
        <v>237</v>
      </c>
      <c r="BE219" s="160">
        <f t="shared" si="24"/>
        <v>0</v>
      </c>
      <c r="BF219" s="160">
        <f t="shared" si="25"/>
        <v>0</v>
      </c>
      <c r="BG219" s="160">
        <f t="shared" si="26"/>
        <v>0</v>
      </c>
      <c r="BH219" s="160">
        <f t="shared" si="27"/>
        <v>0</v>
      </c>
      <c r="BI219" s="160">
        <f t="shared" si="28"/>
        <v>0</v>
      </c>
      <c r="BJ219" s="14" t="s">
        <v>89</v>
      </c>
      <c r="BK219" s="160">
        <f t="shared" si="29"/>
        <v>0</v>
      </c>
      <c r="BL219" s="14" t="s">
        <v>286</v>
      </c>
      <c r="BM219" s="159" t="s">
        <v>3726</v>
      </c>
    </row>
    <row r="220" spans="1:65" s="2" customFormat="1" ht="16.5" customHeight="1" x14ac:dyDescent="0.2">
      <c r="A220" s="29"/>
      <c r="B220" s="146"/>
      <c r="C220" s="147" t="s">
        <v>457</v>
      </c>
      <c r="D220" s="147" t="s">
        <v>240</v>
      </c>
      <c r="E220" s="148"/>
      <c r="F220" s="149" t="s">
        <v>3727</v>
      </c>
      <c r="G220" s="150" t="s">
        <v>307</v>
      </c>
      <c r="H220" s="151">
        <v>2</v>
      </c>
      <c r="I220" s="152"/>
      <c r="J220" s="153">
        <f t="shared" si="2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21"/>
        <v>0</v>
      </c>
      <c r="Q220" s="157">
        <v>3.0000000000000001E-5</v>
      </c>
      <c r="R220" s="157">
        <f t="shared" si="22"/>
        <v>6.0000000000000002E-5</v>
      </c>
      <c r="S220" s="157">
        <v>0</v>
      </c>
      <c r="T220" s="158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286</v>
      </c>
      <c r="AT220" s="159" t="s">
        <v>240</v>
      </c>
      <c r="AU220" s="159" t="s">
        <v>89</v>
      </c>
      <c r="AY220" s="14" t="s">
        <v>237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4" t="s">
        <v>89</v>
      </c>
      <c r="BK220" s="160">
        <f t="shared" si="29"/>
        <v>0</v>
      </c>
      <c r="BL220" s="14" t="s">
        <v>286</v>
      </c>
      <c r="BM220" s="159" t="s">
        <v>3728</v>
      </c>
    </row>
    <row r="221" spans="1:65" s="2" customFormat="1" ht="21.75" customHeight="1" x14ac:dyDescent="0.2">
      <c r="A221" s="29"/>
      <c r="B221" s="146"/>
      <c r="C221" s="161" t="s">
        <v>460</v>
      </c>
      <c r="D221" s="161" t="s">
        <v>310</v>
      </c>
      <c r="E221" s="162"/>
      <c r="F221" s="163" t="s">
        <v>3729</v>
      </c>
      <c r="G221" s="164" t="s">
        <v>307</v>
      </c>
      <c r="H221" s="165">
        <v>2</v>
      </c>
      <c r="I221" s="166"/>
      <c r="J221" s="167">
        <f t="shared" si="20"/>
        <v>0</v>
      </c>
      <c r="K221" s="168"/>
      <c r="L221" s="169"/>
      <c r="M221" s="170" t="s">
        <v>1</v>
      </c>
      <c r="N221" s="171" t="s">
        <v>43</v>
      </c>
      <c r="O221" s="54"/>
      <c r="P221" s="157">
        <f t="shared" si="21"/>
        <v>0</v>
      </c>
      <c r="Q221" s="157">
        <v>1.35E-4</v>
      </c>
      <c r="R221" s="157">
        <f t="shared" si="22"/>
        <v>2.7E-4</v>
      </c>
      <c r="S221" s="157">
        <v>0</v>
      </c>
      <c r="T221" s="158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312</v>
      </c>
      <c r="AT221" s="159" t="s">
        <v>310</v>
      </c>
      <c r="AU221" s="159" t="s">
        <v>89</v>
      </c>
      <c r="AY221" s="14" t="s">
        <v>237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4" t="s">
        <v>89</v>
      </c>
      <c r="BK221" s="160">
        <f t="shared" si="29"/>
        <v>0</v>
      </c>
      <c r="BL221" s="14" t="s">
        <v>286</v>
      </c>
      <c r="BM221" s="159" t="s">
        <v>3730</v>
      </c>
    </row>
    <row r="222" spans="1:65" s="2" customFormat="1" ht="16.5" customHeight="1" x14ac:dyDescent="0.2">
      <c r="A222" s="29"/>
      <c r="B222" s="146"/>
      <c r="C222" s="147" t="s">
        <v>464</v>
      </c>
      <c r="D222" s="147" t="s">
        <v>240</v>
      </c>
      <c r="E222" s="148"/>
      <c r="F222" s="149" t="s">
        <v>3731</v>
      </c>
      <c r="G222" s="150" t="s">
        <v>376</v>
      </c>
      <c r="H222" s="151">
        <v>24</v>
      </c>
      <c r="I222" s="152"/>
      <c r="J222" s="153">
        <f t="shared" si="2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21"/>
        <v>0</v>
      </c>
      <c r="Q222" s="157">
        <v>9.3999999999999997E-4</v>
      </c>
      <c r="R222" s="157">
        <f t="shared" si="22"/>
        <v>2.256E-2</v>
      </c>
      <c r="S222" s="157">
        <v>0</v>
      </c>
      <c r="T222" s="158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286</v>
      </c>
      <c r="AT222" s="159" t="s">
        <v>240</v>
      </c>
      <c r="AU222" s="159" t="s">
        <v>89</v>
      </c>
      <c r="AY222" s="14" t="s">
        <v>237</v>
      </c>
      <c r="BE222" s="160">
        <f t="shared" si="24"/>
        <v>0</v>
      </c>
      <c r="BF222" s="160">
        <f t="shared" si="25"/>
        <v>0</v>
      </c>
      <c r="BG222" s="160">
        <f t="shared" si="26"/>
        <v>0</v>
      </c>
      <c r="BH222" s="160">
        <f t="shared" si="27"/>
        <v>0</v>
      </c>
      <c r="BI222" s="160">
        <f t="shared" si="28"/>
        <v>0</v>
      </c>
      <c r="BJ222" s="14" t="s">
        <v>89</v>
      </c>
      <c r="BK222" s="160">
        <f t="shared" si="29"/>
        <v>0</v>
      </c>
      <c r="BL222" s="14" t="s">
        <v>286</v>
      </c>
      <c r="BM222" s="159" t="s">
        <v>3732</v>
      </c>
    </row>
    <row r="223" spans="1:65" s="2" customFormat="1" ht="21.75" customHeight="1" x14ac:dyDescent="0.2">
      <c r="A223" s="29"/>
      <c r="B223" s="146"/>
      <c r="C223" s="147" t="s">
        <v>468</v>
      </c>
      <c r="D223" s="147" t="s">
        <v>240</v>
      </c>
      <c r="E223" s="148"/>
      <c r="F223" s="149" t="s">
        <v>1966</v>
      </c>
      <c r="G223" s="150" t="s">
        <v>266</v>
      </c>
      <c r="H223" s="151">
        <v>9.5000000000000001E-2</v>
      </c>
      <c r="I223" s="152"/>
      <c r="J223" s="153">
        <f t="shared" si="2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21"/>
        <v>0</v>
      </c>
      <c r="Q223" s="157">
        <v>0</v>
      </c>
      <c r="R223" s="157">
        <f t="shared" si="22"/>
        <v>0</v>
      </c>
      <c r="S223" s="157">
        <v>0</v>
      </c>
      <c r="T223" s="158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286</v>
      </c>
      <c r="AT223" s="159" t="s">
        <v>240</v>
      </c>
      <c r="AU223" s="159" t="s">
        <v>89</v>
      </c>
      <c r="AY223" s="14" t="s">
        <v>237</v>
      </c>
      <c r="BE223" s="160">
        <f t="shared" si="24"/>
        <v>0</v>
      </c>
      <c r="BF223" s="160">
        <f t="shared" si="25"/>
        <v>0</v>
      </c>
      <c r="BG223" s="160">
        <f t="shared" si="26"/>
        <v>0</v>
      </c>
      <c r="BH223" s="160">
        <f t="shared" si="27"/>
        <v>0</v>
      </c>
      <c r="BI223" s="160">
        <f t="shared" si="28"/>
        <v>0</v>
      </c>
      <c r="BJ223" s="14" t="s">
        <v>89</v>
      </c>
      <c r="BK223" s="160">
        <f t="shared" si="29"/>
        <v>0</v>
      </c>
      <c r="BL223" s="14" t="s">
        <v>286</v>
      </c>
      <c r="BM223" s="159" t="s">
        <v>3733</v>
      </c>
    </row>
    <row r="224" spans="1:65" s="12" customFormat="1" ht="22.95" customHeight="1" x14ac:dyDescent="0.25">
      <c r="B224" s="134"/>
      <c r="D224" s="135" t="s">
        <v>76</v>
      </c>
      <c r="E224" s="144"/>
      <c r="F224" s="144" t="s">
        <v>3572</v>
      </c>
      <c r="I224" s="137"/>
      <c r="J224" s="145">
        <f>BK224</f>
        <v>0</v>
      </c>
      <c r="L224" s="134"/>
      <c r="M224" s="138"/>
      <c r="N224" s="139"/>
      <c r="O224" s="139"/>
      <c r="P224" s="140">
        <f>SUM(P225:P229)</f>
        <v>0</v>
      </c>
      <c r="Q224" s="139"/>
      <c r="R224" s="140">
        <f>SUM(R225:R229)</f>
        <v>0.17050000000000001</v>
      </c>
      <c r="S224" s="139"/>
      <c r="T224" s="141">
        <f>SUM(T225:T229)</f>
        <v>0</v>
      </c>
      <c r="AR224" s="135" t="s">
        <v>89</v>
      </c>
      <c r="AT224" s="142" t="s">
        <v>76</v>
      </c>
      <c r="AU224" s="142" t="s">
        <v>83</v>
      </c>
      <c r="AY224" s="135" t="s">
        <v>237</v>
      </c>
      <c r="BK224" s="143">
        <f>SUM(BK225:BK229)</f>
        <v>0</v>
      </c>
    </row>
    <row r="225" spans="1:65" s="2" customFormat="1" ht="21.75" customHeight="1" x14ac:dyDescent="0.2">
      <c r="A225" s="29"/>
      <c r="B225" s="146"/>
      <c r="C225" s="147" t="s">
        <v>471</v>
      </c>
      <c r="D225" s="147" t="s">
        <v>240</v>
      </c>
      <c r="E225" s="148"/>
      <c r="F225" s="149" t="s">
        <v>3734</v>
      </c>
      <c r="G225" s="150" t="s">
        <v>307</v>
      </c>
      <c r="H225" s="151">
        <v>2</v>
      </c>
      <c r="I225" s="152"/>
      <c r="J225" s="153">
        <f>ROUND(I225*H225,2)</f>
        <v>0</v>
      </c>
      <c r="K225" s="154"/>
      <c r="L225" s="30"/>
      <c r="M225" s="155" t="s">
        <v>1</v>
      </c>
      <c r="N225" s="156" t="s">
        <v>43</v>
      </c>
      <c r="O225" s="54"/>
      <c r="P225" s="157">
        <f>O225*H225</f>
        <v>0</v>
      </c>
      <c r="Q225" s="157">
        <v>0</v>
      </c>
      <c r="R225" s="157">
        <f>Q225*H225</f>
        <v>0</v>
      </c>
      <c r="S225" s="157">
        <v>0</v>
      </c>
      <c r="T225" s="158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286</v>
      </c>
      <c r="AT225" s="159" t="s">
        <v>240</v>
      </c>
      <c r="AU225" s="159" t="s">
        <v>89</v>
      </c>
      <c r="AY225" s="14" t="s">
        <v>237</v>
      </c>
      <c r="BE225" s="160">
        <f>IF(N225="základná",J225,0)</f>
        <v>0</v>
      </c>
      <c r="BF225" s="160">
        <f>IF(N225="znížená",J225,0)</f>
        <v>0</v>
      </c>
      <c r="BG225" s="160">
        <f>IF(N225="zákl. prenesená",J225,0)</f>
        <v>0</v>
      </c>
      <c r="BH225" s="160">
        <f>IF(N225="zníž. prenesená",J225,0)</f>
        <v>0</v>
      </c>
      <c r="BI225" s="160">
        <f>IF(N225="nulová",J225,0)</f>
        <v>0</v>
      </c>
      <c r="BJ225" s="14" t="s">
        <v>89</v>
      </c>
      <c r="BK225" s="160">
        <f>ROUND(I225*H225,2)</f>
        <v>0</v>
      </c>
      <c r="BL225" s="14" t="s">
        <v>286</v>
      </c>
      <c r="BM225" s="159" t="s">
        <v>3735</v>
      </c>
    </row>
    <row r="226" spans="1:65" s="2" customFormat="1" ht="21.75" customHeight="1" x14ac:dyDescent="0.2">
      <c r="A226" s="29"/>
      <c r="B226" s="146"/>
      <c r="C226" s="161" t="s">
        <v>609</v>
      </c>
      <c r="D226" s="161" t="s">
        <v>310</v>
      </c>
      <c r="E226" s="162"/>
      <c r="F226" s="163" t="s">
        <v>3736</v>
      </c>
      <c r="G226" s="164" t="s">
        <v>307</v>
      </c>
      <c r="H226" s="165">
        <v>2</v>
      </c>
      <c r="I226" s="166"/>
      <c r="J226" s="167">
        <f>ROUND(I226*H226,2)</f>
        <v>0</v>
      </c>
      <c r="K226" s="168"/>
      <c r="L226" s="169"/>
      <c r="M226" s="170" t="s">
        <v>1</v>
      </c>
      <c r="N226" s="171" t="s">
        <v>43</v>
      </c>
      <c r="O226" s="54"/>
      <c r="P226" s="157">
        <f>O226*H226</f>
        <v>0</v>
      </c>
      <c r="Q226" s="157">
        <v>8.5000000000000006E-2</v>
      </c>
      <c r="R226" s="157">
        <f>Q226*H226</f>
        <v>0.17</v>
      </c>
      <c r="S226" s="157">
        <v>0</v>
      </c>
      <c r="T226" s="158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312</v>
      </c>
      <c r="AT226" s="159" t="s">
        <v>310</v>
      </c>
      <c r="AU226" s="159" t="s">
        <v>89</v>
      </c>
      <c r="AY226" s="14" t="s">
        <v>237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4" t="s">
        <v>89</v>
      </c>
      <c r="BK226" s="160">
        <f>ROUND(I226*H226,2)</f>
        <v>0</v>
      </c>
      <c r="BL226" s="14" t="s">
        <v>286</v>
      </c>
      <c r="BM226" s="159" t="s">
        <v>3737</v>
      </c>
    </row>
    <row r="227" spans="1:65" s="2" customFormat="1" ht="16.5" customHeight="1" x14ac:dyDescent="0.2">
      <c r="A227" s="29"/>
      <c r="B227" s="146"/>
      <c r="C227" s="147" t="s">
        <v>527</v>
      </c>
      <c r="D227" s="147" t="s">
        <v>240</v>
      </c>
      <c r="E227" s="148"/>
      <c r="F227" s="149" t="s">
        <v>4870</v>
      </c>
      <c r="G227" s="150" t="s">
        <v>307</v>
      </c>
      <c r="H227" s="151">
        <v>2</v>
      </c>
      <c r="I227" s="152"/>
      <c r="J227" s="153">
        <f>ROUND(I227*H227,2)</f>
        <v>0</v>
      </c>
      <c r="K227" s="154"/>
      <c r="L227" s="30"/>
      <c r="M227" s="155" t="s">
        <v>1</v>
      </c>
      <c r="N227" s="156" t="s">
        <v>43</v>
      </c>
      <c r="O227" s="54"/>
      <c r="P227" s="157">
        <f>O227*H227</f>
        <v>0</v>
      </c>
      <c r="Q227" s="157">
        <v>2.0000000000000002E-5</v>
      </c>
      <c r="R227" s="157">
        <f>Q227*H227</f>
        <v>4.0000000000000003E-5</v>
      </c>
      <c r="S227" s="157">
        <v>0</v>
      </c>
      <c r="T227" s="158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243</v>
      </c>
      <c r="AT227" s="159" t="s">
        <v>240</v>
      </c>
      <c r="AU227" s="159" t="s">
        <v>89</v>
      </c>
      <c r="AY227" s="14" t="s">
        <v>237</v>
      </c>
      <c r="BE227" s="160">
        <f>IF(N227="základná",J227,0)</f>
        <v>0</v>
      </c>
      <c r="BF227" s="160">
        <f>IF(N227="znížená",J227,0)</f>
        <v>0</v>
      </c>
      <c r="BG227" s="160">
        <f>IF(N227="zákl. prenesená",J227,0)</f>
        <v>0</v>
      </c>
      <c r="BH227" s="160">
        <f>IF(N227="zníž. prenesená",J227,0)</f>
        <v>0</v>
      </c>
      <c r="BI227" s="160">
        <f>IF(N227="nulová",J227,0)</f>
        <v>0</v>
      </c>
      <c r="BJ227" s="14" t="s">
        <v>89</v>
      </c>
      <c r="BK227" s="160">
        <f>ROUND(I227*H227,2)</f>
        <v>0</v>
      </c>
      <c r="BL227" s="14" t="s">
        <v>243</v>
      </c>
      <c r="BM227" s="159" t="s">
        <v>3738</v>
      </c>
    </row>
    <row r="228" spans="1:65" s="2" customFormat="1" ht="66.75" customHeight="1" x14ac:dyDescent="0.2">
      <c r="A228" s="29"/>
      <c r="B228" s="146"/>
      <c r="C228" s="161" t="s">
        <v>614</v>
      </c>
      <c r="D228" s="161" t="s">
        <v>310</v>
      </c>
      <c r="E228" s="162"/>
      <c r="F228" s="163" t="s">
        <v>3739</v>
      </c>
      <c r="G228" s="164" t="s">
        <v>2796</v>
      </c>
      <c r="H228" s="165">
        <v>2</v>
      </c>
      <c r="I228" s="166"/>
      <c r="J228" s="167">
        <f>ROUND(I228*H228,2)</f>
        <v>0</v>
      </c>
      <c r="K228" s="168"/>
      <c r="L228" s="169"/>
      <c r="M228" s="170" t="s">
        <v>1</v>
      </c>
      <c r="N228" s="171" t="s">
        <v>43</v>
      </c>
      <c r="O228" s="54"/>
      <c r="P228" s="157">
        <f>O228*H228</f>
        <v>0</v>
      </c>
      <c r="Q228" s="157">
        <v>2.3000000000000001E-4</v>
      </c>
      <c r="R228" s="157">
        <f>Q228*H228</f>
        <v>4.6000000000000001E-4</v>
      </c>
      <c r="S228" s="157">
        <v>0</v>
      </c>
      <c r="T228" s="158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312</v>
      </c>
      <c r="AT228" s="159" t="s">
        <v>310</v>
      </c>
      <c r="AU228" s="159" t="s">
        <v>89</v>
      </c>
      <c r="AY228" s="14" t="s">
        <v>237</v>
      </c>
      <c r="BE228" s="160">
        <f>IF(N228="základná",J228,0)</f>
        <v>0</v>
      </c>
      <c r="BF228" s="160">
        <f>IF(N228="znížená",J228,0)</f>
        <v>0</v>
      </c>
      <c r="BG228" s="160">
        <f>IF(N228="zákl. prenesená",J228,0)</f>
        <v>0</v>
      </c>
      <c r="BH228" s="160">
        <f>IF(N228="zníž. prenesená",J228,0)</f>
        <v>0</v>
      </c>
      <c r="BI228" s="160">
        <f>IF(N228="nulová",J228,0)</f>
        <v>0</v>
      </c>
      <c r="BJ228" s="14" t="s">
        <v>89</v>
      </c>
      <c r="BK228" s="160">
        <f>ROUND(I228*H228,2)</f>
        <v>0</v>
      </c>
      <c r="BL228" s="14" t="s">
        <v>286</v>
      </c>
      <c r="BM228" s="159" t="s">
        <v>3740</v>
      </c>
    </row>
    <row r="229" spans="1:65" s="2" customFormat="1" ht="21.75" customHeight="1" x14ac:dyDescent="0.2">
      <c r="A229" s="29"/>
      <c r="B229" s="146"/>
      <c r="C229" s="147" t="s">
        <v>529</v>
      </c>
      <c r="D229" s="147" t="s">
        <v>240</v>
      </c>
      <c r="E229" s="148"/>
      <c r="F229" s="149" t="s">
        <v>3741</v>
      </c>
      <c r="G229" s="150" t="s">
        <v>266</v>
      </c>
      <c r="H229" s="151">
        <v>0.17</v>
      </c>
      <c r="I229" s="152"/>
      <c r="J229" s="153">
        <f>ROUND(I229*H229,2)</f>
        <v>0</v>
      </c>
      <c r="K229" s="154"/>
      <c r="L229" s="30"/>
      <c r="M229" s="155" t="s">
        <v>1</v>
      </c>
      <c r="N229" s="156" t="s">
        <v>43</v>
      </c>
      <c r="O229" s="54"/>
      <c r="P229" s="157">
        <f>O229*H229</f>
        <v>0</v>
      </c>
      <c r="Q229" s="157">
        <v>0</v>
      </c>
      <c r="R229" s="157">
        <f>Q229*H229</f>
        <v>0</v>
      </c>
      <c r="S229" s="157">
        <v>0</v>
      </c>
      <c r="T229" s="158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243</v>
      </c>
      <c r="AT229" s="159" t="s">
        <v>240</v>
      </c>
      <c r="AU229" s="159" t="s">
        <v>89</v>
      </c>
      <c r="AY229" s="14" t="s">
        <v>237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4" t="s">
        <v>89</v>
      </c>
      <c r="BK229" s="160">
        <f>ROUND(I229*H229,2)</f>
        <v>0</v>
      </c>
      <c r="BL229" s="14" t="s">
        <v>243</v>
      </c>
      <c r="BM229" s="159" t="s">
        <v>3742</v>
      </c>
    </row>
    <row r="230" spans="1:65" s="12" customFormat="1" ht="22.95" customHeight="1" x14ac:dyDescent="0.25">
      <c r="B230" s="134"/>
      <c r="D230" s="135" t="s">
        <v>76</v>
      </c>
      <c r="E230" s="144"/>
      <c r="F230" s="144" t="s">
        <v>1997</v>
      </c>
      <c r="I230" s="137"/>
      <c r="J230" s="145">
        <f>BK230</f>
        <v>0</v>
      </c>
      <c r="L230" s="134"/>
      <c r="M230" s="138"/>
      <c r="N230" s="139"/>
      <c r="O230" s="139"/>
      <c r="P230" s="140">
        <f>SUM(P231:P250)</f>
        <v>0</v>
      </c>
      <c r="Q230" s="139"/>
      <c r="R230" s="140">
        <f>SUM(R231:R250)</f>
        <v>0.26103999999999999</v>
      </c>
      <c r="S230" s="139"/>
      <c r="T230" s="141">
        <f>SUM(T231:T250)</f>
        <v>0</v>
      </c>
      <c r="AR230" s="135" t="s">
        <v>89</v>
      </c>
      <c r="AT230" s="142" t="s">
        <v>76</v>
      </c>
      <c r="AU230" s="142" t="s">
        <v>83</v>
      </c>
      <c r="AY230" s="135" t="s">
        <v>237</v>
      </c>
      <c r="BK230" s="143">
        <f>SUM(BK231:BK250)</f>
        <v>0</v>
      </c>
    </row>
    <row r="231" spans="1:65" s="2" customFormat="1" ht="16.5" customHeight="1" x14ac:dyDescent="0.2">
      <c r="A231" s="29"/>
      <c r="B231" s="146"/>
      <c r="C231" s="147" t="s">
        <v>619</v>
      </c>
      <c r="D231" s="147" t="s">
        <v>240</v>
      </c>
      <c r="E231" s="148"/>
      <c r="F231" s="149" t="s">
        <v>1998</v>
      </c>
      <c r="G231" s="150" t="s">
        <v>303</v>
      </c>
      <c r="H231" s="151">
        <v>30</v>
      </c>
      <c r="I231" s="152"/>
      <c r="J231" s="153">
        <f t="shared" ref="J231:J250" si="30">ROUND(I231*H231,2)</f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ref="P231:P250" si="31">O231*H231</f>
        <v>0</v>
      </c>
      <c r="Q231" s="157">
        <v>1.14E-3</v>
      </c>
      <c r="R231" s="157">
        <f t="shared" ref="R231:R250" si="32">Q231*H231</f>
        <v>3.4200000000000001E-2</v>
      </c>
      <c r="S231" s="157">
        <v>0</v>
      </c>
      <c r="T231" s="158">
        <f t="shared" ref="T231:T250" si="33"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286</v>
      </c>
      <c r="AT231" s="159" t="s">
        <v>240</v>
      </c>
      <c r="AU231" s="159" t="s">
        <v>89</v>
      </c>
      <c r="AY231" s="14" t="s">
        <v>237</v>
      </c>
      <c r="BE231" s="160">
        <f t="shared" ref="BE231:BE250" si="34">IF(N231="základná",J231,0)</f>
        <v>0</v>
      </c>
      <c r="BF231" s="160">
        <f t="shared" ref="BF231:BF250" si="35">IF(N231="znížená",J231,0)</f>
        <v>0</v>
      </c>
      <c r="BG231" s="160">
        <f t="shared" ref="BG231:BG250" si="36">IF(N231="zákl. prenesená",J231,0)</f>
        <v>0</v>
      </c>
      <c r="BH231" s="160">
        <f t="shared" ref="BH231:BH250" si="37">IF(N231="zníž. prenesená",J231,0)</f>
        <v>0</v>
      </c>
      <c r="BI231" s="160">
        <f t="shared" ref="BI231:BI250" si="38">IF(N231="nulová",J231,0)</f>
        <v>0</v>
      </c>
      <c r="BJ231" s="14" t="s">
        <v>89</v>
      </c>
      <c r="BK231" s="160">
        <f t="shared" ref="BK231:BK250" si="39">ROUND(I231*H231,2)</f>
        <v>0</v>
      </c>
      <c r="BL231" s="14" t="s">
        <v>286</v>
      </c>
      <c r="BM231" s="159" t="s">
        <v>3743</v>
      </c>
    </row>
    <row r="232" spans="1:65" s="2" customFormat="1" ht="16.5" customHeight="1" x14ac:dyDescent="0.2">
      <c r="A232" s="29"/>
      <c r="B232" s="146"/>
      <c r="C232" s="161" t="s">
        <v>531</v>
      </c>
      <c r="D232" s="161" t="s">
        <v>310</v>
      </c>
      <c r="E232" s="162"/>
      <c r="F232" s="163" t="s">
        <v>2000</v>
      </c>
      <c r="G232" s="164" t="s">
        <v>307</v>
      </c>
      <c r="H232" s="165">
        <v>30</v>
      </c>
      <c r="I232" s="166"/>
      <c r="J232" s="167">
        <f t="shared" si="30"/>
        <v>0</v>
      </c>
      <c r="K232" s="168"/>
      <c r="L232" s="169"/>
      <c r="M232" s="170" t="s">
        <v>1</v>
      </c>
      <c r="N232" s="171" t="s">
        <v>43</v>
      </c>
      <c r="O232" s="54"/>
      <c r="P232" s="157">
        <f t="shared" si="31"/>
        <v>0</v>
      </c>
      <c r="Q232" s="157">
        <v>1.4999999999999999E-4</v>
      </c>
      <c r="R232" s="157">
        <f t="shared" si="32"/>
        <v>4.4999999999999997E-3</v>
      </c>
      <c r="S232" s="157">
        <v>0</v>
      </c>
      <c r="T232" s="158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312</v>
      </c>
      <c r="AT232" s="159" t="s">
        <v>310</v>
      </c>
      <c r="AU232" s="159" t="s">
        <v>89</v>
      </c>
      <c r="AY232" s="14" t="s">
        <v>237</v>
      </c>
      <c r="BE232" s="160">
        <f t="shared" si="34"/>
        <v>0</v>
      </c>
      <c r="BF232" s="160">
        <f t="shared" si="35"/>
        <v>0</v>
      </c>
      <c r="BG232" s="160">
        <f t="shared" si="36"/>
        <v>0</v>
      </c>
      <c r="BH232" s="160">
        <f t="shared" si="37"/>
        <v>0</v>
      </c>
      <c r="BI232" s="160">
        <f t="shared" si="38"/>
        <v>0</v>
      </c>
      <c r="BJ232" s="14" t="s">
        <v>89</v>
      </c>
      <c r="BK232" s="160">
        <f t="shared" si="39"/>
        <v>0</v>
      </c>
      <c r="BL232" s="14" t="s">
        <v>286</v>
      </c>
      <c r="BM232" s="159" t="s">
        <v>3744</v>
      </c>
    </row>
    <row r="233" spans="1:65" s="2" customFormat="1" ht="16.5" customHeight="1" x14ac:dyDescent="0.2">
      <c r="A233" s="29"/>
      <c r="B233" s="146"/>
      <c r="C233" s="161" t="s">
        <v>625</v>
      </c>
      <c r="D233" s="161" t="s">
        <v>310</v>
      </c>
      <c r="E233" s="162"/>
      <c r="F233" s="163" t="s">
        <v>2002</v>
      </c>
      <c r="G233" s="164" t="s">
        <v>307</v>
      </c>
      <c r="H233" s="165">
        <v>10</v>
      </c>
      <c r="I233" s="166"/>
      <c r="J233" s="167">
        <f t="shared" si="30"/>
        <v>0</v>
      </c>
      <c r="K233" s="168"/>
      <c r="L233" s="169"/>
      <c r="M233" s="170" t="s">
        <v>1</v>
      </c>
      <c r="N233" s="171" t="s">
        <v>43</v>
      </c>
      <c r="O233" s="54"/>
      <c r="P233" s="157">
        <f t="shared" si="31"/>
        <v>0</v>
      </c>
      <c r="Q233" s="157">
        <v>1.4999999999999999E-4</v>
      </c>
      <c r="R233" s="157">
        <f t="shared" si="32"/>
        <v>1.4999999999999998E-3</v>
      </c>
      <c r="S233" s="157">
        <v>0</v>
      </c>
      <c r="T233" s="158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312</v>
      </c>
      <c r="AT233" s="159" t="s">
        <v>310</v>
      </c>
      <c r="AU233" s="159" t="s">
        <v>89</v>
      </c>
      <c r="AY233" s="14" t="s">
        <v>237</v>
      </c>
      <c r="BE233" s="160">
        <f t="shared" si="34"/>
        <v>0</v>
      </c>
      <c r="BF233" s="160">
        <f t="shared" si="35"/>
        <v>0</v>
      </c>
      <c r="BG233" s="160">
        <f t="shared" si="36"/>
        <v>0</v>
      </c>
      <c r="BH233" s="160">
        <f t="shared" si="37"/>
        <v>0</v>
      </c>
      <c r="BI233" s="160">
        <f t="shared" si="38"/>
        <v>0</v>
      </c>
      <c r="BJ233" s="14" t="s">
        <v>89</v>
      </c>
      <c r="BK233" s="160">
        <f t="shared" si="39"/>
        <v>0</v>
      </c>
      <c r="BL233" s="14" t="s">
        <v>286</v>
      </c>
      <c r="BM233" s="159" t="s">
        <v>3745</v>
      </c>
    </row>
    <row r="234" spans="1:65" s="2" customFormat="1" ht="21.75" customHeight="1" x14ac:dyDescent="0.2">
      <c r="A234" s="29"/>
      <c r="B234" s="146"/>
      <c r="C234" s="147" t="s">
        <v>533</v>
      </c>
      <c r="D234" s="147" t="s">
        <v>240</v>
      </c>
      <c r="E234" s="148"/>
      <c r="F234" s="149" t="s">
        <v>3746</v>
      </c>
      <c r="G234" s="150" t="s">
        <v>307</v>
      </c>
      <c r="H234" s="151">
        <v>1</v>
      </c>
      <c r="I234" s="152"/>
      <c r="J234" s="153">
        <f t="shared" si="3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31"/>
        <v>0</v>
      </c>
      <c r="Q234" s="157">
        <v>0</v>
      </c>
      <c r="R234" s="157">
        <f t="shared" si="32"/>
        <v>0</v>
      </c>
      <c r="S234" s="157">
        <v>0</v>
      </c>
      <c r="T234" s="158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286</v>
      </c>
      <c r="AT234" s="159" t="s">
        <v>240</v>
      </c>
      <c r="AU234" s="159" t="s">
        <v>89</v>
      </c>
      <c r="AY234" s="14" t="s">
        <v>237</v>
      </c>
      <c r="BE234" s="160">
        <f t="shared" si="34"/>
        <v>0</v>
      </c>
      <c r="BF234" s="160">
        <f t="shared" si="35"/>
        <v>0</v>
      </c>
      <c r="BG234" s="160">
        <f t="shared" si="36"/>
        <v>0</v>
      </c>
      <c r="BH234" s="160">
        <f t="shared" si="37"/>
        <v>0</v>
      </c>
      <c r="BI234" s="160">
        <f t="shared" si="38"/>
        <v>0</v>
      </c>
      <c r="BJ234" s="14" t="s">
        <v>89</v>
      </c>
      <c r="BK234" s="160">
        <f t="shared" si="39"/>
        <v>0</v>
      </c>
      <c r="BL234" s="14" t="s">
        <v>286</v>
      </c>
      <c r="BM234" s="159" t="s">
        <v>3747</v>
      </c>
    </row>
    <row r="235" spans="1:65" s="2" customFormat="1" ht="16.5" customHeight="1" x14ac:dyDescent="0.2">
      <c r="A235" s="29"/>
      <c r="B235" s="146"/>
      <c r="C235" s="161" t="s">
        <v>630</v>
      </c>
      <c r="D235" s="161" t="s">
        <v>310</v>
      </c>
      <c r="E235" s="162"/>
      <c r="F235" s="163" t="s">
        <v>3748</v>
      </c>
      <c r="G235" s="164" t="s">
        <v>307</v>
      </c>
      <c r="H235" s="165">
        <v>1</v>
      </c>
      <c r="I235" s="166"/>
      <c r="J235" s="167">
        <f t="shared" si="30"/>
        <v>0</v>
      </c>
      <c r="K235" s="168"/>
      <c r="L235" s="169"/>
      <c r="M235" s="170" t="s">
        <v>1</v>
      </c>
      <c r="N235" s="171" t="s">
        <v>43</v>
      </c>
      <c r="O235" s="54"/>
      <c r="P235" s="157">
        <f t="shared" si="31"/>
        <v>0</v>
      </c>
      <c r="Q235" s="157">
        <v>0.18099999999999999</v>
      </c>
      <c r="R235" s="157">
        <f t="shared" si="32"/>
        <v>0.18099999999999999</v>
      </c>
      <c r="S235" s="157">
        <v>0</v>
      </c>
      <c r="T235" s="158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312</v>
      </c>
      <c r="AT235" s="159" t="s">
        <v>310</v>
      </c>
      <c r="AU235" s="159" t="s">
        <v>89</v>
      </c>
      <c r="AY235" s="14" t="s">
        <v>237</v>
      </c>
      <c r="BE235" s="160">
        <f t="shared" si="34"/>
        <v>0</v>
      </c>
      <c r="BF235" s="160">
        <f t="shared" si="35"/>
        <v>0</v>
      </c>
      <c r="BG235" s="160">
        <f t="shared" si="36"/>
        <v>0</v>
      </c>
      <c r="BH235" s="160">
        <f t="shared" si="37"/>
        <v>0</v>
      </c>
      <c r="BI235" s="160">
        <f t="shared" si="38"/>
        <v>0</v>
      </c>
      <c r="BJ235" s="14" t="s">
        <v>89</v>
      </c>
      <c r="BK235" s="160">
        <f t="shared" si="39"/>
        <v>0</v>
      </c>
      <c r="BL235" s="14" t="s">
        <v>286</v>
      </c>
      <c r="BM235" s="159" t="s">
        <v>3749</v>
      </c>
    </row>
    <row r="236" spans="1:65" s="2" customFormat="1" ht="21.75" customHeight="1" x14ac:dyDescent="0.2">
      <c r="A236" s="29"/>
      <c r="B236" s="146"/>
      <c r="C236" s="147" t="s">
        <v>534</v>
      </c>
      <c r="D236" s="147" t="s">
        <v>240</v>
      </c>
      <c r="E236" s="148"/>
      <c r="F236" s="149" t="s">
        <v>3750</v>
      </c>
      <c r="G236" s="150" t="s">
        <v>307</v>
      </c>
      <c r="H236" s="151">
        <v>1</v>
      </c>
      <c r="I236" s="152"/>
      <c r="J236" s="153">
        <f t="shared" si="3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31"/>
        <v>0</v>
      </c>
      <c r="Q236" s="157">
        <v>0</v>
      </c>
      <c r="R236" s="157">
        <f t="shared" si="32"/>
        <v>0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286</v>
      </c>
      <c r="AT236" s="159" t="s">
        <v>240</v>
      </c>
      <c r="AU236" s="159" t="s">
        <v>89</v>
      </c>
      <c r="AY236" s="14" t="s">
        <v>237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286</v>
      </c>
      <c r="BM236" s="159" t="s">
        <v>3751</v>
      </c>
    </row>
    <row r="237" spans="1:65" s="2" customFormat="1" ht="33" customHeight="1" x14ac:dyDescent="0.2">
      <c r="A237" s="29"/>
      <c r="B237" s="146"/>
      <c r="C237" s="161" t="s">
        <v>631</v>
      </c>
      <c r="D237" s="161" t="s">
        <v>310</v>
      </c>
      <c r="E237" s="162"/>
      <c r="F237" s="163" t="s">
        <v>3752</v>
      </c>
      <c r="G237" s="164" t="s">
        <v>307</v>
      </c>
      <c r="H237" s="165">
        <v>1</v>
      </c>
      <c r="I237" s="166"/>
      <c r="J237" s="167">
        <f t="shared" si="30"/>
        <v>0</v>
      </c>
      <c r="K237" s="168"/>
      <c r="L237" s="169"/>
      <c r="M237" s="170" t="s">
        <v>1</v>
      </c>
      <c r="N237" s="171" t="s">
        <v>43</v>
      </c>
      <c r="O237" s="54"/>
      <c r="P237" s="157">
        <f t="shared" si="31"/>
        <v>0</v>
      </c>
      <c r="Q237" s="157">
        <v>1.308E-2</v>
      </c>
      <c r="R237" s="157">
        <f t="shared" si="32"/>
        <v>1.308E-2</v>
      </c>
      <c r="S237" s="157">
        <v>0</v>
      </c>
      <c r="T237" s="158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312</v>
      </c>
      <c r="AT237" s="159" t="s">
        <v>310</v>
      </c>
      <c r="AU237" s="159" t="s">
        <v>89</v>
      </c>
      <c r="AY237" s="14" t="s">
        <v>237</v>
      </c>
      <c r="BE237" s="160">
        <f t="shared" si="34"/>
        <v>0</v>
      </c>
      <c r="BF237" s="160">
        <f t="shared" si="35"/>
        <v>0</v>
      </c>
      <c r="BG237" s="160">
        <f t="shared" si="36"/>
        <v>0</v>
      </c>
      <c r="BH237" s="160">
        <f t="shared" si="37"/>
        <v>0</v>
      </c>
      <c r="BI237" s="160">
        <f t="shared" si="38"/>
        <v>0</v>
      </c>
      <c r="BJ237" s="14" t="s">
        <v>89</v>
      </c>
      <c r="BK237" s="160">
        <f t="shared" si="39"/>
        <v>0</v>
      </c>
      <c r="BL237" s="14" t="s">
        <v>286</v>
      </c>
      <c r="BM237" s="159" t="s">
        <v>3753</v>
      </c>
    </row>
    <row r="238" spans="1:65" s="2" customFormat="1" ht="21.75" customHeight="1" x14ac:dyDescent="0.2">
      <c r="A238" s="29"/>
      <c r="B238" s="146"/>
      <c r="C238" s="147" t="s">
        <v>536</v>
      </c>
      <c r="D238" s="147" t="s">
        <v>240</v>
      </c>
      <c r="E238" s="148"/>
      <c r="F238" s="149" t="s">
        <v>3754</v>
      </c>
      <c r="G238" s="150" t="s">
        <v>307</v>
      </c>
      <c r="H238" s="151">
        <v>1</v>
      </c>
      <c r="I238" s="152"/>
      <c r="J238" s="153">
        <f t="shared" si="3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31"/>
        <v>0</v>
      </c>
      <c r="Q238" s="157">
        <v>4.0000000000000002E-4</v>
      </c>
      <c r="R238" s="157">
        <f t="shared" si="32"/>
        <v>4.0000000000000002E-4</v>
      </c>
      <c r="S238" s="157">
        <v>0</v>
      </c>
      <c r="T238" s="158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286</v>
      </c>
      <c r="AT238" s="159" t="s">
        <v>240</v>
      </c>
      <c r="AU238" s="159" t="s">
        <v>89</v>
      </c>
      <c r="AY238" s="14" t="s">
        <v>237</v>
      </c>
      <c r="BE238" s="160">
        <f t="shared" si="34"/>
        <v>0</v>
      </c>
      <c r="BF238" s="160">
        <f t="shared" si="35"/>
        <v>0</v>
      </c>
      <c r="BG238" s="160">
        <f t="shared" si="36"/>
        <v>0</v>
      </c>
      <c r="BH238" s="160">
        <f t="shared" si="37"/>
        <v>0</v>
      </c>
      <c r="BI238" s="160">
        <f t="shared" si="38"/>
        <v>0</v>
      </c>
      <c r="BJ238" s="14" t="s">
        <v>89</v>
      </c>
      <c r="BK238" s="160">
        <f t="shared" si="39"/>
        <v>0</v>
      </c>
      <c r="BL238" s="14" t="s">
        <v>286</v>
      </c>
      <c r="BM238" s="159" t="s">
        <v>3755</v>
      </c>
    </row>
    <row r="239" spans="1:65" s="2" customFormat="1" ht="16.5" customHeight="1" x14ac:dyDescent="0.2">
      <c r="A239" s="29"/>
      <c r="B239" s="146"/>
      <c r="C239" s="161" t="s">
        <v>632</v>
      </c>
      <c r="D239" s="161" t="s">
        <v>310</v>
      </c>
      <c r="E239" s="162"/>
      <c r="F239" s="163" t="s">
        <v>3756</v>
      </c>
      <c r="G239" s="164" t="s">
        <v>307</v>
      </c>
      <c r="H239" s="165">
        <v>1</v>
      </c>
      <c r="I239" s="166"/>
      <c r="J239" s="167">
        <f t="shared" si="30"/>
        <v>0</v>
      </c>
      <c r="K239" s="168"/>
      <c r="L239" s="169"/>
      <c r="M239" s="170" t="s">
        <v>1</v>
      </c>
      <c r="N239" s="171" t="s">
        <v>43</v>
      </c>
      <c r="O239" s="54"/>
      <c r="P239" s="157">
        <f t="shared" si="31"/>
        <v>0</v>
      </c>
      <c r="Q239" s="157">
        <v>9.4999999999999998E-3</v>
      </c>
      <c r="R239" s="157">
        <f t="shared" si="32"/>
        <v>9.4999999999999998E-3</v>
      </c>
      <c r="S239" s="157">
        <v>0</v>
      </c>
      <c r="T239" s="158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312</v>
      </c>
      <c r="AT239" s="159" t="s">
        <v>310</v>
      </c>
      <c r="AU239" s="159" t="s">
        <v>89</v>
      </c>
      <c r="AY239" s="14" t="s">
        <v>237</v>
      </c>
      <c r="BE239" s="160">
        <f t="shared" si="34"/>
        <v>0</v>
      </c>
      <c r="BF239" s="160">
        <f t="shared" si="35"/>
        <v>0</v>
      </c>
      <c r="BG239" s="160">
        <f t="shared" si="36"/>
        <v>0</v>
      </c>
      <c r="BH239" s="160">
        <f t="shared" si="37"/>
        <v>0</v>
      </c>
      <c r="BI239" s="160">
        <f t="shared" si="38"/>
        <v>0</v>
      </c>
      <c r="BJ239" s="14" t="s">
        <v>89</v>
      </c>
      <c r="BK239" s="160">
        <f t="shared" si="39"/>
        <v>0</v>
      </c>
      <c r="BL239" s="14" t="s">
        <v>286</v>
      </c>
      <c r="BM239" s="159" t="s">
        <v>3757</v>
      </c>
    </row>
    <row r="240" spans="1:65" s="2" customFormat="1" ht="21.75" customHeight="1" x14ac:dyDescent="0.2">
      <c r="A240" s="29"/>
      <c r="B240" s="146"/>
      <c r="C240" s="147" t="s">
        <v>537</v>
      </c>
      <c r="D240" s="147" t="s">
        <v>240</v>
      </c>
      <c r="E240" s="148"/>
      <c r="F240" s="149" t="s">
        <v>3758</v>
      </c>
      <c r="G240" s="150" t="s">
        <v>303</v>
      </c>
      <c r="H240" s="151">
        <v>1</v>
      </c>
      <c r="I240" s="152"/>
      <c r="J240" s="153">
        <f t="shared" si="3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31"/>
        <v>0</v>
      </c>
      <c r="Q240" s="157">
        <v>2.47E-3</v>
      </c>
      <c r="R240" s="157">
        <f t="shared" si="32"/>
        <v>2.47E-3</v>
      </c>
      <c r="S240" s="157">
        <v>0</v>
      </c>
      <c r="T240" s="158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286</v>
      </c>
      <c r="AT240" s="159" t="s">
        <v>240</v>
      </c>
      <c r="AU240" s="159" t="s">
        <v>89</v>
      </c>
      <c r="AY240" s="14" t="s">
        <v>237</v>
      </c>
      <c r="BE240" s="160">
        <f t="shared" si="34"/>
        <v>0</v>
      </c>
      <c r="BF240" s="160">
        <f t="shared" si="35"/>
        <v>0</v>
      </c>
      <c r="BG240" s="160">
        <f t="shared" si="36"/>
        <v>0</v>
      </c>
      <c r="BH240" s="160">
        <f t="shared" si="37"/>
        <v>0</v>
      </c>
      <c r="BI240" s="160">
        <f t="shared" si="38"/>
        <v>0</v>
      </c>
      <c r="BJ240" s="14" t="s">
        <v>89</v>
      </c>
      <c r="BK240" s="160">
        <f t="shared" si="39"/>
        <v>0</v>
      </c>
      <c r="BL240" s="14" t="s">
        <v>286</v>
      </c>
      <c r="BM240" s="159" t="s">
        <v>3759</v>
      </c>
    </row>
    <row r="241" spans="1:65" s="2" customFormat="1" ht="21.75" customHeight="1" x14ac:dyDescent="0.2">
      <c r="A241" s="29"/>
      <c r="B241" s="146"/>
      <c r="C241" s="147" t="s">
        <v>633</v>
      </c>
      <c r="D241" s="147" t="s">
        <v>240</v>
      </c>
      <c r="E241" s="148"/>
      <c r="F241" s="149" t="s">
        <v>3760</v>
      </c>
      <c r="G241" s="150" t="s">
        <v>303</v>
      </c>
      <c r="H241" s="151">
        <v>1</v>
      </c>
      <c r="I241" s="152"/>
      <c r="J241" s="153">
        <f t="shared" si="3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31"/>
        <v>0</v>
      </c>
      <c r="Q241" s="157">
        <v>4.2700000000000004E-3</v>
      </c>
      <c r="R241" s="157">
        <f t="shared" si="32"/>
        <v>4.2700000000000004E-3</v>
      </c>
      <c r="S241" s="157">
        <v>0</v>
      </c>
      <c r="T241" s="158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286</v>
      </c>
      <c r="AT241" s="159" t="s">
        <v>240</v>
      </c>
      <c r="AU241" s="159" t="s">
        <v>89</v>
      </c>
      <c r="AY241" s="14" t="s">
        <v>237</v>
      </c>
      <c r="BE241" s="160">
        <f t="shared" si="34"/>
        <v>0</v>
      </c>
      <c r="BF241" s="160">
        <f t="shared" si="35"/>
        <v>0</v>
      </c>
      <c r="BG241" s="160">
        <f t="shared" si="36"/>
        <v>0</v>
      </c>
      <c r="BH241" s="160">
        <f t="shared" si="37"/>
        <v>0</v>
      </c>
      <c r="BI241" s="160">
        <f t="shared" si="38"/>
        <v>0</v>
      </c>
      <c r="BJ241" s="14" t="s">
        <v>89</v>
      </c>
      <c r="BK241" s="160">
        <f t="shared" si="39"/>
        <v>0</v>
      </c>
      <c r="BL241" s="14" t="s">
        <v>286</v>
      </c>
      <c r="BM241" s="159" t="s">
        <v>3761</v>
      </c>
    </row>
    <row r="242" spans="1:65" s="2" customFormat="1" ht="16.5" customHeight="1" x14ac:dyDescent="0.2">
      <c r="A242" s="29"/>
      <c r="B242" s="146"/>
      <c r="C242" s="161" t="s">
        <v>539</v>
      </c>
      <c r="D242" s="161" t="s">
        <v>310</v>
      </c>
      <c r="E242" s="162"/>
      <c r="F242" s="163" t="s">
        <v>3762</v>
      </c>
      <c r="G242" s="164" t="s">
        <v>307</v>
      </c>
      <c r="H242" s="165">
        <v>1</v>
      </c>
      <c r="I242" s="166"/>
      <c r="J242" s="167">
        <f t="shared" si="30"/>
        <v>0</v>
      </c>
      <c r="K242" s="168"/>
      <c r="L242" s="169"/>
      <c r="M242" s="170" t="s">
        <v>1</v>
      </c>
      <c r="N242" s="171" t="s">
        <v>43</v>
      </c>
      <c r="O242" s="54"/>
      <c r="P242" s="157">
        <f t="shared" si="31"/>
        <v>0</v>
      </c>
      <c r="Q242" s="157">
        <v>1E-4</v>
      </c>
      <c r="R242" s="157">
        <f t="shared" si="32"/>
        <v>1E-4</v>
      </c>
      <c r="S242" s="157">
        <v>0</v>
      </c>
      <c r="T242" s="158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312</v>
      </c>
      <c r="AT242" s="159" t="s">
        <v>310</v>
      </c>
      <c r="AU242" s="159" t="s">
        <v>89</v>
      </c>
      <c r="AY242" s="14" t="s">
        <v>237</v>
      </c>
      <c r="BE242" s="160">
        <f t="shared" si="34"/>
        <v>0</v>
      </c>
      <c r="BF242" s="160">
        <f t="shared" si="35"/>
        <v>0</v>
      </c>
      <c r="BG242" s="160">
        <f t="shared" si="36"/>
        <v>0</v>
      </c>
      <c r="BH242" s="160">
        <f t="shared" si="37"/>
        <v>0</v>
      </c>
      <c r="BI242" s="160">
        <f t="shared" si="38"/>
        <v>0</v>
      </c>
      <c r="BJ242" s="14" t="s">
        <v>89</v>
      </c>
      <c r="BK242" s="160">
        <f t="shared" si="39"/>
        <v>0</v>
      </c>
      <c r="BL242" s="14" t="s">
        <v>286</v>
      </c>
      <c r="BM242" s="159" t="s">
        <v>3763</v>
      </c>
    </row>
    <row r="243" spans="1:65" s="2" customFormat="1" ht="16.5" customHeight="1" x14ac:dyDescent="0.2">
      <c r="A243" s="29"/>
      <c r="B243" s="146"/>
      <c r="C243" s="161" t="s">
        <v>634</v>
      </c>
      <c r="D243" s="161" t="s">
        <v>310</v>
      </c>
      <c r="E243" s="162"/>
      <c r="F243" s="163" t="s">
        <v>3764</v>
      </c>
      <c r="G243" s="164" t="s">
        <v>307</v>
      </c>
      <c r="H243" s="165">
        <v>1</v>
      </c>
      <c r="I243" s="166"/>
      <c r="J243" s="167">
        <f t="shared" si="30"/>
        <v>0</v>
      </c>
      <c r="K243" s="168"/>
      <c r="L243" s="169"/>
      <c r="M243" s="170" t="s">
        <v>1</v>
      </c>
      <c r="N243" s="171" t="s">
        <v>43</v>
      </c>
      <c r="O243" s="54"/>
      <c r="P243" s="157">
        <f t="shared" si="31"/>
        <v>0</v>
      </c>
      <c r="Q243" s="157">
        <v>1E-4</v>
      </c>
      <c r="R243" s="157">
        <f t="shared" si="32"/>
        <v>1E-4</v>
      </c>
      <c r="S243" s="157">
        <v>0</v>
      </c>
      <c r="T243" s="158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312</v>
      </c>
      <c r="AT243" s="159" t="s">
        <v>310</v>
      </c>
      <c r="AU243" s="159" t="s">
        <v>89</v>
      </c>
      <c r="AY243" s="14" t="s">
        <v>237</v>
      </c>
      <c r="BE243" s="160">
        <f t="shared" si="34"/>
        <v>0</v>
      </c>
      <c r="BF243" s="160">
        <f t="shared" si="35"/>
        <v>0</v>
      </c>
      <c r="BG243" s="160">
        <f t="shared" si="36"/>
        <v>0</v>
      </c>
      <c r="BH243" s="160">
        <f t="shared" si="37"/>
        <v>0</v>
      </c>
      <c r="BI243" s="160">
        <f t="shared" si="38"/>
        <v>0</v>
      </c>
      <c r="BJ243" s="14" t="s">
        <v>89</v>
      </c>
      <c r="BK243" s="160">
        <f t="shared" si="39"/>
        <v>0</v>
      </c>
      <c r="BL243" s="14" t="s">
        <v>286</v>
      </c>
      <c r="BM243" s="159" t="s">
        <v>3765</v>
      </c>
    </row>
    <row r="244" spans="1:65" s="2" customFormat="1" ht="21.75" customHeight="1" x14ac:dyDescent="0.2">
      <c r="A244" s="29"/>
      <c r="B244" s="146"/>
      <c r="C244" s="147" t="s">
        <v>541</v>
      </c>
      <c r="D244" s="147" t="s">
        <v>240</v>
      </c>
      <c r="E244" s="148"/>
      <c r="F244" s="149" t="s">
        <v>3766</v>
      </c>
      <c r="G244" s="150" t="s">
        <v>303</v>
      </c>
      <c r="H244" s="151">
        <v>1</v>
      </c>
      <c r="I244" s="152"/>
      <c r="J244" s="153">
        <f t="shared" si="30"/>
        <v>0</v>
      </c>
      <c r="K244" s="154"/>
      <c r="L244" s="30"/>
      <c r="M244" s="155" t="s">
        <v>1</v>
      </c>
      <c r="N244" s="156" t="s">
        <v>43</v>
      </c>
      <c r="O244" s="54"/>
      <c r="P244" s="157">
        <f t="shared" si="31"/>
        <v>0</v>
      </c>
      <c r="Q244" s="157">
        <v>2.2699999999999999E-3</v>
      </c>
      <c r="R244" s="157">
        <f t="shared" si="32"/>
        <v>2.2699999999999999E-3</v>
      </c>
      <c r="S244" s="157">
        <v>0</v>
      </c>
      <c r="T244" s="158">
        <f t="shared" si="3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286</v>
      </c>
      <c r="AT244" s="159" t="s">
        <v>240</v>
      </c>
      <c r="AU244" s="159" t="s">
        <v>89</v>
      </c>
      <c r="AY244" s="14" t="s">
        <v>237</v>
      </c>
      <c r="BE244" s="160">
        <f t="shared" si="34"/>
        <v>0</v>
      </c>
      <c r="BF244" s="160">
        <f t="shared" si="35"/>
        <v>0</v>
      </c>
      <c r="BG244" s="160">
        <f t="shared" si="36"/>
        <v>0</v>
      </c>
      <c r="BH244" s="160">
        <f t="shared" si="37"/>
        <v>0</v>
      </c>
      <c r="BI244" s="160">
        <f t="shared" si="38"/>
        <v>0</v>
      </c>
      <c r="BJ244" s="14" t="s">
        <v>89</v>
      </c>
      <c r="BK244" s="160">
        <f t="shared" si="39"/>
        <v>0</v>
      </c>
      <c r="BL244" s="14" t="s">
        <v>286</v>
      </c>
      <c r="BM244" s="159" t="s">
        <v>3767</v>
      </c>
    </row>
    <row r="245" spans="1:65" s="2" customFormat="1" ht="21.75" customHeight="1" x14ac:dyDescent="0.2">
      <c r="A245" s="29"/>
      <c r="B245" s="146"/>
      <c r="C245" s="147" t="s">
        <v>637</v>
      </c>
      <c r="D245" s="147" t="s">
        <v>240</v>
      </c>
      <c r="E245" s="148"/>
      <c r="F245" s="149" t="s">
        <v>3768</v>
      </c>
      <c r="G245" s="150" t="s">
        <v>307</v>
      </c>
      <c r="H245" s="151">
        <v>2</v>
      </c>
      <c r="I245" s="152"/>
      <c r="J245" s="153">
        <f t="shared" si="30"/>
        <v>0</v>
      </c>
      <c r="K245" s="154"/>
      <c r="L245" s="30"/>
      <c r="M245" s="155" t="s">
        <v>1</v>
      </c>
      <c r="N245" s="156" t="s">
        <v>43</v>
      </c>
      <c r="O245" s="54"/>
      <c r="P245" s="157">
        <f t="shared" si="31"/>
        <v>0</v>
      </c>
      <c r="Q245" s="157">
        <v>0</v>
      </c>
      <c r="R245" s="157">
        <f t="shared" si="32"/>
        <v>0</v>
      </c>
      <c r="S245" s="157">
        <v>0</v>
      </c>
      <c r="T245" s="158">
        <f t="shared" si="3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286</v>
      </c>
      <c r="AT245" s="159" t="s">
        <v>240</v>
      </c>
      <c r="AU245" s="159" t="s">
        <v>89</v>
      </c>
      <c r="AY245" s="14" t="s">
        <v>237</v>
      </c>
      <c r="BE245" s="160">
        <f t="shared" si="34"/>
        <v>0</v>
      </c>
      <c r="BF245" s="160">
        <f t="shared" si="35"/>
        <v>0</v>
      </c>
      <c r="BG245" s="160">
        <f t="shared" si="36"/>
        <v>0</v>
      </c>
      <c r="BH245" s="160">
        <f t="shared" si="37"/>
        <v>0</v>
      </c>
      <c r="BI245" s="160">
        <f t="shared" si="38"/>
        <v>0</v>
      </c>
      <c r="BJ245" s="14" t="s">
        <v>89</v>
      </c>
      <c r="BK245" s="160">
        <f t="shared" si="39"/>
        <v>0</v>
      </c>
      <c r="BL245" s="14" t="s">
        <v>286</v>
      </c>
      <c r="BM245" s="159" t="s">
        <v>3769</v>
      </c>
    </row>
    <row r="246" spans="1:65" s="2" customFormat="1" ht="16.5" customHeight="1" x14ac:dyDescent="0.2">
      <c r="A246" s="29"/>
      <c r="B246" s="146"/>
      <c r="C246" s="161" t="s">
        <v>543</v>
      </c>
      <c r="D246" s="161" t="s">
        <v>310</v>
      </c>
      <c r="E246" s="162"/>
      <c r="F246" s="163" t="s">
        <v>3770</v>
      </c>
      <c r="G246" s="164" t="s">
        <v>307</v>
      </c>
      <c r="H246" s="165">
        <v>1</v>
      </c>
      <c r="I246" s="166"/>
      <c r="J246" s="167">
        <f t="shared" si="30"/>
        <v>0</v>
      </c>
      <c r="K246" s="168"/>
      <c r="L246" s="169"/>
      <c r="M246" s="170" t="s">
        <v>1</v>
      </c>
      <c r="N246" s="171" t="s">
        <v>43</v>
      </c>
      <c r="O246" s="54"/>
      <c r="P246" s="157">
        <f t="shared" si="31"/>
        <v>0</v>
      </c>
      <c r="Q246" s="157">
        <v>4.81E-3</v>
      </c>
      <c r="R246" s="157">
        <f t="shared" si="32"/>
        <v>4.81E-3</v>
      </c>
      <c r="S246" s="157">
        <v>0</v>
      </c>
      <c r="T246" s="158">
        <f t="shared" si="3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312</v>
      </c>
      <c r="AT246" s="159" t="s">
        <v>310</v>
      </c>
      <c r="AU246" s="159" t="s">
        <v>89</v>
      </c>
      <c r="AY246" s="14" t="s">
        <v>237</v>
      </c>
      <c r="BE246" s="160">
        <f t="shared" si="34"/>
        <v>0</v>
      </c>
      <c r="BF246" s="160">
        <f t="shared" si="35"/>
        <v>0</v>
      </c>
      <c r="BG246" s="160">
        <f t="shared" si="36"/>
        <v>0</v>
      </c>
      <c r="BH246" s="160">
        <f t="shared" si="37"/>
        <v>0</v>
      </c>
      <c r="BI246" s="160">
        <f t="shared" si="38"/>
        <v>0</v>
      </c>
      <c r="BJ246" s="14" t="s">
        <v>89</v>
      </c>
      <c r="BK246" s="160">
        <f t="shared" si="39"/>
        <v>0</v>
      </c>
      <c r="BL246" s="14" t="s">
        <v>286</v>
      </c>
      <c r="BM246" s="159" t="s">
        <v>3771</v>
      </c>
    </row>
    <row r="247" spans="1:65" s="2" customFormat="1" ht="16.5" customHeight="1" x14ac:dyDescent="0.2">
      <c r="A247" s="29"/>
      <c r="B247" s="146"/>
      <c r="C247" s="161" t="s">
        <v>639</v>
      </c>
      <c r="D247" s="161" t="s">
        <v>310</v>
      </c>
      <c r="E247" s="162"/>
      <c r="F247" s="163" t="s">
        <v>3772</v>
      </c>
      <c r="G247" s="164" t="s">
        <v>307</v>
      </c>
      <c r="H247" s="165">
        <v>1</v>
      </c>
      <c r="I247" s="166"/>
      <c r="J247" s="167">
        <f t="shared" si="30"/>
        <v>0</v>
      </c>
      <c r="K247" s="168"/>
      <c r="L247" s="169"/>
      <c r="M247" s="170" t="s">
        <v>1</v>
      </c>
      <c r="N247" s="171" t="s">
        <v>43</v>
      </c>
      <c r="O247" s="54"/>
      <c r="P247" s="157">
        <f t="shared" si="31"/>
        <v>0</v>
      </c>
      <c r="Q247" s="157">
        <v>1.5200000000000001E-3</v>
      </c>
      <c r="R247" s="157">
        <f t="shared" si="32"/>
        <v>1.5200000000000001E-3</v>
      </c>
      <c r="S247" s="157">
        <v>0</v>
      </c>
      <c r="T247" s="158">
        <f t="shared" si="3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312</v>
      </c>
      <c r="AT247" s="159" t="s">
        <v>310</v>
      </c>
      <c r="AU247" s="159" t="s">
        <v>89</v>
      </c>
      <c r="AY247" s="14" t="s">
        <v>237</v>
      </c>
      <c r="BE247" s="160">
        <f t="shared" si="34"/>
        <v>0</v>
      </c>
      <c r="BF247" s="160">
        <f t="shared" si="35"/>
        <v>0</v>
      </c>
      <c r="BG247" s="160">
        <f t="shared" si="36"/>
        <v>0</v>
      </c>
      <c r="BH247" s="160">
        <f t="shared" si="37"/>
        <v>0</v>
      </c>
      <c r="BI247" s="160">
        <f t="shared" si="38"/>
        <v>0</v>
      </c>
      <c r="BJ247" s="14" t="s">
        <v>89</v>
      </c>
      <c r="BK247" s="160">
        <f t="shared" si="39"/>
        <v>0</v>
      </c>
      <c r="BL247" s="14" t="s">
        <v>286</v>
      </c>
      <c r="BM247" s="159" t="s">
        <v>3773</v>
      </c>
    </row>
    <row r="248" spans="1:65" s="2" customFormat="1" ht="21.75" customHeight="1" x14ac:dyDescent="0.2">
      <c r="A248" s="29"/>
      <c r="B248" s="146"/>
      <c r="C248" s="147" t="s">
        <v>545</v>
      </c>
      <c r="D248" s="147" t="s">
        <v>240</v>
      </c>
      <c r="E248" s="148"/>
      <c r="F248" s="149" t="s">
        <v>3774</v>
      </c>
      <c r="G248" s="150" t="s">
        <v>307</v>
      </c>
      <c r="H248" s="151">
        <v>1</v>
      </c>
      <c r="I248" s="152"/>
      <c r="J248" s="153">
        <f t="shared" si="30"/>
        <v>0</v>
      </c>
      <c r="K248" s="154"/>
      <c r="L248" s="30"/>
      <c r="M248" s="155" t="s">
        <v>1</v>
      </c>
      <c r="N248" s="156" t="s">
        <v>43</v>
      </c>
      <c r="O248" s="54"/>
      <c r="P248" s="157">
        <f t="shared" si="31"/>
        <v>0</v>
      </c>
      <c r="Q248" s="157">
        <v>0</v>
      </c>
      <c r="R248" s="157">
        <f t="shared" si="32"/>
        <v>0</v>
      </c>
      <c r="S248" s="157">
        <v>0</v>
      </c>
      <c r="T248" s="158">
        <f t="shared" si="3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286</v>
      </c>
      <c r="AT248" s="159" t="s">
        <v>240</v>
      </c>
      <c r="AU248" s="159" t="s">
        <v>89</v>
      </c>
      <c r="AY248" s="14" t="s">
        <v>237</v>
      </c>
      <c r="BE248" s="160">
        <f t="shared" si="34"/>
        <v>0</v>
      </c>
      <c r="BF248" s="160">
        <f t="shared" si="35"/>
        <v>0</v>
      </c>
      <c r="BG248" s="160">
        <f t="shared" si="36"/>
        <v>0</v>
      </c>
      <c r="BH248" s="160">
        <f t="shared" si="37"/>
        <v>0</v>
      </c>
      <c r="BI248" s="160">
        <f t="shared" si="38"/>
        <v>0</v>
      </c>
      <c r="BJ248" s="14" t="s">
        <v>89</v>
      </c>
      <c r="BK248" s="160">
        <f t="shared" si="39"/>
        <v>0</v>
      </c>
      <c r="BL248" s="14" t="s">
        <v>286</v>
      </c>
      <c r="BM248" s="159" t="s">
        <v>3775</v>
      </c>
    </row>
    <row r="249" spans="1:65" s="2" customFormat="1" ht="21.75" customHeight="1" x14ac:dyDescent="0.2">
      <c r="A249" s="29"/>
      <c r="B249" s="146"/>
      <c r="C249" s="161" t="s">
        <v>644</v>
      </c>
      <c r="D249" s="161" t="s">
        <v>310</v>
      </c>
      <c r="E249" s="162"/>
      <c r="F249" s="163" t="s">
        <v>4871</v>
      </c>
      <c r="G249" s="164" t="s">
        <v>307</v>
      </c>
      <c r="H249" s="165">
        <v>1</v>
      </c>
      <c r="I249" s="166"/>
      <c r="J249" s="167">
        <f t="shared" si="30"/>
        <v>0</v>
      </c>
      <c r="K249" s="168"/>
      <c r="L249" s="169"/>
      <c r="M249" s="170" t="s">
        <v>1</v>
      </c>
      <c r="N249" s="171" t="s">
        <v>43</v>
      </c>
      <c r="O249" s="54"/>
      <c r="P249" s="157">
        <f t="shared" si="31"/>
        <v>0</v>
      </c>
      <c r="Q249" s="157">
        <v>1.32E-3</v>
      </c>
      <c r="R249" s="157">
        <f t="shared" si="32"/>
        <v>1.32E-3</v>
      </c>
      <c r="S249" s="157">
        <v>0</v>
      </c>
      <c r="T249" s="158">
        <f t="shared" si="3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312</v>
      </c>
      <c r="AT249" s="159" t="s">
        <v>310</v>
      </c>
      <c r="AU249" s="159" t="s">
        <v>89</v>
      </c>
      <c r="AY249" s="14" t="s">
        <v>237</v>
      </c>
      <c r="BE249" s="160">
        <f t="shared" si="34"/>
        <v>0</v>
      </c>
      <c r="BF249" s="160">
        <f t="shared" si="35"/>
        <v>0</v>
      </c>
      <c r="BG249" s="160">
        <f t="shared" si="36"/>
        <v>0</v>
      </c>
      <c r="BH249" s="160">
        <f t="shared" si="37"/>
        <v>0</v>
      </c>
      <c r="BI249" s="160">
        <f t="shared" si="38"/>
        <v>0</v>
      </c>
      <c r="BJ249" s="14" t="s">
        <v>89</v>
      </c>
      <c r="BK249" s="160">
        <f t="shared" si="39"/>
        <v>0</v>
      </c>
      <c r="BL249" s="14" t="s">
        <v>286</v>
      </c>
      <c r="BM249" s="159" t="s">
        <v>3776</v>
      </c>
    </row>
    <row r="250" spans="1:65" s="2" customFormat="1" ht="21.75" customHeight="1" x14ac:dyDescent="0.2">
      <c r="A250" s="29"/>
      <c r="B250" s="146"/>
      <c r="C250" s="147" t="s">
        <v>547</v>
      </c>
      <c r="D250" s="147" t="s">
        <v>240</v>
      </c>
      <c r="E250" s="148"/>
      <c r="F250" s="149" t="s">
        <v>2004</v>
      </c>
      <c r="G250" s="150" t="s">
        <v>266</v>
      </c>
      <c r="H250" s="151">
        <v>0.26100000000000001</v>
      </c>
      <c r="I250" s="152"/>
      <c r="J250" s="153">
        <f t="shared" si="30"/>
        <v>0</v>
      </c>
      <c r="K250" s="154"/>
      <c r="L250" s="30"/>
      <c r="M250" s="155" t="s">
        <v>1</v>
      </c>
      <c r="N250" s="156" t="s">
        <v>43</v>
      </c>
      <c r="O250" s="54"/>
      <c r="P250" s="157">
        <f t="shared" si="31"/>
        <v>0</v>
      </c>
      <c r="Q250" s="157">
        <v>0</v>
      </c>
      <c r="R250" s="157">
        <f t="shared" si="32"/>
        <v>0</v>
      </c>
      <c r="S250" s="157">
        <v>0</v>
      </c>
      <c r="T250" s="158">
        <f t="shared" si="3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286</v>
      </c>
      <c r="AT250" s="159" t="s">
        <v>240</v>
      </c>
      <c r="AU250" s="159" t="s">
        <v>89</v>
      </c>
      <c r="AY250" s="14" t="s">
        <v>237</v>
      </c>
      <c r="BE250" s="160">
        <f t="shared" si="34"/>
        <v>0</v>
      </c>
      <c r="BF250" s="160">
        <f t="shared" si="35"/>
        <v>0</v>
      </c>
      <c r="BG250" s="160">
        <f t="shared" si="36"/>
        <v>0</v>
      </c>
      <c r="BH250" s="160">
        <f t="shared" si="37"/>
        <v>0</v>
      </c>
      <c r="BI250" s="160">
        <f t="shared" si="38"/>
        <v>0</v>
      </c>
      <c r="BJ250" s="14" t="s">
        <v>89</v>
      </c>
      <c r="BK250" s="160">
        <f t="shared" si="39"/>
        <v>0</v>
      </c>
      <c r="BL250" s="14" t="s">
        <v>286</v>
      </c>
      <c r="BM250" s="159" t="s">
        <v>3777</v>
      </c>
    </row>
    <row r="251" spans="1:65" s="12" customFormat="1" ht="22.95" customHeight="1" x14ac:dyDescent="0.25">
      <c r="B251" s="134"/>
      <c r="D251" s="135" t="s">
        <v>76</v>
      </c>
      <c r="E251" s="144"/>
      <c r="F251" s="144" t="s">
        <v>2006</v>
      </c>
      <c r="I251" s="137"/>
      <c r="J251" s="145">
        <f>BK251</f>
        <v>0</v>
      </c>
      <c r="L251" s="134"/>
      <c r="M251" s="138"/>
      <c r="N251" s="139"/>
      <c r="O251" s="139"/>
      <c r="P251" s="140">
        <f>SUM(P252:P255)</f>
        <v>0</v>
      </c>
      <c r="Q251" s="139"/>
      <c r="R251" s="140">
        <f>SUM(R252:R255)</f>
        <v>9.2000000000000003E-4</v>
      </c>
      <c r="S251" s="139"/>
      <c r="T251" s="141">
        <f>SUM(T252:T255)</f>
        <v>5.8420000000000007E-2</v>
      </c>
      <c r="AR251" s="135" t="s">
        <v>89</v>
      </c>
      <c r="AT251" s="142" t="s">
        <v>76</v>
      </c>
      <c r="AU251" s="142" t="s">
        <v>83</v>
      </c>
      <c r="AY251" s="135" t="s">
        <v>237</v>
      </c>
      <c r="BK251" s="143">
        <f>SUM(BK252:BK255)</f>
        <v>0</v>
      </c>
    </row>
    <row r="252" spans="1:65" s="2" customFormat="1" ht="21.75" customHeight="1" x14ac:dyDescent="0.2">
      <c r="A252" s="29"/>
      <c r="B252" s="146"/>
      <c r="C252" s="147" t="s">
        <v>289</v>
      </c>
      <c r="D252" s="147" t="s">
        <v>240</v>
      </c>
      <c r="E252" s="148"/>
      <c r="F252" s="149" t="s">
        <v>2007</v>
      </c>
      <c r="G252" s="150" t="s">
        <v>376</v>
      </c>
      <c r="H252" s="151">
        <v>23</v>
      </c>
      <c r="I252" s="152"/>
      <c r="J252" s="153">
        <f>ROUND(I252*H252,2)</f>
        <v>0</v>
      </c>
      <c r="K252" s="154"/>
      <c r="L252" s="30"/>
      <c r="M252" s="155" t="s">
        <v>1</v>
      </c>
      <c r="N252" s="156" t="s">
        <v>43</v>
      </c>
      <c r="O252" s="54"/>
      <c r="P252" s="157">
        <f>O252*H252</f>
        <v>0</v>
      </c>
      <c r="Q252" s="157">
        <v>4.0000000000000003E-5</v>
      </c>
      <c r="R252" s="157">
        <f>Q252*H252</f>
        <v>9.2000000000000003E-4</v>
      </c>
      <c r="S252" s="157">
        <v>2.5400000000000002E-3</v>
      </c>
      <c r="T252" s="158">
        <f>S252*H252</f>
        <v>5.8420000000000007E-2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286</v>
      </c>
      <c r="AT252" s="159" t="s">
        <v>240</v>
      </c>
      <c r="AU252" s="159" t="s">
        <v>89</v>
      </c>
      <c r="AY252" s="14" t="s">
        <v>237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286</v>
      </c>
      <c r="BM252" s="159" t="s">
        <v>3778</v>
      </c>
    </row>
    <row r="253" spans="1:65" s="2" customFormat="1" ht="21.75" customHeight="1" x14ac:dyDescent="0.2">
      <c r="A253" s="29"/>
      <c r="B253" s="146"/>
      <c r="C253" s="147" t="s">
        <v>549</v>
      </c>
      <c r="D253" s="147" t="s">
        <v>240</v>
      </c>
      <c r="E253" s="148"/>
      <c r="F253" s="149" t="s">
        <v>2011</v>
      </c>
      <c r="G253" s="150" t="s">
        <v>376</v>
      </c>
      <c r="H253" s="151">
        <v>49.2</v>
      </c>
      <c r="I253" s="152"/>
      <c r="J253" s="153">
        <f>ROUND(I253*H253,2)</f>
        <v>0</v>
      </c>
      <c r="K253" s="154"/>
      <c r="L253" s="30"/>
      <c r="M253" s="155" t="s">
        <v>1</v>
      </c>
      <c r="N253" s="156" t="s">
        <v>43</v>
      </c>
      <c r="O253" s="54"/>
      <c r="P253" s="157">
        <f>O253*H253</f>
        <v>0</v>
      </c>
      <c r="Q253" s="157">
        <v>0</v>
      </c>
      <c r="R253" s="157">
        <f>Q253*H253</f>
        <v>0</v>
      </c>
      <c r="S253" s="157">
        <v>0</v>
      </c>
      <c r="T253" s="158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59" t="s">
        <v>286</v>
      </c>
      <c r="AT253" s="159" t="s">
        <v>240</v>
      </c>
      <c r="AU253" s="159" t="s">
        <v>89</v>
      </c>
      <c r="AY253" s="14" t="s">
        <v>237</v>
      </c>
      <c r="BE253" s="160">
        <f>IF(N253="základná",J253,0)</f>
        <v>0</v>
      </c>
      <c r="BF253" s="160">
        <f>IF(N253="znížená",J253,0)</f>
        <v>0</v>
      </c>
      <c r="BG253" s="160">
        <f>IF(N253="zákl. prenesená",J253,0)</f>
        <v>0</v>
      </c>
      <c r="BH253" s="160">
        <f>IF(N253="zníž. prenesená",J253,0)</f>
        <v>0</v>
      </c>
      <c r="BI253" s="160">
        <f>IF(N253="nulová",J253,0)</f>
        <v>0</v>
      </c>
      <c r="BJ253" s="14" t="s">
        <v>89</v>
      </c>
      <c r="BK253" s="160">
        <f>ROUND(I253*H253,2)</f>
        <v>0</v>
      </c>
      <c r="BL253" s="14" t="s">
        <v>286</v>
      </c>
      <c r="BM253" s="159" t="s">
        <v>3779</v>
      </c>
    </row>
    <row r="254" spans="1:65" s="2" customFormat="1" ht="33" customHeight="1" x14ac:dyDescent="0.2">
      <c r="A254" s="29"/>
      <c r="B254" s="146"/>
      <c r="C254" s="147" t="s">
        <v>654</v>
      </c>
      <c r="D254" s="147" t="s">
        <v>240</v>
      </c>
      <c r="E254" s="148"/>
      <c r="F254" s="149" t="s">
        <v>2013</v>
      </c>
      <c r="G254" s="150" t="s">
        <v>266</v>
      </c>
      <c r="H254" s="151">
        <v>0.12</v>
      </c>
      <c r="I254" s="152"/>
      <c r="J254" s="153">
        <f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>O254*H254</f>
        <v>0</v>
      </c>
      <c r="Q254" s="157">
        <v>0</v>
      </c>
      <c r="R254" s="157">
        <f>Q254*H254</f>
        <v>0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286</v>
      </c>
      <c r="AT254" s="159" t="s">
        <v>240</v>
      </c>
      <c r="AU254" s="159" t="s">
        <v>89</v>
      </c>
      <c r="AY254" s="14" t="s">
        <v>237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286</v>
      </c>
      <c r="BM254" s="159" t="s">
        <v>3780</v>
      </c>
    </row>
    <row r="255" spans="1:65" s="2" customFormat="1" ht="21.75" customHeight="1" x14ac:dyDescent="0.2">
      <c r="A255" s="29"/>
      <c r="B255" s="146"/>
      <c r="C255" s="147" t="s">
        <v>551</v>
      </c>
      <c r="D255" s="147" t="s">
        <v>240</v>
      </c>
      <c r="E255" s="148"/>
      <c r="F255" s="149" t="s">
        <v>2015</v>
      </c>
      <c r="G255" s="150" t="s">
        <v>266</v>
      </c>
      <c r="H255" s="151">
        <v>1E-3</v>
      </c>
      <c r="I255" s="152"/>
      <c r="J255" s="153">
        <f>ROUND(I255*H255,2)</f>
        <v>0</v>
      </c>
      <c r="K255" s="154"/>
      <c r="L255" s="30"/>
      <c r="M255" s="155" t="s">
        <v>1</v>
      </c>
      <c r="N255" s="156" t="s">
        <v>43</v>
      </c>
      <c r="O255" s="54"/>
      <c r="P255" s="157">
        <f>O255*H255</f>
        <v>0</v>
      </c>
      <c r="Q255" s="157">
        <v>0</v>
      </c>
      <c r="R255" s="157">
        <f>Q255*H255</f>
        <v>0</v>
      </c>
      <c r="S255" s="157">
        <v>0</v>
      </c>
      <c r="T255" s="158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286</v>
      </c>
      <c r="AT255" s="159" t="s">
        <v>240</v>
      </c>
      <c r="AU255" s="159" t="s">
        <v>89</v>
      </c>
      <c r="AY255" s="14" t="s">
        <v>237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4" t="s">
        <v>89</v>
      </c>
      <c r="BK255" s="160">
        <f>ROUND(I255*H255,2)</f>
        <v>0</v>
      </c>
      <c r="BL255" s="14" t="s">
        <v>286</v>
      </c>
      <c r="BM255" s="159" t="s">
        <v>3781</v>
      </c>
    </row>
    <row r="256" spans="1:65" s="12" customFormat="1" ht="22.95" customHeight="1" x14ac:dyDescent="0.25">
      <c r="B256" s="134"/>
      <c r="D256" s="135" t="s">
        <v>76</v>
      </c>
      <c r="E256" s="144"/>
      <c r="F256" s="144" t="s">
        <v>2017</v>
      </c>
      <c r="I256" s="137"/>
      <c r="J256" s="145">
        <f>BK256</f>
        <v>0</v>
      </c>
      <c r="L256" s="134"/>
      <c r="M256" s="138"/>
      <c r="N256" s="139"/>
      <c r="O256" s="139"/>
      <c r="P256" s="140">
        <f>SUM(P257:P296)</f>
        <v>0</v>
      </c>
      <c r="Q256" s="139"/>
      <c r="R256" s="140">
        <f>SUM(R257:R296)</f>
        <v>3.8049999999999994E-2</v>
      </c>
      <c r="S256" s="139"/>
      <c r="T256" s="141">
        <f>SUM(T257:T296)</f>
        <v>0</v>
      </c>
      <c r="AR256" s="135" t="s">
        <v>89</v>
      </c>
      <c r="AT256" s="142" t="s">
        <v>76</v>
      </c>
      <c r="AU256" s="142" t="s">
        <v>83</v>
      </c>
      <c r="AY256" s="135" t="s">
        <v>237</v>
      </c>
      <c r="BK256" s="143">
        <f>SUM(BK257:BK296)</f>
        <v>0</v>
      </c>
    </row>
    <row r="257" spans="1:65" s="2" customFormat="1" ht="21.75" customHeight="1" x14ac:dyDescent="0.2">
      <c r="A257" s="29"/>
      <c r="B257" s="146"/>
      <c r="C257" s="161" t="s">
        <v>659</v>
      </c>
      <c r="D257" s="161" t="s">
        <v>310</v>
      </c>
      <c r="E257" s="162"/>
      <c r="F257" s="163" t="s">
        <v>3782</v>
      </c>
      <c r="G257" s="164" t="s">
        <v>307</v>
      </c>
      <c r="H257" s="165">
        <v>2</v>
      </c>
      <c r="I257" s="166"/>
      <c r="J257" s="167">
        <f t="shared" ref="J257:J296" si="40">ROUND(I257*H257,2)</f>
        <v>0</v>
      </c>
      <c r="K257" s="168"/>
      <c r="L257" s="169"/>
      <c r="M257" s="170" t="s">
        <v>1</v>
      </c>
      <c r="N257" s="171" t="s">
        <v>43</v>
      </c>
      <c r="O257" s="54"/>
      <c r="P257" s="157">
        <f t="shared" ref="P257:P296" si="41">O257*H257</f>
        <v>0</v>
      </c>
      <c r="Q257" s="157">
        <v>4.8999999999999998E-4</v>
      </c>
      <c r="R257" s="157">
        <f t="shared" ref="R257:R296" si="42">Q257*H257</f>
        <v>9.7999999999999997E-4</v>
      </c>
      <c r="S257" s="157">
        <v>0</v>
      </c>
      <c r="T257" s="158">
        <f t="shared" ref="T257:T296" si="43"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312</v>
      </c>
      <c r="AT257" s="159" t="s">
        <v>310</v>
      </c>
      <c r="AU257" s="159" t="s">
        <v>89</v>
      </c>
      <c r="AY257" s="14" t="s">
        <v>237</v>
      </c>
      <c r="BE257" s="160">
        <f t="shared" ref="BE257:BE296" si="44">IF(N257="základná",J257,0)</f>
        <v>0</v>
      </c>
      <c r="BF257" s="160">
        <f t="shared" ref="BF257:BF296" si="45">IF(N257="znížená",J257,0)</f>
        <v>0</v>
      </c>
      <c r="BG257" s="160">
        <f t="shared" ref="BG257:BG296" si="46">IF(N257="zákl. prenesená",J257,0)</f>
        <v>0</v>
      </c>
      <c r="BH257" s="160">
        <f t="shared" ref="BH257:BH296" si="47">IF(N257="zníž. prenesená",J257,0)</f>
        <v>0</v>
      </c>
      <c r="BI257" s="160">
        <f t="shared" ref="BI257:BI296" si="48">IF(N257="nulová",J257,0)</f>
        <v>0</v>
      </c>
      <c r="BJ257" s="14" t="s">
        <v>89</v>
      </c>
      <c r="BK257" s="160">
        <f t="shared" ref="BK257:BK296" si="49">ROUND(I257*H257,2)</f>
        <v>0</v>
      </c>
      <c r="BL257" s="14" t="s">
        <v>286</v>
      </c>
      <c r="BM257" s="159" t="s">
        <v>3783</v>
      </c>
    </row>
    <row r="258" spans="1:65" s="2" customFormat="1" ht="21.75" customHeight="1" x14ac:dyDescent="0.2">
      <c r="A258" s="29"/>
      <c r="B258" s="146"/>
      <c r="C258" s="161" t="s">
        <v>553</v>
      </c>
      <c r="D258" s="161" t="s">
        <v>310</v>
      </c>
      <c r="E258" s="162"/>
      <c r="F258" s="163" t="s">
        <v>3784</v>
      </c>
      <c r="G258" s="164" t="s">
        <v>307</v>
      </c>
      <c r="H258" s="165">
        <v>2</v>
      </c>
      <c r="I258" s="166"/>
      <c r="J258" s="167">
        <f t="shared" si="40"/>
        <v>0</v>
      </c>
      <c r="K258" s="168"/>
      <c r="L258" s="169"/>
      <c r="M258" s="170" t="s">
        <v>1</v>
      </c>
      <c r="N258" s="171" t="s">
        <v>43</v>
      </c>
      <c r="O258" s="54"/>
      <c r="P258" s="157">
        <f t="shared" si="41"/>
        <v>0</v>
      </c>
      <c r="Q258" s="157">
        <v>1.35E-4</v>
      </c>
      <c r="R258" s="157">
        <f t="shared" si="42"/>
        <v>2.7E-4</v>
      </c>
      <c r="S258" s="157">
        <v>0</v>
      </c>
      <c r="T258" s="158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312</v>
      </c>
      <c r="AT258" s="159" t="s">
        <v>310</v>
      </c>
      <c r="AU258" s="159" t="s">
        <v>89</v>
      </c>
      <c r="AY258" s="14" t="s">
        <v>237</v>
      </c>
      <c r="BE258" s="160">
        <f t="shared" si="44"/>
        <v>0</v>
      </c>
      <c r="BF258" s="160">
        <f t="shared" si="45"/>
        <v>0</v>
      </c>
      <c r="BG258" s="160">
        <f t="shared" si="46"/>
        <v>0</v>
      </c>
      <c r="BH258" s="160">
        <f t="shared" si="47"/>
        <v>0</v>
      </c>
      <c r="BI258" s="160">
        <f t="shared" si="48"/>
        <v>0</v>
      </c>
      <c r="BJ258" s="14" t="s">
        <v>89</v>
      </c>
      <c r="BK258" s="160">
        <f t="shared" si="49"/>
        <v>0</v>
      </c>
      <c r="BL258" s="14" t="s">
        <v>286</v>
      </c>
      <c r="BM258" s="159" t="s">
        <v>3785</v>
      </c>
    </row>
    <row r="259" spans="1:65" s="2" customFormat="1" ht="16.5" customHeight="1" x14ac:dyDescent="0.2">
      <c r="A259" s="29"/>
      <c r="B259" s="146"/>
      <c r="C259" s="161" t="s">
        <v>664</v>
      </c>
      <c r="D259" s="161" t="s">
        <v>310</v>
      </c>
      <c r="E259" s="162"/>
      <c r="F259" s="163" t="s">
        <v>3786</v>
      </c>
      <c r="G259" s="164" t="s">
        <v>307</v>
      </c>
      <c r="H259" s="165">
        <v>2</v>
      </c>
      <c r="I259" s="166"/>
      <c r="J259" s="167">
        <f t="shared" si="40"/>
        <v>0</v>
      </c>
      <c r="K259" s="168"/>
      <c r="L259" s="169"/>
      <c r="M259" s="170" t="s">
        <v>1</v>
      </c>
      <c r="N259" s="171" t="s">
        <v>43</v>
      </c>
      <c r="O259" s="54"/>
      <c r="P259" s="157">
        <f t="shared" si="41"/>
        <v>0</v>
      </c>
      <c r="Q259" s="157">
        <v>6.2E-4</v>
      </c>
      <c r="R259" s="157">
        <f t="shared" si="42"/>
        <v>1.24E-3</v>
      </c>
      <c r="S259" s="157">
        <v>0</v>
      </c>
      <c r="T259" s="158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312</v>
      </c>
      <c r="AT259" s="159" t="s">
        <v>310</v>
      </c>
      <c r="AU259" s="159" t="s">
        <v>89</v>
      </c>
      <c r="AY259" s="14" t="s">
        <v>237</v>
      </c>
      <c r="BE259" s="160">
        <f t="shared" si="44"/>
        <v>0</v>
      </c>
      <c r="BF259" s="160">
        <f t="shared" si="45"/>
        <v>0</v>
      </c>
      <c r="BG259" s="160">
        <f t="shared" si="46"/>
        <v>0</v>
      </c>
      <c r="BH259" s="160">
        <f t="shared" si="47"/>
        <v>0</v>
      </c>
      <c r="BI259" s="160">
        <f t="shared" si="48"/>
        <v>0</v>
      </c>
      <c r="BJ259" s="14" t="s">
        <v>89</v>
      </c>
      <c r="BK259" s="160">
        <f t="shared" si="49"/>
        <v>0</v>
      </c>
      <c r="BL259" s="14" t="s">
        <v>286</v>
      </c>
      <c r="BM259" s="159" t="s">
        <v>3787</v>
      </c>
    </row>
    <row r="260" spans="1:65" s="2" customFormat="1" ht="16.5" customHeight="1" x14ac:dyDescent="0.2">
      <c r="A260" s="29"/>
      <c r="B260" s="146"/>
      <c r="C260" s="147" t="s">
        <v>555</v>
      </c>
      <c r="D260" s="147" t="s">
        <v>240</v>
      </c>
      <c r="E260" s="148"/>
      <c r="F260" s="149" t="s">
        <v>3788</v>
      </c>
      <c r="G260" s="150" t="s">
        <v>307</v>
      </c>
      <c r="H260" s="151">
        <v>4</v>
      </c>
      <c r="I260" s="152"/>
      <c r="J260" s="153">
        <f t="shared" si="40"/>
        <v>0</v>
      </c>
      <c r="K260" s="154"/>
      <c r="L260" s="30"/>
      <c r="M260" s="155" t="s">
        <v>1</v>
      </c>
      <c r="N260" s="156" t="s">
        <v>43</v>
      </c>
      <c r="O260" s="54"/>
      <c r="P260" s="157">
        <f t="shared" si="41"/>
        <v>0</v>
      </c>
      <c r="Q260" s="157">
        <v>2.0000000000000002E-5</v>
      </c>
      <c r="R260" s="157">
        <f t="shared" si="42"/>
        <v>8.0000000000000007E-5</v>
      </c>
      <c r="S260" s="157">
        <v>0</v>
      </c>
      <c r="T260" s="158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286</v>
      </c>
      <c r="AT260" s="159" t="s">
        <v>240</v>
      </c>
      <c r="AU260" s="159" t="s">
        <v>89</v>
      </c>
      <c r="AY260" s="14" t="s">
        <v>237</v>
      </c>
      <c r="BE260" s="160">
        <f t="shared" si="44"/>
        <v>0</v>
      </c>
      <c r="BF260" s="160">
        <f t="shared" si="45"/>
        <v>0</v>
      </c>
      <c r="BG260" s="160">
        <f t="shared" si="46"/>
        <v>0</v>
      </c>
      <c r="BH260" s="160">
        <f t="shared" si="47"/>
        <v>0</v>
      </c>
      <c r="BI260" s="160">
        <f t="shared" si="48"/>
        <v>0</v>
      </c>
      <c r="BJ260" s="14" t="s">
        <v>89</v>
      </c>
      <c r="BK260" s="160">
        <f t="shared" si="49"/>
        <v>0</v>
      </c>
      <c r="BL260" s="14" t="s">
        <v>286</v>
      </c>
      <c r="BM260" s="159" t="s">
        <v>3789</v>
      </c>
    </row>
    <row r="261" spans="1:65" s="2" customFormat="1" ht="16.5" customHeight="1" x14ac:dyDescent="0.2">
      <c r="A261" s="29"/>
      <c r="B261" s="146"/>
      <c r="C261" s="161" t="s">
        <v>669</v>
      </c>
      <c r="D261" s="161" t="s">
        <v>310</v>
      </c>
      <c r="E261" s="162"/>
      <c r="F261" s="163" t="s">
        <v>3790</v>
      </c>
      <c r="G261" s="164" t="s">
        <v>307</v>
      </c>
      <c r="H261" s="165">
        <v>2</v>
      </c>
      <c r="I261" s="166"/>
      <c r="J261" s="167">
        <f t="shared" si="40"/>
        <v>0</v>
      </c>
      <c r="K261" s="168"/>
      <c r="L261" s="169"/>
      <c r="M261" s="170" t="s">
        <v>1</v>
      </c>
      <c r="N261" s="171" t="s">
        <v>43</v>
      </c>
      <c r="O261" s="54"/>
      <c r="P261" s="157">
        <f t="shared" si="41"/>
        <v>0</v>
      </c>
      <c r="Q261" s="157">
        <v>6.9999999999999994E-5</v>
      </c>
      <c r="R261" s="157">
        <f t="shared" si="42"/>
        <v>1.3999999999999999E-4</v>
      </c>
      <c r="S261" s="157">
        <v>0</v>
      </c>
      <c r="T261" s="158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59" t="s">
        <v>312</v>
      </c>
      <c r="AT261" s="159" t="s">
        <v>310</v>
      </c>
      <c r="AU261" s="159" t="s">
        <v>89</v>
      </c>
      <c r="AY261" s="14" t="s">
        <v>237</v>
      </c>
      <c r="BE261" s="160">
        <f t="shared" si="44"/>
        <v>0</v>
      </c>
      <c r="BF261" s="160">
        <f t="shared" si="45"/>
        <v>0</v>
      </c>
      <c r="BG261" s="160">
        <f t="shared" si="46"/>
        <v>0</v>
      </c>
      <c r="BH261" s="160">
        <f t="shared" si="47"/>
        <v>0</v>
      </c>
      <c r="BI261" s="160">
        <f t="shared" si="48"/>
        <v>0</v>
      </c>
      <c r="BJ261" s="14" t="s">
        <v>89</v>
      </c>
      <c r="BK261" s="160">
        <f t="shared" si="49"/>
        <v>0</v>
      </c>
      <c r="BL261" s="14" t="s">
        <v>286</v>
      </c>
      <c r="BM261" s="159" t="s">
        <v>3791</v>
      </c>
    </row>
    <row r="262" spans="1:65" s="2" customFormat="1" ht="16.5" customHeight="1" x14ac:dyDescent="0.2">
      <c r="A262" s="29"/>
      <c r="B262" s="146"/>
      <c r="C262" s="161" t="s">
        <v>557</v>
      </c>
      <c r="D262" s="161" t="s">
        <v>310</v>
      </c>
      <c r="E262" s="162"/>
      <c r="F262" s="163" t="s">
        <v>3792</v>
      </c>
      <c r="G262" s="164" t="s">
        <v>307</v>
      </c>
      <c r="H262" s="165">
        <v>2</v>
      </c>
      <c r="I262" s="166"/>
      <c r="J262" s="167">
        <f t="shared" si="40"/>
        <v>0</v>
      </c>
      <c r="K262" s="168"/>
      <c r="L262" s="169"/>
      <c r="M262" s="170" t="s">
        <v>1</v>
      </c>
      <c r="N262" s="171" t="s">
        <v>43</v>
      </c>
      <c r="O262" s="54"/>
      <c r="P262" s="157">
        <f t="shared" si="41"/>
        <v>0</v>
      </c>
      <c r="Q262" s="157">
        <v>6.9999999999999994E-5</v>
      </c>
      <c r="R262" s="157">
        <f t="shared" si="42"/>
        <v>1.3999999999999999E-4</v>
      </c>
      <c r="S262" s="157">
        <v>0</v>
      </c>
      <c r="T262" s="158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312</v>
      </c>
      <c r="AT262" s="159" t="s">
        <v>310</v>
      </c>
      <c r="AU262" s="159" t="s">
        <v>89</v>
      </c>
      <c r="AY262" s="14" t="s">
        <v>237</v>
      </c>
      <c r="BE262" s="160">
        <f t="shared" si="44"/>
        <v>0</v>
      </c>
      <c r="BF262" s="160">
        <f t="shared" si="45"/>
        <v>0</v>
      </c>
      <c r="BG262" s="160">
        <f t="shared" si="46"/>
        <v>0</v>
      </c>
      <c r="BH262" s="160">
        <f t="shared" si="47"/>
        <v>0</v>
      </c>
      <c r="BI262" s="160">
        <f t="shared" si="48"/>
        <v>0</v>
      </c>
      <c r="BJ262" s="14" t="s">
        <v>89</v>
      </c>
      <c r="BK262" s="160">
        <f t="shared" si="49"/>
        <v>0</v>
      </c>
      <c r="BL262" s="14" t="s">
        <v>286</v>
      </c>
      <c r="BM262" s="159" t="s">
        <v>3793</v>
      </c>
    </row>
    <row r="263" spans="1:65" s="2" customFormat="1" ht="21.75" customHeight="1" x14ac:dyDescent="0.2">
      <c r="A263" s="29"/>
      <c r="B263" s="146"/>
      <c r="C263" s="147" t="s">
        <v>673</v>
      </c>
      <c r="D263" s="147" t="s">
        <v>240</v>
      </c>
      <c r="E263" s="148"/>
      <c r="F263" s="149" t="s">
        <v>3794</v>
      </c>
      <c r="G263" s="150" t="s">
        <v>307</v>
      </c>
      <c r="H263" s="151">
        <v>2</v>
      </c>
      <c r="I263" s="152"/>
      <c r="J263" s="153">
        <f t="shared" si="4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41"/>
        <v>0</v>
      </c>
      <c r="Q263" s="157">
        <v>2.0000000000000002E-5</v>
      </c>
      <c r="R263" s="157">
        <f t="shared" si="42"/>
        <v>4.0000000000000003E-5</v>
      </c>
      <c r="S263" s="157">
        <v>0</v>
      </c>
      <c r="T263" s="158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286</v>
      </c>
      <c r="AT263" s="159" t="s">
        <v>240</v>
      </c>
      <c r="AU263" s="159" t="s">
        <v>89</v>
      </c>
      <c r="AY263" s="14" t="s">
        <v>237</v>
      </c>
      <c r="BE263" s="160">
        <f t="shared" si="44"/>
        <v>0</v>
      </c>
      <c r="BF263" s="160">
        <f t="shared" si="45"/>
        <v>0</v>
      </c>
      <c r="BG263" s="160">
        <f t="shared" si="46"/>
        <v>0</v>
      </c>
      <c r="BH263" s="160">
        <f t="shared" si="47"/>
        <v>0</v>
      </c>
      <c r="BI263" s="160">
        <f t="shared" si="48"/>
        <v>0</v>
      </c>
      <c r="BJ263" s="14" t="s">
        <v>89</v>
      </c>
      <c r="BK263" s="160">
        <f t="shared" si="49"/>
        <v>0</v>
      </c>
      <c r="BL263" s="14" t="s">
        <v>286</v>
      </c>
      <c r="BM263" s="159" t="s">
        <v>3795</v>
      </c>
    </row>
    <row r="264" spans="1:65" s="2" customFormat="1" ht="16.5" customHeight="1" x14ac:dyDescent="0.2">
      <c r="A264" s="29"/>
      <c r="B264" s="146"/>
      <c r="C264" s="161" t="s">
        <v>559</v>
      </c>
      <c r="D264" s="161" t="s">
        <v>310</v>
      </c>
      <c r="E264" s="162"/>
      <c r="F264" s="163" t="s">
        <v>3796</v>
      </c>
      <c r="G264" s="164" t="s">
        <v>307</v>
      </c>
      <c r="H264" s="165">
        <v>2</v>
      </c>
      <c r="I264" s="166"/>
      <c r="J264" s="167">
        <f t="shared" si="40"/>
        <v>0</v>
      </c>
      <c r="K264" s="168"/>
      <c r="L264" s="169"/>
      <c r="M264" s="170" t="s">
        <v>1</v>
      </c>
      <c r="N264" s="171" t="s">
        <v>43</v>
      </c>
      <c r="O264" s="54"/>
      <c r="P264" s="157">
        <f t="shared" si="41"/>
        <v>0</v>
      </c>
      <c r="Q264" s="157">
        <v>1E-4</v>
      </c>
      <c r="R264" s="157">
        <f t="shared" si="42"/>
        <v>2.0000000000000001E-4</v>
      </c>
      <c r="S264" s="157">
        <v>0</v>
      </c>
      <c r="T264" s="158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574</v>
      </c>
      <c r="AT264" s="159" t="s">
        <v>310</v>
      </c>
      <c r="AU264" s="159" t="s">
        <v>89</v>
      </c>
      <c r="AY264" s="14" t="s">
        <v>237</v>
      </c>
      <c r="BE264" s="160">
        <f t="shared" si="44"/>
        <v>0</v>
      </c>
      <c r="BF264" s="160">
        <f t="shared" si="45"/>
        <v>0</v>
      </c>
      <c r="BG264" s="160">
        <f t="shared" si="46"/>
        <v>0</v>
      </c>
      <c r="BH264" s="160">
        <f t="shared" si="47"/>
        <v>0</v>
      </c>
      <c r="BI264" s="160">
        <f t="shared" si="48"/>
        <v>0</v>
      </c>
      <c r="BJ264" s="14" t="s">
        <v>89</v>
      </c>
      <c r="BK264" s="160">
        <f t="shared" si="49"/>
        <v>0</v>
      </c>
      <c r="BL264" s="14" t="s">
        <v>574</v>
      </c>
      <c r="BM264" s="159" t="s">
        <v>3797</v>
      </c>
    </row>
    <row r="265" spans="1:65" s="2" customFormat="1" ht="16.5" customHeight="1" x14ac:dyDescent="0.2">
      <c r="A265" s="29"/>
      <c r="B265" s="146"/>
      <c r="C265" s="147" t="s">
        <v>678</v>
      </c>
      <c r="D265" s="147" t="s">
        <v>240</v>
      </c>
      <c r="E265" s="148"/>
      <c r="F265" s="149" t="s">
        <v>3798</v>
      </c>
      <c r="G265" s="150" t="s">
        <v>307</v>
      </c>
      <c r="H265" s="151">
        <v>3</v>
      </c>
      <c r="I265" s="152"/>
      <c r="J265" s="153">
        <f t="shared" si="4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41"/>
        <v>0</v>
      </c>
      <c r="Q265" s="157">
        <v>0</v>
      </c>
      <c r="R265" s="157">
        <f t="shared" si="42"/>
        <v>0</v>
      </c>
      <c r="S265" s="157">
        <v>0</v>
      </c>
      <c r="T265" s="158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286</v>
      </c>
      <c r="AT265" s="159" t="s">
        <v>240</v>
      </c>
      <c r="AU265" s="159" t="s">
        <v>89</v>
      </c>
      <c r="AY265" s="14" t="s">
        <v>237</v>
      </c>
      <c r="BE265" s="160">
        <f t="shared" si="44"/>
        <v>0</v>
      </c>
      <c r="BF265" s="160">
        <f t="shared" si="45"/>
        <v>0</v>
      </c>
      <c r="BG265" s="160">
        <f t="shared" si="46"/>
        <v>0</v>
      </c>
      <c r="BH265" s="160">
        <f t="shared" si="47"/>
        <v>0</v>
      </c>
      <c r="BI265" s="160">
        <f t="shared" si="48"/>
        <v>0</v>
      </c>
      <c r="BJ265" s="14" t="s">
        <v>89</v>
      </c>
      <c r="BK265" s="160">
        <f t="shared" si="49"/>
        <v>0</v>
      </c>
      <c r="BL265" s="14" t="s">
        <v>286</v>
      </c>
      <c r="BM265" s="159" t="s">
        <v>3799</v>
      </c>
    </row>
    <row r="266" spans="1:65" s="2" customFormat="1" ht="16.5" customHeight="1" x14ac:dyDescent="0.2">
      <c r="A266" s="29"/>
      <c r="B266" s="146"/>
      <c r="C266" s="161" t="s">
        <v>561</v>
      </c>
      <c r="D266" s="161" t="s">
        <v>310</v>
      </c>
      <c r="E266" s="162"/>
      <c r="F266" s="163" t="s">
        <v>3800</v>
      </c>
      <c r="G266" s="164" t="s">
        <v>307</v>
      </c>
      <c r="H266" s="165">
        <v>3</v>
      </c>
      <c r="I266" s="166"/>
      <c r="J266" s="167">
        <f t="shared" si="40"/>
        <v>0</v>
      </c>
      <c r="K266" s="168"/>
      <c r="L266" s="169"/>
      <c r="M266" s="170" t="s">
        <v>1</v>
      </c>
      <c r="N266" s="171" t="s">
        <v>43</v>
      </c>
      <c r="O266" s="54"/>
      <c r="P266" s="157">
        <f t="shared" si="41"/>
        <v>0</v>
      </c>
      <c r="Q266" s="157">
        <v>1.8000000000000001E-4</v>
      </c>
      <c r="R266" s="157">
        <f t="shared" si="42"/>
        <v>5.4000000000000001E-4</v>
      </c>
      <c r="S266" s="157">
        <v>0</v>
      </c>
      <c r="T266" s="158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59" t="s">
        <v>312</v>
      </c>
      <c r="AT266" s="159" t="s">
        <v>310</v>
      </c>
      <c r="AU266" s="159" t="s">
        <v>89</v>
      </c>
      <c r="AY266" s="14" t="s">
        <v>237</v>
      </c>
      <c r="BE266" s="160">
        <f t="shared" si="44"/>
        <v>0</v>
      </c>
      <c r="BF266" s="160">
        <f t="shared" si="45"/>
        <v>0</v>
      </c>
      <c r="BG266" s="160">
        <f t="shared" si="46"/>
        <v>0</v>
      </c>
      <c r="BH266" s="160">
        <f t="shared" si="47"/>
        <v>0</v>
      </c>
      <c r="BI266" s="160">
        <f t="shared" si="48"/>
        <v>0</v>
      </c>
      <c r="BJ266" s="14" t="s">
        <v>89</v>
      </c>
      <c r="BK266" s="160">
        <f t="shared" si="49"/>
        <v>0</v>
      </c>
      <c r="BL266" s="14" t="s">
        <v>286</v>
      </c>
      <c r="BM266" s="159" t="s">
        <v>3801</v>
      </c>
    </row>
    <row r="267" spans="1:65" s="2" customFormat="1" ht="16.5" customHeight="1" x14ac:dyDescent="0.2">
      <c r="A267" s="29"/>
      <c r="B267" s="146"/>
      <c r="C267" s="147" t="s">
        <v>683</v>
      </c>
      <c r="D267" s="147" t="s">
        <v>240</v>
      </c>
      <c r="E267" s="148"/>
      <c r="F267" s="149" t="s">
        <v>3802</v>
      </c>
      <c r="G267" s="150" t="s">
        <v>307</v>
      </c>
      <c r="H267" s="151">
        <v>5</v>
      </c>
      <c r="I267" s="152"/>
      <c r="J267" s="153">
        <f t="shared" si="40"/>
        <v>0</v>
      </c>
      <c r="K267" s="154"/>
      <c r="L267" s="30"/>
      <c r="M267" s="155" t="s">
        <v>1</v>
      </c>
      <c r="N267" s="156" t="s">
        <v>43</v>
      </c>
      <c r="O267" s="54"/>
      <c r="P267" s="157">
        <f t="shared" si="41"/>
        <v>0</v>
      </c>
      <c r="Q267" s="157">
        <v>1.0000000000000001E-5</v>
      </c>
      <c r="R267" s="157">
        <f t="shared" si="42"/>
        <v>5.0000000000000002E-5</v>
      </c>
      <c r="S267" s="157">
        <v>0</v>
      </c>
      <c r="T267" s="158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59" t="s">
        <v>286</v>
      </c>
      <c r="AT267" s="159" t="s">
        <v>240</v>
      </c>
      <c r="AU267" s="159" t="s">
        <v>89</v>
      </c>
      <c r="AY267" s="14" t="s">
        <v>237</v>
      </c>
      <c r="BE267" s="160">
        <f t="shared" si="44"/>
        <v>0</v>
      </c>
      <c r="BF267" s="160">
        <f t="shared" si="45"/>
        <v>0</v>
      </c>
      <c r="BG267" s="160">
        <f t="shared" si="46"/>
        <v>0</v>
      </c>
      <c r="BH267" s="160">
        <f t="shared" si="47"/>
        <v>0</v>
      </c>
      <c r="BI267" s="160">
        <f t="shared" si="48"/>
        <v>0</v>
      </c>
      <c r="BJ267" s="14" t="s">
        <v>89</v>
      </c>
      <c r="BK267" s="160">
        <f t="shared" si="49"/>
        <v>0</v>
      </c>
      <c r="BL267" s="14" t="s">
        <v>286</v>
      </c>
      <c r="BM267" s="159" t="s">
        <v>3803</v>
      </c>
    </row>
    <row r="268" spans="1:65" s="2" customFormat="1" ht="16.5" customHeight="1" x14ac:dyDescent="0.2">
      <c r="A268" s="29"/>
      <c r="B268" s="146"/>
      <c r="C268" s="161" t="s">
        <v>563</v>
      </c>
      <c r="D268" s="161" t="s">
        <v>310</v>
      </c>
      <c r="E268" s="162"/>
      <c r="F268" s="163" t="s">
        <v>3804</v>
      </c>
      <c r="G268" s="164" t="s">
        <v>307</v>
      </c>
      <c r="H268" s="165">
        <v>5</v>
      </c>
      <c r="I268" s="166"/>
      <c r="J268" s="167">
        <f t="shared" si="40"/>
        <v>0</v>
      </c>
      <c r="K268" s="168"/>
      <c r="L268" s="169"/>
      <c r="M268" s="170" t="s">
        <v>1</v>
      </c>
      <c r="N268" s="171" t="s">
        <v>43</v>
      </c>
      <c r="O268" s="54"/>
      <c r="P268" s="157">
        <f t="shared" si="41"/>
        <v>0</v>
      </c>
      <c r="Q268" s="157">
        <v>2.9E-4</v>
      </c>
      <c r="R268" s="157">
        <f t="shared" si="42"/>
        <v>1.4499999999999999E-3</v>
      </c>
      <c r="S268" s="157">
        <v>0</v>
      </c>
      <c r="T268" s="158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59" t="s">
        <v>312</v>
      </c>
      <c r="AT268" s="159" t="s">
        <v>310</v>
      </c>
      <c r="AU268" s="159" t="s">
        <v>89</v>
      </c>
      <c r="AY268" s="14" t="s">
        <v>237</v>
      </c>
      <c r="BE268" s="160">
        <f t="shared" si="44"/>
        <v>0</v>
      </c>
      <c r="BF268" s="160">
        <f t="shared" si="45"/>
        <v>0</v>
      </c>
      <c r="BG268" s="160">
        <f t="shared" si="46"/>
        <v>0</v>
      </c>
      <c r="BH268" s="160">
        <f t="shared" si="47"/>
        <v>0</v>
      </c>
      <c r="BI268" s="160">
        <f t="shared" si="48"/>
        <v>0</v>
      </c>
      <c r="BJ268" s="14" t="s">
        <v>89</v>
      </c>
      <c r="BK268" s="160">
        <f t="shared" si="49"/>
        <v>0</v>
      </c>
      <c r="BL268" s="14" t="s">
        <v>286</v>
      </c>
      <c r="BM268" s="159" t="s">
        <v>3805</v>
      </c>
    </row>
    <row r="269" spans="1:65" s="2" customFormat="1" ht="16.5" customHeight="1" x14ac:dyDescent="0.2">
      <c r="A269" s="29"/>
      <c r="B269" s="146"/>
      <c r="C269" s="147" t="s">
        <v>688</v>
      </c>
      <c r="D269" s="147" t="s">
        <v>240</v>
      </c>
      <c r="E269" s="148"/>
      <c r="F269" s="149" t="s">
        <v>2024</v>
      </c>
      <c r="G269" s="150" t="s">
        <v>307</v>
      </c>
      <c r="H269" s="151">
        <v>8</v>
      </c>
      <c r="I269" s="152"/>
      <c r="J269" s="153">
        <f t="shared" si="40"/>
        <v>0</v>
      </c>
      <c r="K269" s="154"/>
      <c r="L269" s="30"/>
      <c r="M269" s="155" t="s">
        <v>1</v>
      </c>
      <c r="N269" s="156" t="s">
        <v>43</v>
      </c>
      <c r="O269" s="54"/>
      <c r="P269" s="157">
        <f t="shared" si="41"/>
        <v>0</v>
      </c>
      <c r="Q269" s="157">
        <v>1.0000000000000001E-5</v>
      </c>
      <c r="R269" s="157">
        <f t="shared" si="42"/>
        <v>8.0000000000000007E-5</v>
      </c>
      <c r="S269" s="157">
        <v>0</v>
      </c>
      <c r="T269" s="158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59" t="s">
        <v>286</v>
      </c>
      <c r="AT269" s="159" t="s">
        <v>240</v>
      </c>
      <c r="AU269" s="159" t="s">
        <v>89</v>
      </c>
      <c r="AY269" s="14" t="s">
        <v>237</v>
      </c>
      <c r="BE269" s="160">
        <f t="shared" si="44"/>
        <v>0</v>
      </c>
      <c r="BF269" s="160">
        <f t="shared" si="45"/>
        <v>0</v>
      </c>
      <c r="BG269" s="160">
        <f t="shared" si="46"/>
        <v>0</v>
      </c>
      <c r="BH269" s="160">
        <f t="shared" si="47"/>
        <v>0</v>
      </c>
      <c r="BI269" s="160">
        <f t="shared" si="48"/>
        <v>0</v>
      </c>
      <c r="BJ269" s="14" t="s">
        <v>89</v>
      </c>
      <c r="BK269" s="160">
        <f t="shared" si="49"/>
        <v>0</v>
      </c>
      <c r="BL269" s="14" t="s">
        <v>286</v>
      </c>
      <c r="BM269" s="159" t="s">
        <v>3806</v>
      </c>
    </row>
    <row r="270" spans="1:65" s="2" customFormat="1" ht="21.75" customHeight="1" x14ac:dyDescent="0.2">
      <c r="A270" s="29"/>
      <c r="B270" s="146"/>
      <c r="C270" s="161" t="s">
        <v>565</v>
      </c>
      <c r="D270" s="161" t="s">
        <v>310</v>
      </c>
      <c r="E270" s="162"/>
      <c r="F270" s="163" t="s">
        <v>3807</v>
      </c>
      <c r="G270" s="164" t="s">
        <v>307</v>
      </c>
      <c r="H270" s="165">
        <v>1</v>
      </c>
      <c r="I270" s="166"/>
      <c r="J270" s="167">
        <f t="shared" si="40"/>
        <v>0</v>
      </c>
      <c r="K270" s="168"/>
      <c r="L270" s="169"/>
      <c r="M270" s="170" t="s">
        <v>1</v>
      </c>
      <c r="N270" s="171" t="s">
        <v>43</v>
      </c>
      <c r="O270" s="54"/>
      <c r="P270" s="157">
        <f t="shared" si="41"/>
        <v>0</v>
      </c>
      <c r="Q270" s="157">
        <v>5.9999999999999995E-4</v>
      </c>
      <c r="R270" s="157">
        <f t="shared" si="42"/>
        <v>5.9999999999999995E-4</v>
      </c>
      <c r="S270" s="157">
        <v>0</v>
      </c>
      <c r="T270" s="158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59" t="s">
        <v>312</v>
      </c>
      <c r="AT270" s="159" t="s">
        <v>310</v>
      </c>
      <c r="AU270" s="159" t="s">
        <v>89</v>
      </c>
      <c r="AY270" s="14" t="s">
        <v>237</v>
      </c>
      <c r="BE270" s="160">
        <f t="shared" si="44"/>
        <v>0</v>
      </c>
      <c r="BF270" s="160">
        <f t="shared" si="45"/>
        <v>0</v>
      </c>
      <c r="BG270" s="160">
        <f t="shared" si="46"/>
        <v>0</v>
      </c>
      <c r="BH270" s="160">
        <f t="shared" si="47"/>
        <v>0</v>
      </c>
      <c r="BI270" s="160">
        <f t="shared" si="48"/>
        <v>0</v>
      </c>
      <c r="BJ270" s="14" t="s">
        <v>89</v>
      </c>
      <c r="BK270" s="160">
        <f t="shared" si="49"/>
        <v>0</v>
      </c>
      <c r="BL270" s="14" t="s">
        <v>286</v>
      </c>
      <c r="BM270" s="159" t="s">
        <v>3808</v>
      </c>
    </row>
    <row r="271" spans="1:65" s="2" customFormat="1" ht="16.5" customHeight="1" x14ac:dyDescent="0.2">
      <c r="A271" s="29"/>
      <c r="B271" s="146"/>
      <c r="C271" s="161" t="s">
        <v>693</v>
      </c>
      <c r="D271" s="161" t="s">
        <v>310</v>
      </c>
      <c r="E271" s="162"/>
      <c r="F271" s="163" t="s">
        <v>2026</v>
      </c>
      <c r="G271" s="164" t="s">
        <v>307</v>
      </c>
      <c r="H271" s="165">
        <v>7</v>
      </c>
      <c r="I271" s="166"/>
      <c r="J271" s="167">
        <f t="shared" si="40"/>
        <v>0</v>
      </c>
      <c r="K271" s="168"/>
      <c r="L271" s="169"/>
      <c r="M271" s="170" t="s">
        <v>1</v>
      </c>
      <c r="N271" s="171" t="s">
        <v>43</v>
      </c>
      <c r="O271" s="54"/>
      <c r="P271" s="157">
        <f t="shared" si="41"/>
        <v>0</v>
      </c>
      <c r="Q271" s="157">
        <v>6.4000000000000005E-4</v>
      </c>
      <c r="R271" s="157">
        <f t="shared" si="42"/>
        <v>4.4800000000000005E-3</v>
      </c>
      <c r="S271" s="157">
        <v>0</v>
      </c>
      <c r="T271" s="158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59" t="s">
        <v>312</v>
      </c>
      <c r="AT271" s="159" t="s">
        <v>310</v>
      </c>
      <c r="AU271" s="159" t="s">
        <v>89</v>
      </c>
      <c r="AY271" s="14" t="s">
        <v>237</v>
      </c>
      <c r="BE271" s="160">
        <f t="shared" si="44"/>
        <v>0</v>
      </c>
      <c r="BF271" s="160">
        <f t="shared" si="45"/>
        <v>0</v>
      </c>
      <c r="BG271" s="160">
        <f t="shared" si="46"/>
        <v>0</v>
      </c>
      <c r="BH271" s="160">
        <f t="shared" si="47"/>
        <v>0</v>
      </c>
      <c r="BI271" s="160">
        <f t="shared" si="48"/>
        <v>0</v>
      </c>
      <c r="BJ271" s="14" t="s">
        <v>89</v>
      </c>
      <c r="BK271" s="160">
        <f t="shared" si="49"/>
        <v>0</v>
      </c>
      <c r="BL271" s="14" t="s">
        <v>286</v>
      </c>
      <c r="BM271" s="159" t="s">
        <v>3809</v>
      </c>
    </row>
    <row r="272" spans="1:65" s="2" customFormat="1" ht="16.5" customHeight="1" x14ac:dyDescent="0.2">
      <c r="A272" s="29"/>
      <c r="B272" s="146"/>
      <c r="C272" s="147" t="s">
        <v>566</v>
      </c>
      <c r="D272" s="147" t="s">
        <v>240</v>
      </c>
      <c r="E272" s="148"/>
      <c r="F272" s="149" t="s">
        <v>3810</v>
      </c>
      <c r="G272" s="150" t="s">
        <v>307</v>
      </c>
      <c r="H272" s="151">
        <v>5</v>
      </c>
      <c r="I272" s="152"/>
      <c r="J272" s="153">
        <f t="shared" si="40"/>
        <v>0</v>
      </c>
      <c r="K272" s="154"/>
      <c r="L272" s="30"/>
      <c r="M272" s="155" t="s">
        <v>1</v>
      </c>
      <c r="N272" s="156" t="s">
        <v>43</v>
      </c>
      <c r="O272" s="54"/>
      <c r="P272" s="157">
        <f t="shared" si="41"/>
        <v>0</v>
      </c>
      <c r="Q272" s="157">
        <v>1.0000000000000001E-5</v>
      </c>
      <c r="R272" s="157">
        <f t="shared" si="42"/>
        <v>5.0000000000000002E-5</v>
      </c>
      <c r="S272" s="157">
        <v>0</v>
      </c>
      <c r="T272" s="158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59" t="s">
        <v>286</v>
      </c>
      <c r="AT272" s="159" t="s">
        <v>240</v>
      </c>
      <c r="AU272" s="159" t="s">
        <v>89</v>
      </c>
      <c r="AY272" s="14" t="s">
        <v>237</v>
      </c>
      <c r="BE272" s="160">
        <f t="shared" si="44"/>
        <v>0</v>
      </c>
      <c r="BF272" s="160">
        <f t="shared" si="45"/>
        <v>0</v>
      </c>
      <c r="BG272" s="160">
        <f t="shared" si="46"/>
        <v>0</v>
      </c>
      <c r="BH272" s="160">
        <f t="shared" si="47"/>
        <v>0</v>
      </c>
      <c r="BI272" s="160">
        <f t="shared" si="48"/>
        <v>0</v>
      </c>
      <c r="BJ272" s="14" t="s">
        <v>89</v>
      </c>
      <c r="BK272" s="160">
        <f t="shared" si="49"/>
        <v>0</v>
      </c>
      <c r="BL272" s="14" t="s">
        <v>286</v>
      </c>
      <c r="BM272" s="159" t="s">
        <v>3811</v>
      </c>
    </row>
    <row r="273" spans="1:65" s="2" customFormat="1" ht="16.5" customHeight="1" x14ac:dyDescent="0.2">
      <c r="A273" s="29"/>
      <c r="B273" s="146"/>
      <c r="C273" s="161" t="s">
        <v>697</v>
      </c>
      <c r="D273" s="161" t="s">
        <v>310</v>
      </c>
      <c r="E273" s="162"/>
      <c r="F273" s="163" t="s">
        <v>3812</v>
      </c>
      <c r="G273" s="164" t="s">
        <v>307</v>
      </c>
      <c r="H273" s="165">
        <v>5</v>
      </c>
      <c r="I273" s="166"/>
      <c r="J273" s="167">
        <f t="shared" si="40"/>
        <v>0</v>
      </c>
      <c r="K273" s="168"/>
      <c r="L273" s="169"/>
      <c r="M273" s="170" t="s">
        <v>1</v>
      </c>
      <c r="N273" s="171" t="s">
        <v>43</v>
      </c>
      <c r="O273" s="54"/>
      <c r="P273" s="157">
        <f t="shared" si="41"/>
        <v>0</v>
      </c>
      <c r="Q273" s="157">
        <v>1.01E-3</v>
      </c>
      <c r="R273" s="157">
        <f t="shared" si="42"/>
        <v>5.0500000000000007E-3</v>
      </c>
      <c r="S273" s="157">
        <v>0</v>
      </c>
      <c r="T273" s="158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59" t="s">
        <v>312</v>
      </c>
      <c r="AT273" s="159" t="s">
        <v>310</v>
      </c>
      <c r="AU273" s="159" t="s">
        <v>89</v>
      </c>
      <c r="AY273" s="14" t="s">
        <v>237</v>
      </c>
      <c r="BE273" s="160">
        <f t="shared" si="44"/>
        <v>0</v>
      </c>
      <c r="BF273" s="160">
        <f t="shared" si="45"/>
        <v>0</v>
      </c>
      <c r="BG273" s="160">
        <f t="shared" si="46"/>
        <v>0</v>
      </c>
      <c r="BH273" s="160">
        <f t="shared" si="47"/>
        <v>0</v>
      </c>
      <c r="BI273" s="160">
        <f t="shared" si="48"/>
        <v>0</v>
      </c>
      <c r="BJ273" s="14" t="s">
        <v>89</v>
      </c>
      <c r="BK273" s="160">
        <f t="shared" si="49"/>
        <v>0</v>
      </c>
      <c r="BL273" s="14" t="s">
        <v>286</v>
      </c>
      <c r="BM273" s="159" t="s">
        <v>3813</v>
      </c>
    </row>
    <row r="274" spans="1:65" s="2" customFormat="1" ht="16.5" customHeight="1" x14ac:dyDescent="0.2">
      <c r="A274" s="29"/>
      <c r="B274" s="146"/>
      <c r="C274" s="147" t="s">
        <v>568</v>
      </c>
      <c r="D274" s="147" t="s">
        <v>240</v>
      </c>
      <c r="E274" s="148"/>
      <c r="F274" s="149" t="s">
        <v>3814</v>
      </c>
      <c r="G274" s="150" t="s">
        <v>307</v>
      </c>
      <c r="H274" s="151">
        <v>1</v>
      </c>
      <c r="I274" s="152"/>
      <c r="J274" s="153">
        <f t="shared" si="40"/>
        <v>0</v>
      </c>
      <c r="K274" s="154"/>
      <c r="L274" s="30"/>
      <c r="M274" s="155" t="s">
        <v>1</v>
      </c>
      <c r="N274" s="156" t="s">
        <v>43</v>
      </c>
      <c r="O274" s="54"/>
      <c r="P274" s="157">
        <f t="shared" si="41"/>
        <v>0</v>
      </c>
      <c r="Q274" s="157">
        <v>4.0000000000000003E-5</v>
      </c>
      <c r="R274" s="157">
        <f t="shared" si="42"/>
        <v>4.0000000000000003E-5</v>
      </c>
      <c r="S274" s="157">
        <v>0</v>
      </c>
      <c r="T274" s="158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59" t="s">
        <v>286</v>
      </c>
      <c r="AT274" s="159" t="s">
        <v>240</v>
      </c>
      <c r="AU274" s="159" t="s">
        <v>89</v>
      </c>
      <c r="AY274" s="14" t="s">
        <v>237</v>
      </c>
      <c r="BE274" s="160">
        <f t="shared" si="44"/>
        <v>0</v>
      </c>
      <c r="BF274" s="160">
        <f t="shared" si="45"/>
        <v>0</v>
      </c>
      <c r="BG274" s="160">
        <f t="shared" si="46"/>
        <v>0</v>
      </c>
      <c r="BH274" s="160">
        <f t="shared" si="47"/>
        <v>0</v>
      </c>
      <c r="BI274" s="160">
        <f t="shared" si="48"/>
        <v>0</v>
      </c>
      <c r="BJ274" s="14" t="s">
        <v>89</v>
      </c>
      <c r="BK274" s="160">
        <f t="shared" si="49"/>
        <v>0</v>
      </c>
      <c r="BL274" s="14" t="s">
        <v>286</v>
      </c>
      <c r="BM274" s="159" t="s">
        <v>3815</v>
      </c>
    </row>
    <row r="275" spans="1:65" s="2" customFormat="1" ht="21.75" customHeight="1" x14ac:dyDescent="0.2">
      <c r="A275" s="29"/>
      <c r="B275" s="146"/>
      <c r="C275" s="161" t="s">
        <v>701</v>
      </c>
      <c r="D275" s="161" t="s">
        <v>310</v>
      </c>
      <c r="E275" s="162"/>
      <c r="F275" s="163" t="s">
        <v>3816</v>
      </c>
      <c r="G275" s="164" t="s">
        <v>307</v>
      </c>
      <c r="H275" s="165">
        <v>1</v>
      </c>
      <c r="I275" s="166"/>
      <c r="J275" s="167">
        <f t="shared" si="40"/>
        <v>0</v>
      </c>
      <c r="K275" s="168"/>
      <c r="L275" s="169"/>
      <c r="M275" s="170" t="s">
        <v>1</v>
      </c>
      <c r="N275" s="171" t="s">
        <v>43</v>
      </c>
      <c r="O275" s="54"/>
      <c r="P275" s="157">
        <f t="shared" si="41"/>
        <v>0</v>
      </c>
      <c r="Q275" s="157">
        <v>7.2000000000000005E-4</v>
      </c>
      <c r="R275" s="157">
        <f t="shared" si="42"/>
        <v>7.2000000000000005E-4</v>
      </c>
      <c r="S275" s="157">
        <v>0</v>
      </c>
      <c r="T275" s="158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59" t="s">
        <v>312</v>
      </c>
      <c r="AT275" s="159" t="s">
        <v>310</v>
      </c>
      <c r="AU275" s="159" t="s">
        <v>89</v>
      </c>
      <c r="AY275" s="14" t="s">
        <v>237</v>
      </c>
      <c r="BE275" s="160">
        <f t="shared" si="44"/>
        <v>0</v>
      </c>
      <c r="BF275" s="160">
        <f t="shared" si="45"/>
        <v>0</v>
      </c>
      <c r="BG275" s="160">
        <f t="shared" si="46"/>
        <v>0</v>
      </c>
      <c r="BH275" s="160">
        <f t="shared" si="47"/>
        <v>0</v>
      </c>
      <c r="BI275" s="160">
        <f t="shared" si="48"/>
        <v>0</v>
      </c>
      <c r="BJ275" s="14" t="s">
        <v>89</v>
      </c>
      <c r="BK275" s="160">
        <f t="shared" si="49"/>
        <v>0</v>
      </c>
      <c r="BL275" s="14" t="s">
        <v>286</v>
      </c>
      <c r="BM275" s="159" t="s">
        <v>3817</v>
      </c>
    </row>
    <row r="276" spans="1:65" s="2" customFormat="1" ht="16.5" customHeight="1" x14ac:dyDescent="0.2">
      <c r="A276" s="29"/>
      <c r="B276" s="146"/>
      <c r="C276" s="147" t="s">
        <v>570</v>
      </c>
      <c r="D276" s="147" t="s">
        <v>240</v>
      </c>
      <c r="E276" s="148"/>
      <c r="F276" s="149" t="s">
        <v>3818</v>
      </c>
      <c r="G276" s="150" t="s">
        <v>307</v>
      </c>
      <c r="H276" s="151">
        <v>1</v>
      </c>
      <c r="I276" s="152"/>
      <c r="J276" s="153">
        <f t="shared" si="40"/>
        <v>0</v>
      </c>
      <c r="K276" s="154"/>
      <c r="L276" s="30"/>
      <c r="M276" s="155" t="s">
        <v>1</v>
      </c>
      <c r="N276" s="156" t="s">
        <v>43</v>
      </c>
      <c r="O276" s="54"/>
      <c r="P276" s="157">
        <f t="shared" si="41"/>
        <v>0</v>
      </c>
      <c r="Q276" s="157">
        <v>4.0000000000000003E-5</v>
      </c>
      <c r="R276" s="157">
        <f t="shared" si="42"/>
        <v>4.0000000000000003E-5</v>
      </c>
      <c r="S276" s="157">
        <v>0</v>
      </c>
      <c r="T276" s="158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59" t="s">
        <v>243</v>
      </c>
      <c r="AT276" s="159" t="s">
        <v>240</v>
      </c>
      <c r="AU276" s="159" t="s">
        <v>89</v>
      </c>
      <c r="AY276" s="14" t="s">
        <v>237</v>
      </c>
      <c r="BE276" s="160">
        <f t="shared" si="44"/>
        <v>0</v>
      </c>
      <c r="BF276" s="160">
        <f t="shared" si="45"/>
        <v>0</v>
      </c>
      <c r="BG276" s="160">
        <f t="shared" si="46"/>
        <v>0</v>
      </c>
      <c r="BH276" s="160">
        <f t="shared" si="47"/>
        <v>0</v>
      </c>
      <c r="BI276" s="160">
        <f t="shared" si="48"/>
        <v>0</v>
      </c>
      <c r="BJ276" s="14" t="s">
        <v>89</v>
      </c>
      <c r="BK276" s="160">
        <f t="shared" si="49"/>
        <v>0</v>
      </c>
      <c r="BL276" s="14" t="s">
        <v>243</v>
      </c>
      <c r="BM276" s="159" t="s">
        <v>3819</v>
      </c>
    </row>
    <row r="277" spans="1:65" s="2" customFormat="1" ht="21.75" customHeight="1" x14ac:dyDescent="0.2">
      <c r="A277" s="29"/>
      <c r="B277" s="146"/>
      <c r="C277" s="161" t="s">
        <v>705</v>
      </c>
      <c r="D277" s="161" t="s">
        <v>310</v>
      </c>
      <c r="E277" s="162"/>
      <c r="F277" s="163" t="s">
        <v>3820</v>
      </c>
      <c r="G277" s="164" t="s">
        <v>307</v>
      </c>
      <c r="H277" s="165">
        <v>1</v>
      </c>
      <c r="I277" s="166"/>
      <c r="J277" s="167">
        <f t="shared" si="40"/>
        <v>0</v>
      </c>
      <c r="K277" s="168"/>
      <c r="L277" s="169"/>
      <c r="M277" s="170" t="s">
        <v>1</v>
      </c>
      <c r="N277" s="171" t="s">
        <v>43</v>
      </c>
      <c r="O277" s="54"/>
      <c r="P277" s="157">
        <f t="shared" si="41"/>
        <v>0</v>
      </c>
      <c r="Q277" s="157">
        <v>4.8999999999999998E-4</v>
      </c>
      <c r="R277" s="157">
        <f t="shared" si="42"/>
        <v>4.8999999999999998E-4</v>
      </c>
      <c r="S277" s="157">
        <v>0</v>
      </c>
      <c r="T277" s="158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59" t="s">
        <v>262</v>
      </c>
      <c r="AT277" s="159" t="s">
        <v>310</v>
      </c>
      <c r="AU277" s="159" t="s">
        <v>89</v>
      </c>
      <c r="AY277" s="14" t="s">
        <v>237</v>
      </c>
      <c r="BE277" s="160">
        <f t="shared" si="44"/>
        <v>0</v>
      </c>
      <c r="BF277" s="160">
        <f t="shared" si="45"/>
        <v>0</v>
      </c>
      <c r="BG277" s="160">
        <f t="shared" si="46"/>
        <v>0</v>
      </c>
      <c r="BH277" s="160">
        <f t="shared" si="47"/>
        <v>0</v>
      </c>
      <c r="BI277" s="160">
        <f t="shared" si="48"/>
        <v>0</v>
      </c>
      <c r="BJ277" s="14" t="s">
        <v>89</v>
      </c>
      <c r="BK277" s="160">
        <f t="shared" si="49"/>
        <v>0</v>
      </c>
      <c r="BL277" s="14" t="s">
        <v>243</v>
      </c>
      <c r="BM277" s="159" t="s">
        <v>3821</v>
      </c>
    </row>
    <row r="278" spans="1:65" s="2" customFormat="1" ht="16.5" customHeight="1" x14ac:dyDescent="0.2">
      <c r="A278" s="29"/>
      <c r="B278" s="146"/>
      <c r="C278" s="147" t="s">
        <v>572</v>
      </c>
      <c r="D278" s="147" t="s">
        <v>240</v>
      </c>
      <c r="E278" s="148"/>
      <c r="F278" s="149" t="s">
        <v>3822</v>
      </c>
      <c r="G278" s="150" t="s">
        <v>307</v>
      </c>
      <c r="H278" s="151">
        <v>2</v>
      </c>
      <c r="I278" s="152"/>
      <c r="J278" s="153">
        <f t="shared" si="40"/>
        <v>0</v>
      </c>
      <c r="K278" s="154"/>
      <c r="L278" s="30"/>
      <c r="M278" s="155" t="s">
        <v>1</v>
      </c>
      <c r="N278" s="156" t="s">
        <v>43</v>
      </c>
      <c r="O278" s="54"/>
      <c r="P278" s="157">
        <f t="shared" si="41"/>
        <v>0</v>
      </c>
      <c r="Q278" s="157">
        <v>6.0000000000000002E-5</v>
      </c>
      <c r="R278" s="157">
        <f t="shared" si="42"/>
        <v>1.2E-4</v>
      </c>
      <c r="S278" s="157">
        <v>0</v>
      </c>
      <c r="T278" s="158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59" t="s">
        <v>286</v>
      </c>
      <c r="AT278" s="159" t="s">
        <v>240</v>
      </c>
      <c r="AU278" s="159" t="s">
        <v>89</v>
      </c>
      <c r="AY278" s="14" t="s">
        <v>237</v>
      </c>
      <c r="BE278" s="160">
        <f t="shared" si="44"/>
        <v>0</v>
      </c>
      <c r="BF278" s="160">
        <f t="shared" si="45"/>
        <v>0</v>
      </c>
      <c r="BG278" s="160">
        <f t="shared" si="46"/>
        <v>0</v>
      </c>
      <c r="BH278" s="160">
        <f t="shared" si="47"/>
        <v>0</v>
      </c>
      <c r="BI278" s="160">
        <f t="shared" si="48"/>
        <v>0</v>
      </c>
      <c r="BJ278" s="14" t="s">
        <v>89</v>
      </c>
      <c r="BK278" s="160">
        <f t="shared" si="49"/>
        <v>0</v>
      </c>
      <c r="BL278" s="14" t="s">
        <v>286</v>
      </c>
      <c r="BM278" s="159" t="s">
        <v>3823</v>
      </c>
    </row>
    <row r="279" spans="1:65" s="2" customFormat="1" ht="21.75" customHeight="1" x14ac:dyDescent="0.2">
      <c r="A279" s="29"/>
      <c r="B279" s="146"/>
      <c r="C279" s="161" t="s">
        <v>710</v>
      </c>
      <c r="D279" s="161" t="s">
        <v>310</v>
      </c>
      <c r="E279" s="162"/>
      <c r="F279" s="163" t="s">
        <v>3824</v>
      </c>
      <c r="G279" s="164" t="s">
        <v>307</v>
      </c>
      <c r="H279" s="165">
        <v>2</v>
      </c>
      <c r="I279" s="166"/>
      <c r="J279" s="167">
        <f t="shared" si="40"/>
        <v>0</v>
      </c>
      <c r="K279" s="168"/>
      <c r="L279" s="169"/>
      <c r="M279" s="170" t="s">
        <v>1</v>
      </c>
      <c r="N279" s="171" t="s">
        <v>43</v>
      </c>
      <c r="O279" s="54"/>
      <c r="P279" s="157">
        <f t="shared" si="41"/>
        <v>0</v>
      </c>
      <c r="Q279" s="157">
        <v>1.1100000000000001E-3</v>
      </c>
      <c r="R279" s="157">
        <f t="shared" si="42"/>
        <v>2.2200000000000002E-3</v>
      </c>
      <c r="S279" s="157">
        <v>0</v>
      </c>
      <c r="T279" s="158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59" t="s">
        <v>312</v>
      </c>
      <c r="AT279" s="159" t="s">
        <v>310</v>
      </c>
      <c r="AU279" s="159" t="s">
        <v>89</v>
      </c>
      <c r="AY279" s="14" t="s">
        <v>237</v>
      </c>
      <c r="BE279" s="160">
        <f t="shared" si="44"/>
        <v>0</v>
      </c>
      <c r="BF279" s="160">
        <f t="shared" si="45"/>
        <v>0</v>
      </c>
      <c r="BG279" s="160">
        <f t="shared" si="46"/>
        <v>0</v>
      </c>
      <c r="BH279" s="160">
        <f t="shared" si="47"/>
        <v>0</v>
      </c>
      <c r="BI279" s="160">
        <f t="shared" si="48"/>
        <v>0</v>
      </c>
      <c r="BJ279" s="14" t="s">
        <v>89</v>
      </c>
      <c r="BK279" s="160">
        <f t="shared" si="49"/>
        <v>0</v>
      </c>
      <c r="BL279" s="14" t="s">
        <v>286</v>
      </c>
      <c r="BM279" s="159" t="s">
        <v>3825</v>
      </c>
    </row>
    <row r="280" spans="1:65" s="2" customFormat="1" ht="16.5" customHeight="1" x14ac:dyDescent="0.2">
      <c r="A280" s="29"/>
      <c r="B280" s="146"/>
      <c r="C280" s="147" t="s">
        <v>261</v>
      </c>
      <c r="D280" s="147" t="s">
        <v>240</v>
      </c>
      <c r="E280" s="148"/>
      <c r="F280" s="149" t="s">
        <v>3826</v>
      </c>
      <c r="G280" s="150" t="s">
        <v>307</v>
      </c>
      <c r="H280" s="151">
        <v>1</v>
      </c>
      <c r="I280" s="152"/>
      <c r="J280" s="153">
        <f t="shared" si="40"/>
        <v>0</v>
      </c>
      <c r="K280" s="154"/>
      <c r="L280" s="30"/>
      <c r="M280" s="155" t="s">
        <v>1</v>
      </c>
      <c r="N280" s="156" t="s">
        <v>43</v>
      </c>
      <c r="O280" s="54"/>
      <c r="P280" s="157">
        <f t="shared" si="41"/>
        <v>0</v>
      </c>
      <c r="Q280" s="157">
        <v>6.0000000000000002E-5</v>
      </c>
      <c r="R280" s="157">
        <f t="shared" si="42"/>
        <v>6.0000000000000002E-5</v>
      </c>
      <c r="S280" s="157">
        <v>0</v>
      </c>
      <c r="T280" s="158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59" t="s">
        <v>286</v>
      </c>
      <c r="AT280" s="159" t="s">
        <v>240</v>
      </c>
      <c r="AU280" s="159" t="s">
        <v>89</v>
      </c>
      <c r="AY280" s="14" t="s">
        <v>237</v>
      </c>
      <c r="BE280" s="160">
        <f t="shared" si="44"/>
        <v>0</v>
      </c>
      <c r="BF280" s="160">
        <f t="shared" si="45"/>
        <v>0</v>
      </c>
      <c r="BG280" s="160">
        <f t="shared" si="46"/>
        <v>0</v>
      </c>
      <c r="BH280" s="160">
        <f t="shared" si="47"/>
        <v>0</v>
      </c>
      <c r="BI280" s="160">
        <f t="shared" si="48"/>
        <v>0</v>
      </c>
      <c r="BJ280" s="14" t="s">
        <v>89</v>
      </c>
      <c r="BK280" s="160">
        <f t="shared" si="49"/>
        <v>0</v>
      </c>
      <c r="BL280" s="14" t="s">
        <v>286</v>
      </c>
      <c r="BM280" s="159" t="s">
        <v>3827</v>
      </c>
    </row>
    <row r="281" spans="1:65" s="2" customFormat="1" ht="21.75" customHeight="1" x14ac:dyDescent="0.2">
      <c r="A281" s="29"/>
      <c r="B281" s="146"/>
      <c r="C281" s="161" t="s">
        <v>714</v>
      </c>
      <c r="D281" s="161" t="s">
        <v>310</v>
      </c>
      <c r="E281" s="162"/>
      <c r="F281" s="163" t="s">
        <v>3828</v>
      </c>
      <c r="G281" s="164" t="s">
        <v>307</v>
      </c>
      <c r="H281" s="165">
        <v>1</v>
      </c>
      <c r="I281" s="166"/>
      <c r="J281" s="167">
        <f t="shared" si="40"/>
        <v>0</v>
      </c>
      <c r="K281" s="168"/>
      <c r="L281" s="169"/>
      <c r="M281" s="170" t="s">
        <v>1</v>
      </c>
      <c r="N281" s="171" t="s">
        <v>43</v>
      </c>
      <c r="O281" s="54"/>
      <c r="P281" s="157">
        <f t="shared" si="41"/>
        <v>0</v>
      </c>
      <c r="Q281" s="157">
        <v>1.3500000000000001E-3</v>
      </c>
      <c r="R281" s="157">
        <f t="shared" si="42"/>
        <v>1.3500000000000001E-3</v>
      </c>
      <c r="S281" s="157">
        <v>0</v>
      </c>
      <c r="T281" s="158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59" t="s">
        <v>312</v>
      </c>
      <c r="AT281" s="159" t="s">
        <v>310</v>
      </c>
      <c r="AU281" s="159" t="s">
        <v>89</v>
      </c>
      <c r="AY281" s="14" t="s">
        <v>237</v>
      </c>
      <c r="BE281" s="160">
        <f t="shared" si="44"/>
        <v>0</v>
      </c>
      <c r="BF281" s="160">
        <f t="shared" si="45"/>
        <v>0</v>
      </c>
      <c r="BG281" s="160">
        <f t="shared" si="46"/>
        <v>0</v>
      </c>
      <c r="BH281" s="160">
        <f t="shared" si="47"/>
        <v>0</v>
      </c>
      <c r="BI281" s="160">
        <f t="shared" si="48"/>
        <v>0</v>
      </c>
      <c r="BJ281" s="14" t="s">
        <v>89</v>
      </c>
      <c r="BK281" s="160">
        <f t="shared" si="49"/>
        <v>0</v>
      </c>
      <c r="BL281" s="14" t="s">
        <v>286</v>
      </c>
      <c r="BM281" s="159" t="s">
        <v>3829</v>
      </c>
    </row>
    <row r="282" spans="1:65" s="2" customFormat="1" ht="21.75" customHeight="1" x14ac:dyDescent="0.2">
      <c r="A282" s="29"/>
      <c r="B282" s="146"/>
      <c r="C282" s="147" t="s">
        <v>574</v>
      </c>
      <c r="D282" s="147" t="s">
        <v>240</v>
      </c>
      <c r="E282" s="148"/>
      <c r="F282" s="149" t="s">
        <v>3830</v>
      </c>
      <c r="G282" s="150" t="s">
        <v>307</v>
      </c>
      <c r="H282" s="151">
        <v>3</v>
      </c>
      <c r="I282" s="152"/>
      <c r="J282" s="153">
        <f t="shared" si="40"/>
        <v>0</v>
      </c>
      <c r="K282" s="154"/>
      <c r="L282" s="30"/>
      <c r="M282" s="155" t="s">
        <v>1</v>
      </c>
      <c r="N282" s="156" t="s">
        <v>43</v>
      </c>
      <c r="O282" s="54"/>
      <c r="P282" s="157">
        <f t="shared" si="41"/>
        <v>0</v>
      </c>
      <c r="Q282" s="157">
        <v>4.0000000000000003E-5</v>
      </c>
      <c r="R282" s="157">
        <f t="shared" si="42"/>
        <v>1.2000000000000002E-4</v>
      </c>
      <c r="S282" s="157">
        <v>0</v>
      </c>
      <c r="T282" s="158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59" t="s">
        <v>286</v>
      </c>
      <c r="AT282" s="159" t="s">
        <v>240</v>
      </c>
      <c r="AU282" s="159" t="s">
        <v>89</v>
      </c>
      <c r="AY282" s="14" t="s">
        <v>237</v>
      </c>
      <c r="BE282" s="160">
        <f t="shared" si="44"/>
        <v>0</v>
      </c>
      <c r="BF282" s="160">
        <f t="shared" si="45"/>
        <v>0</v>
      </c>
      <c r="BG282" s="160">
        <f t="shared" si="46"/>
        <v>0</v>
      </c>
      <c r="BH282" s="160">
        <f t="shared" si="47"/>
        <v>0</v>
      </c>
      <c r="BI282" s="160">
        <f t="shared" si="48"/>
        <v>0</v>
      </c>
      <c r="BJ282" s="14" t="s">
        <v>89</v>
      </c>
      <c r="BK282" s="160">
        <f t="shared" si="49"/>
        <v>0</v>
      </c>
      <c r="BL282" s="14" t="s">
        <v>286</v>
      </c>
      <c r="BM282" s="159" t="s">
        <v>3831</v>
      </c>
    </row>
    <row r="283" spans="1:65" s="2" customFormat="1" ht="16.5" customHeight="1" x14ac:dyDescent="0.2">
      <c r="A283" s="29"/>
      <c r="B283" s="146"/>
      <c r="C283" s="161" t="s">
        <v>718</v>
      </c>
      <c r="D283" s="161" t="s">
        <v>310</v>
      </c>
      <c r="E283" s="162"/>
      <c r="F283" s="163" t="s">
        <v>2678</v>
      </c>
      <c r="G283" s="164" t="s">
        <v>307</v>
      </c>
      <c r="H283" s="165">
        <v>3</v>
      </c>
      <c r="I283" s="166"/>
      <c r="J283" s="167">
        <f t="shared" si="40"/>
        <v>0</v>
      </c>
      <c r="K283" s="168"/>
      <c r="L283" s="169"/>
      <c r="M283" s="170" t="s">
        <v>1</v>
      </c>
      <c r="N283" s="171" t="s">
        <v>43</v>
      </c>
      <c r="O283" s="54"/>
      <c r="P283" s="157">
        <f t="shared" si="41"/>
        <v>0</v>
      </c>
      <c r="Q283" s="157">
        <v>4.0000000000000002E-4</v>
      </c>
      <c r="R283" s="157">
        <f t="shared" si="42"/>
        <v>1.2000000000000001E-3</v>
      </c>
      <c r="S283" s="157">
        <v>0</v>
      </c>
      <c r="T283" s="158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59" t="s">
        <v>312</v>
      </c>
      <c r="AT283" s="159" t="s">
        <v>310</v>
      </c>
      <c r="AU283" s="159" t="s">
        <v>89</v>
      </c>
      <c r="AY283" s="14" t="s">
        <v>237</v>
      </c>
      <c r="BE283" s="160">
        <f t="shared" si="44"/>
        <v>0</v>
      </c>
      <c r="BF283" s="160">
        <f t="shared" si="45"/>
        <v>0</v>
      </c>
      <c r="BG283" s="160">
        <f t="shared" si="46"/>
        <v>0</v>
      </c>
      <c r="BH283" s="160">
        <f t="shared" si="47"/>
        <v>0</v>
      </c>
      <c r="BI283" s="160">
        <f t="shared" si="48"/>
        <v>0</v>
      </c>
      <c r="BJ283" s="14" t="s">
        <v>89</v>
      </c>
      <c r="BK283" s="160">
        <f t="shared" si="49"/>
        <v>0</v>
      </c>
      <c r="BL283" s="14" t="s">
        <v>286</v>
      </c>
      <c r="BM283" s="159" t="s">
        <v>3832</v>
      </c>
    </row>
    <row r="284" spans="1:65" s="2" customFormat="1" ht="21.75" customHeight="1" x14ac:dyDescent="0.2">
      <c r="A284" s="29"/>
      <c r="B284" s="146"/>
      <c r="C284" s="147" t="s">
        <v>264</v>
      </c>
      <c r="D284" s="147" t="s">
        <v>240</v>
      </c>
      <c r="E284" s="148"/>
      <c r="F284" s="149" t="s">
        <v>3833</v>
      </c>
      <c r="G284" s="150" t="s">
        <v>307</v>
      </c>
      <c r="H284" s="151">
        <v>2</v>
      </c>
      <c r="I284" s="152"/>
      <c r="J284" s="153">
        <f t="shared" si="40"/>
        <v>0</v>
      </c>
      <c r="K284" s="154"/>
      <c r="L284" s="30"/>
      <c r="M284" s="155" t="s">
        <v>1</v>
      </c>
      <c r="N284" s="156" t="s">
        <v>43</v>
      </c>
      <c r="O284" s="54"/>
      <c r="P284" s="157">
        <f t="shared" si="41"/>
        <v>0</v>
      </c>
      <c r="Q284" s="157">
        <v>3.0000000000000001E-5</v>
      </c>
      <c r="R284" s="157">
        <f t="shared" si="42"/>
        <v>6.0000000000000002E-5</v>
      </c>
      <c r="S284" s="157">
        <v>0</v>
      </c>
      <c r="T284" s="158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59" t="s">
        <v>286</v>
      </c>
      <c r="AT284" s="159" t="s">
        <v>240</v>
      </c>
      <c r="AU284" s="159" t="s">
        <v>89</v>
      </c>
      <c r="AY284" s="14" t="s">
        <v>237</v>
      </c>
      <c r="BE284" s="160">
        <f t="shared" si="44"/>
        <v>0</v>
      </c>
      <c r="BF284" s="160">
        <f t="shared" si="45"/>
        <v>0</v>
      </c>
      <c r="BG284" s="160">
        <f t="shared" si="46"/>
        <v>0</v>
      </c>
      <c r="BH284" s="160">
        <f t="shared" si="47"/>
        <v>0</v>
      </c>
      <c r="BI284" s="160">
        <f t="shared" si="48"/>
        <v>0</v>
      </c>
      <c r="BJ284" s="14" t="s">
        <v>89</v>
      </c>
      <c r="BK284" s="160">
        <f t="shared" si="49"/>
        <v>0</v>
      </c>
      <c r="BL284" s="14" t="s">
        <v>286</v>
      </c>
      <c r="BM284" s="159" t="s">
        <v>3834</v>
      </c>
    </row>
    <row r="285" spans="1:65" s="2" customFormat="1" ht="16.5" customHeight="1" x14ac:dyDescent="0.2">
      <c r="A285" s="29"/>
      <c r="B285" s="146"/>
      <c r="C285" s="161" t="s">
        <v>722</v>
      </c>
      <c r="D285" s="161" t="s">
        <v>310</v>
      </c>
      <c r="E285" s="162"/>
      <c r="F285" s="163" t="s">
        <v>3835</v>
      </c>
      <c r="G285" s="164" t="s">
        <v>307</v>
      </c>
      <c r="H285" s="165">
        <v>2</v>
      </c>
      <c r="I285" s="166"/>
      <c r="J285" s="167">
        <f t="shared" si="40"/>
        <v>0</v>
      </c>
      <c r="K285" s="168"/>
      <c r="L285" s="169"/>
      <c r="M285" s="170" t="s">
        <v>1</v>
      </c>
      <c r="N285" s="171" t="s">
        <v>43</v>
      </c>
      <c r="O285" s="54"/>
      <c r="P285" s="157">
        <f t="shared" si="41"/>
        <v>0</v>
      </c>
      <c r="Q285" s="157">
        <v>1E-3</v>
      </c>
      <c r="R285" s="157">
        <f t="shared" si="42"/>
        <v>2E-3</v>
      </c>
      <c r="S285" s="157">
        <v>0</v>
      </c>
      <c r="T285" s="158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59" t="s">
        <v>312</v>
      </c>
      <c r="AT285" s="159" t="s">
        <v>310</v>
      </c>
      <c r="AU285" s="159" t="s">
        <v>89</v>
      </c>
      <c r="AY285" s="14" t="s">
        <v>237</v>
      </c>
      <c r="BE285" s="160">
        <f t="shared" si="44"/>
        <v>0</v>
      </c>
      <c r="BF285" s="160">
        <f t="shared" si="45"/>
        <v>0</v>
      </c>
      <c r="BG285" s="160">
        <f t="shared" si="46"/>
        <v>0</v>
      </c>
      <c r="BH285" s="160">
        <f t="shared" si="47"/>
        <v>0</v>
      </c>
      <c r="BI285" s="160">
        <f t="shared" si="48"/>
        <v>0</v>
      </c>
      <c r="BJ285" s="14" t="s">
        <v>89</v>
      </c>
      <c r="BK285" s="160">
        <f t="shared" si="49"/>
        <v>0</v>
      </c>
      <c r="BL285" s="14" t="s">
        <v>286</v>
      </c>
      <c r="BM285" s="159" t="s">
        <v>3836</v>
      </c>
    </row>
    <row r="286" spans="1:65" s="2" customFormat="1" ht="21.75" customHeight="1" x14ac:dyDescent="0.2">
      <c r="A286" s="29"/>
      <c r="B286" s="146"/>
      <c r="C286" s="161" t="s">
        <v>576</v>
      </c>
      <c r="D286" s="161" t="s">
        <v>310</v>
      </c>
      <c r="E286" s="162"/>
      <c r="F286" s="163" t="s">
        <v>4872</v>
      </c>
      <c r="G286" s="164" t="s">
        <v>307</v>
      </c>
      <c r="H286" s="165">
        <v>2</v>
      </c>
      <c r="I286" s="166"/>
      <c r="J286" s="167">
        <f t="shared" si="40"/>
        <v>0</v>
      </c>
      <c r="K286" s="168"/>
      <c r="L286" s="169"/>
      <c r="M286" s="170" t="s">
        <v>1</v>
      </c>
      <c r="N286" s="171" t="s">
        <v>43</v>
      </c>
      <c r="O286" s="54"/>
      <c r="P286" s="157">
        <f t="shared" si="41"/>
        <v>0</v>
      </c>
      <c r="Q286" s="157">
        <v>1.48E-3</v>
      </c>
      <c r="R286" s="157">
        <f t="shared" si="42"/>
        <v>2.96E-3</v>
      </c>
      <c r="S286" s="157">
        <v>0</v>
      </c>
      <c r="T286" s="158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59" t="s">
        <v>312</v>
      </c>
      <c r="AT286" s="159" t="s">
        <v>310</v>
      </c>
      <c r="AU286" s="159" t="s">
        <v>89</v>
      </c>
      <c r="AY286" s="14" t="s">
        <v>237</v>
      </c>
      <c r="BE286" s="160">
        <f t="shared" si="44"/>
        <v>0</v>
      </c>
      <c r="BF286" s="160">
        <f t="shared" si="45"/>
        <v>0</v>
      </c>
      <c r="BG286" s="160">
        <f t="shared" si="46"/>
        <v>0</v>
      </c>
      <c r="BH286" s="160">
        <f t="shared" si="47"/>
        <v>0</v>
      </c>
      <c r="BI286" s="160">
        <f t="shared" si="48"/>
        <v>0</v>
      </c>
      <c r="BJ286" s="14" t="s">
        <v>89</v>
      </c>
      <c r="BK286" s="160">
        <f t="shared" si="49"/>
        <v>0</v>
      </c>
      <c r="BL286" s="14" t="s">
        <v>286</v>
      </c>
      <c r="BM286" s="159" t="s">
        <v>3837</v>
      </c>
    </row>
    <row r="287" spans="1:65" s="2" customFormat="1" ht="21.75" customHeight="1" x14ac:dyDescent="0.2">
      <c r="A287" s="29"/>
      <c r="B287" s="146"/>
      <c r="C287" s="147" t="s">
        <v>725</v>
      </c>
      <c r="D287" s="147" t="s">
        <v>240</v>
      </c>
      <c r="E287" s="148"/>
      <c r="F287" s="149" t="s">
        <v>3838</v>
      </c>
      <c r="G287" s="150" t="s">
        <v>307</v>
      </c>
      <c r="H287" s="151">
        <v>1</v>
      </c>
      <c r="I287" s="152"/>
      <c r="J287" s="153">
        <f t="shared" si="40"/>
        <v>0</v>
      </c>
      <c r="K287" s="154"/>
      <c r="L287" s="30"/>
      <c r="M287" s="155" t="s">
        <v>1</v>
      </c>
      <c r="N287" s="156" t="s">
        <v>43</v>
      </c>
      <c r="O287" s="54"/>
      <c r="P287" s="157">
        <f t="shared" si="41"/>
        <v>0</v>
      </c>
      <c r="Q287" s="157">
        <v>4.0000000000000003E-5</v>
      </c>
      <c r="R287" s="157">
        <f t="shared" si="42"/>
        <v>4.0000000000000003E-5</v>
      </c>
      <c r="S287" s="157">
        <v>0</v>
      </c>
      <c r="T287" s="158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59" t="s">
        <v>286</v>
      </c>
      <c r="AT287" s="159" t="s">
        <v>240</v>
      </c>
      <c r="AU287" s="159" t="s">
        <v>89</v>
      </c>
      <c r="AY287" s="14" t="s">
        <v>237</v>
      </c>
      <c r="BE287" s="160">
        <f t="shared" si="44"/>
        <v>0</v>
      </c>
      <c r="BF287" s="160">
        <f t="shared" si="45"/>
        <v>0</v>
      </c>
      <c r="BG287" s="160">
        <f t="shared" si="46"/>
        <v>0</v>
      </c>
      <c r="BH287" s="160">
        <f t="shared" si="47"/>
        <v>0</v>
      </c>
      <c r="BI287" s="160">
        <f t="shared" si="48"/>
        <v>0</v>
      </c>
      <c r="BJ287" s="14" t="s">
        <v>89</v>
      </c>
      <c r="BK287" s="160">
        <f t="shared" si="49"/>
        <v>0</v>
      </c>
      <c r="BL287" s="14" t="s">
        <v>286</v>
      </c>
      <c r="BM287" s="159" t="s">
        <v>3839</v>
      </c>
    </row>
    <row r="288" spans="1:65" s="2" customFormat="1" ht="16.5" customHeight="1" x14ac:dyDescent="0.2">
      <c r="A288" s="29"/>
      <c r="B288" s="146"/>
      <c r="C288" s="161" t="s">
        <v>578</v>
      </c>
      <c r="D288" s="161" t="s">
        <v>310</v>
      </c>
      <c r="E288" s="162"/>
      <c r="F288" s="163" t="s">
        <v>3840</v>
      </c>
      <c r="G288" s="164" t="s">
        <v>307</v>
      </c>
      <c r="H288" s="165">
        <v>1</v>
      </c>
      <c r="I288" s="166"/>
      <c r="J288" s="167">
        <f t="shared" si="40"/>
        <v>0</v>
      </c>
      <c r="K288" s="168"/>
      <c r="L288" s="169"/>
      <c r="M288" s="170" t="s">
        <v>1</v>
      </c>
      <c r="N288" s="171" t="s">
        <v>43</v>
      </c>
      <c r="O288" s="54"/>
      <c r="P288" s="157">
        <f t="shared" si="41"/>
        <v>0</v>
      </c>
      <c r="Q288" s="157">
        <v>3.0000000000000001E-3</v>
      </c>
      <c r="R288" s="157">
        <f t="shared" si="42"/>
        <v>3.0000000000000001E-3</v>
      </c>
      <c r="S288" s="157">
        <v>0</v>
      </c>
      <c r="T288" s="158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59" t="s">
        <v>312</v>
      </c>
      <c r="AT288" s="159" t="s">
        <v>310</v>
      </c>
      <c r="AU288" s="159" t="s">
        <v>89</v>
      </c>
      <c r="AY288" s="14" t="s">
        <v>237</v>
      </c>
      <c r="BE288" s="160">
        <f t="shared" si="44"/>
        <v>0</v>
      </c>
      <c r="BF288" s="160">
        <f t="shared" si="45"/>
        <v>0</v>
      </c>
      <c r="BG288" s="160">
        <f t="shared" si="46"/>
        <v>0</v>
      </c>
      <c r="BH288" s="160">
        <f t="shared" si="47"/>
        <v>0</v>
      </c>
      <c r="BI288" s="160">
        <f t="shared" si="48"/>
        <v>0</v>
      </c>
      <c r="BJ288" s="14" t="s">
        <v>89</v>
      </c>
      <c r="BK288" s="160">
        <f t="shared" si="49"/>
        <v>0</v>
      </c>
      <c r="BL288" s="14" t="s">
        <v>286</v>
      </c>
      <c r="BM288" s="159" t="s">
        <v>3841</v>
      </c>
    </row>
    <row r="289" spans="1:65" s="2" customFormat="1" ht="21.75" customHeight="1" x14ac:dyDescent="0.2">
      <c r="A289" s="29"/>
      <c r="B289" s="146"/>
      <c r="C289" s="161" t="s">
        <v>730</v>
      </c>
      <c r="D289" s="161" t="s">
        <v>310</v>
      </c>
      <c r="E289" s="162"/>
      <c r="F289" s="163" t="s">
        <v>4873</v>
      </c>
      <c r="G289" s="164" t="s">
        <v>307</v>
      </c>
      <c r="H289" s="165">
        <v>1</v>
      </c>
      <c r="I289" s="166"/>
      <c r="J289" s="167">
        <f t="shared" si="40"/>
        <v>0</v>
      </c>
      <c r="K289" s="168"/>
      <c r="L289" s="169"/>
      <c r="M289" s="170" t="s">
        <v>1</v>
      </c>
      <c r="N289" s="171" t="s">
        <v>43</v>
      </c>
      <c r="O289" s="54"/>
      <c r="P289" s="157">
        <f t="shared" si="41"/>
        <v>0</v>
      </c>
      <c r="Q289" s="157">
        <v>5.0000000000000001E-4</v>
      </c>
      <c r="R289" s="157">
        <f t="shared" si="42"/>
        <v>5.0000000000000001E-4</v>
      </c>
      <c r="S289" s="157">
        <v>0</v>
      </c>
      <c r="T289" s="158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59" t="s">
        <v>312</v>
      </c>
      <c r="AT289" s="159" t="s">
        <v>310</v>
      </c>
      <c r="AU289" s="159" t="s">
        <v>89</v>
      </c>
      <c r="AY289" s="14" t="s">
        <v>237</v>
      </c>
      <c r="BE289" s="160">
        <f t="shared" si="44"/>
        <v>0</v>
      </c>
      <c r="BF289" s="160">
        <f t="shared" si="45"/>
        <v>0</v>
      </c>
      <c r="BG289" s="160">
        <f t="shared" si="46"/>
        <v>0</v>
      </c>
      <c r="BH289" s="160">
        <f t="shared" si="47"/>
        <v>0</v>
      </c>
      <c r="BI289" s="160">
        <f t="shared" si="48"/>
        <v>0</v>
      </c>
      <c r="BJ289" s="14" t="s">
        <v>89</v>
      </c>
      <c r="BK289" s="160">
        <f t="shared" si="49"/>
        <v>0</v>
      </c>
      <c r="BL289" s="14" t="s">
        <v>286</v>
      </c>
      <c r="BM289" s="159" t="s">
        <v>3842</v>
      </c>
    </row>
    <row r="290" spans="1:65" s="2" customFormat="1" ht="21.75" customHeight="1" x14ac:dyDescent="0.2">
      <c r="A290" s="29"/>
      <c r="B290" s="146"/>
      <c r="C290" s="147" t="s">
        <v>580</v>
      </c>
      <c r="D290" s="147" t="s">
        <v>240</v>
      </c>
      <c r="E290" s="148"/>
      <c r="F290" s="149" t="s">
        <v>3843</v>
      </c>
      <c r="G290" s="150" t="s">
        <v>307</v>
      </c>
      <c r="H290" s="151">
        <v>2</v>
      </c>
      <c r="I290" s="152"/>
      <c r="J290" s="153">
        <f t="shared" si="40"/>
        <v>0</v>
      </c>
      <c r="K290" s="154"/>
      <c r="L290" s="30"/>
      <c r="M290" s="155" t="s">
        <v>1</v>
      </c>
      <c r="N290" s="156" t="s">
        <v>43</v>
      </c>
      <c r="O290" s="54"/>
      <c r="P290" s="157">
        <f t="shared" si="41"/>
        <v>0</v>
      </c>
      <c r="Q290" s="157">
        <v>5.8E-4</v>
      </c>
      <c r="R290" s="157">
        <f t="shared" si="42"/>
        <v>1.16E-3</v>
      </c>
      <c r="S290" s="157">
        <v>0</v>
      </c>
      <c r="T290" s="158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59" t="s">
        <v>286</v>
      </c>
      <c r="AT290" s="159" t="s">
        <v>240</v>
      </c>
      <c r="AU290" s="159" t="s">
        <v>89</v>
      </c>
      <c r="AY290" s="14" t="s">
        <v>237</v>
      </c>
      <c r="BE290" s="160">
        <f t="shared" si="44"/>
        <v>0</v>
      </c>
      <c r="BF290" s="160">
        <f t="shared" si="45"/>
        <v>0</v>
      </c>
      <c r="BG290" s="160">
        <f t="shared" si="46"/>
        <v>0</v>
      </c>
      <c r="BH290" s="160">
        <f t="shared" si="47"/>
        <v>0</v>
      </c>
      <c r="BI290" s="160">
        <f t="shared" si="48"/>
        <v>0</v>
      </c>
      <c r="BJ290" s="14" t="s">
        <v>89</v>
      </c>
      <c r="BK290" s="160">
        <f t="shared" si="49"/>
        <v>0</v>
      </c>
      <c r="BL290" s="14" t="s">
        <v>286</v>
      </c>
      <c r="BM290" s="159" t="s">
        <v>3844</v>
      </c>
    </row>
    <row r="291" spans="1:65" s="2" customFormat="1" ht="33" customHeight="1" x14ac:dyDescent="0.2">
      <c r="A291" s="29"/>
      <c r="B291" s="146"/>
      <c r="C291" s="161" t="s">
        <v>736</v>
      </c>
      <c r="D291" s="161" t="s">
        <v>310</v>
      </c>
      <c r="E291" s="162"/>
      <c r="F291" s="163" t="s">
        <v>3845</v>
      </c>
      <c r="G291" s="164" t="s">
        <v>307</v>
      </c>
      <c r="H291" s="165">
        <v>2</v>
      </c>
      <c r="I291" s="166"/>
      <c r="J291" s="167">
        <f t="shared" si="40"/>
        <v>0</v>
      </c>
      <c r="K291" s="168"/>
      <c r="L291" s="169"/>
      <c r="M291" s="170" t="s">
        <v>1</v>
      </c>
      <c r="N291" s="171" t="s">
        <v>43</v>
      </c>
      <c r="O291" s="54"/>
      <c r="P291" s="157">
        <f t="shared" si="41"/>
        <v>0</v>
      </c>
      <c r="Q291" s="157">
        <v>2.5000000000000001E-4</v>
      </c>
      <c r="R291" s="157">
        <f t="shared" si="42"/>
        <v>5.0000000000000001E-4</v>
      </c>
      <c r="S291" s="157">
        <v>0</v>
      </c>
      <c r="T291" s="158">
        <f t="shared" si="4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59" t="s">
        <v>312</v>
      </c>
      <c r="AT291" s="159" t="s">
        <v>310</v>
      </c>
      <c r="AU291" s="159" t="s">
        <v>89</v>
      </c>
      <c r="AY291" s="14" t="s">
        <v>237</v>
      </c>
      <c r="BE291" s="160">
        <f t="shared" si="44"/>
        <v>0</v>
      </c>
      <c r="BF291" s="160">
        <f t="shared" si="45"/>
        <v>0</v>
      </c>
      <c r="BG291" s="160">
        <f t="shared" si="46"/>
        <v>0</v>
      </c>
      <c r="BH291" s="160">
        <f t="shared" si="47"/>
        <v>0</v>
      </c>
      <c r="BI291" s="160">
        <f t="shared" si="48"/>
        <v>0</v>
      </c>
      <c r="BJ291" s="14" t="s">
        <v>89</v>
      </c>
      <c r="BK291" s="160">
        <f t="shared" si="49"/>
        <v>0</v>
      </c>
      <c r="BL291" s="14" t="s">
        <v>286</v>
      </c>
      <c r="BM291" s="159" t="s">
        <v>3846</v>
      </c>
    </row>
    <row r="292" spans="1:65" s="2" customFormat="1" ht="21.75" customHeight="1" x14ac:dyDescent="0.2">
      <c r="A292" s="29"/>
      <c r="B292" s="146"/>
      <c r="C292" s="147" t="s">
        <v>582</v>
      </c>
      <c r="D292" s="147" t="s">
        <v>240</v>
      </c>
      <c r="E292" s="148"/>
      <c r="F292" s="149" t="s">
        <v>3847</v>
      </c>
      <c r="G292" s="150" t="s">
        <v>307</v>
      </c>
      <c r="H292" s="151">
        <v>1</v>
      </c>
      <c r="I292" s="152"/>
      <c r="J292" s="153">
        <f t="shared" si="40"/>
        <v>0</v>
      </c>
      <c r="K292" s="154"/>
      <c r="L292" s="30"/>
      <c r="M292" s="155" t="s">
        <v>1</v>
      </c>
      <c r="N292" s="156" t="s">
        <v>43</v>
      </c>
      <c r="O292" s="54"/>
      <c r="P292" s="157">
        <f t="shared" si="41"/>
        <v>0</v>
      </c>
      <c r="Q292" s="157">
        <v>1.2899999999999999E-3</v>
      </c>
      <c r="R292" s="157">
        <f t="shared" si="42"/>
        <v>1.2899999999999999E-3</v>
      </c>
      <c r="S292" s="157">
        <v>0</v>
      </c>
      <c r="T292" s="158">
        <f t="shared" si="4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59" t="s">
        <v>286</v>
      </c>
      <c r="AT292" s="159" t="s">
        <v>240</v>
      </c>
      <c r="AU292" s="159" t="s">
        <v>89</v>
      </c>
      <c r="AY292" s="14" t="s">
        <v>237</v>
      </c>
      <c r="BE292" s="160">
        <f t="shared" si="44"/>
        <v>0</v>
      </c>
      <c r="BF292" s="160">
        <f t="shared" si="45"/>
        <v>0</v>
      </c>
      <c r="BG292" s="160">
        <f t="shared" si="46"/>
        <v>0</v>
      </c>
      <c r="BH292" s="160">
        <f t="shared" si="47"/>
        <v>0</v>
      </c>
      <c r="BI292" s="160">
        <f t="shared" si="48"/>
        <v>0</v>
      </c>
      <c r="BJ292" s="14" t="s">
        <v>89</v>
      </c>
      <c r="BK292" s="160">
        <f t="shared" si="49"/>
        <v>0</v>
      </c>
      <c r="BL292" s="14" t="s">
        <v>286</v>
      </c>
      <c r="BM292" s="159" t="s">
        <v>3848</v>
      </c>
    </row>
    <row r="293" spans="1:65" s="2" customFormat="1" ht="21.75" customHeight="1" x14ac:dyDescent="0.2">
      <c r="A293" s="29"/>
      <c r="B293" s="146"/>
      <c r="C293" s="161" t="s">
        <v>741</v>
      </c>
      <c r="D293" s="161" t="s">
        <v>310</v>
      </c>
      <c r="E293" s="162"/>
      <c r="F293" s="163" t="s">
        <v>3849</v>
      </c>
      <c r="G293" s="164" t="s">
        <v>307</v>
      </c>
      <c r="H293" s="165">
        <v>1</v>
      </c>
      <c r="I293" s="166"/>
      <c r="J293" s="167">
        <f t="shared" si="40"/>
        <v>0</v>
      </c>
      <c r="K293" s="168"/>
      <c r="L293" s="169"/>
      <c r="M293" s="170" t="s">
        <v>1</v>
      </c>
      <c r="N293" s="171" t="s">
        <v>43</v>
      </c>
      <c r="O293" s="54"/>
      <c r="P293" s="157">
        <f t="shared" si="41"/>
        <v>0</v>
      </c>
      <c r="Q293" s="157">
        <v>2.0000000000000001E-4</v>
      </c>
      <c r="R293" s="157">
        <f t="shared" si="42"/>
        <v>2.0000000000000001E-4</v>
      </c>
      <c r="S293" s="157">
        <v>0</v>
      </c>
      <c r="T293" s="158">
        <f t="shared" si="4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59" t="s">
        <v>312</v>
      </c>
      <c r="AT293" s="159" t="s">
        <v>310</v>
      </c>
      <c r="AU293" s="159" t="s">
        <v>89</v>
      </c>
      <c r="AY293" s="14" t="s">
        <v>237</v>
      </c>
      <c r="BE293" s="160">
        <f t="shared" si="44"/>
        <v>0</v>
      </c>
      <c r="BF293" s="160">
        <f t="shared" si="45"/>
        <v>0</v>
      </c>
      <c r="BG293" s="160">
        <f t="shared" si="46"/>
        <v>0</v>
      </c>
      <c r="BH293" s="160">
        <f t="shared" si="47"/>
        <v>0</v>
      </c>
      <c r="BI293" s="160">
        <f t="shared" si="48"/>
        <v>0</v>
      </c>
      <c r="BJ293" s="14" t="s">
        <v>89</v>
      </c>
      <c r="BK293" s="160">
        <f t="shared" si="49"/>
        <v>0</v>
      </c>
      <c r="BL293" s="14" t="s">
        <v>286</v>
      </c>
      <c r="BM293" s="159" t="s">
        <v>3850</v>
      </c>
    </row>
    <row r="294" spans="1:65" s="2" customFormat="1" ht="21.75" customHeight="1" x14ac:dyDescent="0.2">
      <c r="A294" s="29"/>
      <c r="B294" s="146"/>
      <c r="C294" s="147" t="s">
        <v>584</v>
      </c>
      <c r="D294" s="147" t="s">
        <v>240</v>
      </c>
      <c r="E294" s="148"/>
      <c r="F294" s="149" t="s">
        <v>3851</v>
      </c>
      <c r="G294" s="150" t="s">
        <v>307</v>
      </c>
      <c r="H294" s="151">
        <v>3</v>
      </c>
      <c r="I294" s="152"/>
      <c r="J294" s="153">
        <f t="shared" si="40"/>
        <v>0</v>
      </c>
      <c r="K294" s="154"/>
      <c r="L294" s="30"/>
      <c r="M294" s="155" t="s">
        <v>1</v>
      </c>
      <c r="N294" s="156" t="s">
        <v>43</v>
      </c>
      <c r="O294" s="54"/>
      <c r="P294" s="157">
        <f t="shared" si="41"/>
        <v>0</v>
      </c>
      <c r="Q294" s="157">
        <v>1.31E-3</v>
      </c>
      <c r="R294" s="157">
        <f t="shared" si="42"/>
        <v>3.9299999999999995E-3</v>
      </c>
      <c r="S294" s="157">
        <v>0</v>
      </c>
      <c r="T294" s="158">
        <f t="shared" si="4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59" t="s">
        <v>286</v>
      </c>
      <c r="AT294" s="159" t="s">
        <v>240</v>
      </c>
      <c r="AU294" s="159" t="s">
        <v>89</v>
      </c>
      <c r="AY294" s="14" t="s">
        <v>237</v>
      </c>
      <c r="BE294" s="160">
        <f t="shared" si="44"/>
        <v>0</v>
      </c>
      <c r="BF294" s="160">
        <f t="shared" si="45"/>
        <v>0</v>
      </c>
      <c r="BG294" s="160">
        <f t="shared" si="46"/>
        <v>0</v>
      </c>
      <c r="BH294" s="160">
        <f t="shared" si="47"/>
        <v>0</v>
      </c>
      <c r="BI294" s="160">
        <f t="shared" si="48"/>
        <v>0</v>
      </c>
      <c r="BJ294" s="14" t="s">
        <v>89</v>
      </c>
      <c r="BK294" s="160">
        <f t="shared" si="49"/>
        <v>0</v>
      </c>
      <c r="BL294" s="14" t="s">
        <v>286</v>
      </c>
      <c r="BM294" s="159" t="s">
        <v>3852</v>
      </c>
    </row>
    <row r="295" spans="1:65" s="2" customFormat="1" ht="21.75" customHeight="1" x14ac:dyDescent="0.2">
      <c r="A295" s="29"/>
      <c r="B295" s="146"/>
      <c r="C295" s="161" t="s">
        <v>746</v>
      </c>
      <c r="D295" s="161" t="s">
        <v>310</v>
      </c>
      <c r="E295" s="162"/>
      <c r="F295" s="163" t="s">
        <v>3853</v>
      </c>
      <c r="G295" s="164" t="s">
        <v>307</v>
      </c>
      <c r="H295" s="165">
        <v>3</v>
      </c>
      <c r="I295" s="166"/>
      <c r="J295" s="167">
        <f t="shared" si="40"/>
        <v>0</v>
      </c>
      <c r="K295" s="168"/>
      <c r="L295" s="169"/>
      <c r="M295" s="170" t="s">
        <v>1</v>
      </c>
      <c r="N295" s="171" t="s">
        <v>43</v>
      </c>
      <c r="O295" s="54"/>
      <c r="P295" s="157">
        <f t="shared" si="41"/>
        <v>0</v>
      </c>
      <c r="Q295" s="157">
        <v>2.2000000000000001E-4</v>
      </c>
      <c r="R295" s="157">
        <f t="shared" si="42"/>
        <v>6.6E-4</v>
      </c>
      <c r="S295" s="157">
        <v>0</v>
      </c>
      <c r="T295" s="158">
        <f t="shared" si="4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59" t="s">
        <v>312</v>
      </c>
      <c r="AT295" s="159" t="s">
        <v>310</v>
      </c>
      <c r="AU295" s="159" t="s">
        <v>89</v>
      </c>
      <c r="AY295" s="14" t="s">
        <v>237</v>
      </c>
      <c r="BE295" s="160">
        <f t="shared" si="44"/>
        <v>0</v>
      </c>
      <c r="BF295" s="160">
        <f t="shared" si="45"/>
        <v>0</v>
      </c>
      <c r="BG295" s="160">
        <f t="shared" si="46"/>
        <v>0</v>
      </c>
      <c r="BH295" s="160">
        <f t="shared" si="47"/>
        <v>0</v>
      </c>
      <c r="BI295" s="160">
        <f t="shared" si="48"/>
        <v>0</v>
      </c>
      <c r="BJ295" s="14" t="s">
        <v>89</v>
      </c>
      <c r="BK295" s="160">
        <f t="shared" si="49"/>
        <v>0</v>
      </c>
      <c r="BL295" s="14" t="s">
        <v>286</v>
      </c>
      <c r="BM295" s="159" t="s">
        <v>3854</v>
      </c>
    </row>
    <row r="296" spans="1:65" s="2" customFormat="1" ht="21.75" customHeight="1" x14ac:dyDescent="0.2">
      <c r="A296" s="29"/>
      <c r="B296" s="146"/>
      <c r="C296" s="147" t="s">
        <v>586</v>
      </c>
      <c r="D296" s="147" t="s">
        <v>240</v>
      </c>
      <c r="E296" s="148"/>
      <c r="F296" s="149" t="s">
        <v>2032</v>
      </c>
      <c r="G296" s="150" t="s">
        <v>266</v>
      </c>
      <c r="H296" s="151">
        <v>3.6999999999999998E-2</v>
      </c>
      <c r="I296" s="152"/>
      <c r="J296" s="153">
        <f t="shared" si="40"/>
        <v>0</v>
      </c>
      <c r="K296" s="154"/>
      <c r="L296" s="30"/>
      <c r="M296" s="155" t="s">
        <v>1</v>
      </c>
      <c r="N296" s="156" t="s">
        <v>43</v>
      </c>
      <c r="O296" s="54"/>
      <c r="P296" s="157">
        <f t="shared" si="41"/>
        <v>0</v>
      </c>
      <c r="Q296" s="157">
        <v>0</v>
      </c>
      <c r="R296" s="157">
        <f t="shared" si="42"/>
        <v>0</v>
      </c>
      <c r="S296" s="157">
        <v>0</v>
      </c>
      <c r="T296" s="158">
        <f t="shared" si="4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59" t="s">
        <v>286</v>
      </c>
      <c r="AT296" s="159" t="s">
        <v>240</v>
      </c>
      <c r="AU296" s="159" t="s">
        <v>89</v>
      </c>
      <c r="AY296" s="14" t="s">
        <v>237</v>
      </c>
      <c r="BE296" s="160">
        <f t="shared" si="44"/>
        <v>0</v>
      </c>
      <c r="BF296" s="160">
        <f t="shared" si="45"/>
        <v>0</v>
      </c>
      <c r="BG296" s="160">
        <f t="shared" si="46"/>
        <v>0</v>
      </c>
      <c r="BH296" s="160">
        <f t="shared" si="47"/>
        <v>0</v>
      </c>
      <c r="BI296" s="160">
        <f t="shared" si="48"/>
        <v>0</v>
      </c>
      <c r="BJ296" s="14" t="s">
        <v>89</v>
      </c>
      <c r="BK296" s="160">
        <f t="shared" si="49"/>
        <v>0</v>
      </c>
      <c r="BL296" s="14" t="s">
        <v>286</v>
      </c>
      <c r="BM296" s="159" t="s">
        <v>3855</v>
      </c>
    </row>
    <row r="297" spans="1:65" s="12" customFormat="1" ht="22.95" customHeight="1" x14ac:dyDescent="0.25">
      <c r="B297" s="134"/>
      <c r="D297" s="135" t="s">
        <v>76</v>
      </c>
      <c r="E297" s="144"/>
      <c r="F297" s="144" t="s">
        <v>2034</v>
      </c>
      <c r="I297" s="137"/>
      <c r="J297" s="145">
        <f>BK297</f>
        <v>0</v>
      </c>
      <c r="L297" s="134"/>
      <c r="M297" s="138"/>
      <c r="N297" s="139"/>
      <c r="O297" s="139"/>
      <c r="P297" s="140">
        <f>P298</f>
        <v>0</v>
      </c>
      <c r="Q297" s="139"/>
      <c r="R297" s="140">
        <f>R298</f>
        <v>0</v>
      </c>
      <c r="S297" s="139"/>
      <c r="T297" s="141">
        <f>T298</f>
        <v>0</v>
      </c>
      <c r="AR297" s="135" t="s">
        <v>89</v>
      </c>
      <c r="AT297" s="142" t="s">
        <v>76</v>
      </c>
      <c r="AU297" s="142" t="s">
        <v>83</v>
      </c>
      <c r="AY297" s="135" t="s">
        <v>237</v>
      </c>
      <c r="BK297" s="143">
        <f>BK298</f>
        <v>0</v>
      </c>
    </row>
    <row r="298" spans="1:65" s="2" customFormat="1" ht="21.75" customHeight="1" x14ac:dyDescent="0.2">
      <c r="A298" s="29"/>
      <c r="B298" s="146"/>
      <c r="C298" s="147" t="s">
        <v>750</v>
      </c>
      <c r="D298" s="147" t="s">
        <v>240</v>
      </c>
      <c r="E298" s="148"/>
      <c r="F298" s="149" t="s">
        <v>2035</v>
      </c>
      <c r="G298" s="150" t="s">
        <v>2036</v>
      </c>
      <c r="H298" s="151">
        <v>600</v>
      </c>
      <c r="I298" s="152"/>
      <c r="J298" s="153">
        <f>ROUND(I298*H298,2)</f>
        <v>0</v>
      </c>
      <c r="K298" s="154"/>
      <c r="L298" s="30"/>
      <c r="M298" s="155" t="s">
        <v>1</v>
      </c>
      <c r="N298" s="156" t="s">
        <v>43</v>
      </c>
      <c r="O298" s="54"/>
      <c r="P298" s="157">
        <f>O298*H298</f>
        <v>0</v>
      </c>
      <c r="Q298" s="157">
        <v>0</v>
      </c>
      <c r="R298" s="157">
        <f>Q298*H298</f>
        <v>0</v>
      </c>
      <c r="S298" s="157">
        <v>0</v>
      </c>
      <c r="T298" s="158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59" t="s">
        <v>286</v>
      </c>
      <c r="AT298" s="159" t="s">
        <v>240</v>
      </c>
      <c r="AU298" s="159" t="s">
        <v>89</v>
      </c>
      <c r="AY298" s="14" t="s">
        <v>237</v>
      </c>
      <c r="BE298" s="160">
        <f>IF(N298="základná",J298,0)</f>
        <v>0</v>
      </c>
      <c r="BF298" s="160">
        <f>IF(N298="znížená",J298,0)</f>
        <v>0</v>
      </c>
      <c r="BG298" s="160">
        <f>IF(N298="zákl. prenesená",J298,0)</f>
        <v>0</v>
      </c>
      <c r="BH298" s="160">
        <f>IF(N298="zníž. prenesená",J298,0)</f>
        <v>0</v>
      </c>
      <c r="BI298" s="160">
        <f>IF(N298="nulová",J298,0)</f>
        <v>0</v>
      </c>
      <c r="BJ298" s="14" t="s">
        <v>89</v>
      </c>
      <c r="BK298" s="160">
        <f>ROUND(I298*H298,2)</f>
        <v>0</v>
      </c>
      <c r="BL298" s="14" t="s">
        <v>286</v>
      </c>
      <c r="BM298" s="159" t="s">
        <v>3856</v>
      </c>
    </row>
    <row r="299" spans="1:65" s="12" customFormat="1" ht="22.95" customHeight="1" x14ac:dyDescent="0.25">
      <c r="B299" s="134"/>
      <c r="D299" s="135" t="s">
        <v>76</v>
      </c>
      <c r="E299" s="144"/>
      <c r="F299" s="144" t="s">
        <v>1566</v>
      </c>
      <c r="I299" s="137"/>
      <c r="J299" s="145">
        <f>BK299</f>
        <v>0</v>
      </c>
      <c r="L299" s="134"/>
      <c r="M299" s="138"/>
      <c r="N299" s="139"/>
      <c r="O299" s="139"/>
      <c r="P299" s="140">
        <f>SUM(P300:P301)</f>
        <v>0</v>
      </c>
      <c r="Q299" s="139"/>
      <c r="R299" s="140">
        <f>SUM(R300:R301)</f>
        <v>1.2000000000000001E-3</v>
      </c>
      <c r="S299" s="139"/>
      <c r="T299" s="141">
        <f>SUM(T300:T301)</f>
        <v>0</v>
      </c>
      <c r="AR299" s="135" t="s">
        <v>89</v>
      </c>
      <c r="AT299" s="142" t="s">
        <v>76</v>
      </c>
      <c r="AU299" s="142" t="s">
        <v>83</v>
      </c>
      <c r="AY299" s="135" t="s">
        <v>237</v>
      </c>
      <c r="BK299" s="143">
        <f>SUM(BK300:BK301)</f>
        <v>0</v>
      </c>
    </row>
    <row r="300" spans="1:65" s="2" customFormat="1" ht="21.75" customHeight="1" x14ac:dyDescent="0.2">
      <c r="A300" s="29"/>
      <c r="B300" s="146"/>
      <c r="C300" s="147" t="s">
        <v>588</v>
      </c>
      <c r="D300" s="147" t="s">
        <v>240</v>
      </c>
      <c r="E300" s="148"/>
      <c r="F300" s="149" t="s">
        <v>2044</v>
      </c>
      <c r="G300" s="150" t="s">
        <v>1382</v>
      </c>
      <c r="H300" s="151">
        <v>15</v>
      </c>
      <c r="I300" s="152"/>
      <c r="J300" s="153">
        <f>ROUND(I300*H300,2)</f>
        <v>0</v>
      </c>
      <c r="K300" s="154"/>
      <c r="L300" s="30"/>
      <c r="M300" s="155" t="s">
        <v>1</v>
      </c>
      <c r="N300" s="156" t="s">
        <v>43</v>
      </c>
      <c r="O300" s="54"/>
      <c r="P300" s="157">
        <f>O300*H300</f>
        <v>0</v>
      </c>
      <c r="Q300" s="157">
        <v>8.0000000000000007E-5</v>
      </c>
      <c r="R300" s="157">
        <f>Q300*H300</f>
        <v>1.2000000000000001E-3</v>
      </c>
      <c r="S300" s="157">
        <v>0</v>
      </c>
      <c r="T300" s="158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59" t="s">
        <v>286</v>
      </c>
      <c r="AT300" s="159" t="s">
        <v>240</v>
      </c>
      <c r="AU300" s="159" t="s">
        <v>89</v>
      </c>
      <c r="AY300" s="14" t="s">
        <v>237</v>
      </c>
      <c r="BE300" s="160">
        <f>IF(N300="základná",J300,0)</f>
        <v>0</v>
      </c>
      <c r="BF300" s="160">
        <f>IF(N300="znížená",J300,0)</f>
        <v>0</v>
      </c>
      <c r="BG300" s="160">
        <f>IF(N300="zákl. prenesená",J300,0)</f>
        <v>0</v>
      </c>
      <c r="BH300" s="160">
        <f>IF(N300="zníž. prenesená",J300,0)</f>
        <v>0</v>
      </c>
      <c r="BI300" s="160">
        <f>IF(N300="nulová",J300,0)</f>
        <v>0</v>
      </c>
      <c r="BJ300" s="14" t="s">
        <v>89</v>
      </c>
      <c r="BK300" s="160">
        <f>ROUND(I300*H300,2)</f>
        <v>0</v>
      </c>
      <c r="BL300" s="14" t="s">
        <v>286</v>
      </c>
      <c r="BM300" s="159" t="s">
        <v>3857</v>
      </c>
    </row>
    <row r="301" spans="1:65" s="2" customFormat="1" ht="21.75" customHeight="1" x14ac:dyDescent="0.2">
      <c r="A301" s="29"/>
      <c r="B301" s="146"/>
      <c r="C301" s="147" t="s">
        <v>755</v>
      </c>
      <c r="D301" s="147" t="s">
        <v>240</v>
      </c>
      <c r="E301" s="148"/>
      <c r="F301" s="149" t="s">
        <v>1591</v>
      </c>
      <c r="G301" s="150" t="s">
        <v>266</v>
      </c>
      <c r="H301" s="151">
        <v>5.0000000000000001E-3</v>
      </c>
      <c r="I301" s="152"/>
      <c r="J301" s="153">
        <f>ROUND(I301*H301,2)</f>
        <v>0</v>
      </c>
      <c r="K301" s="154"/>
      <c r="L301" s="30"/>
      <c r="M301" s="155" t="s">
        <v>1</v>
      </c>
      <c r="N301" s="156" t="s">
        <v>43</v>
      </c>
      <c r="O301" s="54"/>
      <c r="P301" s="157">
        <f>O301*H301</f>
        <v>0</v>
      </c>
      <c r="Q301" s="157">
        <v>0</v>
      </c>
      <c r="R301" s="157">
        <f>Q301*H301</f>
        <v>0</v>
      </c>
      <c r="S301" s="157">
        <v>0</v>
      </c>
      <c r="T301" s="158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59" t="s">
        <v>286</v>
      </c>
      <c r="AT301" s="159" t="s">
        <v>240</v>
      </c>
      <c r="AU301" s="159" t="s">
        <v>89</v>
      </c>
      <c r="AY301" s="14" t="s">
        <v>237</v>
      </c>
      <c r="BE301" s="160">
        <f>IF(N301="základná",J301,0)</f>
        <v>0</v>
      </c>
      <c r="BF301" s="160">
        <f>IF(N301="znížená",J301,0)</f>
        <v>0</v>
      </c>
      <c r="BG301" s="160">
        <f>IF(N301="zákl. prenesená",J301,0)</f>
        <v>0</v>
      </c>
      <c r="BH301" s="160">
        <f>IF(N301="zníž. prenesená",J301,0)</f>
        <v>0</v>
      </c>
      <c r="BI301" s="160">
        <f>IF(N301="nulová",J301,0)</f>
        <v>0</v>
      </c>
      <c r="BJ301" s="14" t="s">
        <v>89</v>
      </c>
      <c r="BK301" s="160">
        <f>ROUND(I301*H301,2)</f>
        <v>0</v>
      </c>
      <c r="BL301" s="14" t="s">
        <v>286</v>
      </c>
      <c r="BM301" s="159" t="s">
        <v>3858</v>
      </c>
    </row>
    <row r="302" spans="1:65" s="12" customFormat="1" ht="25.95" customHeight="1" x14ac:dyDescent="0.25">
      <c r="B302" s="134"/>
      <c r="D302" s="135" t="s">
        <v>76</v>
      </c>
      <c r="E302" s="136"/>
      <c r="F302" s="136" t="s">
        <v>1081</v>
      </c>
      <c r="I302" s="137"/>
      <c r="J302" s="122">
        <f>BK302</f>
        <v>0</v>
      </c>
      <c r="L302" s="134"/>
      <c r="M302" s="138"/>
      <c r="N302" s="139"/>
      <c r="O302" s="139"/>
      <c r="P302" s="140">
        <f>P303+P314+P326</f>
        <v>0</v>
      </c>
      <c r="Q302" s="139"/>
      <c r="R302" s="140">
        <f>R303+R314+R326</f>
        <v>1.17E-3</v>
      </c>
      <c r="S302" s="139"/>
      <c r="T302" s="141">
        <f>T303+T314+T326</f>
        <v>0</v>
      </c>
      <c r="AR302" s="135" t="s">
        <v>247</v>
      </c>
      <c r="AT302" s="142" t="s">
        <v>76</v>
      </c>
      <c r="AU302" s="142" t="s">
        <v>77</v>
      </c>
      <c r="AY302" s="135" t="s">
        <v>237</v>
      </c>
      <c r="BK302" s="143">
        <f>BK303+BK314+BK326</f>
        <v>0</v>
      </c>
    </row>
    <row r="303" spans="1:65" s="12" customFormat="1" ht="22.95" customHeight="1" x14ac:dyDescent="0.25">
      <c r="B303" s="134"/>
      <c r="D303" s="135" t="s">
        <v>76</v>
      </c>
      <c r="E303" s="144"/>
      <c r="F303" s="144" t="s">
        <v>1695</v>
      </c>
      <c r="I303" s="137"/>
      <c r="J303" s="145">
        <f>BK303</f>
        <v>0</v>
      </c>
      <c r="L303" s="134"/>
      <c r="M303" s="138"/>
      <c r="N303" s="139"/>
      <c r="O303" s="139"/>
      <c r="P303" s="140">
        <f>SUM(P304:P313)</f>
        <v>0</v>
      </c>
      <c r="Q303" s="139"/>
      <c r="R303" s="140">
        <f>SUM(R304:R313)</f>
        <v>4.8000000000000007E-4</v>
      </c>
      <c r="S303" s="139"/>
      <c r="T303" s="141">
        <f>SUM(T304:T313)</f>
        <v>0</v>
      </c>
      <c r="AR303" s="135" t="s">
        <v>247</v>
      </c>
      <c r="AT303" s="142" t="s">
        <v>76</v>
      </c>
      <c r="AU303" s="142" t="s">
        <v>83</v>
      </c>
      <c r="AY303" s="135" t="s">
        <v>237</v>
      </c>
      <c r="BK303" s="143">
        <f>SUM(BK304:BK313)</f>
        <v>0</v>
      </c>
    </row>
    <row r="304" spans="1:65" s="2" customFormat="1" ht="21.75" customHeight="1" x14ac:dyDescent="0.2">
      <c r="A304" s="29"/>
      <c r="B304" s="146"/>
      <c r="C304" s="147" t="s">
        <v>590</v>
      </c>
      <c r="D304" s="147" t="s">
        <v>240</v>
      </c>
      <c r="E304" s="148"/>
      <c r="F304" s="149" t="s">
        <v>3859</v>
      </c>
      <c r="G304" s="150" t="s">
        <v>307</v>
      </c>
      <c r="H304" s="151">
        <v>1</v>
      </c>
      <c r="I304" s="152"/>
      <c r="J304" s="153">
        <f t="shared" ref="J304:J313" si="50">ROUND(I304*H304,2)</f>
        <v>0</v>
      </c>
      <c r="K304" s="154"/>
      <c r="L304" s="30"/>
      <c r="M304" s="155" t="s">
        <v>1</v>
      </c>
      <c r="N304" s="156" t="s">
        <v>43</v>
      </c>
      <c r="O304" s="54"/>
      <c r="P304" s="157">
        <f t="shared" ref="P304:P313" si="51">O304*H304</f>
        <v>0</v>
      </c>
      <c r="Q304" s="157">
        <v>0</v>
      </c>
      <c r="R304" s="157">
        <f t="shared" ref="R304:R313" si="52">Q304*H304</f>
        <v>0</v>
      </c>
      <c r="S304" s="157">
        <v>0</v>
      </c>
      <c r="T304" s="158">
        <f t="shared" ref="T304:T313" si="53"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59" t="s">
        <v>436</v>
      </c>
      <c r="AT304" s="159" t="s">
        <v>240</v>
      </c>
      <c r="AU304" s="159" t="s">
        <v>89</v>
      </c>
      <c r="AY304" s="14" t="s">
        <v>237</v>
      </c>
      <c r="BE304" s="160">
        <f t="shared" ref="BE304:BE313" si="54">IF(N304="základná",J304,0)</f>
        <v>0</v>
      </c>
      <c r="BF304" s="160">
        <f t="shared" ref="BF304:BF313" si="55">IF(N304="znížená",J304,0)</f>
        <v>0</v>
      </c>
      <c r="BG304" s="160">
        <f t="shared" ref="BG304:BG313" si="56">IF(N304="zákl. prenesená",J304,0)</f>
        <v>0</v>
      </c>
      <c r="BH304" s="160">
        <f t="shared" ref="BH304:BH313" si="57">IF(N304="zníž. prenesená",J304,0)</f>
        <v>0</v>
      </c>
      <c r="BI304" s="160">
        <f t="shared" ref="BI304:BI313" si="58">IF(N304="nulová",J304,0)</f>
        <v>0</v>
      </c>
      <c r="BJ304" s="14" t="s">
        <v>89</v>
      </c>
      <c r="BK304" s="160">
        <f t="shared" ref="BK304:BK313" si="59">ROUND(I304*H304,2)</f>
        <v>0</v>
      </c>
      <c r="BL304" s="14" t="s">
        <v>436</v>
      </c>
      <c r="BM304" s="159" t="s">
        <v>3860</v>
      </c>
    </row>
    <row r="305" spans="1:65" s="2" customFormat="1" ht="21.75" customHeight="1" x14ac:dyDescent="0.2">
      <c r="A305" s="29"/>
      <c r="B305" s="146"/>
      <c r="C305" s="161" t="s">
        <v>760</v>
      </c>
      <c r="D305" s="161" t="s">
        <v>310</v>
      </c>
      <c r="E305" s="162"/>
      <c r="F305" s="163" t="s">
        <v>3861</v>
      </c>
      <c r="G305" s="164" t="s">
        <v>307</v>
      </c>
      <c r="H305" s="165">
        <v>1</v>
      </c>
      <c r="I305" s="166"/>
      <c r="J305" s="167">
        <f t="shared" si="50"/>
        <v>0</v>
      </c>
      <c r="K305" s="168"/>
      <c r="L305" s="169"/>
      <c r="M305" s="170" t="s">
        <v>1</v>
      </c>
      <c r="N305" s="171" t="s">
        <v>43</v>
      </c>
      <c r="O305" s="54"/>
      <c r="P305" s="157">
        <f t="shared" si="51"/>
        <v>0</v>
      </c>
      <c r="Q305" s="157">
        <v>5.0000000000000002E-5</v>
      </c>
      <c r="R305" s="157">
        <f t="shared" si="52"/>
        <v>5.0000000000000002E-5</v>
      </c>
      <c r="S305" s="157">
        <v>0</v>
      </c>
      <c r="T305" s="158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59" t="s">
        <v>574</v>
      </c>
      <c r="AT305" s="159" t="s">
        <v>310</v>
      </c>
      <c r="AU305" s="159" t="s">
        <v>89</v>
      </c>
      <c r="AY305" s="14" t="s">
        <v>237</v>
      </c>
      <c r="BE305" s="160">
        <f t="shared" si="54"/>
        <v>0</v>
      </c>
      <c r="BF305" s="160">
        <f t="shared" si="55"/>
        <v>0</v>
      </c>
      <c r="BG305" s="160">
        <f t="shared" si="56"/>
        <v>0</v>
      </c>
      <c r="BH305" s="160">
        <f t="shared" si="57"/>
        <v>0</v>
      </c>
      <c r="BI305" s="160">
        <f t="shared" si="58"/>
        <v>0</v>
      </c>
      <c r="BJ305" s="14" t="s">
        <v>89</v>
      </c>
      <c r="BK305" s="160">
        <f t="shared" si="59"/>
        <v>0</v>
      </c>
      <c r="BL305" s="14" t="s">
        <v>574</v>
      </c>
      <c r="BM305" s="159" t="s">
        <v>3862</v>
      </c>
    </row>
    <row r="306" spans="1:65" s="2" customFormat="1" ht="21.75" customHeight="1" x14ac:dyDescent="0.2">
      <c r="A306" s="29"/>
      <c r="B306" s="146"/>
      <c r="C306" s="147" t="s">
        <v>592</v>
      </c>
      <c r="D306" s="147" t="s">
        <v>240</v>
      </c>
      <c r="E306" s="148"/>
      <c r="F306" s="149" t="s">
        <v>3863</v>
      </c>
      <c r="G306" s="150" t="s">
        <v>307</v>
      </c>
      <c r="H306" s="151">
        <v>1</v>
      </c>
      <c r="I306" s="152"/>
      <c r="J306" s="153">
        <f t="shared" si="50"/>
        <v>0</v>
      </c>
      <c r="K306" s="154"/>
      <c r="L306" s="30"/>
      <c r="M306" s="155" t="s">
        <v>1</v>
      </c>
      <c r="N306" s="156" t="s">
        <v>43</v>
      </c>
      <c r="O306" s="54"/>
      <c r="P306" s="157">
        <f t="shared" si="51"/>
        <v>0</v>
      </c>
      <c r="Q306" s="157">
        <v>0</v>
      </c>
      <c r="R306" s="157">
        <f t="shared" si="52"/>
        <v>0</v>
      </c>
      <c r="S306" s="157">
        <v>0</v>
      </c>
      <c r="T306" s="158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59" t="s">
        <v>436</v>
      </c>
      <c r="AT306" s="159" t="s">
        <v>240</v>
      </c>
      <c r="AU306" s="159" t="s">
        <v>89</v>
      </c>
      <c r="AY306" s="14" t="s">
        <v>237</v>
      </c>
      <c r="BE306" s="160">
        <f t="shared" si="54"/>
        <v>0</v>
      </c>
      <c r="BF306" s="160">
        <f t="shared" si="55"/>
        <v>0</v>
      </c>
      <c r="BG306" s="160">
        <f t="shared" si="56"/>
        <v>0</v>
      </c>
      <c r="BH306" s="160">
        <f t="shared" si="57"/>
        <v>0</v>
      </c>
      <c r="BI306" s="160">
        <f t="shared" si="58"/>
        <v>0</v>
      </c>
      <c r="BJ306" s="14" t="s">
        <v>89</v>
      </c>
      <c r="BK306" s="160">
        <f t="shared" si="59"/>
        <v>0</v>
      </c>
      <c r="BL306" s="14" t="s">
        <v>436</v>
      </c>
      <c r="BM306" s="159" t="s">
        <v>3864</v>
      </c>
    </row>
    <row r="307" spans="1:65" s="2" customFormat="1" ht="21.75" customHeight="1" x14ac:dyDescent="0.2">
      <c r="A307" s="29"/>
      <c r="B307" s="146"/>
      <c r="C307" s="161" t="s">
        <v>765</v>
      </c>
      <c r="D307" s="161" t="s">
        <v>310</v>
      </c>
      <c r="E307" s="162"/>
      <c r="F307" s="163" t="s">
        <v>4874</v>
      </c>
      <c r="G307" s="164" t="s">
        <v>307</v>
      </c>
      <c r="H307" s="165">
        <v>1</v>
      </c>
      <c r="I307" s="166"/>
      <c r="J307" s="167">
        <f t="shared" si="50"/>
        <v>0</v>
      </c>
      <c r="K307" s="168"/>
      <c r="L307" s="169"/>
      <c r="M307" s="170" t="s">
        <v>1</v>
      </c>
      <c r="N307" s="171" t="s">
        <v>43</v>
      </c>
      <c r="O307" s="54"/>
      <c r="P307" s="157">
        <f t="shared" si="51"/>
        <v>0</v>
      </c>
      <c r="Q307" s="157">
        <v>0</v>
      </c>
      <c r="R307" s="157">
        <f t="shared" si="52"/>
        <v>0</v>
      </c>
      <c r="S307" s="157">
        <v>0</v>
      </c>
      <c r="T307" s="158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59" t="s">
        <v>700</v>
      </c>
      <c r="AT307" s="159" t="s">
        <v>310</v>
      </c>
      <c r="AU307" s="159" t="s">
        <v>89</v>
      </c>
      <c r="AY307" s="14" t="s">
        <v>237</v>
      </c>
      <c r="BE307" s="160">
        <f t="shared" si="54"/>
        <v>0</v>
      </c>
      <c r="BF307" s="160">
        <f t="shared" si="55"/>
        <v>0</v>
      </c>
      <c r="BG307" s="160">
        <f t="shared" si="56"/>
        <v>0</v>
      </c>
      <c r="BH307" s="160">
        <f t="shared" si="57"/>
        <v>0</v>
      </c>
      <c r="BI307" s="160">
        <f t="shared" si="58"/>
        <v>0</v>
      </c>
      <c r="BJ307" s="14" t="s">
        <v>89</v>
      </c>
      <c r="BK307" s="160">
        <f t="shared" si="59"/>
        <v>0</v>
      </c>
      <c r="BL307" s="14" t="s">
        <v>436</v>
      </c>
      <c r="BM307" s="159" t="s">
        <v>3865</v>
      </c>
    </row>
    <row r="308" spans="1:65" s="2" customFormat="1" ht="16.5" customHeight="1" x14ac:dyDescent="0.2">
      <c r="A308" s="29"/>
      <c r="B308" s="146"/>
      <c r="C308" s="147" t="s">
        <v>594</v>
      </c>
      <c r="D308" s="147" t="s">
        <v>240</v>
      </c>
      <c r="E308" s="148"/>
      <c r="F308" s="149" t="s">
        <v>3866</v>
      </c>
      <c r="G308" s="150" t="s">
        <v>307</v>
      </c>
      <c r="H308" s="151">
        <v>1</v>
      </c>
      <c r="I308" s="152"/>
      <c r="J308" s="153">
        <f t="shared" si="50"/>
        <v>0</v>
      </c>
      <c r="K308" s="154"/>
      <c r="L308" s="30"/>
      <c r="M308" s="155" t="s">
        <v>1</v>
      </c>
      <c r="N308" s="156" t="s">
        <v>43</v>
      </c>
      <c r="O308" s="54"/>
      <c r="P308" s="157">
        <f t="shared" si="51"/>
        <v>0</v>
      </c>
      <c r="Q308" s="157">
        <v>0</v>
      </c>
      <c r="R308" s="157">
        <f t="shared" si="52"/>
        <v>0</v>
      </c>
      <c r="S308" s="157">
        <v>0</v>
      </c>
      <c r="T308" s="158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59" t="s">
        <v>436</v>
      </c>
      <c r="AT308" s="159" t="s">
        <v>240</v>
      </c>
      <c r="AU308" s="159" t="s">
        <v>89</v>
      </c>
      <c r="AY308" s="14" t="s">
        <v>237</v>
      </c>
      <c r="BE308" s="160">
        <f t="shared" si="54"/>
        <v>0</v>
      </c>
      <c r="BF308" s="160">
        <f t="shared" si="55"/>
        <v>0</v>
      </c>
      <c r="BG308" s="160">
        <f t="shared" si="56"/>
        <v>0</v>
      </c>
      <c r="BH308" s="160">
        <f t="shared" si="57"/>
        <v>0</v>
      </c>
      <c r="BI308" s="160">
        <f t="shared" si="58"/>
        <v>0</v>
      </c>
      <c r="BJ308" s="14" t="s">
        <v>89</v>
      </c>
      <c r="BK308" s="160">
        <f t="shared" si="59"/>
        <v>0</v>
      </c>
      <c r="BL308" s="14" t="s">
        <v>436</v>
      </c>
      <c r="BM308" s="159" t="s">
        <v>3867</v>
      </c>
    </row>
    <row r="309" spans="1:65" s="2" customFormat="1" ht="21.75" customHeight="1" x14ac:dyDescent="0.2">
      <c r="A309" s="29"/>
      <c r="B309" s="146"/>
      <c r="C309" s="161" t="s">
        <v>770</v>
      </c>
      <c r="D309" s="161" t="s">
        <v>310</v>
      </c>
      <c r="E309" s="162"/>
      <c r="F309" s="163" t="s">
        <v>3868</v>
      </c>
      <c r="G309" s="164" t="s">
        <v>307</v>
      </c>
      <c r="H309" s="165">
        <v>1</v>
      </c>
      <c r="I309" s="166"/>
      <c r="J309" s="167">
        <f t="shared" si="50"/>
        <v>0</v>
      </c>
      <c r="K309" s="168"/>
      <c r="L309" s="169"/>
      <c r="M309" s="170" t="s">
        <v>1</v>
      </c>
      <c r="N309" s="171" t="s">
        <v>43</v>
      </c>
      <c r="O309" s="54"/>
      <c r="P309" s="157">
        <f t="shared" si="51"/>
        <v>0</v>
      </c>
      <c r="Q309" s="157">
        <v>1.2E-4</v>
      </c>
      <c r="R309" s="157">
        <f t="shared" si="52"/>
        <v>1.2E-4</v>
      </c>
      <c r="S309" s="157">
        <v>0</v>
      </c>
      <c r="T309" s="158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59" t="s">
        <v>574</v>
      </c>
      <c r="AT309" s="159" t="s">
        <v>310</v>
      </c>
      <c r="AU309" s="159" t="s">
        <v>89</v>
      </c>
      <c r="AY309" s="14" t="s">
        <v>237</v>
      </c>
      <c r="BE309" s="160">
        <f t="shared" si="54"/>
        <v>0</v>
      </c>
      <c r="BF309" s="160">
        <f t="shared" si="55"/>
        <v>0</v>
      </c>
      <c r="BG309" s="160">
        <f t="shared" si="56"/>
        <v>0</v>
      </c>
      <c r="BH309" s="160">
        <f t="shared" si="57"/>
        <v>0</v>
      </c>
      <c r="BI309" s="160">
        <f t="shared" si="58"/>
        <v>0</v>
      </c>
      <c r="BJ309" s="14" t="s">
        <v>89</v>
      </c>
      <c r="BK309" s="160">
        <f t="shared" si="59"/>
        <v>0</v>
      </c>
      <c r="BL309" s="14" t="s">
        <v>574</v>
      </c>
      <c r="BM309" s="159" t="s">
        <v>3869</v>
      </c>
    </row>
    <row r="310" spans="1:65" s="2" customFormat="1" ht="33" customHeight="1" x14ac:dyDescent="0.2">
      <c r="A310" s="29"/>
      <c r="B310" s="146"/>
      <c r="C310" s="147" t="s">
        <v>596</v>
      </c>
      <c r="D310" s="147" t="s">
        <v>240</v>
      </c>
      <c r="E310" s="148"/>
      <c r="F310" s="149" t="s">
        <v>3870</v>
      </c>
      <c r="G310" s="150" t="s">
        <v>376</v>
      </c>
      <c r="H310" s="151">
        <v>2</v>
      </c>
      <c r="I310" s="152"/>
      <c r="J310" s="153">
        <f t="shared" si="50"/>
        <v>0</v>
      </c>
      <c r="K310" s="154"/>
      <c r="L310" s="30"/>
      <c r="M310" s="155" t="s">
        <v>1</v>
      </c>
      <c r="N310" s="156" t="s">
        <v>43</v>
      </c>
      <c r="O310" s="54"/>
      <c r="P310" s="157">
        <f t="shared" si="51"/>
        <v>0</v>
      </c>
      <c r="Q310" s="157">
        <v>0</v>
      </c>
      <c r="R310" s="157">
        <f t="shared" si="52"/>
        <v>0</v>
      </c>
      <c r="S310" s="157">
        <v>0</v>
      </c>
      <c r="T310" s="158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59" t="s">
        <v>436</v>
      </c>
      <c r="AT310" s="159" t="s">
        <v>240</v>
      </c>
      <c r="AU310" s="159" t="s">
        <v>89</v>
      </c>
      <c r="AY310" s="14" t="s">
        <v>237</v>
      </c>
      <c r="BE310" s="160">
        <f t="shared" si="54"/>
        <v>0</v>
      </c>
      <c r="BF310" s="160">
        <f t="shared" si="55"/>
        <v>0</v>
      </c>
      <c r="BG310" s="160">
        <f t="shared" si="56"/>
        <v>0</v>
      </c>
      <c r="BH310" s="160">
        <f t="shared" si="57"/>
        <v>0</v>
      </c>
      <c r="BI310" s="160">
        <f t="shared" si="58"/>
        <v>0</v>
      </c>
      <c r="BJ310" s="14" t="s">
        <v>89</v>
      </c>
      <c r="BK310" s="160">
        <f t="shared" si="59"/>
        <v>0</v>
      </c>
      <c r="BL310" s="14" t="s">
        <v>436</v>
      </c>
      <c r="BM310" s="159" t="s">
        <v>3871</v>
      </c>
    </row>
    <row r="311" spans="1:65" s="2" customFormat="1" ht="16.5" customHeight="1" x14ac:dyDescent="0.2">
      <c r="A311" s="29"/>
      <c r="B311" s="146"/>
      <c r="C311" s="161" t="s">
        <v>775</v>
      </c>
      <c r="D311" s="161" t="s">
        <v>310</v>
      </c>
      <c r="E311" s="162"/>
      <c r="F311" s="163" t="s">
        <v>3872</v>
      </c>
      <c r="G311" s="164" t="s">
        <v>376</v>
      </c>
      <c r="H311" s="165">
        <v>2</v>
      </c>
      <c r="I311" s="166"/>
      <c r="J311" s="167">
        <f t="shared" si="50"/>
        <v>0</v>
      </c>
      <c r="K311" s="168"/>
      <c r="L311" s="169"/>
      <c r="M311" s="170" t="s">
        <v>1</v>
      </c>
      <c r="N311" s="171" t="s">
        <v>43</v>
      </c>
      <c r="O311" s="54"/>
      <c r="P311" s="157">
        <f t="shared" si="51"/>
        <v>0</v>
      </c>
      <c r="Q311" s="157">
        <v>1.1E-4</v>
      </c>
      <c r="R311" s="157">
        <f t="shared" si="52"/>
        <v>2.2000000000000001E-4</v>
      </c>
      <c r="S311" s="157">
        <v>0</v>
      </c>
      <c r="T311" s="158">
        <f t="shared" si="5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59" t="s">
        <v>574</v>
      </c>
      <c r="AT311" s="159" t="s">
        <v>310</v>
      </c>
      <c r="AU311" s="159" t="s">
        <v>89</v>
      </c>
      <c r="AY311" s="14" t="s">
        <v>237</v>
      </c>
      <c r="BE311" s="160">
        <f t="shared" si="54"/>
        <v>0</v>
      </c>
      <c r="BF311" s="160">
        <f t="shared" si="55"/>
        <v>0</v>
      </c>
      <c r="BG311" s="160">
        <f t="shared" si="56"/>
        <v>0</v>
      </c>
      <c r="BH311" s="160">
        <f t="shared" si="57"/>
        <v>0</v>
      </c>
      <c r="BI311" s="160">
        <f t="shared" si="58"/>
        <v>0</v>
      </c>
      <c r="BJ311" s="14" t="s">
        <v>89</v>
      </c>
      <c r="BK311" s="160">
        <f t="shared" si="59"/>
        <v>0</v>
      </c>
      <c r="BL311" s="14" t="s">
        <v>574</v>
      </c>
      <c r="BM311" s="159" t="s">
        <v>3873</v>
      </c>
    </row>
    <row r="312" spans="1:65" s="2" customFormat="1" ht="21.75" customHeight="1" x14ac:dyDescent="0.2">
      <c r="A312" s="29"/>
      <c r="B312" s="146"/>
      <c r="C312" s="147" t="s">
        <v>598</v>
      </c>
      <c r="D312" s="147" t="s">
        <v>240</v>
      </c>
      <c r="E312" s="148"/>
      <c r="F312" s="149" t="s">
        <v>3874</v>
      </c>
      <c r="G312" s="150" t="s">
        <v>307</v>
      </c>
      <c r="H312" s="151">
        <v>1</v>
      </c>
      <c r="I312" s="152"/>
      <c r="J312" s="153">
        <f t="shared" si="50"/>
        <v>0</v>
      </c>
      <c r="K312" s="154"/>
      <c r="L312" s="30"/>
      <c r="M312" s="155" t="s">
        <v>1</v>
      </c>
      <c r="N312" s="156" t="s">
        <v>43</v>
      </c>
      <c r="O312" s="54"/>
      <c r="P312" s="157">
        <f t="shared" si="51"/>
        <v>0</v>
      </c>
      <c r="Q312" s="157">
        <v>0</v>
      </c>
      <c r="R312" s="157">
        <f t="shared" si="52"/>
        <v>0</v>
      </c>
      <c r="S312" s="157">
        <v>0</v>
      </c>
      <c r="T312" s="158">
        <f t="shared" si="5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59" t="s">
        <v>436</v>
      </c>
      <c r="AT312" s="159" t="s">
        <v>240</v>
      </c>
      <c r="AU312" s="159" t="s">
        <v>89</v>
      </c>
      <c r="AY312" s="14" t="s">
        <v>237</v>
      </c>
      <c r="BE312" s="160">
        <f t="shared" si="54"/>
        <v>0</v>
      </c>
      <c r="BF312" s="160">
        <f t="shared" si="55"/>
        <v>0</v>
      </c>
      <c r="BG312" s="160">
        <f t="shared" si="56"/>
        <v>0</v>
      </c>
      <c r="BH312" s="160">
        <f t="shared" si="57"/>
        <v>0</v>
      </c>
      <c r="BI312" s="160">
        <f t="shared" si="58"/>
        <v>0</v>
      </c>
      <c r="BJ312" s="14" t="s">
        <v>89</v>
      </c>
      <c r="BK312" s="160">
        <f t="shared" si="59"/>
        <v>0</v>
      </c>
      <c r="BL312" s="14" t="s">
        <v>436</v>
      </c>
      <c r="BM312" s="159" t="s">
        <v>3875</v>
      </c>
    </row>
    <row r="313" spans="1:65" s="2" customFormat="1" ht="21.75" customHeight="1" x14ac:dyDescent="0.2">
      <c r="A313" s="29"/>
      <c r="B313" s="146"/>
      <c r="C313" s="161" t="s">
        <v>780</v>
      </c>
      <c r="D313" s="161" t="s">
        <v>310</v>
      </c>
      <c r="E313" s="162"/>
      <c r="F313" s="163" t="s">
        <v>3876</v>
      </c>
      <c r="G313" s="164" t="s">
        <v>307</v>
      </c>
      <c r="H313" s="165">
        <v>1</v>
      </c>
      <c r="I313" s="166"/>
      <c r="J313" s="167">
        <f t="shared" si="50"/>
        <v>0</v>
      </c>
      <c r="K313" s="168"/>
      <c r="L313" s="169"/>
      <c r="M313" s="170" t="s">
        <v>1</v>
      </c>
      <c r="N313" s="171" t="s">
        <v>43</v>
      </c>
      <c r="O313" s="54"/>
      <c r="P313" s="157">
        <f t="shared" si="51"/>
        <v>0</v>
      </c>
      <c r="Q313" s="157">
        <v>9.0000000000000006E-5</v>
      </c>
      <c r="R313" s="157">
        <f t="shared" si="52"/>
        <v>9.0000000000000006E-5</v>
      </c>
      <c r="S313" s="157">
        <v>0</v>
      </c>
      <c r="T313" s="158">
        <f t="shared" si="5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59" t="s">
        <v>574</v>
      </c>
      <c r="AT313" s="159" t="s">
        <v>310</v>
      </c>
      <c r="AU313" s="159" t="s">
        <v>89</v>
      </c>
      <c r="AY313" s="14" t="s">
        <v>237</v>
      </c>
      <c r="BE313" s="160">
        <f t="shared" si="54"/>
        <v>0</v>
      </c>
      <c r="BF313" s="160">
        <f t="shared" si="55"/>
        <v>0</v>
      </c>
      <c r="BG313" s="160">
        <f t="shared" si="56"/>
        <v>0</v>
      </c>
      <c r="BH313" s="160">
        <f t="shared" si="57"/>
        <v>0</v>
      </c>
      <c r="BI313" s="160">
        <f t="shared" si="58"/>
        <v>0</v>
      </c>
      <c r="BJ313" s="14" t="s">
        <v>89</v>
      </c>
      <c r="BK313" s="160">
        <f t="shared" si="59"/>
        <v>0</v>
      </c>
      <c r="BL313" s="14" t="s">
        <v>574</v>
      </c>
      <c r="BM313" s="159" t="s">
        <v>3877</v>
      </c>
    </row>
    <row r="314" spans="1:65" s="12" customFormat="1" ht="22.95" customHeight="1" x14ac:dyDescent="0.25">
      <c r="B314" s="134"/>
      <c r="D314" s="135" t="s">
        <v>76</v>
      </c>
      <c r="E314" s="144"/>
      <c r="F314" s="144" t="s">
        <v>2984</v>
      </c>
      <c r="I314" s="137"/>
      <c r="J314" s="145">
        <f>BK314</f>
        <v>0</v>
      </c>
      <c r="L314" s="134"/>
      <c r="M314" s="138"/>
      <c r="N314" s="139"/>
      <c r="O314" s="139"/>
      <c r="P314" s="140">
        <f>SUM(P315:P325)</f>
        <v>0</v>
      </c>
      <c r="Q314" s="139"/>
      <c r="R314" s="140">
        <f>SUM(R315:R325)</f>
        <v>6.9000000000000008E-4</v>
      </c>
      <c r="S314" s="139"/>
      <c r="T314" s="141">
        <f>SUM(T315:T325)</f>
        <v>0</v>
      </c>
      <c r="AR314" s="135" t="s">
        <v>247</v>
      </c>
      <c r="AT314" s="142" t="s">
        <v>76</v>
      </c>
      <c r="AU314" s="142" t="s">
        <v>83</v>
      </c>
      <c r="AY314" s="135" t="s">
        <v>237</v>
      </c>
      <c r="BK314" s="143">
        <f>SUM(BK315:BK325)</f>
        <v>0</v>
      </c>
    </row>
    <row r="315" spans="1:65" s="2" customFormat="1" ht="16.5" customHeight="1" x14ac:dyDescent="0.2">
      <c r="A315" s="29"/>
      <c r="B315" s="146"/>
      <c r="C315" s="147" t="s">
        <v>600</v>
      </c>
      <c r="D315" s="147" t="s">
        <v>240</v>
      </c>
      <c r="E315" s="148"/>
      <c r="F315" s="149" t="s">
        <v>3878</v>
      </c>
      <c r="G315" s="150" t="s">
        <v>307</v>
      </c>
      <c r="H315" s="151">
        <v>1</v>
      </c>
      <c r="I315" s="152"/>
      <c r="J315" s="153">
        <f t="shared" ref="J315:J325" si="60">ROUND(I315*H315,2)</f>
        <v>0</v>
      </c>
      <c r="K315" s="154"/>
      <c r="L315" s="30"/>
      <c r="M315" s="155" t="s">
        <v>1</v>
      </c>
      <c r="N315" s="156" t="s">
        <v>43</v>
      </c>
      <c r="O315" s="54"/>
      <c r="P315" s="157">
        <f t="shared" ref="P315:P325" si="61">O315*H315</f>
        <v>0</v>
      </c>
      <c r="Q315" s="157">
        <v>0</v>
      </c>
      <c r="R315" s="157">
        <f t="shared" ref="R315:R325" si="62">Q315*H315</f>
        <v>0</v>
      </c>
      <c r="S315" s="157">
        <v>0</v>
      </c>
      <c r="T315" s="158">
        <f t="shared" ref="T315:T325" si="63"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59" t="s">
        <v>436</v>
      </c>
      <c r="AT315" s="159" t="s">
        <v>240</v>
      </c>
      <c r="AU315" s="159" t="s">
        <v>89</v>
      </c>
      <c r="AY315" s="14" t="s">
        <v>237</v>
      </c>
      <c r="BE315" s="160">
        <f t="shared" ref="BE315:BE325" si="64">IF(N315="základná",J315,0)</f>
        <v>0</v>
      </c>
      <c r="BF315" s="160">
        <f t="shared" ref="BF315:BF325" si="65">IF(N315="znížená",J315,0)</f>
        <v>0</v>
      </c>
      <c r="BG315" s="160">
        <f t="shared" ref="BG315:BG325" si="66">IF(N315="zákl. prenesená",J315,0)</f>
        <v>0</v>
      </c>
      <c r="BH315" s="160">
        <f t="shared" ref="BH315:BH325" si="67">IF(N315="zníž. prenesená",J315,0)</f>
        <v>0</v>
      </c>
      <c r="BI315" s="160">
        <f t="shared" ref="BI315:BI325" si="68">IF(N315="nulová",J315,0)</f>
        <v>0</v>
      </c>
      <c r="BJ315" s="14" t="s">
        <v>89</v>
      </c>
      <c r="BK315" s="160">
        <f t="shared" ref="BK315:BK325" si="69">ROUND(I315*H315,2)</f>
        <v>0</v>
      </c>
      <c r="BL315" s="14" t="s">
        <v>436</v>
      </c>
      <c r="BM315" s="159" t="s">
        <v>3879</v>
      </c>
    </row>
    <row r="316" spans="1:65" s="2" customFormat="1" ht="16.5" customHeight="1" x14ac:dyDescent="0.2">
      <c r="A316" s="29"/>
      <c r="B316" s="146"/>
      <c r="C316" s="147" t="s">
        <v>786</v>
      </c>
      <c r="D316" s="147" t="s">
        <v>240</v>
      </c>
      <c r="E316" s="148"/>
      <c r="F316" s="149" t="s">
        <v>3880</v>
      </c>
      <c r="G316" s="150" t="s">
        <v>307</v>
      </c>
      <c r="H316" s="151">
        <v>3</v>
      </c>
      <c r="I316" s="152"/>
      <c r="J316" s="153">
        <f t="shared" si="60"/>
        <v>0</v>
      </c>
      <c r="K316" s="154"/>
      <c r="L316" s="30"/>
      <c r="M316" s="155" t="s">
        <v>1</v>
      </c>
      <c r="N316" s="156" t="s">
        <v>43</v>
      </c>
      <c r="O316" s="54"/>
      <c r="P316" s="157">
        <f t="shared" si="61"/>
        <v>0</v>
      </c>
      <c r="Q316" s="157">
        <v>0</v>
      </c>
      <c r="R316" s="157">
        <f t="shared" si="62"/>
        <v>0</v>
      </c>
      <c r="S316" s="157">
        <v>0</v>
      </c>
      <c r="T316" s="158">
        <f t="shared" si="63"/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59" t="s">
        <v>436</v>
      </c>
      <c r="AT316" s="159" t="s">
        <v>240</v>
      </c>
      <c r="AU316" s="159" t="s">
        <v>89</v>
      </c>
      <c r="AY316" s="14" t="s">
        <v>237</v>
      </c>
      <c r="BE316" s="160">
        <f t="shared" si="64"/>
        <v>0</v>
      </c>
      <c r="BF316" s="160">
        <f t="shared" si="65"/>
        <v>0</v>
      </c>
      <c r="BG316" s="160">
        <f t="shared" si="66"/>
        <v>0</v>
      </c>
      <c r="BH316" s="160">
        <f t="shared" si="67"/>
        <v>0</v>
      </c>
      <c r="BI316" s="160">
        <f t="shared" si="68"/>
        <v>0</v>
      </c>
      <c r="BJ316" s="14" t="s">
        <v>89</v>
      </c>
      <c r="BK316" s="160">
        <f t="shared" si="69"/>
        <v>0</v>
      </c>
      <c r="BL316" s="14" t="s">
        <v>436</v>
      </c>
      <c r="BM316" s="159" t="s">
        <v>3881</v>
      </c>
    </row>
    <row r="317" spans="1:65" s="2" customFormat="1" ht="44.25" customHeight="1" x14ac:dyDescent="0.2">
      <c r="A317" s="29"/>
      <c r="B317" s="146"/>
      <c r="C317" s="161" t="s">
        <v>602</v>
      </c>
      <c r="D317" s="161" t="s">
        <v>310</v>
      </c>
      <c r="E317" s="162"/>
      <c r="F317" s="163" t="s">
        <v>3882</v>
      </c>
      <c r="G317" s="164" t="s">
        <v>307</v>
      </c>
      <c r="H317" s="165">
        <v>3</v>
      </c>
      <c r="I317" s="166"/>
      <c r="J317" s="167">
        <f t="shared" si="60"/>
        <v>0</v>
      </c>
      <c r="K317" s="168"/>
      <c r="L317" s="169"/>
      <c r="M317" s="170" t="s">
        <v>1</v>
      </c>
      <c r="N317" s="171" t="s">
        <v>43</v>
      </c>
      <c r="O317" s="54"/>
      <c r="P317" s="157">
        <f t="shared" si="61"/>
        <v>0</v>
      </c>
      <c r="Q317" s="157">
        <v>2.3000000000000001E-4</v>
      </c>
      <c r="R317" s="157">
        <f t="shared" si="62"/>
        <v>6.9000000000000008E-4</v>
      </c>
      <c r="S317" s="157">
        <v>0</v>
      </c>
      <c r="T317" s="158">
        <f t="shared" si="6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59" t="s">
        <v>574</v>
      </c>
      <c r="AT317" s="159" t="s">
        <v>310</v>
      </c>
      <c r="AU317" s="159" t="s">
        <v>89</v>
      </c>
      <c r="AY317" s="14" t="s">
        <v>237</v>
      </c>
      <c r="BE317" s="160">
        <f t="shared" si="64"/>
        <v>0</v>
      </c>
      <c r="BF317" s="160">
        <f t="shared" si="65"/>
        <v>0</v>
      </c>
      <c r="BG317" s="160">
        <f t="shared" si="66"/>
        <v>0</v>
      </c>
      <c r="BH317" s="160">
        <f t="shared" si="67"/>
        <v>0</v>
      </c>
      <c r="BI317" s="160">
        <f t="shared" si="68"/>
        <v>0</v>
      </c>
      <c r="BJ317" s="14" t="s">
        <v>89</v>
      </c>
      <c r="BK317" s="160">
        <f t="shared" si="69"/>
        <v>0</v>
      </c>
      <c r="BL317" s="14" t="s">
        <v>574</v>
      </c>
      <c r="BM317" s="159" t="s">
        <v>3883</v>
      </c>
    </row>
    <row r="318" spans="1:65" s="2" customFormat="1" ht="16.5" customHeight="1" x14ac:dyDescent="0.2">
      <c r="A318" s="29"/>
      <c r="B318" s="146"/>
      <c r="C318" s="147" t="s">
        <v>791</v>
      </c>
      <c r="D318" s="147" t="s">
        <v>240</v>
      </c>
      <c r="E318" s="148"/>
      <c r="F318" s="149" t="s">
        <v>3884</v>
      </c>
      <c r="G318" s="150" t="s">
        <v>307</v>
      </c>
      <c r="H318" s="151">
        <v>1</v>
      </c>
      <c r="I318" s="152"/>
      <c r="J318" s="153">
        <f t="shared" si="60"/>
        <v>0</v>
      </c>
      <c r="K318" s="154"/>
      <c r="L318" s="30"/>
      <c r="M318" s="155" t="s">
        <v>1</v>
      </c>
      <c r="N318" s="156" t="s">
        <v>43</v>
      </c>
      <c r="O318" s="54"/>
      <c r="P318" s="157">
        <f t="shared" si="61"/>
        <v>0</v>
      </c>
      <c r="Q318" s="157">
        <v>0</v>
      </c>
      <c r="R318" s="157">
        <f t="shared" si="62"/>
        <v>0</v>
      </c>
      <c r="S318" s="157">
        <v>0</v>
      </c>
      <c r="T318" s="158">
        <f t="shared" si="6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59" t="s">
        <v>436</v>
      </c>
      <c r="AT318" s="159" t="s">
        <v>240</v>
      </c>
      <c r="AU318" s="159" t="s">
        <v>89</v>
      </c>
      <c r="AY318" s="14" t="s">
        <v>237</v>
      </c>
      <c r="BE318" s="160">
        <f t="shared" si="64"/>
        <v>0</v>
      </c>
      <c r="BF318" s="160">
        <f t="shared" si="65"/>
        <v>0</v>
      </c>
      <c r="BG318" s="160">
        <f t="shared" si="66"/>
        <v>0</v>
      </c>
      <c r="BH318" s="160">
        <f t="shared" si="67"/>
        <v>0</v>
      </c>
      <c r="BI318" s="160">
        <f t="shared" si="68"/>
        <v>0</v>
      </c>
      <c r="BJ318" s="14" t="s">
        <v>89</v>
      </c>
      <c r="BK318" s="160">
        <f t="shared" si="69"/>
        <v>0</v>
      </c>
      <c r="BL318" s="14" t="s">
        <v>436</v>
      </c>
      <c r="BM318" s="159" t="s">
        <v>3885</v>
      </c>
    </row>
    <row r="319" spans="1:65" s="2" customFormat="1" ht="16.5" customHeight="1" x14ac:dyDescent="0.2">
      <c r="A319" s="29"/>
      <c r="B319" s="146"/>
      <c r="C319" s="161" t="s">
        <v>604</v>
      </c>
      <c r="D319" s="161" t="s">
        <v>310</v>
      </c>
      <c r="E319" s="162"/>
      <c r="F319" s="163" t="s">
        <v>4875</v>
      </c>
      <c r="G319" s="164" t="s">
        <v>307</v>
      </c>
      <c r="H319" s="165">
        <v>1</v>
      </c>
      <c r="I319" s="166"/>
      <c r="J319" s="167">
        <f t="shared" si="60"/>
        <v>0</v>
      </c>
      <c r="K319" s="168"/>
      <c r="L319" s="169"/>
      <c r="M319" s="170" t="s">
        <v>1</v>
      </c>
      <c r="N319" s="171" t="s">
        <v>43</v>
      </c>
      <c r="O319" s="54"/>
      <c r="P319" s="157">
        <f t="shared" si="61"/>
        <v>0</v>
      </c>
      <c r="Q319" s="157">
        <v>0</v>
      </c>
      <c r="R319" s="157">
        <f t="shared" si="62"/>
        <v>0</v>
      </c>
      <c r="S319" s="157">
        <v>0</v>
      </c>
      <c r="T319" s="158">
        <f t="shared" si="6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59" t="s">
        <v>700</v>
      </c>
      <c r="AT319" s="159" t="s">
        <v>310</v>
      </c>
      <c r="AU319" s="159" t="s">
        <v>89</v>
      </c>
      <c r="AY319" s="14" t="s">
        <v>237</v>
      </c>
      <c r="BE319" s="160">
        <f t="shared" si="64"/>
        <v>0</v>
      </c>
      <c r="BF319" s="160">
        <f t="shared" si="65"/>
        <v>0</v>
      </c>
      <c r="BG319" s="160">
        <f t="shared" si="66"/>
        <v>0</v>
      </c>
      <c r="BH319" s="160">
        <f t="shared" si="67"/>
        <v>0</v>
      </c>
      <c r="BI319" s="160">
        <f t="shared" si="68"/>
        <v>0</v>
      </c>
      <c r="BJ319" s="14" t="s">
        <v>89</v>
      </c>
      <c r="BK319" s="160">
        <f t="shared" si="69"/>
        <v>0</v>
      </c>
      <c r="BL319" s="14" t="s">
        <v>436</v>
      </c>
      <c r="BM319" s="159" t="s">
        <v>3886</v>
      </c>
    </row>
    <row r="320" spans="1:65" s="2" customFormat="1" ht="16.5" customHeight="1" x14ac:dyDescent="0.2">
      <c r="A320" s="29"/>
      <c r="B320" s="146"/>
      <c r="C320" s="147" t="s">
        <v>797</v>
      </c>
      <c r="D320" s="147" t="s">
        <v>240</v>
      </c>
      <c r="E320" s="148"/>
      <c r="F320" s="149" t="s">
        <v>3887</v>
      </c>
      <c r="G320" s="150" t="s">
        <v>307</v>
      </c>
      <c r="H320" s="151">
        <v>1</v>
      </c>
      <c r="I320" s="152"/>
      <c r="J320" s="153">
        <f t="shared" si="60"/>
        <v>0</v>
      </c>
      <c r="K320" s="154"/>
      <c r="L320" s="30"/>
      <c r="M320" s="155" t="s">
        <v>1</v>
      </c>
      <c r="N320" s="156" t="s">
        <v>43</v>
      </c>
      <c r="O320" s="54"/>
      <c r="P320" s="157">
        <f t="shared" si="61"/>
        <v>0</v>
      </c>
      <c r="Q320" s="157">
        <v>0</v>
      </c>
      <c r="R320" s="157">
        <f t="shared" si="62"/>
        <v>0</v>
      </c>
      <c r="S320" s="157">
        <v>0</v>
      </c>
      <c r="T320" s="158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59" t="s">
        <v>436</v>
      </c>
      <c r="AT320" s="159" t="s">
        <v>240</v>
      </c>
      <c r="AU320" s="159" t="s">
        <v>89</v>
      </c>
      <c r="AY320" s="14" t="s">
        <v>237</v>
      </c>
      <c r="BE320" s="160">
        <f t="shared" si="64"/>
        <v>0</v>
      </c>
      <c r="BF320" s="160">
        <f t="shared" si="65"/>
        <v>0</v>
      </c>
      <c r="BG320" s="160">
        <f t="shared" si="66"/>
        <v>0</v>
      </c>
      <c r="BH320" s="160">
        <f t="shared" si="67"/>
        <v>0</v>
      </c>
      <c r="BI320" s="160">
        <f t="shared" si="68"/>
        <v>0</v>
      </c>
      <c r="BJ320" s="14" t="s">
        <v>89</v>
      </c>
      <c r="BK320" s="160">
        <f t="shared" si="69"/>
        <v>0</v>
      </c>
      <c r="BL320" s="14" t="s">
        <v>436</v>
      </c>
      <c r="BM320" s="159" t="s">
        <v>3888</v>
      </c>
    </row>
    <row r="321" spans="1:65" s="2" customFormat="1" ht="16.5" customHeight="1" x14ac:dyDescent="0.2">
      <c r="A321" s="29"/>
      <c r="B321" s="146"/>
      <c r="C321" s="161" t="s">
        <v>606</v>
      </c>
      <c r="D321" s="161" t="s">
        <v>310</v>
      </c>
      <c r="E321" s="162"/>
      <c r="F321" s="163" t="s">
        <v>4876</v>
      </c>
      <c r="G321" s="164" t="s">
        <v>307</v>
      </c>
      <c r="H321" s="165">
        <v>1</v>
      </c>
      <c r="I321" s="166"/>
      <c r="J321" s="167">
        <f t="shared" si="60"/>
        <v>0</v>
      </c>
      <c r="K321" s="168"/>
      <c r="L321" s="169"/>
      <c r="M321" s="170" t="s">
        <v>1</v>
      </c>
      <c r="N321" s="171" t="s">
        <v>43</v>
      </c>
      <c r="O321" s="54"/>
      <c r="P321" s="157">
        <f t="shared" si="61"/>
        <v>0</v>
      </c>
      <c r="Q321" s="157">
        <v>0</v>
      </c>
      <c r="R321" s="157">
        <f t="shared" si="62"/>
        <v>0</v>
      </c>
      <c r="S321" s="157">
        <v>0</v>
      </c>
      <c r="T321" s="158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59" t="s">
        <v>700</v>
      </c>
      <c r="AT321" s="159" t="s">
        <v>310</v>
      </c>
      <c r="AU321" s="159" t="s">
        <v>89</v>
      </c>
      <c r="AY321" s="14" t="s">
        <v>237</v>
      </c>
      <c r="BE321" s="160">
        <f t="shared" si="64"/>
        <v>0</v>
      </c>
      <c r="BF321" s="160">
        <f t="shared" si="65"/>
        <v>0</v>
      </c>
      <c r="BG321" s="160">
        <f t="shared" si="66"/>
        <v>0</v>
      </c>
      <c r="BH321" s="160">
        <f t="shared" si="67"/>
        <v>0</v>
      </c>
      <c r="BI321" s="160">
        <f t="shared" si="68"/>
        <v>0</v>
      </c>
      <c r="BJ321" s="14" t="s">
        <v>89</v>
      </c>
      <c r="BK321" s="160">
        <f t="shared" si="69"/>
        <v>0</v>
      </c>
      <c r="BL321" s="14" t="s">
        <v>436</v>
      </c>
      <c r="BM321" s="159" t="s">
        <v>3889</v>
      </c>
    </row>
    <row r="322" spans="1:65" s="2" customFormat="1" ht="16.5" customHeight="1" x14ac:dyDescent="0.2">
      <c r="A322" s="29"/>
      <c r="B322" s="146"/>
      <c r="C322" s="147" t="s">
        <v>802</v>
      </c>
      <c r="D322" s="147" t="s">
        <v>240</v>
      </c>
      <c r="E322" s="148"/>
      <c r="F322" s="149" t="s">
        <v>3890</v>
      </c>
      <c r="G322" s="150" t="s">
        <v>307</v>
      </c>
      <c r="H322" s="151">
        <v>2</v>
      </c>
      <c r="I322" s="152"/>
      <c r="J322" s="153">
        <f t="shared" si="60"/>
        <v>0</v>
      </c>
      <c r="K322" s="154"/>
      <c r="L322" s="30"/>
      <c r="M322" s="155" t="s">
        <v>1</v>
      </c>
      <c r="N322" s="156" t="s">
        <v>43</v>
      </c>
      <c r="O322" s="54"/>
      <c r="P322" s="157">
        <f t="shared" si="61"/>
        <v>0</v>
      </c>
      <c r="Q322" s="157">
        <v>0</v>
      </c>
      <c r="R322" s="157">
        <f t="shared" si="62"/>
        <v>0</v>
      </c>
      <c r="S322" s="157">
        <v>0</v>
      </c>
      <c r="T322" s="158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59" t="s">
        <v>436</v>
      </c>
      <c r="AT322" s="159" t="s">
        <v>240</v>
      </c>
      <c r="AU322" s="159" t="s">
        <v>89</v>
      </c>
      <c r="AY322" s="14" t="s">
        <v>237</v>
      </c>
      <c r="BE322" s="160">
        <f t="shared" si="64"/>
        <v>0</v>
      </c>
      <c r="BF322" s="160">
        <f t="shared" si="65"/>
        <v>0</v>
      </c>
      <c r="BG322" s="160">
        <f t="shared" si="66"/>
        <v>0</v>
      </c>
      <c r="BH322" s="160">
        <f t="shared" si="67"/>
        <v>0</v>
      </c>
      <c r="BI322" s="160">
        <f t="shared" si="68"/>
        <v>0</v>
      </c>
      <c r="BJ322" s="14" t="s">
        <v>89</v>
      </c>
      <c r="BK322" s="160">
        <f t="shared" si="69"/>
        <v>0</v>
      </c>
      <c r="BL322" s="14" t="s">
        <v>436</v>
      </c>
      <c r="BM322" s="159" t="s">
        <v>3891</v>
      </c>
    </row>
    <row r="323" spans="1:65" s="2" customFormat="1" ht="16.5" customHeight="1" x14ac:dyDescent="0.2">
      <c r="A323" s="29"/>
      <c r="B323" s="146"/>
      <c r="C323" s="161" t="s">
        <v>608</v>
      </c>
      <c r="D323" s="161" t="s">
        <v>310</v>
      </c>
      <c r="E323" s="162"/>
      <c r="F323" s="163" t="s">
        <v>4877</v>
      </c>
      <c r="G323" s="164" t="s">
        <v>307</v>
      </c>
      <c r="H323" s="165">
        <v>2</v>
      </c>
      <c r="I323" s="166"/>
      <c r="J323" s="167">
        <f t="shared" si="60"/>
        <v>0</v>
      </c>
      <c r="K323" s="168"/>
      <c r="L323" s="169"/>
      <c r="M323" s="170" t="s">
        <v>1</v>
      </c>
      <c r="N323" s="171" t="s">
        <v>43</v>
      </c>
      <c r="O323" s="54"/>
      <c r="P323" s="157">
        <f t="shared" si="61"/>
        <v>0</v>
      </c>
      <c r="Q323" s="157">
        <v>0</v>
      </c>
      <c r="R323" s="157">
        <f t="shared" si="62"/>
        <v>0</v>
      </c>
      <c r="S323" s="157">
        <v>0</v>
      </c>
      <c r="T323" s="158">
        <f t="shared" si="6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59" t="s">
        <v>700</v>
      </c>
      <c r="AT323" s="159" t="s">
        <v>310</v>
      </c>
      <c r="AU323" s="159" t="s">
        <v>89</v>
      </c>
      <c r="AY323" s="14" t="s">
        <v>237</v>
      </c>
      <c r="BE323" s="160">
        <f t="shared" si="64"/>
        <v>0</v>
      </c>
      <c r="BF323" s="160">
        <f t="shared" si="65"/>
        <v>0</v>
      </c>
      <c r="BG323" s="160">
        <f t="shared" si="66"/>
        <v>0</v>
      </c>
      <c r="BH323" s="160">
        <f t="shared" si="67"/>
        <v>0</v>
      </c>
      <c r="BI323" s="160">
        <f t="shared" si="68"/>
        <v>0</v>
      </c>
      <c r="BJ323" s="14" t="s">
        <v>89</v>
      </c>
      <c r="BK323" s="160">
        <f t="shared" si="69"/>
        <v>0</v>
      </c>
      <c r="BL323" s="14" t="s">
        <v>436</v>
      </c>
      <c r="BM323" s="159" t="s">
        <v>3892</v>
      </c>
    </row>
    <row r="324" spans="1:65" s="2" customFormat="1" ht="16.5" customHeight="1" x14ac:dyDescent="0.2">
      <c r="A324" s="29"/>
      <c r="B324" s="146"/>
      <c r="C324" s="147" t="s">
        <v>807</v>
      </c>
      <c r="D324" s="147" t="s">
        <v>240</v>
      </c>
      <c r="E324" s="148"/>
      <c r="F324" s="149" t="s">
        <v>3893</v>
      </c>
      <c r="G324" s="150" t="s">
        <v>307</v>
      </c>
      <c r="H324" s="151">
        <v>1</v>
      </c>
      <c r="I324" s="152"/>
      <c r="J324" s="153">
        <f t="shared" si="60"/>
        <v>0</v>
      </c>
      <c r="K324" s="154"/>
      <c r="L324" s="30"/>
      <c r="M324" s="155" t="s">
        <v>1</v>
      </c>
      <c r="N324" s="156" t="s">
        <v>43</v>
      </c>
      <c r="O324" s="54"/>
      <c r="P324" s="157">
        <f t="shared" si="61"/>
        <v>0</v>
      </c>
      <c r="Q324" s="157">
        <v>0</v>
      </c>
      <c r="R324" s="157">
        <f t="shared" si="62"/>
        <v>0</v>
      </c>
      <c r="S324" s="157">
        <v>0</v>
      </c>
      <c r="T324" s="158">
        <f t="shared" si="6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59" t="s">
        <v>436</v>
      </c>
      <c r="AT324" s="159" t="s">
        <v>240</v>
      </c>
      <c r="AU324" s="159" t="s">
        <v>89</v>
      </c>
      <c r="AY324" s="14" t="s">
        <v>237</v>
      </c>
      <c r="BE324" s="160">
        <f t="shared" si="64"/>
        <v>0</v>
      </c>
      <c r="BF324" s="160">
        <f t="shared" si="65"/>
        <v>0</v>
      </c>
      <c r="BG324" s="160">
        <f t="shared" si="66"/>
        <v>0</v>
      </c>
      <c r="BH324" s="160">
        <f t="shared" si="67"/>
        <v>0</v>
      </c>
      <c r="BI324" s="160">
        <f t="shared" si="68"/>
        <v>0</v>
      </c>
      <c r="BJ324" s="14" t="s">
        <v>89</v>
      </c>
      <c r="BK324" s="160">
        <f t="shared" si="69"/>
        <v>0</v>
      </c>
      <c r="BL324" s="14" t="s">
        <v>436</v>
      </c>
      <c r="BM324" s="159" t="s">
        <v>3894</v>
      </c>
    </row>
    <row r="325" spans="1:65" s="2" customFormat="1" ht="16.5" customHeight="1" x14ac:dyDescent="0.2">
      <c r="A325" s="29"/>
      <c r="B325" s="146"/>
      <c r="C325" s="161" t="s">
        <v>611</v>
      </c>
      <c r="D325" s="161" t="s">
        <v>310</v>
      </c>
      <c r="E325" s="162"/>
      <c r="F325" s="163" t="s">
        <v>4878</v>
      </c>
      <c r="G325" s="164" t="s">
        <v>1</v>
      </c>
      <c r="H325" s="165">
        <v>1</v>
      </c>
      <c r="I325" s="166"/>
      <c r="J325" s="167">
        <f t="shared" si="60"/>
        <v>0</v>
      </c>
      <c r="K325" s="168"/>
      <c r="L325" s="169"/>
      <c r="M325" s="170" t="s">
        <v>1</v>
      </c>
      <c r="N325" s="171" t="s">
        <v>43</v>
      </c>
      <c r="O325" s="54"/>
      <c r="P325" s="157">
        <f t="shared" si="61"/>
        <v>0</v>
      </c>
      <c r="Q325" s="157">
        <v>0</v>
      </c>
      <c r="R325" s="157">
        <f t="shared" si="62"/>
        <v>0</v>
      </c>
      <c r="S325" s="157">
        <v>0</v>
      </c>
      <c r="T325" s="158">
        <f t="shared" si="6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59" t="s">
        <v>700</v>
      </c>
      <c r="AT325" s="159" t="s">
        <v>310</v>
      </c>
      <c r="AU325" s="159" t="s">
        <v>89</v>
      </c>
      <c r="AY325" s="14" t="s">
        <v>237</v>
      </c>
      <c r="BE325" s="160">
        <f t="shared" si="64"/>
        <v>0</v>
      </c>
      <c r="BF325" s="160">
        <f t="shared" si="65"/>
        <v>0</v>
      </c>
      <c r="BG325" s="160">
        <f t="shared" si="66"/>
        <v>0</v>
      </c>
      <c r="BH325" s="160">
        <f t="shared" si="67"/>
        <v>0</v>
      </c>
      <c r="BI325" s="160">
        <f t="shared" si="68"/>
        <v>0</v>
      </c>
      <c r="BJ325" s="14" t="s">
        <v>89</v>
      </c>
      <c r="BK325" s="160">
        <f t="shared" si="69"/>
        <v>0</v>
      </c>
      <c r="BL325" s="14" t="s">
        <v>436</v>
      </c>
      <c r="BM325" s="159" t="s">
        <v>3895</v>
      </c>
    </row>
    <row r="326" spans="1:65" s="12" customFormat="1" ht="22.95" customHeight="1" x14ac:dyDescent="0.25">
      <c r="B326" s="134"/>
      <c r="D326" s="135" t="s">
        <v>76</v>
      </c>
      <c r="E326" s="144"/>
      <c r="F326" s="144" t="s">
        <v>2721</v>
      </c>
      <c r="I326" s="137"/>
      <c r="J326" s="145">
        <f>BK326</f>
        <v>0</v>
      </c>
      <c r="L326" s="134"/>
      <c r="M326" s="138"/>
      <c r="N326" s="139"/>
      <c r="O326" s="139"/>
      <c r="P326" s="140">
        <f>P327</f>
        <v>0</v>
      </c>
      <c r="Q326" s="139"/>
      <c r="R326" s="140">
        <f>R327</f>
        <v>0</v>
      </c>
      <c r="S326" s="139"/>
      <c r="T326" s="141">
        <f>T327</f>
        <v>0</v>
      </c>
      <c r="AR326" s="135" t="s">
        <v>247</v>
      </c>
      <c r="AT326" s="142" t="s">
        <v>76</v>
      </c>
      <c r="AU326" s="142" t="s">
        <v>83</v>
      </c>
      <c r="AY326" s="135" t="s">
        <v>237</v>
      </c>
      <c r="BK326" s="143">
        <f>BK327</f>
        <v>0</v>
      </c>
    </row>
    <row r="327" spans="1:65" s="2" customFormat="1" ht="21.75" customHeight="1" x14ac:dyDescent="0.2">
      <c r="A327" s="29"/>
      <c r="B327" s="146"/>
      <c r="C327" s="147" t="s">
        <v>813</v>
      </c>
      <c r="D327" s="147" t="s">
        <v>240</v>
      </c>
      <c r="E327" s="148"/>
      <c r="F327" s="149" t="s">
        <v>3896</v>
      </c>
      <c r="G327" s="150" t="s">
        <v>307</v>
      </c>
      <c r="H327" s="151">
        <v>1</v>
      </c>
      <c r="I327" s="152"/>
      <c r="J327" s="153">
        <f>ROUND(I327*H327,2)</f>
        <v>0</v>
      </c>
      <c r="K327" s="154"/>
      <c r="L327" s="30"/>
      <c r="M327" s="155" t="s">
        <v>1</v>
      </c>
      <c r="N327" s="156" t="s">
        <v>43</v>
      </c>
      <c r="O327" s="54"/>
      <c r="P327" s="157">
        <f>O327*H327</f>
        <v>0</v>
      </c>
      <c r="Q327" s="157">
        <v>0</v>
      </c>
      <c r="R327" s="157">
        <f>Q327*H327</f>
        <v>0</v>
      </c>
      <c r="S327" s="157">
        <v>0</v>
      </c>
      <c r="T327" s="158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59" t="s">
        <v>436</v>
      </c>
      <c r="AT327" s="159" t="s">
        <v>240</v>
      </c>
      <c r="AU327" s="159" t="s">
        <v>89</v>
      </c>
      <c r="AY327" s="14" t="s">
        <v>237</v>
      </c>
      <c r="BE327" s="160">
        <f>IF(N327="základná",J327,0)</f>
        <v>0</v>
      </c>
      <c r="BF327" s="160">
        <f>IF(N327="znížená",J327,0)</f>
        <v>0</v>
      </c>
      <c r="BG327" s="160">
        <f>IF(N327="zákl. prenesená",J327,0)</f>
        <v>0</v>
      </c>
      <c r="BH327" s="160">
        <f>IF(N327="zníž. prenesená",J327,0)</f>
        <v>0</v>
      </c>
      <c r="BI327" s="160">
        <f>IF(N327="nulová",J327,0)</f>
        <v>0</v>
      </c>
      <c r="BJ327" s="14" t="s">
        <v>89</v>
      </c>
      <c r="BK327" s="160">
        <f>ROUND(I327*H327,2)</f>
        <v>0</v>
      </c>
      <c r="BL327" s="14" t="s">
        <v>436</v>
      </c>
      <c r="BM327" s="159" t="s">
        <v>3897</v>
      </c>
    </row>
    <row r="328" spans="1:65" s="12" customFormat="1" ht="25.95" customHeight="1" x14ac:dyDescent="0.25">
      <c r="B328" s="134"/>
      <c r="D328" s="135" t="s">
        <v>76</v>
      </c>
      <c r="E328" s="136"/>
      <c r="F328" s="136" t="s">
        <v>1828</v>
      </c>
      <c r="I328" s="137"/>
      <c r="J328" s="122">
        <f>BK328</f>
        <v>0</v>
      </c>
      <c r="L328" s="134"/>
      <c r="M328" s="138"/>
      <c r="N328" s="139"/>
      <c r="O328" s="139"/>
      <c r="P328" s="140">
        <f>SUM(P329:P330)</f>
        <v>0</v>
      </c>
      <c r="Q328" s="139"/>
      <c r="R328" s="140">
        <f>SUM(R329:R330)</f>
        <v>0</v>
      </c>
      <c r="S328" s="139"/>
      <c r="T328" s="141">
        <f>SUM(T329:T330)</f>
        <v>0</v>
      </c>
      <c r="AR328" s="135" t="s">
        <v>243</v>
      </c>
      <c r="AT328" s="142" t="s">
        <v>76</v>
      </c>
      <c r="AU328" s="142" t="s">
        <v>77</v>
      </c>
      <c r="AY328" s="135" t="s">
        <v>237</v>
      </c>
      <c r="BK328" s="143">
        <f>SUM(BK329:BK330)</f>
        <v>0</v>
      </c>
    </row>
    <row r="329" spans="1:65" s="2" customFormat="1" ht="33" customHeight="1" x14ac:dyDescent="0.2">
      <c r="A329" s="29"/>
      <c r="B329" s="146"/>
      <c r="C329" s="147" t="s">
        <v>613</v>
      </c>
      <c r="D329" s="147" t="s">
        <v>240</v>
      </c>
      <c r="E329" s="148"/>
      <c r="F329" s="149" t="s">
        <v>2049</v>
      </c>
      <c r="G329" s="150" t="s">
        <v>454</v>
      </c>
      <c r="H329" s="151">
        <v>100</v>
      </c>
      <c r="I329" s="152"/>
      <c r="J329" s="153">
        <f>ROUND(I329*H329,2)</f>
        <v>0</v>
      </c>
      <c r="K329" s="154"/>
      <c r="L329" s="30"/>
      <c r="M329" s="155" t="s">
        <v>1</v>
      </c>
      <c r="N329" s="156" t="s">
        <v>43</v>
      </c>
      <c r="O329" s="54"/>
      <c r="P329" s="157">
        <f>O329*H329</f>
        <v>0</v>
      </c>
      <c r="Q329" s="157">
        <v>0</v>
      </c>
      <c r="R329" s="157">
        <f>Q329*H329</f>
        <v>0</v>
      </c>
      <c r="S329" s="157">
        <v>0</v>
      </c>
      <c r="T329" s="158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59" t="s">
        <v>972</v>
      </c>
      <c r="AT329" s="159" t="s">
        <v>240</v>
      </c>
      <c r="AU329" s="159" t="s">
        <v>83</v>
      </c>
      <c r="AY329" s="14" t="s">
        <v>237</v>
      </c>
      <c r="BE329" s="160">
        <f>IF(N329="základná",J329,0)</f>
        <v>0</v>
      </c>
      <c r="BF329" s="160">
        <f>IF(N329="znížená",J329,0)</f>
        <v>0</v>
      </c>
      <c r="BG329" s="160">
        <f>IF(N329="zákl. prenesená",J329,0)</f>
        <v>0</v>
      </c>
      <c r="BH329" s="160">
        <f>IF(N329="zníž. prenesená",J329,0)</f>
        <v>0</v>
      </c>
      <c r="BI329" s="160">
        <f>IF(N329="nulová",J329,0)</f>
        <v>0</v>
      </c>
      <c r="BJ329" s="14" t="s">
        <v>89</v>
      </c>
      <c r="BK329" s="160">
        <f>ROUND(I329*H329,2)</f>
        <v>0</v>
      </c>
      <c r="BL329" s="14" t="s">
        <v>972</v>
      </c>
      <c r="BM329" s="159" t="s">
        <v>3898</v>
      </c>
    </row>
    <row r="330" spans="1:65" s="2" customFormat="1" ht="33" customHeight="1" x14ac:dyDescent="0.2">
      <c r="A330" s="29"/>
      <c r="B330" s="146"/>
      <c r="C330" s="147" t="s">
        <v>819</v>
      </c>
      <c r="D330" s="147" t="s">
        <v>240</v>
      </c>
      <c r="E330" s="148"/>
      <c r="F330" s="149" t="s">
        <v>1831</v>
      </c>
      <c r="G330" s="150" t="s">
        <v>454</v>
      </c>
      <c r="H330" s="151">
        <v>50</v>
      </c>
      <c r="I330" s="152"/>
      <c r="J330" s="153">
        <f>ROUND(I330*H330,2)</f>
        <v>0</v>
      </c>
      <c r="K330" s="154"/>
      <c r="L330" s="30"/>
      <c r="M330" s="155" t="s">
        <v>1</v>
      </c>
      <c r="N330" s="156" t="s">
        <v>43</v>
      </c>
      <c r="O330" s="54"/>
      <c r="P330" s="157">
        <f>O330*H330</f>
        <v>0</v>
      </c>
      <c r="Q330" s="157">
        <v>0</v>
      </c>
      <c r="R330" s="157">
        <f>Q330*H330</f>
        <v>0</v>
      </c>
      <c r="S330" s="157">
        <v>0</v>
      </c>
      <c r="T330" s="158">
        <f>S330*H330</f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59" t="s">
        <v>972</v>
      </c>
      <c r="AT330" s="159" t="s">
        <v>240</v>
      </c>
      <c r="AU330" s="159" t="s">
        <v>83</v>
      </c>
      <c r="AY330" s="14" t="s">
        <v>237</v>
      </c>
      <c r="BE330" s="160">
        <f>IF(N330="základná",J330,0)</f>
        <v>0</v>
      </c>
      <c r="BF330" s="160">
        <f>IF(N330="znížená",J330,0)</f>
        <v>0</v>
      </c>
      <c r="BG330" s="160">
        <f>IF(N330="zákl. prenesená",J330,0)</f>
        <v>0</v>
      </c>
      <c r="BH330" s="160">
        <f>IF(N330="zníž. prenesená",J330,0)</f>
        <v>0</v>
      </c>
      <c r="BI330" s="160">
        <f>IF(N330="nulová",J330,0)</f>
        <v>0</v>
      </c>
      <c r="BJ330" s="14" t="s">
        <v>89</v>
      </c>
      <c r="BK330" s="160">
        <f>ROUND(I330*H330,2)</f>
        <v>0</v>
      </c>
      <c r="BL330" s="14" t="s">
        <v>972</v>
      </c>
      <c r="BM330" s="159" t="s">
        <v>3899</v>
      </c>
    </row>
    <row r="331" spans="1:65" s="12" customFormat="1" ht="25.95" customHeight="1" x14ac:dyDescent="0.25">
      <c r="B331" s="134"/>
      <c r="D331" s="135" t="s">
        <v>76</v>
      </c>
      <c r="E331" s="136"/>
      <c r="F331" s="136" t="s">
        <v>467</v>
      </c>
      <c r="I331" s="137"/>
      <c r="J331" s="122">
        <f>BK331</f>
        <v>0</v>
      </c>
      <c r="L331" s="134"/>
      <c r="M331" s="138"/>
      <c r="N331" s="139"/>
      <c r="O331" s="139"/>
      <c r="P331" s="140">
        <f>SUM(P332:P334)</f>
        <v>0</v>
      </c>
      <c r="Q331" s="139"/>
      <c r="R331" s="140">
        <f>SUM(R332:R334)</f>
        <v>0</v>
      </c>
      <c r="S331" s="139"/>
      <c r="T331" s="141">
        <f>SUM(T332:T334)</f>
        <v>0</v>
      </c>
      <c r="AR331" s="135" t="s">
        <v>252</v>
      </c>
      <c r="AT331" s="142" t="s">
        <v>76</v>
      </c>
      <c r="AU331" s="142" t="s">
        <v>77</v>
      </c>
      <c r="AY331" s="135" t="s">
        <v>237</v>
      </c>
      <c r="BK331" s="143">
        <f>SUM(BK332:BK334)</f>
        <v>0</v>
      </c>
    </row>
    <row r="332" spans="1:65" s="2" customFormat="1" ht="21.75" customHeight="1" x14ac:dyDescent="0.2">
      <c r="A332" s="29"/>
      <c r="B332" s="146"/>
      <c r="C332" s="147" t="s">
        <v>618</v>
      </c>
      <c r="D332" s="147" t="s">
        <v>240</v>
      </c>
      <c r="E332" s="148"/>
      <c r="F332" s="149" t="s">
        <v>2052</v>
      </c>
      <c r="G332" s="150" t="s">
        <v>469</v>
      </c>
      <c r="H332" s="151">
        <v>1</v>
      </c>
      <c r="I332" s="152"/>
      <c r="J332" s="153">
        <f>ROUND(I332*H332,2)</f>
        <v>0</v>
      </c>
      <c r="K332" s="154"/>
      <c r="L332" s="30"/>
      <c r="M332" s="155" t="s">
        <v>1</v>
      </c>
      <c r="N332" s="156" t="s">
        <v>43</v>
      </c>
      <c r="O332" s="54"/>
      <c r="P332" s="157">
        <f>O332*H332</f>
        <v>0</v>
      </c>
      <c r="Q332" s="157">
        <v>0</v>
      </c>
      <c r="R332" s="157">
        <f>Q332*H332</f>
        <v>0</v>
      </c>
      <c r="S332" s="157">
        <v>0</v>
      </c>
      <c r="T332" s="158">
        <f>S332*H332</f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59" t="s">
        <v>470</v>
      </c>
      <c r="AT332" s="159" t="s">
        <v>240</v>
      </c>
      <c r="AU332" s="159" t="s">
        <v>83</v>
      </c>
      <c r="AY332" s="14" t="s">
        <v>237</v>
      </c>
      <c r="BE332" s="160">
        <f>IF(N332="základná",J332,0)</f>
        <v>0</v>
      </c>
      <c r="BF332" s="160">
        <f>IF(N332="znížená",J332,0)</f>
        <v>0</v>
      </c>
      <c r="BG332" s="160">
        <f>IF(N332="zákl. prenesená",J332,0)</f>
        <v>0</v>
      </c>
      <c r="BH332" s="160">
        <f>IF(N332="zníž. prenesená",J332,0)</f>
        <v>0</v>
      </c>
      <c r="BI332" s="160">
        <f>IF(N332="nulová",J332,0)</f>
        <v>0</v>
      </c>
      <c r="BJ332" s="14" t="s">
        <v>89</v>
      </c>
      <c r="BK332" s="160">
        <f>ROUND(I332*H332,2)</f>
        <v>0</v>
      </c>
      <c r="BL332" s="14" t="s">
        <v>470</v>
      </c>
      <c r="BM332" s="159" t="s">
        <v>3900</v>
      </c>
    </row>
    <row r="333" spans="1:65" s="2" customFormat="1" ht="21.75" customHeight="1" x14ac:dyDescent="0.2">
      <c r="A333" s="29"/>
      <c r="B333" s="146"/>
      <c r="C333" s="147" t="s">
        <v>828</v>
      </c>
      <c r="D333" s="147" t="s">
        <v>240</v>
      </c>
      <c r="E333" s="148"/>
      <c r="F333" s="149" t="s">
        <v>2054</v>
      </c>
      <c r="G333" s="150" t="s">
        <v>469</v>
      </c>
      <c r="H333" s="151">
        <v>1</v>
      </c>
      <c r="I333" s="152"/>
      <c r="J333" s="153">
        <f>ROUND(I333*H333,2)</f>
        <v>0</v>
      </c>
      <c r="K333" s="154"/>
      <c r="L333" s="30"/>
      <c r="M333" s="155" t="s">
        <v>1</v>
      </c>
      <c r="N333" s="156" t="s">
        <v>43</v>
      </c>
      <c r="O333" s="54"/>
      <c r="P333" s="157">
        <f>O333*H333</f>
        <v>0</v>
      </c>
      <c r="Q333" s="157">
        <v>0</v>
      </c>
      <c r="R333" s="157">
        <f>Q333*H333</f>
        <v>0</v>
      </c>
      <c r="S333" s="157">
        <v>0</v>
      </c>
      <c r="T333" s="158">
        <f>S333*H333</f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59" t="s">
        <v>470</v>
      </c>
      <c r="AT333" s="159" t="s">
        <v>240</v>
      </c>
      <c r="AU333" s="159" t="s">
        <v>83</v>
      </c>
      <c r="AY333" s="14" t="s">
        <v>237</v>
      </c>
      <c r="BE333" s="160">
        <f>IF(N333="základná",J333,0)</f>
        <v>0</v>
      </c>
      <c r="BF333" s="160">
        <f>IF(N333="znížená",J333,0)</f>
        <v>0</v>
      </c>
      <c r="BG333" s="160">
        <f>IF(N333="zákl. prenesená",J333,0)</f>
        <v>0</v>
      </c>
      <c r="BH333" s="160">
        <f>IF(N333="zníž. prenesená",J333,0)</f>
        <v>0</v>
      </c>
      <c r="BI333" s="160">
        <f>IF(N333="nulová",J333,0)</f>
        <v>0</v>
      </c>
      <c r="BJ333" s="14" t="s">
        <v>89</v>
      </c>
      <c r="BK333" s="160">
        <f>ROUND(I333*H333,2)</f>
        <v>0</v>
      </c>
      <c r="BL333" s="14" t="s">
        <v>470</v>
      </c>
      <c r="BM333" s="159" t="s">
        <v>3901</v>
      </c>
    </row>
    <row r="334" spans="1:65" s="2" customFormat="1" ht="16.5" customHeight="1" x14ac:dyDescent="0.2">
      <c r="A334" s="29"/>
      <c r="B334" s="146"/>
      <c r="C334" s="147" t="s">
        <v>622</v>
      </c>
      <c r="D334" s="147" t="s">
        <v>240</v>
      </c>
      <c r="E334" s="148"/>
      <c r="F334" s="149" t="s">
        <v>2056</v>
      </c>
      <c r="G334" s="150" t="s">
        <v>469</v>
      </c>
      <c r="H334" s="151">
        <v>1</v>
      </c>
      <c r="I334" s="152"/>
      <c r="J334" s="153">
        <f>ROUND(I334*H334,2)</f>
        <v>0</v>
      </c>
      <c r="K334" s="154"/>
      <c r="L334" s="30"/>
      <c r="M334" s="155" t="s">
        <v>1</v>
      </c>
      <c r="N334" s="156" t="s">
        <v>43</v>
      </c>
      <c r="O334" s="54"/>
      <c r="P334" s="157">
        <f>O334*H334</f>
        <v>0</v>
      </c>
      <c r="Q334" s="157">
        <v>0</v>
      </c>
      <c r="R334" s="157">
        <f>Q334*H334</f>
        <v>0</v>
      </c>
      <c r="S334" s="157">
        <v>0</v>
      </c>
      <c r="T334" s="158">
        <f>S334*H334</f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59" t="s">
        <v>470</v>
      </c>
      <c r="AT334" s="159" t="s">
        <v>240</v>
      </c>
      <c r="AU334" s="159" t="s">
        <v>83</v>
      </c>
      <c r="AY334" s="14" t="s">
        <v>237</v>
      </c>
      <c r="BE334" s="160">
        <f>IF(N334="základná",J334,0)</f>
        <v>0</v>
      </c>
      <c r="BF334" s="160">
        <f>IF(N334="znížená",J334,0)</f>
        <v>0</v>
      </c>
      <c r="BG334" s="160">
        <f>IF(N334="zákl. prenesená",J334,0)</f>
        <v>0</v>
      </c>
      <c r="BH334" s="160">
        <f>IF(N334="zníž. prenesená",J334,0)</f>
        <v>0</v>
      </c>
      <c r="BI334" s="160">
        <f>IF(N334="nulová",J334,0)</f>
        <v>0</v>
      </c>
      <c r="BJ334" s="14" t="s">
        <v>89</v>
      </c>
      <c r="BK334" s="160">
        <f>ROUND(I334*H334,2)</f>
        <v>0</v>
      </c>
      <c r="BL334" s="14" t="s">
        <v>470</v>
      </c>
      <c r="BM334" s="159" t="s">
        <v>3902</v>
      </c>
    </row>
    <row r="335" spans="1:65" s="2" customFormat="1" ht="6.9" customHeight="1" x14ac:dyDescent="0.2">
      <c r="A335" s="29"/>
      <c r="B335" s="43"/>
      <c r="C335" s="44"/>
      <c r="D335" s="44"/>
      <c r="E335" s="44"/>
      <c r="F335" s="44"/>
      <c r="G335" s="44"/>
      <c r="H335" s="44"/>
      <c r="I335" s="44"/>
      <c r="J335" s="44"/>
      <c r="K335" s="44"/>
      <c r="L335" s="30"/>
      <c r="M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</row>
  </sheetData>
  <autoFilter ref="C140:K334" xr:uid="{00000000-0009-0000-0000-000012000000}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335" xr:uid="{00000000-0002-0000-1200-000000000000}">
      <formula1>"K, M"</formula1>
    </dataValidation>
    <dataValidation type="list" allowBlank="1" showInputMessage="1" showErrorMessage="1" error="Povolené sú hodnoty základná, znížená, nulová." sqref="N335" xr:uid="{00000000-0002-0000-12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217"/>
  <sheetViews>
    <sheetView showGridLines="0" topLeftCell="A133" zoomScaleNormal="100" workbookViewId="0">
      <selection activeCell="J133" sqref="J133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90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202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204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ROUND(J132,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ROUND((ROUND((SUM(BE132:BE216)),  2) + SUM(#REF!)), 2)</f>
        <v>#REF!</v>
      </c>
      <c r="G35" s="29"/>
      <c r="H35" s="29"/>
      <c r="I35" s="101">
        <v>0.2</v>
      </c>
      <c r="J35" s="100" t="e">
        <f>ROUND((ROUND(((SUM(BE132:BE216))*I35),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ROUND((ROUND((SUM(BF132:BF216)),  2) + SUM(#REF!)), 2)</f>
        <v>#REF!</v>
      </c>
      <c r="G36" s="29"/>
      <c r="H36" s="29"/>
      <c r="I36" s="101">
        <v>0.2</v>
      </c>
      <c r="J36" s="100" t="e">
        <f>ROUND((ROUND(((SUM(BF132:BF216))*I36),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ROUND((ROUND((SUM(BG132:BG216)),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ROUND((ROUND((SUM(BH132:BH216)),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ROUND((ROUND((SUM(BI132:BI216)),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202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01.1_A - ACH -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J132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210</v>
      </c>
      <c r="E99" s="115"/>
      <c r="F99" s="115"/>
      <c r="G99" s="115"/>
      <c r="H99" s="115"/>
      <c r="I99" s="115"/>
      <c r="J99" s="116">
        <f>J133</f>
        <v>0</v>
      </c>
      <c r="L99" s="113"/>
    </row>
    <row r="100" spans="1:47" s="10" customFormat="1" ht="19.95" customHeight="1" x14ac:dyDescent="0.2">
      <c r="B100" s="117"/>
      <c r="D100" s="118" t="s">
        <v>211</v>
      </c>
      <c r="E100" s="119"/>
      <c r="F100" s="119"/>
      <c r="G100" s="119"/>
      <c r="H100" s="119"/>
      <c r="I100" s="119"/>
      <c r="J100" s="120">
        <f>J134</f>
        <v>0</v>
      </c>
      <c r="L100" s="117"/>
    </row>
    <row r="101" spans="1:47" s="10" customFormat="1" ht="19.95" customHeight="1" x14ac:dyDescent="0.2">
      <c r="B101" s="117"/>
      <c r="D101" s="118" t="s">
        <v>212</v>
      </c>
      <c r="E101" s="119"/>
      <c r="F101" s="119"/>
      <c r="G101" s="119"/>
      <c r="H101" s="119"/>
      <c r="I101" s="119"/>
      <c r="J101" s="120">
        <f>J141</f>
        <v>0</v>
      </c>
      <c r="L101" s="117"/>
    </row>
    <row r="102" spans="1:47" s="10" customFormat="1" ht="19.95" customHeight="1" x14ac:dyDescent="0.2">
      <c r="B102" s="117"/>
      <c r="D102" s="118" t="s">
        <v>213</v>
      </c>
      <c r="E102" s="119"/>
      <c r="F102" s="119"/>
      <c r="G102" s="119"/>
      <c r="H102" s="119"/>
      <c r="I102" s="119"/>
      <c r="J102" s="120">
        <f>J152</f>
        <v>0</v>
      </c>
      <c r="L102" s="117"/>
    </row>
    <row r="103" spans="1:47" s="9" customFormat="1" ht="24.9" customHeight="1" x14ac:dyDescent="0.2">
      <c r="B103" s="113"/>
      <c r="D103" s="114" t="s">
        <v>214</v>
      </c>
      <c r="E103" s="115"/>
      <c r="F103" s="115"/>
      <c r="G103" s="115"/>
      <c r="H103" s="115"/>
      <c r="I103" s="115"/>
      <c r="J103" s="116">
        <f>J156</f>
        <v>0</v>
      </c>
      <c r="L103" s="113"/>
    </row>
    <row r="104" spans="1:47" s="10" customFormat="1" ht="19.95" customHeight="1" x14ac:dyDescent="0.2">
      <c r="B104" s="117"/>
      <c r="D104" s="118" t="s">
        <v>215</v>
      </c>
      <c r="E104" s="119"/>
      <c r="F104" s="119"/>
      <c r="G104" s="119"/>
      <c r="H104" s="119"/>
      <c r="I104" s="119"/>
      <c r="J104" s="120">
        <f>J157</f>
        <v>0</v>
      </c>
      <c r="L104" s="117"/>
    </row>
    <row r="105" spans="1:47" s="10" customFormat="1" ht="19.95" customHeight="1" x14ac:dyDescent="0.2">
      <c r="B105" s="117"/>
      <c r="D105" s="118" t="s">
        <v>216</v>
      </c>
      <c r="E105" s="119"/>
      <c r="F105" s="119"/>
      <c r="G105" s="119"/>
      <c r="H105" s="119"/>
      <c r="I105" s="119"/>
      <c r="J105" s="120">
        <f>J170</f>
        <v>0</v>
      </c>
      <c r="L105" s="117"/>
    </row>
    <row r="106" spans="1:47" s="10" customFormat="1" ht="19.95" customHeight="1" x14ac:dyDescent="0.2">
      <c r="B106" s="117"/>
      <c r="D106" s="118" t="s">
        <v>217</v>
      </c>
      <c r="E106" s="119"/>
      <c r="F106" s="119"/>
      <c r="G106" s="119"/>
      <c r="H106" s="119"/>
      <c r="I106" s="119"/>
      <c r="J106" s="120">
        <f>J176</f>
        <v>0</v>
      </c>
      <c r="L106" s="117"/>
    </row>
    <row r="107" spans="1:47" s="10" customFormat="1" ht="19.95" customHeight="1" x14ac:dyDescent="0.2">
      <c r="B107" s="117"/>
      <c r="D107" s="118" t="s">
        <v>218</v>
      </c>
      <c r="E107" s="119"/>
      <c r="F107" s="119"/>
      <c r="G107" s="119"/>
      <c r="H107" s="119"/>
      <c r="I107" s="119"/>
      <c r="J107" s="120">
        <f>J182</f>
        <v>0</v>
      </c>
      <c r="L107" s="117"/>
    </row>
    <row r="108" spans="1:47" s="10" customFormat="1" ht="19.95" customHeight="1" x14ac:dyDescent="0.2">
      <c r="B108" s="117"/>
      <c r="D108" s="118" t="s">
        <v>219</v>
      </c>
      <c r="E108" s="119"/>
      <c r="F108" s="119"/>
      <c r="G108" s="119"/>
      <c r="H108" s="119"/>
      <c r="I108" s="119"/>
      <c r="J108" s="120">
        <f>J197</f>
        <v>0</v>
      </c>
      <c r="L108" s="117"/>
    </row>
    <row r="109" spans="1:47" s="10" customFormat="1" ht="19.95" customHeight="1" x14ac:dyDescent="0.2">
      <c r="B109" s="117"/>
      <c r="D109" s="118" t="s">
        <v>220</v>
      </c>
      <c r="E109" s="119"/>
      <c r="F109" s="119"/>
      <c r="G109" s="119"/>
      <c r="H109" s="119"/>
      <c r="I109" s="119"/>
      <c r="J109" s="120">
        <f>J200</f>
        <v>0</v>
      </c>
      <c r="L109" s="117"/>
    </row>
    <row r="110" spans="1:47" s="9" customFormat="1" ht="24.9" customHeight="1" x14ac:dyDescent="0.2">
      <c r="B110" s="113"/>
      <c r="D110" s="114" t="s">
        <v>221</v>
      </c>
      <c r="E110" s="115"/>
      <c r="F110" s="115"/>
      <c r="G110" s="115"/>
      <c r="H110" s="115"/>
      <c r="I110" s="115"/>
      <c r="J110" s="116">
        <f>J212</f>
        <v>0</v>
      </c>
      <c r="L110" s="113"/>
    </row>
    <row r="111" spans="1:47" s="2" customFormat="1" ht="21.75" customHeight="1" x14ac:dyDescent="0.2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6.9" customHeight="1" x14ac:dyDescent="0.2">
      <c r="A112" s="29"/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3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 x14ac:dyDescent="0.2">
      <c r="A116" s="29"/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 x14ac:dyDescent="0.2">
      <c r="A117" s="29"/>
      <c r="B117" s="30"/>
      <c r="C117" s="18" t="s">
        <v>224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 x14ac:dyDescent="0.2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 x14ac:dyDescent="0.2">
      <c r="A119" s="29"/>
      <c r="B119" s="30"/>
      <c r="C119" s="24" t="s">
        <v>15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 x14ac:dyDescent="0.2">
      <c r="A120" s="29"/>
      <c r="B120" s="30"/>
      <c r="C120" s="29"/>
      <c r="D120" s="29"/>
      <c r="E120" s="241" t="str">
        <f>E7</f>
        <v>SOŠ hotelových služieb a dopravy – modernizácia odborného vzdelávania</v>
      </c>
      <c r="F120" s="242"/>
      <c r="G120" s="242"/>
      <c r="H120" s="242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1" customFormat="1" ht="12" customHeight="1" x14ac:dyDescent="0.2">
      <c r="B121" s="17"/>
      <c r="C121" s="24" t="s">
        <v>201</v>
      </c>
      <c r="L121" s="17"/>
    </row>
    <row r="122" spans="1:31" s="2" customFormat="1" ht="23.25" customHeight="1" x14ac:dyDescent="0.2">
      <c r="A122" s="29"/>
      <c r="B122" s="30"/>
      <c r="C122" s="29"/>
      <c r="D122" s="29"/>
      <c r="E122" s="241" t="s">
        <v>202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203</v>
      </c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6.5" customHeight="1" x14ac:dyDescent="0.2">
      <c r="A124" s="29"/>
      <c r="B124" s="30"/>
      <c r="C124" s="29"/>
      <c r="D124" s="29"/>
      <c r="E124" s="214" t="str">
        <f>E11</f>
        <v xml:space="preserve">SO 01.1_A - ACH - Architektonicko – stavebné riešenie </v>
      </c>
      <c r="F124" s="240"/>
      <c r="G124" s="240"/>
      <c r="H124" s="240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 x14ac:dyDescent="0.2">
      <c r="A126" s="29"/>
      <c r="B126" s="30"/>
      <c r="C126" s="24" t="s">
        <v>19</v>
      </c>
      <c r="D126" s="29"/>
      <c r="E126" s="29"/>
      <c r="F126" s="22" t="str">
        <f>F14</f>
        <v>Lučenec</v>
      </c>
      <c r="G126" s="29"/>
      <c r="H126" s="29"/>
      <c r="I126" s="24" t="s">
        <v>21</v>
      </c>
      <c r="J126" s="51">
        <f>IF(J14="","",J14)</f>
        <v>44354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5.65" customHeight="1" x14ac:dyDescent="0.2">
      <c r="A128" s="29"/>
      <c r="B128" s="30"/>
      <c r="C128" s="24" t="s">
        <v>22</v>
      </c>
      <c r="D128" s="29"/>
      <c r="E128" s="29"/>
      <c r="F128" s="22" t="str">
        <f>E17</f>
        <v>Banskobystrický samosprávny kraj</v>
      </c>
      <c r="G128" s="29"/>
      <c r="H128" s="29"/>
      <c r="I128" s="24" t="s">
        <v>28</v>
      </c>
      <c r="J128" s="27" t="str">
        <f>E23</f>
        <v>DESIGN ENGINEERING, a.s.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5.15" customHeight="1" x14ac:dyDescent="0.2">
      <c r="A129" s="29"/>
      <c r="B129" s="30"/>
      <c r="C129" s="24" t="s">
        <v>26</v>
      </c>
      <c r="D129" s="29"/>
      <c r="E129" s="29"/>
      <c r="F129" s="22" t="str">
        <f>IF(E20="","",E20)</f>
        <v>Vyplň údaj</v>
      </c>
      <c r="G129" s="29"/>
      <c r="H129" s="29"/>
      <c r="I129" s="24" t="s">
        <v>33</v>
      </c>
      <c r="J129" s="27" t="str">
        <f>E26</f>
        <v xml:space="preserve"> </v>
      </c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0.35" customHeight="1" x14ac:dyDescent="0.2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11" customFormat="1" ht="29.25" customHeight="1" x14ac:dyDescent="0.2">
      <c r="A131" s="123"/>
      <c r="B131" s="124"/>
      <c r="C131" s="125" t="s">
        <v>225</v>
      </c>
      <c r="D131" s="126" t="s">
        <v>62</v>
      </c>
      <c r="E131" s="126" t="s">
        <v>58</v>
      </c>
      <c r="F131" s="126" t="s">
        <v>59</v>
      </c>
      <c r="G131" s="126" t="s">
        <v>226</v>
      </c>
      <c r="H131" s="126" t="s">
        <v>227</v>
      </c>
      <c r="I131" s="126" t="s">
        <v>228</v>
      </c>
      <c r="J131" s="127" t="s">
        <v>207</v>
      </c>
      <c r="K131" s="128" t="s">
        <v>229</v>
      </c>
      <c r="L131" s="129"/>
      <c r="M131" s="58" t="s">
        <v>1</v>
      </c>
      <c r="N131" s="59" t="s">
        <v>41</v>
      </c>
      <c r="O131" s="59" t="s">
        <v>230</v>
      </c>
      <c r="P131" s="59" t="s">
        <v>231</v>
      </c>
      <c r="Q131" s="59" t="s">
        <v>232</v>
      </c>
      <c r="R131" s="59" t="s">
        <v>233</v>
      </c>
      <c r="S131" s="59" t="s">
        <v>234</v>
      </c>
      <c r="T131" s="60" t="s">
        <v>235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</row>
    <row r="132" spans="1:65" s="2" customFormat="1" ht="22.95" customHeight="1" x14ac:dyDescent="0.3">
      <c r="A132" s="29"/>
      <c r="B132" s="30"/>
      <c r="C132" s="65" t="s">
        <v>208</v>
      </c>
      <c r="D132" s="29"/>
      <c r="E132" s="29"/>
      <c r="F132" s="29"/>
      <c r="G132" s="29"/>
      <c r="H132" s="29"/>
      <c r="I132" s="29"/>
      <c r="J132" s="130">
        <f>J133+J156+J212</f>
        <v>0</v>
      </c>
      <c r="K132" s="29"/>
      <c r="L132" s="30"/>
      <c r="M132" s="61"/>
      <c r="N132" s="52"/>
      <c r="O132" s="62"/>
      <c r="P132" s="131" t="e">
        <f>P133+P156+P212+#REF!+#REF!</f>
        <v>#REF!</v>
      </c>
      <c r="Q132" s="62"/>
      <c r="R132" s="131" t="e">
        <f>R133+R156+R212+#REF!+#REF!</f>
        <v>#REF!</v>
      </c>
      <c r="S132" s="62"/>
      <c r="T132" s="132" t="e">
        <f>T133+T156+T212+#REF!+#REF!</f>
        <v>#REF!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76</v>
      </c>
      <c r="AU132" s="14" t="s">
        <v>209</v>
      </c>
      <c r="BK132" s="133" t="e">
        <f>BK133+BK156+BK212+#REF!+#REF!</f>
        <v>#REF!</v>
      </c>
    </row>
    <row r="133" spans="1:65" s="12" customFormat="1" ht="25.95" customHeight="1" x14ac:dyDescent="0.25">
      <c r="B133" s="134"/>
      <c r="D133" s="135" t="s">
        <v>76</v>
      </c>
      <c r="E133" s="136"/>
      <c r="F133" s="136" t="s">
        <v>236</v>
      </c>
      <c r="I133" s="137"/>
      <c r="J133" s="122">
        <f>BK133</f>
        <v>0</v>
      </c>
      <c r="L133" s="134"/>
      <c r="M133" s="138"/>
      <c r="N133" s="139"/>
      <c r="O133" s="139"/>
      <c r="P133" s="140">
        <f>P134+P141+P152</f>
        <v>0</v>
      </c>
      <c r="Q133" s="139"/>
      <c r="R133" s="140">
        <f>R134+R141+R152</f>
        <v>21.424101719999999</v>
      </c>
      <c r="S133" s="139"/>
      <c r="T133" s="141">
        <f>T134+T141+T152</f>
        <v>0</v>
      </c>
      <c r="AR133" s="135" t="s">
        <v>83</v>
      </c>
      <c r="AT133" s="142" t="s">
        <v>76</v>
      </c>
      <c r="AU133" s="142" t="s">
        <v>77</v>
      </c>
      <c r="AY133" s="135" t="s">
        <v>237</v>
      </c>
      <c r="BK133" s="143">
        <f>BK134+BK141+BK152</f>
        <v>0</v>
      </c>
    </row>
    <row r="134" spans="1:65" s="12" customFormat="1" ht="22.95" customHeight="1" x14ac:dyDescent="0.25">
      <c r="B134" s="134"/>
      <c r="D134" s="135" t="s">
        <v>76</v>
      </c>
      <c r="E134" s="144"/>
      <c r="F134" s="144" t="s">
        <v>239</v>
      </c>
      <c r="I134" s="137"/>
      <c r="J134" s="145">
        <f>BK134</f>
        <v>0</v>
      </c>
      <c r="L134" s="134"/>
      <c r="M134" s="138"/>
      <c r="N134" s="139"/>
      <c r="O134" s="139"/>
      <c r="P134" s="140">
        <f>SUM(P135:P140)</f>
        <v>0</v>
      </c>
      <c r="Q134" s="139"/>
      <c r="R134" s="140">
        <f>SUM(R135:R140)</f>
        <v>20.865055120000001</v>
      </c>
      <c r="S134" s="139"/>
      <c r="T134" s="141">
        <f>SUM(T135:T140)</f>
        <v>0</v>
      </c>
      <c r="AR134" s="135" t="s">
        <v>83</v>
      </c>
      <c r="AT134" s="142" t="s">
        <v>76</v>
      </c>
      <c r="AU134" s="142" t="s">
        <v>83</v>
      </c>
      <c r="AY134" s="135" t="s">
        <v>237</v>
      </c>
      <c r="BK134" s="143">
        <f>SUM(BK135:BK140)</f>
        <v>0</v>
      </c>
    </row>
    <row r="135" spans="1:65" s="2" customFormat="1" ht="21.75" customHeight="1" x14ac:dyDescent="0.2">
      <c r="A135" s="29"/>
      <c r="B135" s="146"/>
      <c r="C135" s="147" t="s">
        <v>83</v>
      </c>
      <c r="D135" s="147" t="s">
        <v>240</v>
      </c>
      <c r="E135" s="148"/>
      <c r="F135" s="149" t="s">
        <v>241</v>
      </c>
      <c r="G135" s="150" t="s">
        <v>242</v>
      </c>
      <c r="H135" s="151">
        <v>45.640999999999998</v>
      </c>
      <c r="I135" s="152"/>
      <c r="J135" s="153">
        <f t="shared" ref="J135:J140" si="0"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ref="P135:P140" si="1">O135*H135</f>
        <v>0</v>
      </c>
      <c r="Q135" s="157">
        <v>7.5520000000000004E-2</v>
      </c>
      <c r="R135" s="157">
        <f t="shared" ref="R135:R140" si="2">Q135*H135</f>
        <v>3.4468083200000001</v>
      </c>
      <c r="S135" s="157">
        <v>0</v>
      </c>
      <c r="T135" s="158">
        <f t="shared" ref="T135:T140" si="3"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 t="shared" ref="BE135:BE140" si="4">IF(N135="základná",J135,0)</f>
        <v>0</v>
      </c>
      <c r="BF135" s="160">
        <f t="shared" ref="BF135:BF140" si="5">IF(N135="znížená",J135,0)</f>
        <v>0</v>
      </c>
      <c r="BG135" s="160">
        <f t="shared" ref="BG135:BG140" si="6">IF(N135="zákl. prenesená",J135,0)</f>
        <v>0</v>
      </c>
      <c r="BH135" s="160">
        <f t="shared" ref="BH135:BH140" si="7">IF(N135="zníž. prenesená",J135,0)</f>
        <v>0</v>
      </c>
      <c r="BI135" s="160">
        <f t="shared" ref="BI135:BI140" si="8">IF(N135="nulová",J135,0)</f>
        <v>0</v>
      </c>
      <c r="BJ135" s="14" t="s">
        <v>89</v>
      </c>
      <c r="BK135" s="160">
        <f t="shared" ref="BK135:BK140" si="9">ROUND(I135*H135,2)</f>
        <v>0</v>
      </c>
      <c r="BL135" s="14" t="s">
        <v>243</v>
      </c>
      <c r="BM135" s="159" t="s">
        <v>244</v>
      </c>
    </row>
    <row r="136" spans="1:65" s="2" customFormat="1" ht="33" customHeight="1" x14ac:dyDescent="0.2">
      <c r="A136" s="29"/>
      <c r="B136" s="146"/>
      <c r="C136" s="147" t="s">
        <v>89</v>
      </c>
      <c r="D136" s="147" t="s">
        <v>240</v>
      </c>
      <c r="E136" s="148"/>
      <c r="F136" s="149" t="s">
        <v>245</v>
      </c>
      <c r="G136" s="150" t="s">
        <v>242</v>
      </c>
      <c r="H136" s="151">
        <v>272.88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4.1700000000000001E-3</v>
      </c>
      <c r="R136" s="157">
        <f t="shared" si="2"/>
        <v>1.1379096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246</v>
      </c>
    </row>
    <row r="137" spans="1:65" s="2" customFormat="1" ht="21.75" customHeight="1" x14ac:dyDescent="0.2">
      <c r="A137" s="29"/>
      <c r="B137" s="146"/>
      <c r="C137" s="147" t="s">
        <v>247</v>
      </c>
      <c r="D137" s="147" t="s">
        <v>240</v>
      </c>
      <c r="E137" s="148"/>
      <c r="F137" s="149" t="s">
        <v>248</v>
      </c>
      <c r="G137" s="150" t="s">
        <v>242</v>
      </c>
      <c r="H137" s="151">
        <v>98.6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7.5520000000000004E-2</v>
      </c>
      <c r="R137" s="157">
        <f t="shared" si="2"/>
        <v>7.4462719999999996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249</v>
      </c>
    </row>
    <row r="138" spans="1:65" s="2" customFormat="1" ht="33" customHeight="1" x14ac:dyDescent="0.2">
      <c r="A138" s="29"/>
      <c r="B138" s="146"/>
      <c r="C138" s="147" t="s">
        <v>243</v>
      </c>
      <c r="D138" s="147" t="s">
        <v>240</v>
      </c>
      <c r="E138" s="148"/>
      <c r="F138" s="149" t="s">
        <v>250</v>
      </c>
      <c r="G138" s="150" t="s">
        <v>242</v>
      </c>
      <c r="H138" s="151">
        <v>457.8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1.119E-2</v>
      </c>
      <c r="R138" s="157">
        <f t="shared" si="2"/>
        <v>5.1227819999999999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251</v>
      </c>
    </row>
    <row r="139" spans="1:65" s="2" customFormat="1" ht="21.75" customHeight="1" x14ac:dyDescent="0.2">
      <c r="A139" s="29"/>
      <c r="B139" s="146"/>
      <c r="C139" s="147" t="s">
        <v>252</v>
      </c>
      <c r="D139" s="147" t="s">
        <v>240</v>
      </c>
      <c r="E139" s="148"/>
      <c r="F139" s="149" t="s">
        <v>253</v>
      </c>
      <c r="G139" s="150" t="s">
        <v>242</v>
      </c>
      <c r="H139" s="151">
        <v>724.86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4.0000000000000002E-4</v>
      </c>
      <c r="R139" s="157">
        <f t="shared" si="2"/>
        <v>0.28994400000000004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254</v>
      </c>
    </row>
    <row r="140" spans="1:65" s="2" customFormat="1" ht="21.75" customHeight="1" x14ac:dyDescent="0.2">
      <c r="A140" s="29"/>
      <c r="B140" s="146"/>
      <c r="C140" s="147" t="s">
        <v>238</v>
      </c>
      <c r="D140" s="147" t="s">
        <v>240</v>
      </c>
      <c r="E140" s="148"/>
      <c r="F140" s="149" t="s">
        <v>255</v>
      </c>
      <c r="G140" s="150" t="s">
        <v>242</v>
      </c>
      <c r="H140" s="151">
        <v>724.86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4.7200000000000002E-3</v>
      </c>
      <c r="R140" s="157">
        <f t="shared" si="2"/>
        <v>3.4213392000000002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256</v>
      </c>
    </row>
    <row r="141" spans="1:65" s="12" customFormat="1" ht="22.95" customHeight="1" x14ac:dyDescent="0.25">
      <c r="B141" s="134"/>
      <c r="D141" s="135" t="s">
        <v>76</v>
      </c>
      <c r="E141" s="144"/>
      <c r="F141" s="144" t="s">
        <v>258</v>
      </c>
      <c r="I141" s="137"/>
      <c r="J141" s="145">
        <f>BK141</f>
        <v>0</v>
      </c>
      <c r="L141" s="134"/>
      <c r="M141" s="138"/>
      <c r="N141" s="139"/>
      <c r="O141" s="139"/>
      <c r="P141" s="140">
        <f>SUM(P142:P151)</f>
        <v>0</v>
      </c>
      <c r="Q141" s="139"/>
      <c r="R141" s="140">
        <f>SUM(R142:R151)</f>
        <v>0.55904659999999995</v>
      </c>
      <c r="S141" s="139"/>
      <c r="T141" s="141">
        <f>SUM(T142:T151)</f>
        <v>0</v>
      </c>
      <c r="AR141" s="135" t="s">
        <v>83</v>
      </c>
      <c r="AT141" s="142" t="s">
        <v>76</v>
      </c>
      <c r="AU141" s="142" t="s">
        <v>83</v>
      </c>
      <c r="AY141" s="135" t="s">
        <v>237</v>
      </c>
      <c r="BK141" s="143">
        <f>SUM(BK142:BK151)</f>
        <v>0</v>
      </c>
    </row>
    <row r="142" spans="1:65" s="2" customFormat="1" ht="21.75" customHeight="1" x14ac:dyDescent="0.2">
      <c r="A142" s="29"/>
      <c r="B142" s="146"/>
      <c r="C142" s="147" t="s">
        <v>259</v>
      </c>
      <c r="D142" s="147" t="s">
        <v>240</v>
      </c>
      <c r="E142" s="148"/>
      <c r="F142" s="149" t="s">
        <v>260</v>
      </c>
      <c r="G142" s="150" t="s">
        <v>242</v>
      </c>
      <c r="H142" s="151">
        <v>283.77999999999997</v>
      </c>
      <c r="I142" s="152"/>
      <c r="J142" s="153">
        <f t="shared" ref="J142:J151" si="10">ROUND(I142*H142,2)</f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ref="P142:P151" si="11">O142*H142</f>
        <v>0</v>
      </c>
      <c r="Q142" s="157">
        <v>1.92E-3</v>
      </c>
      <c r="R142" s="157">
        <f t="shared" ref="R142:R151" si="12">Q142*H142</f>
        <v>0.54485759999999994</v>
      </c>
      <c r="S142" s="157">
        <v>0</v>
      </c>
      <c r="T142" s="158">
        <f t="shared" ref="T142:T151" si="13"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ref="BE142:BE151" si="14">IF(N142="základná",J142,0)</f>
        <v>0</v>
      </c>
      <c r="BF142" s="160">
        <f t="shared" ref="BF142:BF151" si="15">IF(N142="znížená",J142,0)</f>
        <v>0</v>
      </c>
      <c r="BG142" s="160">
        <f t="shared" ref="BG142:BG151" si="16">IF(N142="zákl. prenesená",J142,0)</f>
        <v>0</v>
      </c>
      <c r="BH142" s="160">
        <f t="shared" ref="BH142:BH151" si="17">IF(N142="zníž. prenesená",J142,0)</f>
        <v>0</v>
      </c>
      <c r="BI142" s="160">
        <f t="shared" ref="BI142:BI151" si="18">IF(N142="nulová",J142,0)</f>
        <v>0</v>
      </c>
      <c r="BJ142" s="14" t="s">
        <v>89</v>
      </c>
      <c r="BK142" s="160">
        <f t="shared" ref="BK142:BK151" si="19">ROUND(I142*H142,2)</f>
        <v>0</v>
      </c>
      <c r="BL142" s="14" t="s">
        <v>243</v>
      </c>
      <c r="BM142" s="159" t="s">
        <v>261</v>
      </c>
    </row>
    <row r="143" spans="1:65" s="2" customFormat="1" ht="16.5" customHeight="1" x14ac:dyDescent="0.2">
      <c r="A143" s="29"/>
      <c r="B143" s="146"/>
      <c r="C143" s="147" t="s">
        <v>262</v>
      </c>
      <c r="D143" s="147" t="s">
        <v>240</v>
      </c>
      <c r="E143" s="148"/>
      <c r="F143" s="149" t="s">
        <v>263</v>
      </c>
      <c r="G143" s="150" t="s">
        <v>242</v>
      </c>
      <c r="H143" s="151">
        <v>283.77999999999997</v>
      </c>
      <c r="I143" s="152"/>
      <c r="J143" s="153">
        <f t="shared" si="1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1"/>
        <v>0</v>
      </c>
      <c r="Q143" s="157">
        <v>5.0000000000000002E-5</v>
      </c>
      <c r="R143" s="157">
        <f t="shared" si="12"/>
        <v>1.4188999999999998E-2</v>
      </c>
      <c r="S143" s="157">
        <v>0</v>
      </c>
      <c r="T143" s="158">
        <f t="shared" si="1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si="14"/>
        <v>0</v>
      </c>
      <c r="BF143" s="160">
        <f t="shared" si="15"/>
        <v>0</v>
      </c>
      <c r="BG143" s="160">
        <f t="shared" si="16"/>
        <v>0</v>
      </c>
      <c r="BH143" s="160">
        <f t="shared" si="17"/>
        <v>0</v>
      </c>
      <c r="BI143" s="160">
        <f t="shared" si="18"/>
        <v>0</v>
      </c>
      <c r="BJ143" s="14" t="s">
        <v>89</v>
      </c>
      <c r="BK143" s="160">
        <f t="shared" si="19"/>
        <v>0</v>
      </c>
      <c r="BL143" s="14" t="s">
        <v>243</v>
      </c>
      <c r="BM143" s="159" t="s">
        <v>264</v>
      </c>
    </row>
    <row r="144" spans="1:65" s="2" customFormat="1" ht="21.75" customHeight="1" x14ac:dyDescent="0.2">
      <c r="A144" s="29"/>
      <c r="B144" s="146"/>
      <c r="C144" s="147" t="s">
        <v>257</v>
      </c>
      <c r="D144" s="147" t="s">
        <v>240</v>
      </c>
      <c r="E144" s="148"/>
      <c r="F144" s="149" t="s">
        <v>265</v>
      </c>
      <c r="G144" s="150" t="s">
        <v>266</v>
      </c>
      <c r="H144" s="151">
        <v>6</v>
      </c>
      <c r="I144" s="152"/>
      <c r="J144" s="153">
        <f t="shared" si="1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1"/>
        <v>0</v>
      </c>
      <c r="Q144" s="157">
        <v>0</v>
      </c>
      <c r="R144" s="157">
        <f t="shared" si="12"/>
        <v>0</v>
      </c>
      <c r="S144" s="157">
        <v>0</v>
      </c>
      <c r="T144" s="158">
        <f t="shared" si="1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si="14"/>
        <v>0</v>
      </c>
      <c r="BF144" s="160">
        <f t="shared" si="15"/>
        <v>0</v>
      </c>
      <c r="BG144" s="160">
        <f t="shared" si="16"/>
        <v>0</v>
      </c>
      <c r="BH144" s="160">
        <f t="shared" si="17"/>
        <v>0</v>
      </c>
      <c r="BI144" s="160">
        <f t="shared" si="18"/>
        <v>0</v>
      </c>
      <c r="BJ144" s="14" t="s">
        <v>89</v>
      </c>
      <c r="BK144" s="160">
        <f t="shared" si="19"/>
        <v>0</v>
      </c>
      <c r="BL144" s="14" t="s">
        <v>243</v>
      </c>
      <c r="BM144" s="159" t="s">
        <v>267</v>
      </c>
    </row>
    <row r="145" spans="1:65" s="2" customFormat="1" ht="21.75" customHeight="1" x14ac:dyDescent="0.2">
      <c r="A145" s="29"/>
      <c r="B145" s="146"/>
      <c r="C145" s="147" t="s">
        <v>268</v>
      </c>
      <c r="D145" s="147" t="s">
        <v>240</v>
      </c>
      <c r="E145" s="148"/>
      <c r="F145" s="149" t="s">
        <v>269</v>
      </c>
      <c r="G145" s="150" t="s">
        <v>266</v>
      </c>
      <c r="H145" s="151">
        <v>36</v>
      </c>
      <c r="I145" s="152"/>
      <c r="J145" s="153">
        <f t="shared" si="1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1"/>
        <v>0</v>
      </c>
      <c r="Q145" s="157">
        <v>0</v>
      </c>
      <c r="R145" s="157">
        <f t="shared" si="12"/>
        <v>0</v>
      </c>
      <c r="S145" s="157">
        <v>0</v>
      </c>
      <c r="T145" s="158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 t="shared" si="14"/>
        <v>0</v>
      </c>
      <c r="BF145" s="160">
        <f t="shared" si="15"/>
        <v>0</v>
      </c>
      <c r="BG145" s="160">
        <f t="shared" si="16"/>
        <v>0</v>
      </c>
      <c r="BH145" s="160">
        <f t="shared" si="17"/>
        <v>0</v>
      </c>
      <c r="BI145" s="160">
        <f t="shared" si="18"/>
        <v>0</v>
      </c>
      <c r="BJ145" s="14" t="s">
        <v>89</v>
      </c>
      <c r="BK145" s="160">
        <f t="shared" si="19"/>
        <v>0</v>
      </c>
      <c r="BL145" s="14" t="s">
        <v>243</v>
      </c>
      <c r="BM145" s="159" t="s">
        <v>270</v>
      </c>
    </row>
    <row r="146" spans="1:65" s="2" customFormat="1" ht="21.75" customHeight="1" x14ac:dyDescent="0.2">
      <c r="A146" s="29"/>
      <c r="B146" s="146"/>
      <c r="C146" s="147" t="s">
        <v>271</v>
      </c>
      <c r="D146" s="147" t="s">
        <v>240</v>
      </c>
      <c r="E146" s="148"/>
      <c r="F146" s="149" t="s">
        <v>272</v>
      </c>
      <c r="G146" s="150" t="s">
        <v>266</v>
      </c>
      <c r="H146" s="151">
        <v>6</v>
      </c>
      <c r="I146" s="152"/>
      <c r="J146" s="153">
        <f t="shared" si="1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1"/>
        <v>0</v>
      </c>
      <c r="Q146" s="157">
        <v>0</v>
      </c>
      <c r="R146" s="157">
        <f t="shared" si="12"/>
        <v>0</v>
      </c>
      <c r="S146" s="157">
        <v>0</v>
      </c>
      <c r="T146" s="158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14"/>
        <v>0</v>
      </c>
      <c r="BF146" s="160">
        <f t="shared" si="15"/>
        <v>0</v>
      </c>
      <c r="BG146" s="160">
        <f t="shared" si="16"/>
        <v>0</v>
      </c>
      <c r="BH146" s="160">
        <f t="shared" si="17"/>
        <v>0</v>
      </c>
      <c r="BI146" s="160">
        <f t="shared" si="18"/>
        <v>0</v>
      </c>
      <c r="BJ146" s="14" t="s">
        <v>89</v>
      </c>
      <c r="BK146" s="160">
        <f t="shared" si="19"/>
        <v>0</v>
      </c>
      <c r="BL146" s="14" t="s">
        <v>243</v>
      </c>
      <c r="BM146" s="159" t="s">
        <v>273</v>
      </c>
    </row>
    <row r="147" spans="1:65" s="2" customFormat="1" ht="21.75" customHeight="1" x14ac:dyDescent="0.2">
      <c r="A147" s="29"/>
      <c r="B147" s="146"/>
      <c r="C147" s="147" t="s">
        <v>274</v>
      </c>
      <c r="D147" s="147" t="s">
        <v>240</v>
      </c>
      <c r="E147" s="148"/>
      <c r="F147" s="149" t="s">
        <v>275</v>
      </c>
      <c r="G147" s="150" t="s">
        <v>266</v>
      </c>
      <c r="H147" s="151">
        <v>30</v>
      </c>
      <c r="I147" s="152"/>
      <c r="J147" s="153">
        <f t="shared" si="1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1"/>
        <v>0</v>
      </c>
      <c r="Q147" s="157">
        <v>0</v>
      </c>
      <c r="R147" s="157">
        <f t="shared" si="12"/>
        <v>0</v>
      </c>
      <c r="S147" s="157">
        <v>0</v>
      </c>
      <c r="T147" s="158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14"/>
        <v>0</v>
      </c>
      <c r="BF147" s="160">
        <f t="shared" si="15"/>
        <v>0</v>
      </c>
      <c r="BG147" s="160">
        <f t="shared" si="16"/>
        <v>0</v>
      </c>
      <c r="BH147" s="160">
        <f t="shared" si="17"/>
        <v>0</v>
      </c>
      <c r="BI147" s="160">
        <f t="shared" si="18"/>
        <v>0</v>
      </c>
      <c r="BJ147" s="14" t="s">
        <v>89</v>
      </c>
      <c r="BK147" s="160">
        <f t="shared" si="19"/>
        <v>0</v>
      </c>
      <c r="BL147" s="14" t="s">
        <v>243</v>
      </c>
      <c r="BM147" s="159" t="s">
        <v>276</v>
      </c>
    </row>
    <row r="148" spans="1:65" s="2" customFormat="1" ht="21.75" customHeight="1" x14ac:dyDescent="0.2">
      <c r="A148" s="29"/>
      <c r="B148" s="146"/>
      <c r="C148" s="147" t="s">
        <v>277</v>
      </c>
      <c r="D148" s="147" t="s">
        <v>240</v>
      </c>
      <c r="E148" s="148"/>
      <c r="F148" s="149" t="s">
        <v>278</v>
      </c>
      <c r="G148" s="150" t="s">
        <v>266</v>
      </c>
      <c r="H148" s="151">
        <v>6</v>
      </c>
      <c r="I148" s="152"/>
      <c r="J148" s="153">
        <f t="shared" si="1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1"/>
        <v>0</v>
      </c>
      <c r="Q148" s="157">
        <v>0</v>
      </c>
      <c r="R148" s="157">
        <f t="shared" si="12"/>
        <v>0</v>
      </c>
      <c r="S148" s="157">
        <v>0</v>
      </c>
      <c r="T148" s="158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4" t="s">
        <v>89</v>
      </c>
      <c r="BK148" s="160">
        <f t="shared" si="19"/>
        <v>0</v>
      </c>
      <c r="BL148" s="14" t="s">
        <v>243</v>
      </c>
      <c r="BM148" s="159" t="s">
        <v>279</v>
      </c>
    </row>
    <row r="149" spans="1:65" s="2" customFormat="1" ht="21.75" customHeight="1" x14ac:dyDescent="0.2">
      <c r="A149" s="29"/>
      <c r="B149" s="146"/>
      <c r="C149" s="147" t="s">
        <v>280</v>
      </c>
      <c r="D149" s="147" t="s">
        <v>240</v>
      </c>
      <c r="E149" s="148"/>
      <c r="F149" s="149" t="s">
        <v>281</v>
      </c>
      <c r="G149" s="150" t="s">
        <v>266</v>
      </c>
      <c r="H149" s="151">
        <v>6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0</v>
      </c>
      <c r="R149" s="157">
        <f t="shared" si="12"/>
        <v>0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243</v>
      </c>
      <c r="BM149" s="159" t="s">
        <v>282</v>
      </c>
    </row>
    <row r="150" spans="1:65" s="2" customFormat="1" ht="33" customHeight="1" x14ac:dyDescent="0.2">
      <c r="A150" s="29"/>
      <c r="B150" s="146"/>
      <c r="C150" s="147" t="s">
        <v>283</v>
      </c>
      <c r="D150" s="147" t="s">
        <v>240</v>
      </c>
      <c r="E150" s="148"/>
      <c r="F150" s="149" t="s">
        <v>284</v>
      </c>
      <c r="G150" s="150" t="s">
        <v>266</v>
      </c>
      <c r="H150" s="151">
        <v>6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0</v>
      </c>
      <c r="R150" s="157">
        <f t="shared" si="12"/>
        <v>0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243</v>
      </c>
      <c r="BM150" s="159" t="s">
        <v>285</v>
      </c>
    </row>
    <row r="151" spans="1:65" s="2" customFormat="1" ht="21.75" customHeight="1" x14ac:dyDescent="0.2">
      <c r="A151" s="29"/>
      <c r="B151" s="146"/>
      <c r="C151" s="147" t="s">
        <v>286</v>
      </c>
      <c r="D151" s="147" t="s">
        <v>240</v>
      </c>
      <c r="E151" s="148"/>
      <c r="F151" s="149" t="s">
        <v>287</v>
      </c>
      <c r="G151" s="150" t="s">
        <v>266</v>
      </c>
      <c r="H151" s="151">
        <v>6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243</v>
      </c>
      <c r="BM151" s="159" t="s">
        <v>288</v>
      </c>
    </row>
    <row r="152" spans="1:65" s="12" customFormat="1" ht="22.95" customHeight="1" x14ac:dyDescent="0.25">
      <c r="B152" s="134"/>
      <c r="D152" s="135" t="s">
        <v>76</v>
      </c>
      <c r="E152" s="144"/>
      <c r="F152" s="144" t="s">
        <v>290</v>
      </c>
      <c r="I152" s="137"/>
      <c r="J152" s="145">
        <f>BK152</f>
        <v>0</v>
      </c>
      <c r="L152" s="134"/>
      <c r="M152" s="138"/>
      <c r="N152" s="139"/>
      <c r="O152" s="139"/>
      <c r="P152" s="140">
        <f>SUM(P153:P155)</f>
        <v>0</v>
      </c>
      <c r="Q152" s="139"/>
      <c r="R152" s="140">
        <f>SUM(R153:R155)</f>
        <v>0</v>
      </c>
      <c r="S152" s="139"/>
      <c r="T152" s="141">
        <f>SUM(T153:T155)</f>
        <v>0</v>
      </c>
      <c r="AR152" s="135" t="s">
        <v>83</v>
      </c>
      <c r="AT152" s="142" t="s">
        <v>76</v>
      </c>
      <c r="AU152" s="142" t="s">
        <v>83</v>
      </c>
      <c r="AY152" s="135" t="s">
        <v>237</v>
      </c>
      <c r="BK152" s="143">
        <f>SUM(BK153:BK155)</f>
        <v>0</v>
      </c>
    </row>
    <row r="153" spans="1:65" s="2" customFormat="1" ht="21.75" customHeight="1" x14ac:dyDescent="0.2">
      <c r="A153" s="29"/>
      <c r="B153" s="146"/>
      <c r="C153" s="147" t="s">
        <v>291</v>
      </c>
      <c r="D153" s="147" t="s">
        <v>240</v>
      </c>
      <c r="E153" s="148"/>
      <c r="F153" s="149" t="s">
        <v>292</v>
      </c>
      <c r="G153" s="150" t="s">
        <v>266</v>
      </c>
      <c r="H153" s="151">
        <v>21.425000000000001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0</v>
      </c>
      <c r="R153" s="157">
        <f>Q153*H153</f>
        <v>0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243</v>
      </c>
      <c r="BM153" s="159" t="s">
        <v>293</v>
      </c>
    </row>
    <row r="154" spans="1:65" s="2" customFormat="1" ht="44.25" customHeight="1" x14ac:dyDescent="0.2">
      <c r="A154" s="29"/>
      <c r="B154" s="146"/>
      <c r="C154" s="147" t="s">
        <v>294</v>
      </c>
      <c r="D154" s="147" t="s">
        <v>240</v>
      </c>
      <c r="E154" s="148"/>
      <c r="F154" s="149" t="s">
        <v>295</v>
      </c>
      <c r="G154" s="150" t="s">
        <v>266</v>
      </c>
      <c r="H154" s="151">
        <v>21.425000000000001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0</v>
      </c>
      <c r="R154" s="157">
        <f>Q154*H154</f>
        <v>0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243</v>
      </c>
      <c r="BM154" s="159" t="s">
        <v>296</v>
      </c>
    </row>
    <row r="155" spans="1:65" s="2" customFormat="1" ht="33" customHeight="1" x14ac:dyDescent="0.2">
      <c r="A155" s="29"/>
      <c r="B155" s="146"/>
      <c r="C155" s="147" t="s">
        <v>297</v>
      </c>
      <c r="D155" s="147" t="s">
        <v>240</v>
      </c>
      <c r="E155" s="148"/>
      <c r="F155" s="149" t="s">
        <v>298</v>
      </c>
      <c r="G155" s="150" t="s">
        <v>266</v>
      </c>
      <c r="H155" s="151">
        <v>21.425000000000001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0</v>
      </c>
      <c r="R155" s="157">
        <f>Q155*H155</f>
        <v>0</v>
      </c>
      <c r="S155" s="157">
        <v>0</v>
      </c>
      <c r="T155" s="158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243</v>
      </c>
      <c r="BM155" s="159" t="s">
        <v>299</v>
      </c>
    </row>
    <row r="156" spans="1:65" s="12" customFormat="1" ht="25.95" customHeight="1" x14ac:dyDescent="0.25">
      <c r="B156" s="134"/>
      <c r="D156" s="135" t="s">
        <v>76</v>
      </c>
      <c r="E156" s="136"/>
      <c r="F156" s="136" t="s">
        <v>300</v>
      </c>
      <c r="I156" s="137"/>
      <c r="J156" s="122">
        <f>BK156</f>
        <v>0</v>
      </c>
      <c r="L156" s="134"/>
      <c r="M156" s="138"/>
      <c r="N156" s="139"/>
      <c r="O156" s="139"/>
      <c r="P156" s="140">
        <f>P157+P170+P176+P182+P197+P200</f>
        <v>0</v>
      </c>
      <c r="Q156" s="139"/>
      <c r="R156" s="140">
        <f>R157+R170+R176+R182+R197+R200</f>
        <v>5.6745163499999993</v>
      </c>
      <c r="S156" s="139"/>
      <c r="T156" s="141">
        <f>T157+T170+T176+T182+T197+T200</f>
        <v>4.0954562599999997</v>
      </c>
      <c r="AR156" s="135" t="s">
        <v>89</v>
      </c>
      <c r="AT156" s="142" t="s">
        <v>76</v>
      </c>
      <c r="AU156" s="142" t="s">
        <v>77</v>
      </c>
      <c r="AY156" s="135" t="s">
        <v>237</v>
      </c>
      <c r="BK156" s="143">
        <f>BK157+BK170+BK176+BK182+BK197+BK200</f>
        <v>0</v>
      </c>
    </row>
    <row r="157" spans="1:65" s="12" customFormat="1" ht="22.95" customHeight="1" x14ac:dyDescent="0.25">
      <c r="B157" s="134"/>
      <c r="D157" s="135" t="s">
        <v>76</v>
      </c>
      <c r="E157" s="144"/>
      <c r="F157" s="144" t="s">
        <v>301</v>
      </c>
      <c r="I157" s="137"/>
      <c r="J157" s="145">
        <f>BK157</f>
        <v>0</v>
      </c>
      <c r="L157" s="134"/>
      <c r="M157" s="138"/>
      <c r="N157" s="139"/>
      <c r="O157" s="139"/>
      <c r="P157" s="140">
        <f>SUM(P158:P169)</f>
        <v>0</v>
      </c>
      <c r="Q157" s="139"/>
      <c r="R157" s="140">
        <f>SUM(R158:R169)</f>
        <v>6.0079999999999995E-2</v>
      </c>
      <c r="S157" s="139"/>
      <c r="T157" s="141">
        <f>SUM(T158:T169)</f>
        <v>9.1640000000000013E-2</v>
      </c>
      <c r="AR157" s="135" t="s">
        <v>89</v>
      </c>
      <c r="AT157" s="142" t="s">
        <v>76</v>
      </c>
      <c r="AU157" s="142" t="s">
        <v>83</v>
      </c>
      <c r="AY157" s="135" t="s">
        <v>237</v>
      </c>
      <c r="BK157" s="143">
        <f>SUM(BK158:BK169)</f>
        <v>0</v>
      </c>
    </row>
    <row r="158" spans="1:65" s="2" customFormat="1" ht="21.75" customHeight="1" x14ac:dyDescent="0.2">
      <c r="A158" s="29"/>
      <c r="B158" s="146"/>
      <c r="C158" s="147" t="s">
        <v>7</v>
      </c>
      <c r="D158" s="147" t="s">
        <v>240</v>
      </c>
      <c r="E158" s="148"/>
      <c r="F158" s="149" t="s">
        <v>302</v>
      </c>
      <c r="G158" s="150" t="s">
        <v>303</v>
      </c>
      <c r="H158" s="151">
        <v>4</v>
      </c>
      <c r="I158" s="152"/>
      <c r="J158" s="153">
        <f t="shared" ref="J158:J169" si="20"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ref="P158:P169" si="21">O158*H158</f>
        <v>0</v>
      </c>
      <c r="Q158" s="157">
        <v>0</v>
      </c>
      <c r="R158" s="157">
        <f t="shared" ref="R158:R169" si="22">Q158*H158</f>
        <v>0</v>
      </c>
      <c r="S158" s="157">
        <v>1.9460000000000002E-2</v>
      </c>
      <c r="T158" s="158">
        <f t="shared" ref="T158:T169" si="23">S158*H158</f>
        <v>7.7840000000000006E-2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286</v>
      </c>
      <c r="AT158" s="159" t="s">
        <v>240</v>
      </c>
      <c r="AU158" s="159" t="s">
        <v>89</v>
      </c>
      <c r="AY158" s="14" t="s">
        <v>237</v>
      </c>
      <c r="BE158" s="160">
        <f t="shared" ref="BE158:BE169" si="24">IF(N158="základná",J158,0)</f>
        <v>0</v>
      </c>
      <c r="BF158" s="160">
        <f t="shared" ref="BF158:BF169" si="25">IF(N158="znížená",J158,0)</f>
        <v>0</v>
      </c>
      <c r="BG158" s="160">
        <f t="shared" ref="BG158:BG169" si="26">IF(N158="zákl. prenesená",J158,0)</f>
        <v>0</v>
      </c>
      <c r="BH158" s="160">
        <f t="shared" ref="BH158:BH169" si="27">IF(N158="zníž. prenesená",J158,0)</f>
        <v>0</v>
      </c>
      <c r="BI158" s="160">
        <f t="shared" ref="BI158:BI169" si="28">IF(N158="nulová",J158,0)</f>
        <v>0</v>
      </c>
      <c r="BJ158" s="14" t="s">
        <v>89</v>
      </c>
      <c r="BK158" s="160">
        <f t="shared" ref="BK158:BK169" si="29">ROUND(I158*H158,2)</f>
        <v>0</v>
      </c>
      <c r="BL158" s="14" t="s">
        <v>286</v>
      </c>
      <c r="BM158" s="159" t="s">
        <v>304</v>
      </c>
    </row>
    <row r="159" spans="1:65" s="2" customFormat="1" ht="21.75" customHeight="1" x14ac:dyDescent="0.2">
      <c r="A159" s="29"/>
      <c r="B159" s="146"/>
      <c r="C159" s="147" t="s">
        <v>305</v>
      </c>
      <c r="D159" s="147" t="s">
        <v>240</v>
      </c>
      <c r="E159" s="148"/>
      <c r="F159" s="149" t="s">
        <v>306</v>
      </c>
      <c r="G159" s="150" t="s">
        <v>307</v>
      </c>
      <c r="H159" s="151">
        <v>4</v>
      </c>
      <c r="I159" s="152"/>
      <c r="J159" s="153">
        <f t="shared" si="2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21"/>
        <v>0</v>
      </c>
      <c r="Q159" s="157">
        <v>2.3E-3</v>
      </c>
      <c r="R159" s="157">
        <f t="shared" si="22"/>
        <v>9.1999999999999998E-3</v>
      </c>
      <c r="S159" s="157">
        <v>0</v>
      </c>
      <c r="T159" s="158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286</v>
      </c>
      <c r="AT159" s="159" t="s">
        <v>240</v>
      </c>
      <c r="AU159" s="159" t="s">
        <v>89</v>
      </c>
      <c r="AY159" s="14" t="s">
        <v>237</v>
      </c>
      <c r="BE159" s="160">
        <f t="shared" si="24"/>
        <v>0</v>
      </c>
      <c r="BF159" s="160">
        <f t="shared" si="25"/>
        <v>0</v>
      </c>
      <c r="BG159" s="160">
        <f t="shared" si="26"/>
        <v>0</v>
      </c>
      <c r="BH159" s="160">
        <f t="shared" si="27"/>
        <v>0</v>
      </c>
      <c r="BI159" s="160">
        <f t="shared" si="28"/>
        <v>0</v>
      </c>
      <c r="BJ159" s="14" t="s">
        <v>89</v>
      </c>
      <c r="BK159" s="160">
        <f t="shared" si="29"/>
        <v>0</v>
      </c>
      <c r="BL159" s="14" t="s">
        <v>286</v>
      </c>
      <c r="BM159" s="159" t="s">
        <v>308</v>
      </c>
    </row>
    <row r="160" spans="1:65" s="2" customFormat="1" ht="21.75" customHeight="1" x14ac:dyDescent="0.2">
      <c r="A160" s="29"/>
      <c r="B160" s="146"/>
      <c r="C160" s="161" t="s">
        <v>309</v>
      </c>
      <c r="D160" s="161" t="s">
        <v>310</v>
      </c>
      <c r="E160" s="162"/>
      <c r="F160" s="163" t="s">
        <v>311</v>
      </c>
      <c r="G160" s="164" t="s">
        <v>307</v>
      </c>
      <c r="H160" s="165">
        <v>4</v>
      </c>
      <c r="I160" s="166"/>
      <c r="J160" s="167">
        <f t="shared" si="2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21"/>
        <v>0</v>
      </c>
      <c r="Q160" s="157">
        <v>1.0999999999999999E-2</v>
      </c>
      <c r="R160" s="157">
        <f t="shared" si="22"/>
        <v>4.3999999999999997E-2</v>
      </c>
      <c r="S160" s="157">
        <v>0</v>
      </c>
      <c r="T160" s="158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312</v>
      </c>
      <c r="AT160" s="159" t="s">
        <v>310</v>
      </c>
      <c r="AU160" s="159" t="s">
        <v>89</v>
      </c>
      <c r="AY160" s="14" t="s">
        <v>237</v>
      </c>
      <c r="BE160" s="160">
        <f t="shared" si="24"/>
        <v>0</v>
      </c>
      <c r="BF160" s="160">
        <f t="shared" si="25"/>
        <v>0</v>
      </c>
      <c r="BG160" s="160">
        <f t="shared" si="26"/>
        <v>0</v>
      </c>
      <c r="BH160" s="160">
        <f t="shared" si="27"/>
        <v>0</v>
      </c>
      <c r="BI160" s="160">
        <f t="shared" si="28"/>
        <v>0</v>
      </c>
      <c r="BJ160" s="14" t="s">
        <v>89</v>
      </c>
      <c r="BK160" s="160">
        <f t="shared" si="29"/>
        <v>0</v>
      </c>
      <c r="BL160" s="14" t="s">
        <v>286</v>
      </c>
      <c r="BM160" s="159" t="s">
        <v>313</v>
      </c>
    </row>
    <row r="161" spans="1:65" s="2" customFormat="1" ht="21.75" customHeight="1" x14ac:dyDescent="0.2">
      <c r="A161" s="29"/>
      <c r="B161" s="146"/>
      <c r="C161" s="147" t="s">
        <v>314</v>
      </c>
      <c r="D161" s="147" t="s">
        <v>240</v>
      </c>
      <c r="E161" s="148"/>
      <c r="F161" s="149" t="s">
        <v>315</v>
      </c>
      <c r="G161" s="150" t="s">
        <v>303</v>
      </c>
      <c r="H161" s="151">
        <v>4</v>
      </c>
      <c r="I161" s="152"/>
      <c r="J161" s="153">
        <f t="shared" si="2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21"/>
        <v>0</v>
      </c>
      <c r="Q161" s="157">
        <v>0</v>
      </c>
      <c r="R161" s="157">
        <f t="shared" si="22"/>
        <v>0</v>
      </c>
      <c r="S161" s="157">
        <v>2.5999999999999999E-3</v>
      </c>
      <c r="T161" s="158">
        <f t="shared" si="23"/>
        <v>1.04E-2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286</v>
      </c>
      <c r="AT161" s="159" t="s">
        <v>240</v>
      </c>
      <c r="AU161" s="159" t="s">
        <v>89</v>
      </c>
      <c r="AY161" s="14" t="s">
        <v>237</v>
      </c>
      <c r="BE161" s="160">
        <f t="shared" si="24"/>
        <v>0</v>
      </c>
      <c r="BF161" s="160">
        <f t="shared" si="25"/>
        <v>0</v>
      </c>
      <c r="BG161" s="160">
        <f t="shared" si="26"/>
        <v>0</v>
      </c>
      <c r="BH161" s="160">
        <f t="shared" si="27"/>
        <v>0</v>
      </c>
      <c r="BI161" s="160">
        <f t="shared" si="28"/>
        <v>0</v>
      </c>
      <c r="BJ161" s="14" t="s">
        <v>89</v>
      </c>
      <c r="BK161" s="160">
        <f t="shared" si="29"/>
        <v>0</v>
      </c>
      <c r="BL161" s="14" t="s">
        <v>286</v>
      </c>
      <c r="BM161" s="159" t="s">
        <v>316</v>
      </c>
    </row>
    <row r="162" spans="1:65" s="2" customFormat="1" ht="33" customHeight="1" x14ac:dyDescent="0.2">
      <c r="A162" s="29"/>
      <c r="B162" s="146"/>
      <c r="C162" s="147" t="s">
        <v>317</v>
      </c>
      <c r="D162" s="147" t="s">
        <v>240</v>
      </c>
      <c r="E162" s="148"/>
      <c r="F162" s="149" t="s">
        <v>318</v>
      </c>
      <c r="G162" s="150" t="s">
        <v>307</v>
      </c>
      <c r="H162" s="151">
        <v>4</v>
      </c>
      <c r="I162" s="152"/>
      <c r="J162" s="153">
        <f t="shared" si="2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21"/>
        <v>0</v>
      </c>
      <c r="Q162" s="157">
        <v>0</v>
      </c>
      <c r="R162" s="157">
        <f t="shared" si="22"/>
        <v>0</v>
      </c>
      <c r="S162" s="157">
        <v>0</v>
      </c>
      <c r="T162" s="158">
        <f t="shared" si="2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286</v>
      </c>
      <c r="AT162" s="159" t="s">
        <v>240</v>
      </c>
      <c r="AU162" s="159" t="s">
        <v>89</v>
      </c>
      <c r="AY162" s="14" t="s">
        <v>237</v>
      </c>
      <c r="BE162" s="160">
        <f t="shared" si="24"/>
        <v>0</v>
      </c>
      <c r="BF162" s="160">
        <f t="shared" si="25"/>
        <v>0</v>
      </c>
      <c r="BG162" s="160">
        <f t="shared" si="26"/>
        <v>0</v>
      </c>
      <c r="BH162" s="160">
        <f t="shared" si="27"/>
        <v>0</v>
      </c>
      <c r="BI162" s="160">
        <f t="shared" si="28"/>
        <v>0</v>
      </c>
      <c r="BJ162" s="14" t="s">
        <v>89</v>
      </c>
      <c r="BK162" s="160">
        <f t="shared" si="29"/>
        <v>0</v>
      </c>
      <c r="BL162" s="14" t="s">
        <v>286</v>
      </c>
      <c r="BM162" s="159" t="s">
        <v>319</v>
      </c>
    </row>
    <row r="163" spans="1:65" s="2" customFormat="1" ht="21.75" customHeight="1" x14ac:dyDescent="0.2">
      <c r="A163" s="29"/>
      <c r="B163" s="146"/>
      <c r="C163" s="161" t="s">
        <v>320</v>
      </c>
      <c r="D163" s="161" t="s">
        <v>310</v>
      </c>
      <c r="E163" s="162"/>
      <c r="F163" s="163" t="s">
        <v>321</v>
      </c>
      <c r="G163" s="164" t="s">
        <v>307</v>
      </c>
      <c r="H163" s="165">
        <v>4</v>
      </c>
      <c r="I163" s="166"/>
      <c r="J163" s="167">
        <f t="shared" si="2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21"/>
        <v>0</v>
      </c>
      <c r="Q163" s="157">
        <v>1.49E-3</v>
      </c>
      <c r="R163" s="157">
        <f t="shared" si="22"/>
        <v>5.96E-3</v>
      </c>
      <c r="S163" s="157">
        <v>0</v>
      </c>
      <c r="T163" s="158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312</v>
      </c>
      <c r="AT163" s="159" t="s">
        <v>310</v>
      </c>
      <c r="AU163" s="159" t="s">
        <v>89</v>
      </c>
      <c r="AY163" s="14" t="s">
        <v>237</v>
      </c>
      <c r="BE163" s="160">
        <f t="shared" si="24"/>
        <v>0</v>
      </c>
      <c r="BF163" s="160">
        <f t="shared" si="25"/>
        <v>0</v>
      </c>
      <c r="BG163" s="160">
        <f t="shared" si="26"/>
        <v>0</v>
      </c>
      <c r="BH163" s="160">
        <f t="shared" si="27"/>
        <v>0</v>
      </c>
      <c r="BI163" s="160">
        <f t="shared" si="28"/>
        <v>0</v>
      </c>
      <c r="BJ163" s="14" t="s">
        <v>89</v>
      </c>
      <c r="BK163" s="160">
        <f t="shared" si="29"/>
        <v>0</v>
      </c>
      <c r="BL163" s="14" t="s">
        <v>286</v>
      </c>
      <c r="BM163" s="159" t="s">
        <v>322</v>
      </c>
    </row>
    <row r="164" spans="1:65" s="2" customFormat="1" ht="33" customHeight="1" x14ac:dyDescent="0.2">
      <c r="A164" s="29"/>
      <c r="B164" s="146"/>
      <c r="C164" s="147" t="s">
        <v>323</v>
      </c>
      <c r="D164" s="147" t="s">
        <v>240</v>
      </c>
      <c r="E164" s="148"/>
      <c r="F164" s="149" t="s">
        <v>324</v>
      </c>
      <c r="G164" s="150" t="s">
        <v>307</v>
      </c>
      <c r="H164" s="151">
        <v>4</v>
      </c>
      <c r="I164" s="152"/>
      <c r="J164" s="153">
        <f t="shared" si="2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21"/>
        <v>0</v>
      </c>
      <c r="Q164" s="157">
        <v>0</v>
      </c>
      <c r="R164" s="157">
        <f t="shared" si="22"/>
        <v>0</v>
      </c>
      <c r="S164" s="157">
        <v>8.4999999999999995E-4</v>
      </c>
      <c r="T164" s="158">
        <f t="shared" si="23"/>
        <v>3.3999999999999998E-3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286</v>
      </c>
      <c r="AT164" s="159" t="s">
        <v>240</v>
      </c>
      <c r="AU164" s="159" t="s">
        <v>89</v>
      </c>
      <c r="AY164" s="14" t="s">
        <v>237</v>
      </c>
      <c r="BE164" s="160">
        <f t="shared" si="24"/>
        <v>0</v>
      </c>
      <c r="BF164" s="160">
        <f t="shared" si="25"/>
        <v>0</v>
      </c>
      <c r="BG164" s="160">
        <f t="shared" si="26"/>
        <v>0</v>
      </c>
      <c r="BH164" s="160">
        <f t="shared" si="27"/>
        <v>0</v>
      </c>
      <c r="BI164" s="160">
        <f t="shared" si="28"/>
        <v>0</v>
      </c>
      <c r="BJ164" s="14" t="s">
        <v>89</v>
      </c>
      <c r="BK164" s="160">
        <f t="shared" si="29"/>
        <v>0</v>
      </c>
      <c r="BL164" s="14" t="s">
        <v>286</v>
      </c>
      <c r="BM164" s="159" t="s">
        <v>325</v>
      </c>
    </row>
    <row r="165" spans="1:65" s="2" customFormat="1" ht="21.75" customHeight="1" x14ac:dyDescent="0.2">
      <c r="A165" s="29"/>
      <c r="B165" s="146"/>
      <c r="C165" s="147" t="s">
        <v>326</v>
      </c>
      <c r="D165" s="147" t="s">
        <v>240</v>
      </c>
      <c r="E165" s="148"/>
      <c r="F165" s="149" t="s">
        <v>327</v>
      </c>
      <c r="G165" s="150" t="s">
        <v>307</v>
      </c>
      <c r="H165" s="151">
        <v>4</v>
      </c>
      <c r="I165" s="152"/>
      <c r="J165" s="153">
        <f t="shared" si="2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21"/>
        <v>0</v>
      </c>
      <c r="Q165" s="157">
        <v>0</v>
      </c>
      <c r="R165" s="157">
        <f t="shared" si="22"/>
        <v>0</v>
      </c>
      <c r="S165" s="157">
        <v>0</v>
      </c>
      <c r="T165" s="158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286</v>
      </c>
      <c r="AT165" s="159" t="s">
        <v>240</v>
      </c>
      <c r="AU165" s="159" t="s">
        <v>89</v>
      </c>
      <c r="AY165" s="14" t="s">
        <v>237</v>
      </c>
      <c r="BE165" s="160">
        <f t="shared" si="24"/>
        <v>0</v>
      </c>
      <c r="BF165" s="160">
        <f t="shared" si="25"/>
        <v>0</v>
      </c>
      <c r="BG165" s="160">
        <f t="shared" si="26"/>
        <v>0</v>
      </c>
      <c r="BH165" s="160">
        <f t="shared" si="27"/>
        <v>0</v>
      </c>
      <c r="BI165" s="160">
        <f t="shared" si="28"/>
        <v>0</v>
      </c>
      <c r="BJ165" s="14" t="s">
        <v>89</v>
      </c>
      <c r="BK165" s="160">
        <f t="shared" si="29"/>
        <v>0</v>
      </c>
      <c r="BL165" s="14" t="s">
        <v>286</v>
      </c>
      <c r="BM165" s="159" t="s">
        <v>328</v>
      </c>
    </row>
    <row r="166" spans="1:65" s="2" customFormat="1" ht="33" customHeight="1" x14ac:dyDescent="0.2">
      <c r="A166" s="29"/>
      <c r="B166" s="146"/>
      <c r="C166" s="161" t="s">
        <v>329</v>
      </c>
      <c r="D166" s="161" t="s">
        <v>310</v>
      </c>
      <c r="E166" s="162"/>
      <c r="F166" s="163" t="s">
        <v>330</v>
      </c>
      <c r="G166" s="164" t="s">
        <v>307</v>
      </c>
      <c r="H166" s="165">
        <v>4</v>
      </c>
      <c r="I166" s="166"/>
      <c r="J166" s="167">
        <f t="shared" si="2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21"/>
        <v>0</v>
      </c>
      <c r="Q166" s="157">
        <v>2.3000000000000001E-4</v>
      </c>
      <c r="R166" s="157">
        <f t="shared" si="22"/>
        <v>9.2000000000000003E-4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312</v>
      </c>
      <c r="AT166" s="159" t="s">
        <v>310</v>
      </c>
      <c r="AU166" s="159" t="s">
        <v>89</v>
      </c>
      <c r="AY166" s="14" t="s">
        <v>237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286</v>
      </c>
      <c r="BM166" s="159" t="s">
        <v>331</v>
      </c>
    </row>
    <row r="167" spans="1:65" s="2" customFormat="1" ht="21.75" customHeight="1" x14ac:dyDescent="0.2">
      <c r="A167" s="29"/>
      <c r="B167" s="146"/>
      <c r="C167" s="147" t="s">
        <v>332</v>
      </c>
      <c r="D167" s="147" t="s">
        <v>240</v>
      </c>
      <c r="E167" s="148"/>
      <c r="F167" s="149" t="s">
        <v>333</v>
      </c>
      <c r="G167" s="150" t="s">
        <v>266</v>
      </c>
      <c r="H167" s="151">
        <v>0.06</v>
      </c>
      <c r="I167" s="152"/>
      <c r="J167" s="153">
        <f t="shared" si="2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21"/>
        <v>0</v>
      </c>
      <c r="Q167" s="157">
        <v>0</v>
      </c>
      <c r="R167" s="157">
        <f t="shared" si="22"/>
        <v>0</v>
      </c>
      <c r="S167" s="157">
        <v>0</v>
      </c>
      <c r="T167" s="158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286</v>
      </c>
      <c r="AT167" s="159" t="s">
        <v>240</v>
      </c>
      <c r="AU167" s="159" t="s">
        <v>89</v>
      </c>
      <c r="AY167" s="14" t="s">
        <v>237</v>
      </c>
      <c r="BE167" s="160">
        <f t="shared" si="24"/>
        <v>0</v>
      </c>
      <c r="BF167" s="160">
        <f t="shared" si="25"/>
        <v>0</v>
      </c>
      <c r="BG167" s="160">
        <f t="shared" si="26"/>
        <v>0</v>
      </c>
      <c r="BH167" s="160">
        <f t="shared" si="27"/>
        <v>0</v>
      </c>
      <c r="BI167" s="160">
        <f t="shared" si="28"/>
        <v>0</v>
      </c>
      <c r="BJ167" s="14" t="s">
        <v>89</v>
      </c>
      <c r="BK167" s="160">
        <f t="shared" si="29"/>
        <v>0</v>
      </c>
      <c r="BL167" s="14" t="s">
        <v>286</v>
      </c>
      <c r="BM167" s="159" t="s">
        <v>334</v>
      </c>
    </row>
    <row r="168" spans="1:65" s="2" customFormat="1" ht="33" customHeight="1" x14ac:dyDescent="0.2">
      <c r="A168" s="29"/>
      <c r="B168" s="146"/>
      <c r="C168" s="147" t="s">
        <v>335</v>
      </c>
      <c r="D168" s="147" t="s">
        <v>240</v>
      </c>
      <c r="E168" s="148"/>
      <c r="F168" s="149" t="s">
        <v>336</v>
      </c>
      <c r="G168" s="150" t="s">
        <v>266</v>
      </c>
      <c r="H168" s="151">
        <v>0.06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0</v>
      </c>
      <c r="R168" s="157">
        <f t="shared" si="22"/>
        <v>0</v>
      </c>
      <c r="S168" s="157">
        <v>0</v>
      </c>
      <c r="T168" s="158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286</v>
      </c>
      <c r="AT168" s="159" t="s">
        <v>240</v>
      </c>
      <c r="AU168" s="159" t="s">
        <v>89</v>
      </c>
      <c r="AY168" s="14" t="s">
        <v>237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286</v>
      </c>
      <c r="BM168" s="159" t="s">
        <v>337</v>
      </c>
    </row>
    <row r="169" spans="1:65" s="2" customFormat="1" ht="21.75" customHeight="1" x14ac:dyDescent="0.2">
      <c r="A169" s="29"/>
      <c r="B169" s="146"/>
      <c r="C169" s="147" t="s">
        <v>338</v>
      </c>
      <c r="D169" s="147" t="s">
        <v>240</v>
      </c>
      <c r="E169" s="148"/>
      <c r="F169" s="149" t="s">
        <v>339</v>
      </c>
      <c r="G169" s="150" t="s">
        <v>266</v>
      </c>
      <c r="H169" s="151">
        <v>0.06</v>
      </c>
      <c r="I169" s="152"/>
      <c r="J169" s="153">
        <f t="shared" si="2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21"/>
        <v>0</v>
      </c>
      <c r="Q169" s="157">
        <v>0</v>
      </c>
      <c r="R169" s="157">
        <f t="shared" si="22"/>
        <v>0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286</v>
      </c>
      <c r="AT169" s="159" t="s">
        <v>240</v>
      </c>
      <c r="AU169" s="159" t="s">
        <v>89</v>
      </c>
      <c r="AY169" s="14" t="s">
        <v>237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286</v>
      </c>
      <c r="BM169" s="159" t="s">
        <v>340</v>
      </c>
    </row>
    <row r="170" spans="1:65" s="12" customFormat="1" ht="22.95" customHeight="1" x14ac:dyDescent="0.25">
      <c r="B170" s="134"/>
      <c r="D170" s="135" t="s">
        <v>76</v>
      </c>
      <c r="E170" s="144"/>
      <c r="F170" s="144" t="s">
        <v>341</v>
      </c>
      <c r="I170" s="137"/>
      <c r="J170" s="145">
        <f>BK170</f>
        <v>0</v>
      </c>
      <c r="L170" s="134"/>
      <c r="M170" s="138"/>
      <c r="N170" s="139"/>
      <c r="O170" s="139"/>
      <c r="P170" s="140">
        <f>SUM(P171:P175)</f>
        <v>0</v>
      </c>
      <c r="Q170" s="139"/>
      <c r="R170" s="140">
        <f>SUM(R171:R175)</f>
        <v>1.5702100000000001E-3</v>
      </c>
      <c r="S170" s="139"/>
      <c r="T170" s="141">
        <f>SUM(T171:T175)</f>
        <v>3.3068622599999995</v>
      </c>
      <c r="AR170" s="135" t="s">
        <v>89</v>
      </c>
      <c r="AT170" s="142" t="s">
        <v>76</v>
      </c>
      <c r="AU170" s="142" t="s">
        <v>83</v>
      </c>
      <c r="AY170" s="135" t="s">
        <v>237</v>
      </c>
      <c r="BK170" s="143">
        <f>SUM(BK171:BK175)</f>
        <v>0</v>
      </c>
    </row>
    <row r="171" spans="1:65" s="2" customFormat="1" ht="21.75" customHeight="1" x14ac:dyDescent="0.2">
      <c r="A171" s="29"/>
      <c r="B171" s="146"/>
      <c r="C171" s="147" t="s">
        <v>312</v>
      </c>
      <c r="D171" s="147" t="s">
        <v>240</v>
      </c>
      <c r="E171" s="148"/>
      <c r="F171" s="149" t="s">
        <v>342</v>
      </c>
      <c r="G171" s="150" t="s">
        <v>242</v>
      </c>
      <c r="H171" s="151">
        <v>157.02099999999999</v>
      </c>
      <c r="I171" s="152"/>
      <c r="J171" s="153">
        <f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>O171*H171</f>
        <v>0</v>
      </c>
      <c r="Q171" s="157">
        <v>1.0000000000000001E-5</v>
      </c>
      <c r="R171" s="157">
        <f>Q171*H171</f>
        <v>1.5702100000000001E-3</v>
      </c>
      <c r="S171" s="157">
        <v>0</v>
      </c>
      <c r="T171" s="158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286</v>
      </c>
      <c r="AT171" s="159" t="s">
        <v>240</v>
      </c>
      <c r="AU171" s="159" t="s">
        <v>89</v>
      </c>
      <c r="AY171" s="14" t="s">
        <v>237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4" t="s">
        <v>89</v>
      </c>
      <c r="BK171" s="160">
        <f>ROUND(I171*H171,2)</f>
        <v>0</v>
      </c>
      <c r="BL171" s="14" t="s">
        <v>286</v>
      </c>
      <c r="BM171" s="159" t="s">
        <v>343</v>
      </c>
    </row>
    <row r="172" spans="1:65" s="2" customFormat="1" ht="33" customHeight="1" x14ac:dyDescent="0.2">
      <c r="A172" s="29"/>
      <c r="B172" s="146"/>
      <c r="C172" s="147" t="s">
        <v>344</v>
      </c>
      <c r="D172" s="147" t="s">
        <v>240</v>
      </c>
      <c r="E172" s="148"/>
      <c r="F172" s="149" t="s">
        <v>345</v>
      </c>
      <c r="G172" s="150" t="s">
        <v>242</v>
      </c>
      <c r="H172" s="151">
        <v>157.02099999999999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</v>
      </c>
      <c r="R172" s="157">
        <f>Q172*H172</f>
        <v>0</v>
      </c>
      <c r="S172" s="157">
        <v>2.1059999999999999E-2</v>
      </c>
      <c r="T172" s="158">
        <f>S172*H172</f>
        <v>3.3068622599999995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286</v>
      </c>
      <c r="AT172" s="159" t="s">
        <v>240</v>
      </c>
      <c r="AU172" s="159" t="s">
        <v>89</v>
      </c>
      <c r="AY172" s="14" t="s">
        <v>237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286</v>
      </c>
      <c r="BM172" s="159" t="s">
        <v>346</v>
      </c>
    </row>
    <row r="173" spans="1:65" s="2" customFormat="1" ht="21.75" customHeight="1" x14ac:dyDescent="0.2">
      <c r="A173" s="29"/>
      <c r="B173" s="146"/>
      <c r="C173" s="147" t="s">
        <v>347</v>
      </c>
      <c r="D173" s="147" t="s">
        <v>240</v>
      </c>
      <c r="E173" s="148"/>
      <c r="F173" s="149" t="s">
        <v>348</v>
      </c>
      <c r="G173" s="150" t="s">
        <v>349</v>
      </c>
      <c r="H173" s="172"/>
      <c r="I173" s="152"/>
      <c r="J173" s="153">
        <f>ROUND(I173*H173,2)</f>
        <v>0</v>
      </c>
      <c r="K173" s="154"/>
      <c r="L173" s="30"/>
      <c r="M173" s="155" t="s">
        <v>1</v>
      </c>
      <c r="N173" s="156" t="s">
        <v>43</v>
      </c>
      <c r="O173" s="54"/>
      <c r="P173" s="157">
        <f>O173*H173</f>
        <v>0</v>
      </c>
      <c r="Q173" s="157">
        <v>0</v>
      </c>
      <c r="R173" s="157">
        <f>Q173*H173</f>
        <v>0</v>
      </c>
      <c r="S173" s="157">
        <v>0</v>
      </c>
      <c r="T173" s="158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286</v>
      </c>
      <c r="AT173" s="159" t="s">
        <v>240</v>
      </c>
      <c r="AU173" s="159" t="s">
        <v>89</v>
      </c>
      <c r="AY173" s="14" t="s">
        <v>237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4" t="s">
        <v>89</v>
      </c>
      <c r="BK173" s="160">
        <f>ROUND(I173*H173,2)</f>
        <v>0</v>
      </c>
      <c r="BL173" s="14" t="s">
        <v>286</v>
      </c>
      <c r="BM173" s="159" t="s">
        <v>350</v>
      </c>
    </row>
    <row r="174" spans="1:65" s="2" customFormat="1" ht="21.75" customHeight="1" x14ac:dyDescent="0.2">
      <c r="A174" s="29"/>
      <c r="B174" s="146"/>
      <c r="C174" s="147" t="s">
        <v>351</v>
      </c>
      <c r="D174" s="147" t="s">
        <v>240</v>
      </c>
      <c r="E174" s="148"/>
      <c r="F174" s="149" t="s">
        <v>352</v>
      </c>
      <c r="G174" s="150" t="s">
        <v>349</v>
      </c>
      <c r="H174" s="172"/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0</v>
      </c>
      <c r="R174" s="157">
        <f>Q174*H174</f>
        <v>0</v>
      </c>
      <c r="S174" s="157">
        <v>0</v>
      </c>
      <c r="T174" s="158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286</v>
      </c>
      <c r="AT174" s="159" t="s">
        <v>240</v>
      </c>
      <c r="AU174" s="159" t="s">
        <v>89</v>
      </c>
      <c r="AY174" s="14" t="s">
        <v>237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286</v>
      </c>
      <c r="BM174" s="159" t="s">
        <v>353</v>
      </c>
    </row>
    <row r="175" spans="1:65" s="2" customFormat="1" ht="21.75" customHeight="1" x14ac:dyDescent="0.2">
      <c r="A175" s="29"/>
      <c r="B175" s="146"/>
      <c r="C175" s="147" t="s">
        <v>354</v>
      </c>
      <c r="D175" s="147" t="s">
        <v>240</v>
      </c>
      <c r="E175" s="148"/>
      <c r="F175" s="149" t="s">
        <v>355</v>
      </c>
      <c r="G175" s="150" t="s">
        <v>349</v>
      </c>
      <c r="H175" s="172"/>
      <c r="I175" s="152"/>
      <c r="J175" s="153">
        <f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>O175*H175</f>
        <v>0</v>
      </c>
      <c r="Q175" s="157">
        <v>0</v>
      </c>
      <c r="R175" s="157">
        <f>Q175*H175</f>
        <v>0</v>
      </c>
      <c r="S175" s="157">
        <v>0</v>
      </c>
      <c r="T175" s="158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286</v>
      </c>
      <c r="AT175" s="159" t="s">
        <v>240</v>
      </c>
      <c r="AU175" s="159" t="s">
        <v>89</v>
      </c>
      <c r="AY175" s="14" t="s">
        <v>237</v>
      </c>
      <c r="BE175" s="160">
        <f>IF(N175="základná",J175,0)</f>
        <v>0</v>
      </c>
      <c r="BF175" s="160">
        <f>IF(N175="znížená",J175,0)</f>
        <v>0</v>
      </c>
      <c r="BG175" s="160">
        <f>IF(N175="zákl. prenesená",J175,0)</f>
        <v>0</v>
      </c>
      <c r="BH175" s="160">
        <f>IF(N175="zníž. prenesená",J175,0)</f>
        <v>0</v>
      </c>
      <c r="BI175" s="160">
        <f>IF(N175="nulová",J175,0)</f>
        <v>0</v>
      </c>
      <c r="BJ175" s="14" t="s">
        <v>89</v>
      </c>
      <c r="BK175" s="160">
        <f>ROUND(I175*H175,2)</f>
        <v>0</v>
      </c>
      <c r="BL175" s="14" t="s">
        <v>286</v>
      </c>
      <c r="BM175" s="159" t="s">
        <v>356</v>
      </c>
    </row>
    <row r="176" spans="1:65" s="12" customFormat="1" ht="22.95" customHeight="1" x14ac:dyDescent="0.25">
      <c r="B176" s="134"/>
      <c r="D176" s="135" t="s">
        <v>76</v>
      </c>
      <c r="E176" s="144"/>
      <c r="F176" s="144" t="s">
        <v>357</v>
      </c>
      <c r="I176" s="137"/>
      <c r="J176" s="145">
        <f>BK176</f>
        <v>0</v>
      </c>
      <c r="L176" s="134"/>
      <c r="M176" s="138"/>
      <c r="N176" s="139"/>
      <c r="O176" s="139"/>
      <c r="P176" s="140">
        <f>SUM(P177:P181)</f>
        <v>0</v>
      </c>
      <c r="Q176" s="139"/>
      <c r="R176" s="140">
        <f>SUM(R177:R181)</f>
        <v>0</v>
      </c>
      <c r="S176" s="139"/>
      <c r="T176" s="141">
        <f>SUM(T177:T181)</f>
        <v>2.5190000000000001E-2</v>
      </c>
      <c r="AR176" s="135" t="s">
        <v>89</v>
      </c>
      <c r="AT176" s="142" t="s">
        <v>76</v>
      </c>
      <c r="AU176" s="142" t="s">
        <v>83</v>
      </c>
      <c r="AY176" s="135" t="s">
        <v>237</v>
      </c>
      <c r="BK176" s="143">
        <f>SUM(BK177:BK181)</f>
        <v>0</v>
      </c>
    </row>
    <row r="177" spans="1:65" s="2" customFormat="1" ht="21.75" customHeight="1" x14ac:dyDescent="0.2">
      <c r="A177" s="29"/>
      <c r="B177" s="146"/>
      <c r="C177" s="147" t="s">
        <v>358</v>
      </c>
      <c r="D177" s="147" t="s">
        <v>240</v>
      </c>
      <c r="E177" s="148"/>
      <c r="F177" s="149" t="s">
        <v>359</v>
      </c>
      <c r="G177" s="150" t="s">
        <v>307</v>
      </c>
      <c r="H177" s="151">
        <v>1</v>
      </c>
      <c r="I177" s="152"/>
      <c r="J177" s="153">
        <f>ROUND(I177*H177,2)</f>
        <v>0</v>
      </c>
      <c r="K177" s="154"/>
      <c r="L177" s="30"/>
      <c r="M177" s="155" t="s">
        <v>1</v>
      </c>
      <c r="N177" s="156" t="s">
        <v>43</v>
      </c>
      <c r="O177" s="54"/>
      <c r="P177" s="157">
        <f>O177*H177</f>
        <v>0</v>
      </c>
      <c r="Q177" s="157">
        <v>0</v>
      </c>
      <c r="R177" s="157">
        <f>Q177*H177</f>
        <v>0</v>
      </c>
      <c r="S177" s="157">
        <v>0</v>
      </c>
      <c r="T177" s="158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286</v>
      </c>
      <c r="AT177" s="159" t="s">
        <v>240</v>
      </c>
      <c r="AU177" s="159" t="s">
        <v>89</v>
      </c>
      <c r="AY177" s="14" t="s">
        <v>237</v>
      </c>
      <c r="BE177" s="160">
        <f>IF(N177="základná",J177,0)</f>
        <v>0</v>
      </c>
      <c r="BF177" s="160">
        <f>IF(N177="znížená",J177,0)</f>
        <v>0</v>
      </c>
      <c r="BG177" s="160">
        <f>IF(N177="zákl. prenesená",J177,0)</f>
        <v>0</v>
      </c>
      <c r="BH177" s="160">
        <f>IF(N177="zníž. prenesená",J177,0)</f>
        <v>0</v>
      </c>
      <c r="BI177" s="160">
        <f>IF(N177="nulová",J177,0)</f>
        <v>0</v>
      </c>
      <c r="BJ177" s="14" t="s">
        <v>89</v>
      </c>
      <c r="BK177" s="160">
        <f>ROUND(I177*H177,2)</f>
        <v>0</v>
      </c>
      <c r="BL177" s="14" t="s">
        <v>286</v>
      </c>
      <c r="BM177" s="159" t="s">
        <v>360</v>
      </c>
    </row>
    <row r="178" spans="1:65" s="2" customFormat="1" ht="16.5" customHeight="1" x14ac:dyDescent="0.2">
      <c r="A178" s="29"/>
      <c r="B178" s="146"/>
      <c r="C178" s="147" t="s">
        <v>361</v>
      </c>
      <c r="D178" s="147" t="s">
        <v>240</v>
      </c>
      <c r="E178" s="148"/>
      <c r="F178" s="149" t="s">
        <v>362</v>
      </c>
      <c r="G178" s="150" t="s">
        <v>307</v>
      </c>
      <c r="H178" s="151">
        <v>1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0</v>
      </c>
      <c r="R178" s="157">
        <f>Q178*H178</f>
        <v>0</v>
      </c>
      <c r="S178" s="157">
        <v>0</v>
      </c>
      <c r="T178" s="158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286</v>
      </c>
      <c r="AT178" s="159" t="s">
        <v>240</v>
      </c>
      <c r="AU178" s="159" t="s">
        <v>89</v>
      </c>
      <c r="AY178" s="14" t="s">
        <v>237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286</v>
      </c>
      <c r="BM178" s="159" t="s">
        <v>363</v>
      </c>
    </row>
    <row r="179" spans="1:65" s="2" customFormat="1" ht="16.5" customHeight="1" x14ac:dyDescent="0.2">
      <c r="A179" s="29"/>
      <c r="B179" s="146"/>
      <c r="C179" s="147" t="s">
        <v>364</v>
      </c>
      <c r="D179" s="147" t="s">
        <v>240</v>
      </c>
      <c r="E179" s="148"/>
      <c r="F179" s="149" t="s">
        <v>365</v>
      </c>
      <c r="G179" s="150" t="s">
        <v>307</v>
      </c>
      <c r="H179" s="151">
        <v>1</v>
      </c>
      <c r="I179" s="152"/>
      <c r="J179" s="153">
        <f>ROUND(I179*H179,2)</f>
        <v>0</v>
      </c>
      <c r="K179" s="154"/>
      <c r="L179" s="30"/>
      <c r="M179" s="155" t="s">
        <v>1</v>
      </c>
      <c r="N179" s="156" t="s">
        <v>43</v>
      </c>
      <c r="O179" s="54"/>
      <c r="P179" s="157">
        <f>O179*H179</f>
        <v>0</v>
      </c>
      <c r="Q179" s="157">
        <v>0</v>
      </c>
      <c r="R179" s="157">
        <f>Q179*H179</f>
        <v>0</v>
      </c>
      <c r="S179" s="157">
        <v>1.9000000000000001E-4</v>
      </c>
      <c r="T179" s="158">
        <f>S179*H179</f>
        <v>1.9000000000000001E-4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286</v>
      </c>
      <c r="AT179" s="159" t="s">
        <v>240</v>
      </c>
      <c r="AU179" s="159" t="s">
        <v>89</v>
      </c>
      <c r="AY179" s="14" t="s">
        <v>237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4" t="s">
        <v>89</v>
      </c>
      <c r="BK179" s="160">
        <f>ROUND(I179*H179,2)</f>
        <v>0</v>
      </c>
      <c r="BL179" s="14" t="s">
        <v>286</v>
      </c>
      <c r="BM179" s="159" t="s">
        <v>366</v>
      </c>
    </row>
    <row r="180" spans="1:65" s="2" customFormat="1" ht="21.75" customHeight="1" x14ac:dyDescent="0.2">
      <c r="A180" s="29"/>
      <c r="B180" s="146"/>
      <c r="C180" s="147" t="s">
        <v>367</v>
      </c>
      <c r="D180" s="147" t="s">
        <v>240</v>
      </c>
      <c r="E180" s="148"/>
      <c r="F180" s="149" t="s">
        <v>368</v>
      </c>
      <c r="G180" s="150" t="s">
        <v>307</v>
      </c>
      <c r="H180" s="151">
        <v>1</v>
      </c>
      <c r="I180" s="152"/>
      <c r="J180" s="153">
        <f>ROUND(I180*H180,2)</f>
        <v>0</v>
      </c>
      <c r="K180" s="154"/>
      <c r="L180" s="30"/>
      <c r="M180" s="155" t="s">
        <v>1</v>
      </c>
      <c r="N180" s="156" t="s">
        <v>43</v>
      </c>
      <c r="O180" s="54"/>
      <c r="P180" s="157">
        <f>O180*H180</f>
        <v>0</v>
      </c>
      <c r="Q180" s="157">
        <v>0</v>
      </c>
      <c r="R180" s="157">
        <f>Q180*H180</f>
        <v>0</v>
      </c>
      <c r="S180" s="157">
        <v>2.5000000000000001E-2</v>
      </c>
      <c r="T180" s="158">
        <f>S180*H180</f>
        <v>2.5000000000000001E-2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286</v>
      </c>
      <c r="AT180" s="159" t="s">
        <v>240</v>
      </c>
      <c r="AU180" s="159" t="s">
        <v>89</v>
      </c>
      <c r="AY180" s="14" t="s">
        <v>237</v>
      </c>
      <c r="BE180" s="160">
        <f>IF(N180="základná",J180,0)</f>
        <v>0</v>
      </c>
      <c r="BF180" s="160">
        <f>IF(N180="znížená",J180,0)</f>
        <v>0</v>
      </c>
      <c r="BG180" s="160">
        <f>IF(N180="zákl. prenesená",J180,0)</f>
        <v>0</v>
      </c>
      <c r="BH180" s="160">
        <f>IF(N180="zníž. prenesená",J180,0)</f>
        <v>0</v>
      </c>
      <c r="BI180" s="160">
        <f>IF(N180="nulová",J180,0)</f>
        <v>0</v>
      </c>
      <c r="BJ180" s="14" t="s">
        <v>89</v>
      </c>
      <c r="BK180" s="160">
        <f>ROUND(I180*H180,2)</f>
        <v>0</v>
      </c>
      <c r="BL180" s="14" t="s">
        <v>286</v>
      </c>
      <c r="BM180" s="159" t="s">
        <v>369</v>
      </c>
    </row>
    <row r="181" spans="1:65" s="2" customFormat="1" ht="33" customHeight="1" x14ac:dyDescent="0.2">
      <c r="A181" s="29"/>
      <c r="B181" s="146"/>
      <c r="C181" s="147" t="s">
        <v>370</v>
      </c>
      <c r="D181" s="147" t="s">
        <v>240</v>
      </c>
      <c r="E181" s="148"/>
      <c r="F181" s="149" t="s">
        <v>371</v>
      </c>
      <c r="G181" s="150" t="s">
        <v>349</v>
      </c>
      <c r="H181" s="172"/>
      <c r="I181" s="152"/>
      <c r="J181" s="153">
        <f>ROUND(I181*H181,2)</f>
        <v>0</v>
      </c>
      <c r="K181" s="154"/>
      <c r="L181" s="30"/>
      <c r="M181" s="155" t="s">
        <v>1</v>
      </c>
      <c r="N181" s="156" t="s">
        <v>43</v>
      </c>
      <c r="O181" s="54"/>
      <c r="P181" s="157">
        <f>O181*H181</f>
        <v>0</v>
      </c>
      <c r="Q181" s="157">
        <v>0</v>
      </c>
      <c r="R181" s="157">
        <f>Q181*H181</f>
        <v>0</v>
      </c>
      <c r="S181" s="157">
        <v>0</v>
      </c>
      <c r="T181" s="158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286</v>
      </c>
      <c r="AT181" s="159" t="s">
        <v>240</v>
      </c>
      <c r="AU181" s="159" t="s">
        <v>89</v>
      </c>
      <c r="AY181" s="14" t="s">
        <v>237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4" t="s">
        <v>89</v>
      </c>
      <c r="BK181" s="160">
        <f>ROUND(I181*H181,2)</f>
        <v>0</v>
      </c>
      <c r="BL181" s="14" t="s">
        <v>286</v>
      </c>
      <c r="BM181" s="159" t="s">
        <v>372</v>
      </c>
    </row>
    <row r="182" spans="1:65" s="12" customFormat="1" ht="22.95" customHeight="1" x14ac:dyDescent="0.25">
      <c r="B182" s="134"/>
      <c r="D182" s="135" t="s">
        <v>76</v>
      </c>
      <c r="E182" s="144"/>
      <c r="F182" s="144" t="s">
        <v>373</v>
      </c>
      <c r="I182" s="137"/>
      <c r="J182" s="145">
        <f>BK182</f>
        <v>0</v>
      </c>
      <c r="L182" s="134"/>
      <c r="M182" s="138"/>
      <c r="N182" s="139"/>
      <c r="O182" s="139"/>
      <c r="P182" s="140">
        <f>SUM(P183:P196)</f>
        <v>0</v>
      </c>
      <c r="Q182" s="139"/>
      <c r="R182" s="140">
        <f>SUM(R183:R196)</f>
        <v>2.1880686300000001</v>
      </c>
      <c r="S182" s="139"/>
      <c r="T182" s="141">
        <f>SUM(T183:T196)</f>
        <v>0.45879999999999999</v>
      </c>
      <c r="AR182" s="135" t="s">
        <v>89</v>
      </c>
      <c r="AT182" s="142" t="s">
        <v>76</v>
      </c>
      <c r="AU182" s="142" t="s">
        <v>83</v>
      </c>
      <c r="AY182" s="135" t="s">
        <v>237</v>
      </c>
      <c r="BK182" s="143">
        <f>SUM(BK183:BK196)</f>
        <v>0</v>
      </c>
    </row>
    <row r="183" spans="1:65" s="2" customFormat="1" ht="16.5" customHeight="1" x14ac:dyDescent="0.2">
      <c r="A183" s="29"/>
      <c r="B183" s="146"/>
      <c r="C183" s="147" t="s">
        <v>374</v>
      </c>
      <c r="D183" s="147" t="s">
        <v>240</v>
      </c>
      <c r="E183" s="148"/>
      <c r="F183" s="149" t="s">
        <v>375</v>
      </c>
      <c r="G183" s="150" t="s">
        <v>376</v>
      </c>
      <c r="H183" s="151">
        <v>170.6</v>
      </c>
      <c r="I183" s="152"/>
      <c r="J183" s="153">
        <f t="shared" ref="J183:J196" si="30">ROUND(I183*H183,2)</f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ref="P183:P196" si="31">O183*H183</f>
        <v>0</v>
      </c>
      <c r="Q183" s="157">
        <v>0</v>
      </c>
      <c r="R183" s="157">
        <f t="shared" ref="R183:R196" si="32">Q183*H183</f>
        <v>0</v>
      </c>
      <c r="S183" s="157">
        <v>1E-3</v>
      </c>
      <c r="T183" s="158">
        <f t="shared" ref="T183:T196" si="33">S183*H183</f>
        <v>0.1706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286</v>
      </c>
      <c r="AT183" s="159" t="s">
        <v>240</v>
      </c>
      <c r="AU183" s="159" t="s">
        <v>89</v>
      </c>
      <c r="AY183" s="14" t="s">
        <v>237</v>
      </c>
      <c r="BE183" s="160">
        <f t="shared" ref="BE183:BE196" si="34">IF(N183="základná",J183,0)</f>
        <v>0</v>
      </c>
      <c r="BF183" s="160">
        <f t="shared" ref="BF183:BF196" si="35">IF(N183="znížená",J183,0)</f>
        <v>0</v>
      </c>
      <c r="BG183" s="160">
        <f t="shared" ref="BG183:BG196" si="36">IF(N183="zákl. prenesená",J183,0)</f>
        <v>0</v>
      </c>
      <c r="BH183" s="160">
        <f t="shared" ref="BH183:BH196" si="37">IF(N183="zníž. prenesená",J183,0)</f>
        <v>0</v>
      </c>
      <c r="BI183" s="160">
        <f t="shared" ref="BI183:BI196" si="38">IF(N183="nulová",J183,0)</f>
        <v>0</v>
      </c>
      <c r="BJ183" s="14" t="s">
        <v>89</v>
      </c>
      <c r="BK183" s="160">
        <f t="shared" ref="BK183:BK196" si="39">ROUND(I183*H183,2)</f>
        <v>0</v>
      </c>
      <c r="BL183" s="14" t="s">
        <v>286</v>
      </c>
      <c r="BM183" s="159" t="s">
        <v>377</v>
      </c>
    </row>
    <row r="184" spans="1:65" s="2" customFormat="1" ht="16.5" customHeight="1" x14ac:dyDescent="0.2">
      <c r="A184" s="29"/>
      <c r="B184" s="146"/>
      <c r="C184" s="147" t="s">
        <v>378</v>
      </c>
      <c r="D184" s="147" t="s">
        <v>240</v>
      </c>
      <c r="E184" s="148"/>
      <c r="F184" s="149" t="s">
        <v>379</v>
      </c>
      <c r="G184" s="150" t="s">
        <v>376</v>
      </c>
      <c r="H184" s="151">
        <v>170.6</v>
      </c>
      <c r="I184" s="152"/>
      <c r="J184" s="153">
        <f t="shared" si="3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31"/>
        <v>0</v>
      </c>
      <c r="Q184" s="157">
        <v>4.0000000000000003E-5</v>
      </c>
      <c r="R184" s="157">
        <f t="shared" si="32"/>
        <v>6.8240000000000002E-3</v>
      </c>
      <c r="S184" s="157">
        <v>0</v>
      </c>
      <c r="T184" s="158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286</v>
      </c>
      <c r="AT184" s="159" t="s">
        <v>240</v>
      </c>
      <c r="AU184" s="159" t="s">
        <v>89</v>
      </c>
      <c r="AY184" s="14" t="s">
        <v>237</v>
      </c>
      <c r="BE184" s="160">
        <f t="shared" si="34"/>
        <v>0</v>
      </c>
      <c r="BF184" s="160">
        <f t="shared" si="35"/>
        <v>0</v>
      </c>
      <c r="BG184" s="160">
        <f t="shared" si="36"/>
        <v>0</v>
      </c>
      <c r="BH184" s="160">
        <f t="shared" si="37"/>
        <v>0</v>
      </c>
      <c r="BI184" s="160">
        <f t="shared" si="38"/>
        <v>0</v>
      </c>
      <c r="BJ184" s="14" t="s">
        <v>89</v>
      </c>
      <c r="BK184" s="160">
        <f t="shared" si="39"/>
        <v>0</v>
      </c>
      <c r="BL184" s="14" t="s">
        <v>286</v>
      </c>
      <c r="BM184" s="159" t="s">
        <v>380</v>
      </c>
    </row>
    <row r="185" spans="1:65" s="2" customFormat="1" ht="21.75" customHeight="1" x14ac:dyDescent="0.2">
      <c r="A185" s="29"/>
      <c r="B185" s="146"/>
      <c r="C185" s="161" t="s">
        <v>381</v>
      </c>
      <c r="D185" s="161" t="s">
        <v>310</v>
      </c>
      <c r="E185" s="162"/>
      <c r="F185" s="163" t="s">
        <v>382</v>
      </c>
      <c r="G185" s="164" t="s">
        <v>376</v>
      </c>
      <c r="H185" s="165">
        <v>17.401</v>
      </c>
      <c r="I185" s="166"/>
      <c r="J185" s="167">
        <f t="shared" si="3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31"/>
        <v>0</v>
      </c>
      <c r="Q185" s="157">
        <v>1.6299999999999999E-3</v>
      </c>
      <c r="R185" s="157">
        <f t="shared" si="32"/>
        <v>2.8363629999999997E-2</v>
      </c>
      <c r="S185" s="157">
        <v>0</v>
      </c>
      <c r="T185" s="158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312</v>
      </c>
      <c r="AT185" s="159" t="s">
        <v>310</v>
      </c>
      <c r="AU185" s="159" t="s">
        <v>89</v>
      </c>
      <c r="AY185" s="14" t="s">
        <v>237</v>
      </c>
      <c r="BE185" s="160">
        <f t="shared" si="34"/>
        <v>0</v>
      </c>
      <c r="BF185" s="160">
        <f t="shared" si="35"/>
        <v>0</v>
      </c>
      <c r="BG185" s="160">
        <f t="shared" si="36"/>
        <v>0</v>
      </c>
      <c r="BH185" s="160">
        <f t="shared" si="37"/>
        <v>0</v>
      </c>
      <c r="BI185" s="160">
        <f t="shared" si="38"/>
        <v>0</v>
      </c>
      <c r="BJ185" s="14" t="s">
        <v>89</v>
      </c>
      <c r="BK185" s="160">
        <f t="shared" si="39"/>
        <v>0</v>
      </c>
      <c r="BL185" s="14" t="s">
        <v>286</v>
      </c>
      <c r="BM185" s="159" t="s">
        <v>383</v>
      </c>
    </row>
    <row r="186" spans="1:65" s="2" customFormat="1" ht="33" customHeight="1" x14ac:dyDescent="0.2">
      <c r="A186" s="29"/>
      <c r="B186" s="146"/>
      <c r="C186" s="161" t="s">
        <v>384</v>
      </c>
      <c r="D186" s="161" t="s">
        <v>310</v>
      </c>
      <c r="E186" s="162"/>
      <c r="F186" s="163" t="s">
        <v>385</v>
      </c>
      <c r="G186" s="164" t="s">
        <v>242</v>
      </c>
      <c r="H186" s="165">
        <v>1.74</v>
      </c>
      <c r="I186" s="166"/>
      <c r="J186" s="167">
        <f t="shared" si="3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31"/>
        <v>0</v>
      </c>
      <c r="Q186" s="157">
        <v>2.5000000000000001E-3</v>
      </c>
      <c r="R186" s="157">
        <f t="shared" si="32"/>
        <v>4.3499999999999997E-3</v>
      </c>
      <c r="S186" s="157">
        <v>0</v>
      </c>
      <c r="T186" s="158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312</v>
      </c>
      <c r="AT186" s="159" t="s">
        <v>310</v>
      </c>
      <c r="AU186" s="159" t="s">
        <v>89</v>
      </c>
      <c r="AY186" s="14" t="s">
        <v>237</v>
      </c>
      <c r="BE186" s="160">
        <f t="shared" si="34"/>
        <v>0</v>
      </c>
      <c r="BF186" s="160">
        <f t="shared" si="35"/>
        <v>0</v>
      </c>
      <c r="BG186" s="160">
        <f t="shared" si="36"/>
        <v>0</v>
      </c>
      <c r="BH186" s="160">
        <f t="shared" si="37"/>
        <v>0</v>
      </c>
      <c r="BI186" s="160">
        <f t="shared" si="38"/>
        <v>0</v>
      </c>
      <c r="BJ186" s="14" t="s">
        <v>89</v>
      </c>
      <c r="BK186" s="160">
        <f t="shared" si="39"/>
        <v>0</v>
      </c>
      <c r="BL186" s="14" t="s">
        <v>286</v>
      </c>
      <c r="BM186" s="159" t="s">
        <v>386</v>
      </c>
    </row>
    <row r="187" spans="1:65" s="2" customFormat="1" ht="21.75" customHeight="1" x14ac:dyDescent="0.2">
      <c r="A187" s="29"/>
      <c r="B187" s="146"/>
      <c r="C187" s="147" t="s">
        <v>387</v>
      </c>
      <c r="D187" s="147" t="s">
        <v>240</v>
      </c>
      <c r="E187" s="148"/>
      <c r="F187" s="149" t="s">
        <v>388</v>
      </c>
      <c r="G187" s="150" t="s">
        <v>242</v>
      </c>
      <c r="H187" s="151">
        <v>288.2</v>
      </c>
      <c r="I187" s="152"/>
      <c r="J187" s="153">
        <f t="shared" si="3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31"/>
        <v>0</v>
      </c>
      <c r="Q187" s="157">
        <v>0</v>
      </c>
      <c r="R187" s="157">
        <f t="shared" si="32"/>
        <v>0</v>
      </c>
      <c r="S187" s="157">
        <v>1E-3</v>
      </c>
      <c r="T187" s="158">
        <f t="shared" si="33"/>
        <v>0.28820000000000001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286</v>
      </c>
      <c r="AT187" s="159" t="s">
        <v>240</v>
      </c>
      <c r="AU187" s="159" t="s">
        <v>89</v>
      </c>
      <c r="AY187" s="14" t="s">
        <v>237</v>
      </c>
      <c r="BE187" s="160">
        <f t="shared" si="34"/>
        <v>0</v>
      </c>
      <c r="BF187" s="160">
        <f t="shared" si="35"/>
        <v>0</v>
      </c>
      <c r="BG187" s="160">
        <f t="shared" si="36"/>
        <v>0</v>
      </c>
      <c r="BH187" s="160">
        <f t="shared" si="37"/>
        <v>0</v>
      </c>
      <c r="BI187" s="160">
        <f t="shared" si="38"/>
        <v>0</v>
      </c>
      <c r="BJ187" s="14" t="s">
        <v>89</v>
      </c>
      <c r="BK187" s="160">
        <f t="shared" si="39"/>
        <v>0</v>
      </c>
      <c r="BL187" s="14" t="s">
        <v>286</v>
      </c>
      <c r="BM187" s="159" t="s">
        <v>389</v>
      </c>
    </row>
    <row r="188" spans="1:65" s="2" customFormat="1" ht="21.75" customHeight="1" x14ac:dyDescent="0.2">
      <c r="A188" s="29"/>
      <c r="B188" s="146"/>
      <c r="C188" s="147" t="s">
        <v>390</v>
      </c>
      <c r="D188" s="147" t="s">
        <v>240</v>
      </c>
      <c r="E188" s="148"/>
      <c r="F188" s="149" t="s">
        <v>391</v>
      </c>
      <c r="G188" s="150" t="s">
        <v>242</v>
      </c>
      <c r="H188" s="151">
        <v>288.2</v>
      </c>
      <c r="I188" s="152"/>
      <c r="J188" s="153">
        <f t="shared" si="3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31"/>
        <v>0</v>
      </c>
      <c r="Q188" s="157">
        <v>2.9999999999999997E-4</v>
      </c>
      <c r="R188" s="157">
        <f t="shared" si="32"/>
        <v>8.6459999999999995E-2</v>
      </c>
      <c r="S188" s="157">
        <v>0</v>
      </c>
      <c r="T188" s="158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286</v>
      </c>
      <c r="AT188" s="159" t="s">
        <v>240</v>
      </c>
      <c r="AU188" s="159" t="s">
        <v>89</v>
      </c>
      <c r="AY188" s="14" t="s">
        <v>237</v>
      </c>
      <c r="BE188" s="160">
        <f t="shared" si="34"/>
        <v>0</v>
      </c>
      <c r="BF188" s="160">
        <f t="shared" si="35"/>
        <v>0</v>
      </c>
      <c r="BG188" s="160">
        <f t="shared" si="36"/>
        <v>0</v>
      </c>
      <c r="BH188" s="160">
        <f t="shared" si="37"/>
        <v>0</v>
      </c>
      <c r="BI188" s="160">
        <f t="shared" si="38"/>
        <v>0</v>
      </c>
      <c r="BJ188" s="14" t="s">
        <v>89</v>
      </c>
      <c r="BK188" s="160">
        <f t="shared" si="39"/>
        <v>0</v>
      </c>
      <c r="BL188" s="14" t="s">
        <v>286</v>
      </c>
      <c r="BM188" s="159" t="s">
        <v>392</v>
      </c>
    </row>
    <row r="189" spans="1:65" s="2" customFormat="1" ht="33" customHeight="1" x14ac:dyDescent="0.2">
      <c r="A189" s="29"/>
      <c r="B189" s="146"/>
      <c r="C189" s="161" t="s">
        <v>244</v>
      </c>
      <c r="D189" s="161" t="s">
        <v>310</v>
      </c>
      <c r="E189" s="162"/>
      <c r="F189" s="163" t="s">
        <v>385</v>
      </c>
      <c r="G189" s="164" t="s">
        <v>242</v>
      </c>
      <c r="H189" s="165">
        <v>296.846</v>
      </c>
      <c r="I189" s="166"/>
      <c r="J189" s="167">
        <f t="shared" si="3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31"/>
        <v>0</v>
      </c>
      <c r="Q189" s="157">
        <v>2.5000000000000001E-3</v>
      </c>
      <c r="R189" s="157">
        <f t="shared" si="32"/>
        <v>0.74211499999999997</v>
      </c>
      <c r="S189" s="157">
        <v>0</v>
      </c>
      <c r="T189" s="158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312</v>
      </c>
      <c r="AT189" s="159" t="s">
        <v>310</v>
      </c>
      <c r="AU189" s="159" t="s">
        <v>89</v>
      </c>
      <c r="AY189" s="14" t="s">
        <v>237</v>
      </c>
      <c r="BE189" s="160">
        <f t="shared" si="34"/>
        <v>0</v>
      </c>
      <c r="BF189" s="160">
        <f t="shared" si="35"/>
        <v>0</v>
      </c>
      <c r="BG189" s="160">
        <f t="shared" si="36"/>
        <v>0</v>
      </c>
      <c r="BH189" s="160">
        <f t="shared" si="37"/>
        <v>0</v>
      </c>
      <c r="BI189" s="160">
        <f t="shared" si="38"/>
        <v>0</v>
      </c>
      <c r="BJ189" s="14" t="s">
        <v>89</v>
      </c>
      <c r="BK189" s="160">
        <f t="shared" si="39"/>
        <v>0</v>
      </c>
      <c r="BL189" s="14" t="s">
        <v>286</v>
      </c>
      <c r="BM189" s="159" t="s">
        <v>393</v>
      </c>
    </row>
    <row r="190" spans="1:65" s="2" customFormat="1" ht="21.75" customHeight="1" x14ac:dyDescent="0.2">
      <c r="A190" s="29"/>
      <c r="B190" s="146"/>
      <c r="C190" s="147" t="s">
        <v>394</v>
      </c>
      <c r="D190" s="147" t="s">
        <v>240</v>
      </c>
      <c r="E190" s="148"/>
      <c r="F190" s="149" t="s">
        <v>395</v>
      </c>
      <c r="G190" s="150" t="s">
        <v>242</v>
      </c>
      <c r="H190" s="151">
        <v>288.2</v>
      </c>
      <c r="I190" s="152"/>
      <c r="J190" s="153">
        <f t="shared" si="3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31"/>
        <v>0</v>
      </c>
      <c r="Q190" s="157">
        <v>0</v>
      </c>
      <c r="R190" s="157">
        <f t="shared" si="32"/>
        <v>0</v>
      </c>
      <c r="S190" s="157">
        <v>0</v>
      </c>
      <c r="T190" s="158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286</v>
      </c>
      <c r="AT190" s="159" t="s">
        <v>240</v>
      </c>
      <c r="AU190" s="159" t="s">
        <v>89</v>
      </c>
      <c r="AY190" s="14" t="s">
        <v>237</v>
      </c>
      <c r="BE190" s="160">
        <f t="shared" si="34"/>
        <v>0</v>
      </c>
      <c r="BF190" s="160">
        <f t="shared" si="35"/>
        <v>0</v>
      </c>
      <c r="BG190" s="160">
        <f t="shared" si="36"/>
        <v>0</v>
      </c>
      <c r="BH190" s="160">
        <f t="shared" si="37"/>
        <v>0</v>
      </c>
      <c r="BI190" s="160">
        <f t="shared" si="38"/>
        <v>0</v>
      </c>
      <c r="BJ190" s="14" t="s">
        <v>89</v>
      </c>
      <c r="BK190" s="160">
        <f t="shared" si="39"/>
        <v>0</v>
      </c>
      <c r="BL190" s="14" t="s">
        <v>286</v>
      </c>
      <c r="BM190" s="159" t="s">
        <v>396</v>
      </c>
    </row>
    <row r="191" spans="1:65" s="2" customFormat="1" ht="21.75" customHeight="1" x14ac:dyDescent="0.2">
      <c r="A191" s="29"/>
      <c r="B191" s="146"/>
      <c r="C191" s="147" t="s">
        <v>246</v>
      </c>
      <c r="D191" s="147" t="s">
        <v>240</v>
      </c>
      <c r="E191" s="148"/>
      <c r="F191" s="149" t="s">
        <v>397</v>
      </c>
      <c r="G191" s="150" t="s">
        <v>242</v>
      </c>
      <c r="H191" s="151">
        <v>288.2</v>
      </c>
      <c r="I191" s="152"/>
      <c r="J191" s="153">
        <f t="shared" si="3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31"/>
        <v>0</v>
      </c>
      <c r="Q191" s="157">
        <v>8.0000000000000007E-5</v>
      </c>
      <c r="R191" s="157">
        <f t="shared" si="32"/>
        <v>2.3056E-2</v>
      </c>
      <c r="S191" s="157">
        <v>0</v>
      </c>
      <c r="T191" s="158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286</v>
      </c>
      <c r="AT191" s="159" t="s">
        <v>240</v>
      </c>
      <c r="AU191" s="159" t="s">
        <v>89</v>
      </c>
      <c r="AY191" s="14" t="s">
        <v>237</v>
      </c>
      <c r="BE191" s="160">
        <f t="shared" si="34"/>
        <v>0</v>
      </c>
      <c r="BF191" s="160">
        <f t="shared" si="35"/>
        <v>0</v>
      </c>
      <c r="BG191" s="160">
        <f t="shared" si="36"/>
        <v>0</v>
      </c>
      <c r="BH191" s="160">
        <f t="shared" si="37"/>
        <v>0</v>
      </c>
      <c r="BI191" s="160">
        <f t="shared" si="38"/>
        <v>0</v>
      </c>
      <c r="BJ191" s="14" t="s">
        <v>89</v>
      </c>
      <c r="BK191" s="160">
        <f t="shared" si="39"/>
        <v>0</v>
      </c>
      <c r="BL191" s="14" t="s">
        <v>286</v>
      </c>
      <c r="BM191" s="159" t="s">
        <v>398</v>
      </c>
    </row>
    <row r="192" spans="1:65" s="2" customFormat="1" ht="21.75" customHeight="1" x14ac:dyDescent="0.2">
      <c r="A192" s="29"/>
      <c r="B192" s="146"/>
      <c r="C192" s="147" t="s">
        <v>399</v>
      </c>
      <c r="D192" s="147" t="s">
        <v>240</v>
      </c>
      <c r="E192" s="148"/>
      <c r="F192" s="149" t="s">
        <v>400</v>
      </c>
      <c r="G192" s="150" t="s">
        <v>242</v>
      </c>
      <c r="H192" s="151">
        <v>288.2</v>
      </c>
      <c r="I192" s="152"/>
      <c r="J192" s="153">
        <f t="shared" si="3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31"/>
        <v>0</v>
      </c>
      <c r="Q192" s="157">
        <v>4.4999999999999997E-3</v>
      </c>
      <c r="R192" s="157">
        <f t="shared" si="32"/>
        <v>1.2968999999999999</v>
      </c>
      <c r="S192" s="157">
        <v>0</v>
      </c>
      <c r="T192" s="158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286</v>
      </c>
      <c r="AT192" s="159" t="s">
        <v>240</v>
      </c>
      <c r="AU192" s="159" t="s">
        <v>89</v>
      </c>
      <c r="AY192" s="14" t="s">
        <v>237</v>
      </c>
      <c r="BE192" s="160">
        <f t="shared" si="34"/>
        <v>0</v>
      </c>
      <c r="BF192" s="160">
        <f t="shared" si="35"/>
        <v>0</v>
      </c>
      <c r="BG192" s="160">
        <f t="shared" si="36"/>
        <v>0</v>
      </c>
      <c r="BH192" s="160">
        <f t="shared" si="37"/>
        <v>0</v>
      </c>
      <c r="BI192" s="160">
        <f t="shared" si="38"/>
        <v>0</v>
      </c>
      <c r="BJ192" s="14" t="s">
        <v>89</v>
      </c>
      <c r="BK192" s="160">
        <f t="shared" si="39"/>
        <v>0</v>
      </c>
      <c r="BL192" s="14" t="s">
        <v>286</v>
      </c>
      <c r="BM192" s="159" t="s">
        <v>401</v>
      </c>
    </row>
    <row r="193" spans="1:65" s="2" customFormat="1" ht="21.75" customHeight="1" x14ac:dyDescent="0.2">
      <c r="A193" s="29"/>
      <c r="B193" s="146"/>
      <c r="C193" s="147" t="s">
        <v>249</v>
      </c>
      <c r="D193" s="147" t="s">
        <v>240</v>
      </c>
      <c r="E193" s="148"/>
      <c r="F193" s="149" t="s">
        <v>402</v>
      </c>
      <c r="G193" s="150" t="s">
        <v>242</v>
      </c>
      <c r="H193" s="151">
        <v>288.2</v>
      </c>
      <c r="I193" s="152"/>
      <c r="J193" s="153">
        <f t="shared" si="3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31"/>
        <v>0</v>
      </c>
      <c r="Q193" s="157">
        <v>0</v>
      </c>
      <c r="R193" s="157">
        <f t="shared" si="32"/>
        <v>0</v>
      </c>
      <c r="S193" s="157">
        <v>0</v>
      </c>
      <c r="T193" s="158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286</v>
      </c>
      <c r="AT193" s="159" t="s">
        <v>240</v>
      </c>
      <c r="AU193" s="159" t="s">
        <v>89</v>
      </c>
      <c r="AY193" s="14" t="s">
        <v>237</v>
      </c>
      <c r="BE193" s="160">
        <f t="shared" si="34"/>
        <v>0</v>
      </c>
      <c r="BF193" s="160">
        <f t="shared" si="35"/>
        <v>0</v>
      </c>
      <c r="BG193" s="160">
        <f t="shared" si="36"/>
        <v>0</v>
      </c>
      <c r="BH193" s="160">
        <f t="shared" si="37"/>
        <v>0</v>
      </c>
      <c r="BI193" s="160">
        <f t="shared" si="38"/>
        <v>0</v>
      </c>
      <c r="BJ193" s="14" t="s">
        <v>89</v>
      </c>
      <c r="BK193" s="160">
        <f t="shared" si="39"/>
        <v>0</v>
      </c>
      <c r="BL193" s="14" t="s">
        <v>286</v>
      </c>
      <c r="BM193" s="159" t="s">
        <v>403</v>
      </c>
    </row>
    <row r="194" spans="1:65" s="2" customFormat="1" ht="21.75" customHeight="1" x14ac:dyDescent="0.2">
      <c r="A194" s="29"/>
      <c r="B194" s="146"/>
      <c r="C194" s="147" t="s">
        <v>404</v>
      </c>
      <c r="D194" s="147" t="s">
        <v>240</v>
      </c>
      <c r="E194" s="148"/>
      <c r="F194" s="149" t="s">
        <v>405</v>
      </c>
      <c r="G194" s="150" t="s">
        <v>266</v>
      </c>
      <c r="H194" s="151">
        <v>2.1880000000000002</v>
      </c>
      <c r="I194" s="152"/>
      <c r="J194" s="153">
        <f t="shared" si="3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31"/>
        <v>0</v>
      </c>
      <c r="Q194" s="157">
        <v>0</v>
      </c>
      <c r="R194" s="157">
        <f t="shared" si="32"/>
        <v>0</v>
      </c>
      <c r="S194" s="157">
        <v>0</v>
      </c>
      <c r="T194" s="158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286</v>
      </c>
      <c r="AT194" s="159" t="s">
        <v>240</v>
      </c>
      <c r="AU194" s="159" t="s">
        <v>89</v>
      </c>
      <c r="AY194" s="14" t="s">
        <v>237</v>
      </c>
      <c r="BE194" s="160">
        <f t="shared" si="34"/>
        <v>0</v>
      </c>
      <c r="BF194" s="160">
        <f t="shared" si="35"/>
        <v>0</v>
      </c>
      <c r="BG194" s="160">
        <f t="shared" si="36"/>
        <v>0</v>
      </c>
      <c r="BH194" s="160">
        <f t="shared" si="37"/>
        <v>0</v>
      </c>
      <c r="BI194" s="160">
        <f t="shared" si="38"/>
        <v>0</v>
      </c>
      <c r="BJ194" s="14" t="s">
        <v>89</v>
      </c>
      <c r="BK194" s="160">
        <f t="shared" si="39"/>
        <v>0</v>
      </c>
      <c r="BL194" s="14" t="s">
        <v>286</v>
      </c>
      <c r="BM194" s="159" t="s">
        <v>406</v>
      </c>
    </row>
    <row r="195" spans="1:65" s="2" customFormat="1" ht="21.75" customHeight="1" x14ac:dyDescent="0.2">
      <c r="A195" s="29"/>
      <c r="B195" s="146"/>
      <c r="C195" s="147" t="s">
        <v>407</v>
      </c>
      <c r="D195" s="147" t="s">
        <v>240</v>
      </c>
      <c r="E195" s="148"/>
      <c r="F195" s="149" t="s">
        <v>408</v>
      </c>
      <c r="G195" s="150" t="s">
        <v>266</v>
      </c>
      <c r="H195" s="151">
        <v>2.1880000000000002</v>
      </c>
      <c r="I195" s="152"/>
      <c r="J195" s="153">
        <f t="shared" si="3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31"/>
        <v>0</v>
      </c>
      <c r="Q195" s="157">
        <v>0</v>
      </c>
      <c r="R195" s="157">
        <f t="shared" si="32"/>
        <v>0</v>
      </c>
      <c r="S195" s="157">
        <v>0</v>
      </c>
      <c r="T195" s="158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286</v>
      </c>
      <c r="AT195" s="159" t="s">
        <v>240</v>
      </c>
      <c r="AU195" s="159" t="s">
        <v>89</v>
      </c>
      <c r="AY195" s="14" t="s">
        <v>237</v>
      </c>
      <c r="BE195" s="160">
        <f t="shared" si="34"/>
        <v>0</v>
      </c>
      <c r="BF195" s="160">
        <f t="shared" si="35"/>
        <v>0</v>
      </c>
      <c r="BG195" s="160">
        <f t="shared" si="36"/>
        <v>0</v>
      </c>
      <c r="BH195" s="160">
        <f t="shared" si="37"/>
        <v>0</v>
      </c>
      <c r="BI195" s="160">
        <f t="shared" si="38"/>
        <v>0</v>
      </c>
      <c r="BJ195" s="14" t="s">
        <v>89</v>
      </c>
      <c r="BK195" s="160">
        <f t="shared" si="39"/>
        <v>0</v>
      </c>
      <c r="BL195" s="14" t="s">
        <v>286</v>
      </c>
      <c r="BM195" s="159" t="s">
        <v>409</v>
      </c>
    </row>
    <row r="196" spans="1:65" s="2" customFormat="1" ht="21.75" customHeight="1" x14ac:dyDescent="0.2">
      <c r="A196" s="29"/>
      <c r="B196" s="146"/>
      <c r="C196" s="147" t="s">
        <v>410</v>
      </c>
      <c r="D196" s="147" t="s">
        <v>240</v>
      </c>
      <c r="E196" s="148"/>
      <c r="F196" s="149" t="s">
        <v>411</v>
      </c>
      <c r="G196" s="150" t="s">
        <v>266</v>
      </c>
      <c r="H196" s="151">
        <v>2.1880000000000002</v>
      </c>
      <c r="I196" s="152"/>
      <c r="J196" s="153">
        <f t="shared" si="3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31"/>
        <v>0</v>
      </c>
      <c r="Q196" s="157">
        <v>0</v>
      </c>
      <c r="R196" s="157">
        <f t="shared" si="32"/>
        <v>0</v>
      </c>
      <c r="S196" s="157">
        <v>0</v>
      </c>
      <c r="T196" s="158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286</v>
      </c>
      <c r="AT196" s="159" t="s">
        <v>240</v>
      </c>
      <c r="AU196" s="159" t="s">
        <v>89</v>
      </c>
      <c r="AY196" s="14" t="s">
        <v>237</v>
      </c>
      <c r="BE196" s="160">
        <f t="shared" si="34"/>
        <v>0</v>
      </c>
      <c r="BF196" s="160">
        <f t="shared" si="35"/>
        <v>0</v>
      </c>
      <c r="BG196" s="160">
        <f t="shared" si="36"/>
        <v>0</v>
      </c>
      <c r="BH196" s="160">
        <f t="shared" si="37"/>
        <v>0</v>
      </c>
      <c r="BI196" s="160">
        <f t="shared" si="38"/>
        <v>0</v>
      </c>
      <c r="BJ196" s="14" t="s">
        <v>89</v>
      </c>
      <c r="BK196" s="160">
        <f t="shared" si="39"/>
        <v>0</v>
      </c>
      <c r="BL196" s="14" t="s">
        <v>286</v>
      </c>
      <c r="BM196" s="159" t="s">
        <v>412</v>
      </c>
    </row>
    <row r="197" spans="1:65" s="12" customFormat="1" ht="22.95" customHeight="1" x14ac:dyDescent="0.25">
      <c r="B197" s="134"/>
      <c r="D197" s="135" t="s">
        <v>76</v>
      </c>
      <c r="E197" s="144"/>
      <c r="F197" s="144" t="s">
        <v>413</v>
      </c>
      <c r="I197" s="137"/>
      <c r="J197" s="145">
        <f>BK197</f>
        <v>0</v>
      </c>
      <c r="L197" s="134"/>
      <c r="M197" s="138"/>
      <c r="N197" s="139"/>
      <c r="O197" s="139"/>
      <c r="P197" s="140">
        <f>SUM(P198:P199)</f>
        <v>0</v>
      </c>
      <c r="Q197" s="139"/>
      <c r="R197" s="140">
        <f>SUM(R198:R199)</f>
        <v>9.9999999999999985E-3</v>
      </c>
      <c r="S197" s="139"/>
      <c r="T197" s="141">
        <f>SUM(T198:T199)</f>
        <v>0</v>
      </c>
      <c r="AR197" s="135" t="s">
        <v>89</v>
      </c>
      <c r="AT197" s="142" t="s">
        <v>76</v>
      </c>
      <c r="AU197" s="142" t="s">
        <v>83</v>
      </c>
      <c r="AY197" s="135" t="s">
        <v>237</v>
      </c>
      <c r="BK197" s="143">
        <f>SUM(BK198:BK199)</f>
        <v>0</v>
      </c>
    </row>
    <row r="198" spans="1:65" s="2" customFormat="1" ht="21.75" customHeight="1" x14ac:dyDescent="0.2">
      <c r="A198" s="29"/>
      <c r="B198" s="146"/>
      <c r="C198" s="147" t="s">
        <v>251</v>
      </c>
      <c r="D198" s="147" t="s">
        <v>240</v>
      </c>
      <c r="E198" s="148"/>
      <c r="F198" s="149" t="s">
        <v>414</v>
      </c>
      <c r="G198" s="150" t="s">
        <v>242</v>
      </c>
      <c r="H198" s="151">
        <v>20</v>
      </c>
      <c r="I198" s="152"/>
      <c r="J198" s="153">
        <f>ROUND(I198*H198,2)</f>
        <v>0</v>
      </c>
      <c r="K198" s="154"/>
      <c r="L198" s="30"/>
      <c r="M198" s="155" t="s">
        <v>1</v>
      </c>
      <c r="N198" s="156" t="s">
        <v>43</v>
      </c>
      <c r="O198" s="54"/>
      <c r="P198" s="157">
        <f>O198*H198</f>
        <v>0</v>
      </c>
      <c r="Q198" s="157">
        <v>4.0999999999999999E-4</v>
      </c>
      <c r="R198" s="157">
        <f>Q198*H198</f>
        <v>8.199999999999999E-3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286</v>
      </c>
      <c r="AT198" s="159" t="s">
        <v>240</v>
      </c>
      <c r="AU198" s="159" t="s">
        <v>89</v>
      </c>
      <c r="AY198" s="14" t="s">
        <v>237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286</v>
      </c>
      <c r="BM198" s="159" t="s">
        <v>415</v>
      </c>
    </row>
    <row r="199" spans="1:65" s="2" customFormat="1" ht="21.75" customHeight="1" x14ac:dyDescent="0.2">
      <c r="A199" s="29"/>
      <c r="B199" s="146"/>
      <c r="C199" s="147" t="s">
        <v>416</v>
      </c>
      <c r="D199" s="147" t="s">
        <v>240</v>
      </c>
      <c r="E199" s="148"/>
      <c r="F199" s="149" t="s">
        <v>417</v>
      </c>
      <c r="G199" s="150" t="s">
        <v>242</v>
      </c>
      <c r="H199" s="151">
        <v>20</v>
      </c>
      <c r="I199" s="152"/>
      <c r="J199" s="153">
        <f>ROUND(I199*H199,2)</f>
        <v>0</v>
      </c>
      <c r="K199" s="154"/>
      <c r="L199" s="30"/>
      <c r="M199" s="155" t="s">
        <v>1</v>
      </c>
      <c r="N199" s="156" t="s">
        <v>43</v>
      </c>
      <c r="O199" s="54"/>
      <c r="P199" s="157">
        <f>O199*H199</f>
        <v>0</v>
      </c>
      <c r="Q199" s="157">
        <v>9.0000000000000006E-5</v>
      </c>
      <c r="R199" s="157">
        <f>Q199*H199</f>
        <v>1.8000000000000002E-3</v>
      </c>
      <c r="S199" s="157">
        <v>0</v>
      </c>
      <c r="T199" s="158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286</v>
      </c>
      <c r="AT199" s="159" t="s">
        <v>240</v>
      </c>
      <c r="AU199" s="159" t="s">
        <v>89</v>
      </c>
      <c r="AY199" s="14" t="s">
        <v>237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4" t="s">
        <v>89</v>
      </c>
      <c r="BK199" s="160">
        <f>ROUND(I199*H199,2)</f>
        <v>0</v>
      </c>
      <c r="BL199" s="14" t="s">
        <v>286</v>
      </c>
      <c r="BM199" s="159" t="s">
        <v>418</v>
      </c>
    </row>
    <row r="200" spans="1:65" s="12" customFormat="1" ht="22.95" customHeight="1" x14ac:dyDescent="0.25">
      <c r="B200" s="134"/>
      <c r="D200" s="135" t="s">
        <v>76</v>
      </c>
      <c r="E200" s="144"/>
      <c r="F200" s="144" t="s">
        <v>419</v>
      </c>
      <c r="I200" s="137"/>
      <c r="J200" s="145">
        <f>BK200</f>
        <v>0</v>
      </c>
      <c r="L200" s="134"/>
      <c r="M200" s="138"/>
      <c r="N200" s="139"/>
      <c r="O200" s="139"/>
      <c r="P200" s="140">
        <f>SUM(P201:P211)</f>
        <v>0</v>
      </c>
      <c r="Q200" s="139"/>
      <c r="R200" s="140">
        <f>SUM(R201:R211)</f>
        <v>3.4147975099999996</v>
      </c>
      <c r="S200" s="139"/>
      <c r="T200" s="141">
        <f>SUM(T201:T211)</f>
        <v>0.21296399999999999</v>
      </c>
      <c r="AR200" s="135" t="s">
        <v>89</v>
      </c>
      <c r="AT200" s="142" t="s">
        <v>76</v>
      </c>
      <c r="AU200" s="142" t="s">
        <v>83</v>
      </c>
      <c r="AY200" s="135" t="s">
        <v>237</v>
      </c>
      <c r="BK200" s="143">
        <f>SUM(BK201:BK211)</f>
        <v>0</v>
      </c>
    </row>
    <row r="201" spans="1:65" s="2" customFormat="1" ht="21.75" customHeight="1" x14ac:dyDescent="0.2">
      <c r="A201" s="29"/>
      <c r="B201" s="146"/>
      <c r="C201" s="147" t="s">
        <v>254</v>
      </c>
      <c r="D201" s="147" t="s">
        <v>240</v>
      </c>
      <c r="E201" s="148"/>
      <c r="F201" s="149" t="s">
        <v>420</v>
      </c>
      <c r="G201" s="150" t="s">
        <v>242</v>
      </c>
      <c r="H201" s="151">
        <v>709.88</v>
      </c>
      <c r="I201" s="152"/>
      <c r="J201" s="153">
        <f t="shared" ref="J201:J211" si="40">ROUND(I201*H201,2)</f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ref="P201:P211" si="41">O201*H201</f>
        <v>0</v>
      </c>
      <c r="Q201" s="157">
        <v>0</v>
      </c>
      <c r="R201" s="157">
        <f t="shared" ref="R201:R211" si="42">Q201*H201</f>
        <v>0</v>
      </c>
      <c r="S201" s="157">
        <v>2.9999999999999997E-4</v>
      </c>
      <c r="T201" s="158">
        <f t="shared" ref="T201:T211" si="43">S201*H201</f>
        <v>0.21296399999999999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286</v>
      </c>
      <c r="AT201" s="159" t="s">
        <v>240</v>
      </c>
      <c r="AU201" s="159" t="s">
        <v>89</v>
      </c>
      <c r="AY201" s="14" t="s">
        <v>237</v>
      </c>
      <c r="BE201" s="160">
        <f t="shared" ref="BE201:BE211" si="44">IF(N201="základná",J201,0)</f>
        <v>0</v>
      </c>
      <c r="BF201" s="160">
        <f t="shared" ref="BF201:BF211" si="45">IF(N201="znížená",J201,0)</f>
        <v>0</v>
      </c>
      <c r="BG201" s="160">
        <f t="shared" ref="BG201:BG211" si="46">IF(N201="zákl. prenesená",J201,0)</f>
        <v>0</v>
      </c>
      <c r="BH201" s="160">
        <f t="shared" ref="BH201:BH211" si="47">IF(N201="zníž. prenesená",J201,0)</f>
        <v>0</v>
      </c>
      <c r="BI201" s="160">
        <f t="shared" ref="BI201:BI211" si="48">IF(N201="nulová",J201,0)</f>
        <v>0</v>
      </c>
      <c r="BJ201" s="14" t="s">
        <v>89</v>
      </c>
      <c r="BK201" s="160">
        <f t="shared" ref="BK201:BK211" si="49">ROUND(I201*H201,2)</f>
        <v>0</v>
      </c>
      <c r="BL201" s="14" t="s">
        <v>286</v>
      </c>
      <c r="BM201" s="159" t="s">
        <v>421</v>
      </c>
    </row>
    <row r="202" spans="1:65" s="2" customFormat="1" ht="21.75" customHeight="1" x14ac:dyDescent="0.2">
      <c r="A202" s="29"/>
      <c r="B202" s="146"/>
      <c r="C202" s="147" t="s">
        <v>422</v>
      </c>
      <c r="D202" s="147" t="s">
        <v>240</v>
      </c>
      <c r="E202" s="148"/>
      <c r="F202" s="149" t="s">
        <v>423</v>
      </c>
      <c r="G202" s="150" t="s">
        <v>307</v>
      </c>
      <c r="H202" s="151">
        <v>130</v>
      </c>
      <c r="I202" s="152"/>
      <c r="J202" s="153">
        <f t="shared" si="4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41"/>
        <v>0</v>
      </c>
      <c r="Q202" s="157">
        <v>0</v>
      </c>
      <c r="R202" s="157">
        <f t="shared" si="42"/>
        <v>0</v>
      </c>
      <c r="S202" s="157">
        <v>0</v>
      </c>
      <c r="T202" s="158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286</v>
      </c>
      <c r="AT202" s="159" t="s">
        <v>240</v>
      </c>
      <c r="AU202" s="159" t="s">
        <v>89</v>
      </c>
      <c r="AY202" s="14" t="s">
        <v>237</v>
      </c>
      <c r="BE202" s="160">
        <f t="shared" si="44"/>
        <v>0</v>
      </c>
      <c r="BF202" s="160">
        <f t="shared" si="45"/>
        <v>0</v>
      </c>
      <c r="BG202" s="160">
        <f t="shared" si="46"/>
        <v>0</v>
      </c>
      <c r="BH202" s="160">
        <f t="shared" si="47"/>
        <v>0</v>
      </c>
      <c r="BI202" s="160">
        <f t="shared" si="48"/>
        <v>0</v>
      </c>
      <c r="BJ202" s="14" t="s">
        <v>89</v>
      </c>
      <c r="BK202" s="160">
        <f t="shared" si="49"/>
        <v>0</v>
      </c>
      <c r="BL202" s="14" t="s">
        <v>286</v>
      </c>
      <c r="BM202" s="159" t="s">
        <v>424</v>
      </c>
    </row>
    <row r="203" spans="1:65" s="2" customFormat="1" ht="21.75" customHeight="1" x14ac:dyDescent="0.2">
      <c r="A203" s="29"/>
      <c r="B203" s="146"/>
      <c r="C203" s="147" t="s">
        <v>256</v>
      </c>
      <c r="D203" s="147" t="s">
        <v>240</v>
      </c>
      <c r="E203" s="148"/>
      <c r="F203" s="149" t="s">
        <v>425</v>
      </c>
      <c r="G203" s="150" t="s">
        <v>242</v>
      </c>
      <c r="H203" s="151">
        <v>1151.8599999999999</v>
      </c>
      <c r="I203" s="152"/>
      <c r="J203" s="153">
        <f t="shared" si="4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41"/>
        <v>0</v>
      </c>
      <c r="Q203" s="157">
        <v>1E-4</v>
      </c>
      <c r="R203" s="157">
        <f t="shared" si="42"/>
        <v>0.115186</v>
      </c>
      <c r="S203" s="157">
        <v>0</v>
      </c>
      <c r="T203" s="158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286</v>
      </c>
      <c r="AT203" s="159" t="s">
        <v>240</v>
      </c>
      <c r="AU203" s="159" t="s">
        <v>89</v>
      </c>
      <c r="AY203" s="14" t="s">
        <v>237</v>
      </c>
      <c r="BE203" s="160">
        <f t="shared" si="44"/>
        <v>0</v>
      </c>
      <c r="BF203" s="160">
        <f t="shared" si="45"/>
        <v>0</v>
      </c>
      <c r="BG203" s="160">
        <f t="shared" si="46"/>
        <v>0</v>
      </c>
      <c r="BH203" s="160">
        <f t="shared" si="47"/>
        <v>0</v>
      </c>
      <c r="BI203" s="160">
        <f t="shared" si="48"/>
        <v>0</v>
      </c>
      <c r="BJ203" s="14" t="s">
        <v>89</v>
      </c>
      <c r="BK203" s="160">
        <f t="shared" si="49"/>
        <v>0</v>
      </c>
      <c r="BL203" s="14" t="s">
        <v>286</v>
      </c>
      <c r="BM203" s="159" t="s">
        <v>426</v>
      </c>
    </row>
    <row r="204" spans="1:65" s="2" customFormat="1" ht="21.75" customHeight="1" x14ac:dyDescent="0.2">
      <c r="A204" s="29"/>
      <c r="B204" s="146"/>
      <c r="C204" s="147" t="s">
        <v>427</v>
      </c>
      <c r="D204" s="147" t="s">
        <v>240</v>
      </c>
      <c r="E204" s="148"/>
      <c r="F204" s="149" t="s">
        <v>428</v>
      </c>
      <c r="G204" s="150" t="s">
        <v>242</v>
      </c>
      <c r="H204" s="151">
        <v>724.86</v>
      </c>
      <c r="I204" s="152"/>
      <c r="J204" s="153">
        <f t="shared" si="4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41"/>
        <v>0</v>
      </c>
      <c r="Q204" s="157">
        <v>1.00005518306983E-4</v>
      </c>
      <c r="R204" s="157">
        <f t="shared" si="42"/>
        <v>7.2489999999999694E-2</v>
      </c>
      <c r="S204" s="157">
        <v>0</v>
      </c>
      <c r="T204" s="158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286</v>
      </c>
      <c r="AT204" s="159" t="s">
        <v>240</v>
      </c>
      <c r="AU204" s="159" t="s">
        <v>89</v>
      </c>
      <c r="AY204" s="14" t="s">
        <v>237</v>
      </c>
      <c r="BE204" s="160">
        <f t="shared" si="44"/>
        <v>0</v>
      </c>
      <c r="BF204" s="160">
        <f t="shared" si="45"/>
        <v>0</v>
      </c>
      <c r="BG204" s="160">
        <f t="shared" si="46"/>
        <v>0</v>
      </c>
      <c r="BH204" s="160">
        <f t="shared" si="47"/>
        <v>0</v>
      </c>
      <c r="BI204" s="160">
        <f t="shared" si="48"/>
        <v>0</v>
      </c>
      <c r="BJ204" s="14" t="s">
        <v>89</v>
      </c>
      <c r="BK204" s="160">
        <f t="shared" si="49"/>
        <v>0</v>
      </c>
      <c r="BL204" s="14" t="s">
        <v>286</v>
      </c>
      <c r="BM204" s="159" t="s">
        <v>429</v>
      </c>
    </row>
    <row r="205" spans="1:65" s="2" customFormat="1" ht="21.75" customHeight="1" x14ac:dyDescent="0.2">
      <c r="A205" s="29"/>
      <c r="B205" s="146"/>
      <c r="C205" s="147" t="s">
        <v>430</v>
      </c>
      <c r="D205" s="147" t="s">
        <v>240</v>
      </c>
      <c r="E205" s="148"/>
      <c r="F205" s="149" t="s">
        <v>431</v>
      </c>
      <c r="G205" s="150" t="s">
        <v>242</v>
      </c>
      <c r="H205" s="151">
        <v>1151.8599999999999</v>
      </c>
      <c r="I205" s="152"/>
      <c r="J205" s="153">
        <f t="shared" si="4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41"/>
        <v>0</v>
      </c>
      <c r="Q205" s="157">
        <v>0</v>
      </c>
      <c r="R205" s="157">
        <f t="shared" si="42"/>
        <v>0</v>
      </c>
      <c r="S205" s="157">
        <v>0</v>
      </c>
      <c r="T205" s="158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286</v>
      </c>
      <c r="AT205" s="159" t="s">
        <v>240</v>
      </c>
      <c r="AU205" s="159" t="s">
        <v>89</v>
      </c>
      <c r="AY205" s="14" t="s">
        <v>237</v>
      </c>
      <c r="BE205" s="160">
        <f t="shared" si="44"/>
        <v>0</v>
      </c>
      <c r="BF205" s="160">
        <f t="shared" si="45"/>
        <v>0</v>
      </c>
      <c r="BG205" s="160">
        <f t="shared" si="46"/>
        <v>0</v>
      </c>
      <c r="BH205" s="160">
        <f t="shared" si="47"/>
        <v>0</v>
      </c>
      <c r="BI205" s="160">
        <f t="shared" si="48"/>
        <v>0</v>
      </c>
      <c r="BJ205" s="14" t="s">
        <v>89</v>
      </c>
      <c r="BK205" s="160">
        <f t="shared" si="49"/>
        <v>0</v>
      </c>
      <c r="BL205" s="14" t="s">
        <v>286</v>
      </c>
      <c r="BM205" s="159" t="s">
        <v>432</v>
      </c>
    </row>
    <row r="206" spans="1:65" s="2" customFormat="1" ht="21.75" customHeight="1" x14ac:dyDescent="0.2">
      <c r="A206" s="29"/>
      <c r="B206" s="146"/>
      <c r="C206" s="147" t="s">
        <v>433</v>
      </c>
      <c r="D206" s="147" t="s">
        <v>240</v>
      </c>
      <c r="E206" s="148"/>
      <c r="F206" s="149" t="s">
        <v>434</v>
      </c>
      <c r="G206" s="150" t="s">
        <v>242</v>
      </c>
      <c r="H206" s="151">
        <v>1151.8599999999999</v>
      </c>
      <c r="I206" s="152"/>
      <c r="J206" s="153">
        <f t="shared" si="4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41"/>
        <v>0</v>
      </c>
      <c r="Q206" s="157">
        <v>3.0000000000000001E-5</v>
      </c>
      <c r="R206" s="157">
        <f t="shared" si="42"/>
        <v>3.4555799999999998E-2</v>
      </c>
      <c r="S206" s="157">
        <v>0</v>
      </c>
      <c r="T206" s="158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286</v>
      </c>
      <c r="AT206" s="159" t="s">
        <v>240</v>
      </c>
      <c r="AU206" s="159" t="s">
        <v>89</v>
      </c>
      <c r="AY206" s="14" t="s">
        <v>237</v>
      </c>
      <c r="BE206" s="160">
        <f t="shared" si="44"/>
        <v>0</v>
      </c>
      <c r="BF206" s="160">
        <f t="shared" si="45"/>
        <v>0</v>
      </c>
      <c r="BG206" s="160">
        <f t="shared" si="46"/>
        <v>0</v>
      </c>
      <c r="BH206" s="160">
        <f t="shared" si="47"/>
        <v>0</v>
      </c>
      <c r="BI206" s="160">
        <f t="shared" si="48"/>
        <v>0</v>
      </c>
      <c r="BJ206" s="14" t="s">
        <v>89</v>
      </c>
      <c r="BK206" s="160">
        <f t="shared" si="49"/>
        <v>0</v>
      </c>
      <c r="BL206" s="14" t="s">
        <v>286</v>
      </c>
      <c r="BM206" s="159" t="s">
        <v>435</v>
      </c>
    </row>
    <row r="207" spans="1:65" s="2" customFormat="1" ht="21.75" customHeight="1" x14ac:dyDescent="0.2">
      <c r="A207" s="29"/>
      <c r="B207" s="146"/>
      <c r="C207" s="147" t="s">
        <v>436</v>
      </c>
      <c r="D207" s="147" t="s">
        <v>240</v>
      </c>
      <c r="E207" s="148"/>
      <c r="F207" s="149" t="s">
        <v>437</v>
      </c>
      <c r="G207" s="150" t="s">
        <v>242</v>
      </c>
      <c r="H207" s="151">
        <v>65.25</v>
      </c>
      <c r="I207" s="152"/>
      <c r="J207" s="153">
        <f t="shared" si="4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41"/>
        <v>0</v>
      </c>
      <c r="Q207" s="157">
        <v>1.4999999999999999E-4</v>
      </c>
      <c r="R207" s="157">
        <f t="shared" si="42"/>
        <v>9.7874999999999993E-3</v>
      </c>
      <c r="S207" s="157">
        <v>0</v>
      </c>
      <c r="T207" s="158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286</v>
      </c>
      <c r="AT207" s="159" t="s">
        <v>240</v>
      </c>
      <c r="AU207" s="159" t="s">
        <v>89</v>
      </c>
      <c r="AY207" s="14" t="s">
        <v>237</v>
      </c>
      <c r="BE207" s="160">
        <f t="shared" si="44"/>
        <v>0</v>
      </c>
      <c r="BF207" s="160">
        <f t="shared" si="45"/>
        <v>0</v>
      </c>
      <c r="BG207" s="160">
        <f t="shared" si="46"/>
        <v>0</v>
      </c>
      <c r="BH207" s="160">
        <f t="shared" si="47"/>
        <v>0</v>
      </c>
      <c r="BI207" s="160">
        <f t="shared" si="48"/>
        <v>0</v>
      </c>
      <c r="BJ207" s="14" t="s">
        <v>89</v>
      </c>
      <c r="BK207" s="160">
        <f t="shared" si="49"/>
        <v>0</v>
      </c>
      <c r="BL207" s="14" t="s">
        <v>286</v>
      </c>
      <c r="BM207" s="159" t="s">
        <v>438</v>
      </c>
    </row>
    <row r="208" spans="1:65" s="2" customFormat="1" ht="21.75" customHeight="1" x14ac:dyDescent="0.2">
      <c r="A208" s="29"/>
      <c r="B208" s="146"/>
      <c r="C208" s="147" t="s">
        <v>439</v>
      </c>
      <c r="D208" s="147" t="s">
        <v>240</v>
      </c>
      <c r="E208" s="148"/>
      <c r="F208" s="149" t="s">
        <v>440</v>
      </c>
      <c r="G208" s="150" t="s">
        <v>242</v>
      </c>
      <c r="H208" s="151">
        <v>283.77999999999997</v>
      </c>
      <c r="I208" s="152"/>
      <c r="J208" s="153">
        <f t="shared" si="40"/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si="41"/>
        <v>0</v>
      </c>
      <c r="Q208" s="157">
        <v>0</v>
      </c>
      <c r="R208" s="157">
        <f t="shared" si="42"/>
        <v>0</v>
      </c>
      <c r="S208" s="157">
        <v>0</v>
      </c>
      <c r="T208" s="158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286</v>
      </c>
      <c r="AT208" s="159" t="s">
        <v>240</v>
      </c>
      <c r="AU208" s="159" t="s">
        <v>89</v>
      </c>
      <c r="AY208" s="14" t="s">
        <v>237</v>
      </c>
      <c r="BE208" s="160">
        <f t="shared" si="44"/>
        <v>0</v>
      </c>
      <c r="BF208" s="160">
        <f t="shared" si="45"/>
        <v>0</v>
      </c>
      <c r="BG208" s="160">
        <f t="shared" si="46"/>
        <v>0</v>
      </c>
      <c r="BH208" s="160">
        <f t="shared" si="47"/>
        <v>0</v>
      </c>
      <c r="BI208" s="160">
        <f t="shared" si="48"/>
        <v>0</v>
      </c>
      <c r="BJ208" s="14" t="s">
        <v>89</v>
      </c>
      <c r="BK208" s="160">
        <f t="shared" si="49"/>
        <v>0</v>
      </c>
      <c r="BL208" s="14" t="s">
        <v>286</v>
      </c>
      <c r="BM208" s="159" t="s">
        <v>441</v>
      </c>
    </row>
    <row r="209" spans="1:65" s="2" customFormat="1" ht="33" customHeight="1" x14ac:dyDescent="0.2">
      <c r="A209" s="29"/>
      <c r="B209" s="146"/>
      <c r="C209" s="147" t="s">
        <v>442</v>
      </c>
      <c r="D209" s="147" t="s">
        <v>240</v>
      </c>
      <c r="E209" s="148"/>
      <c r="F209" s="149" t="s">
        <v>443</v>
      </c>
      <c r="G209" s="150" t="s">
        <v>242</v>
      </c>
      <c r="H209" s="151">
        <v>1151.8599999999999</v>
      </c>
      <c r="I209" s="152"/>
      <c r="J209" s="153">
        <f t="shared" si="4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41"/>
        <v>0</v>
      </c>
      <c r="Q209" s="157">
        <v>3.4000000000000002E-4</v>
      </c>
      <c r="R209" s="157">
        <f t="shared" si="42"/>
        <v>0.39163239999999999</v>
      </c>
      <c r="S209" s="157">
        <v>0</v>
      </c>
      <c r="T209" s="158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286</v>
      </c>
      <c r="AT209" s="159" t="s">
        <v>240</v>
      </c>
      <c r="AU209" s="159" t="s">
        <v>89</v>
      </c>
      <c r="AY209" s="14" t="s">
        <v>237</v>
      </c>
      <c r="BE209" s="160">
        <f t="shared" si="44"/>
        <v>0</v>
      </c>
      <c r="BF209" s="160">
        <f t="shared" si="45"/>
        <v>0</v>
      </c>
      <c r="BG209" s="160">
        <f t="shared" si="46"/>
        <v>0</v>
      </c>
      <c r="BH209" s="160">
        <f t="shared" si="47"/>
        <v>0</v>
      </c>
      <c r="BI209" s="160">
        <f t="shared" si="48"/>
        <v>0</v>
      </c>
      <c r="BJ209" s="14" t="s">
        <v>89</v>
      </c>
      <c r="BK209" s="160">
        <f t="shared" si="49"/>
        <v>0</v>
      </c>
      <c r="BL209" s="14" t="s">
        <v>286</v>
      </c>
      <c r="BM209" s="159" t="s">
        <v>444</v>
      </c>
    </row>
    <row r="210" spans="1:65" s="2" customFormat="1" ht="21.75" customHeight="1" x14ac:dyDescent="0.2">
      <c r="A210" s="29"/>
      <c r="B210" s="146"/>
      <c r="C210" s="147" t="s">
        <v>445</v>
      </c>
      <c r="D210" s="147" t="s">
        <v>240</v>
      </c>
      <c r="E210" s="148"/>
      <c r="F210" s="149" t="s">
        <v>446</v>
      </c>
      <c r="G210" s="150" t="s">
        <v>242</v>
      </c>
      <c r="H210" s="151">
        <v>724.86</v>
      </c>
      <c r="I210" s="152"/>
      <c r="J210" s="153">
        <f t="shared" si="4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41"/>
        <v>0</v>
      </c>
      <c r="Q210" s="157">
        <v>3.31E-3</v>
      </c>
      <c r="R210" s="157">
        <f t="shared" si="42"/>
        <v>2.3992865999999999</v>
      </c>
      <c r="S210" s="157">
        <v>0</v>
      </c>
      <c r="T210" s="158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286</v>
      </c>
      <c r="AT210" s="159" t="s">
        <v>240</v>
      </c>
      <c r="AU210" s="159" t="s">
        <v>89</v>
      </c>
      <c r="AY210" s="14" t="s">
        <v>237</v>
      </c>
      <c r="BE210" s="160">
        <f t="shared" si="44"/>
        <v>0</v>
      </c>
      <c r="BF210" s="160">
        <f t="shared" si="45"/>
        <v>0</v>
      </c>
      <c r="BG210" s="160">
        <f t="shared" si="46"/>
        <v>0</v>
      </c>
      <c r="BH210" s="160">
        <f t="shared" si="47"/>
        <v>0</v>
      </c>
      <c r="BI210" s="160">
        <f t="shared" si="48"/>
        <v>0</v>
      </c>
      <c r="BJ210" s="14" t="s">
        <v>89</v>
      </c>
      <c r="BK210" s="160">
        <f t="shared" si="49"/>
        <v>0</v>
      </c>
      <c r="BL210" s="14" t="s">
        <v>286</v>
      </c>
      <c r="BM210" s="159" t="s">
        <v>447</v>
      </c>
    </row>
    <row r="211" spans="1:65" s="2" customFormat="1" ht="21.75" customHeight="1" x14ac:dyDescent="0.2">
      <c r="A211" s="29"/>
      <c r="B211" s="146"/>
      <c r="C211" s="161" t="s">
        <v>448</v>
      </c>
      <c r="D211" s="161" t="s">
        <v>310</v>
      </c>
      <c r="E211" s="162"/>
      <c r="F211" s="163" t="s">
        <v>449</v>
      </c>
      <c r="G211" s="164" t="s">
        <v>242</v>
      </c>
      <c r="H211" s="165">
        <v>739.35699999999997</v>
      </c>
      <c r="I211" s="166"/>
      <c r="J211" s="167">
        <f t="shared" si="40"/>
        <v>0</v>
      </c>
      <c r="K211" s="168"/>
      <c r="L211" s="169"/>
      <c r="M211" s="170" t="s">
        <v>1</v>
      </c>
      <c r="N211" s="171" t="s">
        <v>43</v>
      </c>
      <c r="O211" s="54"/>
      <c r="P211" s="157">
        <f t="shared" si="41"/>
        <v>0</v>
      </c>
      <c r="Q211" s="157">
        <v>5.2999999999999998E-4</v>
      </c>
      <c r="R211" s="157">
        <f t="shared" si="42"/>
        <v>0.39185920999999996</v>
      </c>
      <c r="S211" s="157">
        <v>0</v>
      </c>
      <c r="T211" s="158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312</v>
      </c>
      <c r="AT211" s="159" t="s">
        <v>310</v>
      </c>
      <c r="AU211" s="159" t="s">
        <v>89</v>
      </c>
      <c r="AY211" s="14" t="s">
        <v>237</v>
      </c>
      <c r="BE211" s="160">
        <f t="shared" si="44"/>
        <v>0</v>
      </c>
      <c r="BF211" s="160">
        <f t="shared" si="45"/>
        <v>0</v>
      </c>
      <c r="BG211" s="160">
        <f t="shared" si="46"/>
        <v>0</v>
      </c>
      <c r="BH211" s="160">
        <f t="shared" si="47"/>
        <v>0</v>
      </c>
      <c r="BI211" s="160">
        <f t="shared" si="48"/>
        <v>0</v>
      </c>
      <c r="BJ211" s="14" t="s">
        <v>89</v>
      </c>
      <c r="BK211" s="160">
        <f t="shared" si="49"/>
        <v>0</v>
      </c>
      <c r="BL211" s="14" t="s">
        <v>286</v>
      </c>
      <c r="BM211" s="159" t="s">
        <v>450</v>
      </c>
    </row>
    <row r="212" spans="1:65" s="12" customFormat="1" ht="25.95" customHeight="1" x14ac:dyDescent="0.25">
      <c r="B212" s="134"/>
      <c r="D212" s="135" t="s">
        <v>76</v>
      </c>
      <c r="E212" s="136"/>
      <c r="F212" s="136" t="s">
        <v>451</v>
      </c>
      <c r="I212" s="137"/>
      <c r="J212" s="122">
        <f>BK212</f>
        <v>0</v>
      </c>
      <c r="L212" s="134"/>
      <c r="M212" s="138"/>
      <c r="N212" s="139"/>
      <c r="O212" s="139"/>
      <c r="P212" s="140">
        <f>SUM(P213:P216)</f>
        <v>0</v>
      </c>
      <c r="Q212" s="139"/>
      <c r="R212" s="140">
        <f>SUM(R213:R216)</f>
        <v>6.3959999999999989E-2</v>
      </c>
      <c r="S212" s="139"/>
      <c r="T212" s="141">
        <f>SUM(T213:T216)</f>
        <v>0</v>
      </c>
      <c r="AR212" s="135" t="s">
        <v>243</v>
      </c>
      <c r="AT212" s="142" t="s">
        <v>76</v>
      </c>
      <c r="AU212" s="142" t="s">
        <v>77</v>
      </c>
      <c r="AY212" s="135" t="s">
        <v>237</v>
      </c>
      <c r="BK212" s="143">
        <f>SUM(BK213:BK216)</f>
        <v>0</v>
      </c>
    </row>
    <row r="213" spans="1:65" s="2" customFormat="1" ht="44.25" customHeight="1" x14ac:dyDescent="0.2">
      <c r="A213" s="29"/>
      <c r="B213" s="146"/>
      <c r="C213" s="147" t="s">
        <v>452</v>
      </c>
      <c r="D213" s="147" t="s">
        <v>240</v>
      </c>
      <c r="E213" s="148"/>
      <c r="F213" s="149" t="s">
        <v>453</v>
      </c>
      <c r="G213" s="150" t="s">
        <v>454</v>
      </c>
      <c r="H213" s="151">
        <v>40</v>
      </c>
      <c r="I213" s="152"/>
      <c r="J213" s="153">
        <f>ROUND(I213*H213,2)</f>
        <v>0</v>
      </c>
      <c r="K213" s="154"/>
      <c r="L213" s="30"/>
      <c r="M213" s="155" t="s">
        <v>1</v>
      </c>
      <c r="N213" s="156" t="s">
        <v>43</v>
      </c>
      <c r="O213" s="54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455</v>
      </c>
      <c r="AT213" s="159" t="s">
        <v>240</v>
      </c>
      <c r="AU213" s="159" t="s">
        <v>83</v>
      </c>
      <c r="AY213" s="14" t="s">
        <v>237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4" t="s">
        <v>89</v>
      </c>
      <c r="BK213" s="160">
        <f>ROUND(I213*H213,2)</f>
        <v>0</v>
      </c>
      <c r="BL213" s="14" t="s">
        <v>455</v>
      </c>
      <c r="BM213" s="159" t="s">
        <v>456</v>
      </c>
    </row>
    <row r="214" spans="1:65" s="2" customFormat="1" ht="44.25" customHeight="1" x14ac:dyDescent="0.2">
      <c r="A214" s="29"/>
      <c r="B214" s="146"/>
      <c r="C214" s="147" t="s">
        <v>457</v>
      </c>
      <c r="D214" s="147" t="s">
        <v>240</v>
      </c>
      <c r="E214" s="148"/>
      <c r="F214" s="149" t="s">
        <v>458</v>
      </c>
      <c r="G214" s="150" t="s">
        <v>454</v>
      </c>
      <c r="H214" s="151">
        <v>40</v>
      </c>
      <c r="I214" s="152"/>
      <c r="J214" s="153">
        <f>ROUND(I214*H214,2)</f>
        <v>0</v>
      </c>
      <c r="K214" s="154"/>
      <c r="L214" s="30"/>
      <c r="M214" s="155" t="s">
        <v>1</v>
      </c>
      <c r="N214" s="156" t="s">
        <v>43</v>
      </c>
      <c r="O214" s="54"/>
      <c r="P214" s="157">
        <f>O214*H214</f>
        <v>0</v>
      </c>
      <c r="Q214" s="157">
        <v>0</v>
      </c>
      <c r="R214" s="157">
        <f>Q214*H214</f>
        <v>0</v>
      </c>
      <c r="S214" s="157">
        <v>0</v>
      </c>
      <c r="T214" s="158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455</v>
      </c>
      <c r="AT214" s="159" t="s">
        <v>240</v>
      </c>
      <c r="AU214" s="159" t="s">
        <v>83</v>
      </c>
      <c r="AY214" s="14" t="s">
        <v>237</v>
      </c>
      <c r="BE214" s="160">
        <f>IF(N214="základná",J214,0)</f>
        <v>0</v>
      </c>
      <c r="BF214" s="160">
        <f>IF(N214="znížená",J214,0)</f>
        <v>0</v>
      </c>
      <c r="BG214" s="160">
        <f>IF(N214="zákl. prenesená",J214,0)</f>
        <v>0</v>
      </c>
      <c r="BH214" s="160">
        <f>IF(N214="zníž. prenesená",J214,0)</f>
        <v>0</v>
      </c>
      <c r="BI214" s="160">
        <f>IF(N214="nulová",J214,0)</f>
        <v>0</v>
      </c>
      <c r="BJ214" s="14" t="s">
        <v>89</v>
      </c>
      <c r="BK214" s="160">
        <f>ROUND(I214*H214,2)</f>
        <v>0</v>
      </c>
      <c r="BL214" s="14" t="s">
        <v>455</v>
      </c>
      <c r="BM214" s="159" t="s">
        <v>459</v>
      </c>
    </row>
    <row r="215" spans="1:65" s="2" customFormat="1" ht="16.5" customHeight="1" x14ac:dyDescent="0.2">
      <c r="A215" s="29"/>
      <c r="B215" s="146"/>
      <c r="C215" s="161" t="s">
        <v>460</v>
      </c>
      <c r="D215" s="161" t="s">
        <v>310</v>
      </c>
      <c r="E215" s="162"/>
      <c r="F215" s="163" t="s">
        <v>461</v>
      </c>
      <c r="G215" s="164" t="s">
        <v>462</v>
      </c>
      <c r="H215" s="165">
        <v>1</v>
      </c>
      <c r="I215" s="166"/>
      <c r="J215" s="167">
        <f>ROUND(I215*H215,2)</f>
        <v>0</v>
      </c>
      <c r="K215" s="168"/>
      <c r="L215" s="169"/>
      <c r="M215" s="170" t="s">
        <v>1</v>
      </c>
      <c r="N215" s="171" t="s">
        <v>43</v>
      </c>
      <c r="O215" s="54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455</v>
      </c>
      <c r="AT215" s="159" t="s">
        <v>310</v>
      </c>
      <c r="AU215" s="159" t="s">
        <v>83</v>
      </c>
      <c r="AY215" s="14" t="s">
        <v>237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4" t="s">
        <v>89</v>
      </c>
      <c r="BK215" s="160">
        <f>ROUND(I215*H215,2)</f>
        <v>0</v>
      </c>
      <c r="BL215" s="14" t="s">
        <v>455</v>
      </c>
      <c r="BM215" s="159" t="s">
        <v>463</v>
      </c>
    </row>
    <row r="216" spans="1:65" s="2" customFormat="1" ht="21.75" customHeight="1" x14ac:dyDescent="0.2">
      <c r="A216" s="29"/>
      <c r="B216" s="146"/>
      <c r="C216" s="161" t="s">
        <v>464</v>
      </c>
      <c r="D216" s="161" t="s">
        <v>310</v>
      </c>
      <c r="E216" s="162"/>
      <c r="F216" s="163" t="s">
        <v>465</v>
      </c>
      <c r="G216" s="164" t="s">
        <v>307</v>
      </c>
      <c r="H216" s="165">
        <v>3</v>
      </c>
      <c r="I216" s="166"/>
      <c r="J216" s="167">
        <f>ROUND(I216*H216,2)</f>
        <v>0</v>
      </c>
      <c r="K216" s="168"/>
      <c r="L216" s="169"/>
      <c r="M216" s="170" t="s">
        <v>1</v>
      </c>
      <c r="N216" s="171" t="s">
        <v>43</v>
      </c>
      <c r="O216" s="54"/>
      <c r="P216" s="157">
        <f>O216*H216</f>
        <v>0</v>
      </c>
      <c r="Q216" s="157">
        <v>2.1319999999999999E-2</v>
      </c>
      <c r="R216" s="157">
        <f>Q216*H216</f>
        <v>6.3959999999999989E-2</v>
      </c>
      <c r="S216" s="157">
        <v>0</v>
      </c>
      <c r="T216" s="158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455</v>
      </c>
      <c r="AT216" s="159" t="s">
        <v>310</v>
      </c>
      <c r="AU216" s="159" t="s">
        <v>83</v>
      </c>
      <c r="AY216" s="14" t="s">
        <v>237</v>
      </c>
      <c r="BE216" s="160">
        <f>IF(N216="základná",J216,0)</f>
        <v>0</v>
      </c>
      <c r="BF216" s="160">
        <f>IF(N216="znížená",J216,0)</f>
        <v>0</v>
      </c>
      <c r="BG216" s="160">
        <f>IF(N216="zákl. prenesená",J216,0)</f>
        <v>0</v>
      </c>
      <c r="BH216" s="160">
        <f>IF(N216="zníž. prenesená",J216,0)</f>
        <v>0</v>
      </c>
      <c r="BI216" s="160">
        <f>IF(N216="nulová",J216,0)</f>
        <v>0</v>
      </c>
      <c r="BJ216" s="14" t="s">
        <v>89</v>
      </c>
      <c r="BK216" s="160">
        <f>ROUND(I216*H216,2)</f>
        <v>0</v>
      </c>
      <c r="BL216" s="14" t="s">
        <v>455</v>
      </c>
      <c r="BM216" s="159" t="s">
        <v>466</v>
      </c>
    </row>
    <row r="217" spans="1:65" s="2" customFormat="1" ht="6.9" customHeight="1" x14ac:dyDescent="0.2">
      <c r="A217" s="29"/>
      <c r="B217" s="43"/>
      <c r="C217" s="44"/>
      <c r="D217" s="44"/>
      <c r="E217" s="44"/>
      <c r="F217" s="44"/>
      <c r="G217" s="44"/>
      <c r="H217" s="44"/>
      <c r="I217" s="44"/>
      <c r="J217" s="44"/>
      <c r="K217" s="44"/>
      <c r="L217" s="30"/>
      <c r="M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</row>
  </sheetData>
  <autoFilter ref="C131:K216" xr:uid="{00000000-0009-0000-0000-000001000000}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217" xr:uid="{00000000-0002-0000-0100-000000000000}">
      <formula1>"K, M"</formula1>
    </dataValidation>
    <dataValidation type="list" allowBlank="1" showInputMessage="1" showErrorMessage="1" error="Povolené sú hodnoty základná, znížená, nulová." sqref="N217" xr:uid="{00000000-0002-0000-01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206"/>
  <sheetViews>
    <sheetView showGridLines="0" topLeftCell="A132" zoomScaleNormal="100" workbookViewId="0">
      <selection activeCell="J132" sqref="J13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151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3903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3904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ROUND((ROUND((SUM(BE131:BE205)),  2) + SUM(#REF!)), 2)</f>
        <v>#REF!</v>
      </c>
      <c r="G35" s="29"/>
      <c r="H35" s="29"/>
      <c r="I35" s="101">
        <v>0.2</v>
      </c>
      <c r="J35" s="100" t="e">
        <f>ROUND((ROUND(((SUM(BE131:BE205))*I35),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ROUND((ROUND((SUM(BF131:BF205)),  2) + SUM(#REF!)), 2)</f>
        <v>#REF!</v>
      </c>
      <c r="G36" s="29"/>
      <c r="H36" s="29"/>
      <c r="I36" s="101">
        <v>0.2</v>
      </c>
      <c r="J36" s="100" t="e">
        <f>ROUND((ROUND(((SUM(BF131:BF205))*I36),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ROUND((ROUND((SUM(BG131:BG205)),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ROUND((ROUND((SUM(BH131:BH205)),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ROUND((ROUND((SUM(BI131:BI205)),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3903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06_A - ACH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210</v>
      </c>
      <c r="E99" s="115"/>
      <c r="F99" s="115"/>
      <c r="G99" s="115"/>
      <c r="H99" s="115"/>
      <c r="I99" s="115"/>
      <c r="J99" s="116">
        <f>J132</f>
        <v>0</v>
      </c>
      <c r="L99" s="113"/>
    </row>
    <row r="100" spans="1:47" s="10" customFormat="1" ht="19.95" customHeight="1" x14ac:dyDescent="0.2">
      <c r="B100" s="117"/>
      <c r="D100" s="118" t="s">
        <v>475</v>
      </c>
      <c r="E100" s="119"/>
      <c r="F100" s="119"/>
      <c r="G100" s="119"/>
      <c r="H100" s="119"/>
      <c r="I100" s="119"/>
      <c r="J100" s="120">
        <f>J133</f>
        <v>0</v>
      </c>
      <c r="L100" s="117"/>
    </row>
    <row r="101" spans="1:47" s="10" customFormat="1" ht="19.95" customHeight="1" x14ac:dyDescent="0.2">
      <c r="B101" s="117"/>
      <c r="D101" s="118" t="s">
        <v>211</v>
      </c>
      <c r="E101" s="119"/>
      <c r="F101" s="119"/>
      <c r="G101" s="119"/>
      <c r="H101" s="119"/>
      <c r="I101" s="119"/>
      <c r="J101" s="120">
        <f>J136</f>
        <v>0</v>
      </c>
      <c r="L101" s="117"/>
    </row>
    <row r="102" spans="1:47" s="10" customFormat="1" ht="19.95" customHeight="1" x14ac:dyDescent="0.2">
      <c r="B102" s="117"/>
      <c r="D102" s="118" t="s">
        <v>212</v>
      </c>
      <c r="E102" s="119"/>
      <c r="F102" s="119"/>
      <c r="G102" s="119"/>
      <c r="H102" s="119"/>
      <c r="I102" s="119"/>
      <c r="J102" s="120">
        <f>J145</f>
        <v>0</v>
      </c>
      <c r="L102" s="117"/>
    </row>
    <row r="103" spans="1:47" s="10" customFormat="1" ht="19.95" customHeight="1" x14ac:dyDescent="0.2">
      <c r="B103" s="117"/>
      <c r="D103" s="118" t="s">
        <v>213</v>
      </c>
      <c r="E103" s="119"/>
      <c r="F103" s="119"/>
      <c r="G103" s="119"/>
      <c r="H103" s="119"/>
      <c r="I103" s="119"/>
      <c r="J103" s="120">
        <f>J156</f>
        <v>0</v>
      </c>
      <c r="L103" s="117"/>
    </row>
    <row r="104" spans="1:47" s="9" customFormat="1" ht="24.9" customHeight="1" x14ac:dyDescent="0.2">
      <c r="B104" s="113"/>
      <c r="D104" s="114" t="s">
        <v>214</v>
      </c>
      <c r="E104" s="115"/>
      <c r="F104" s="115"/>
      <c r="G104" s="115"/>
      <c r="H104" s="115"/>
      <c r="I104" s="115"/>
      <c r="J104" s="116">
        <f>J160</f>
        <v>0</v>
      </c>
      <c r="L104" s="113"/>
    </row>
    <row r="105" spans="1:47" s="10" customFormat="1" ht="19.95" customHeight="1" x14ac:dyDescent="0.2">
      <c r="B105" s="117"/>
      <c r="D105" s="118" t="s">
        <v>215</v>
      </c>
      <c r="E105" s="119"/>
      <c r="F105" s="119"/>
      <c r="G105" s="119"/>
      <c r="H105" s="119"/>
      <c r="I105" s="119"/>
      <c r="J105" s="120">
        <f>J161</f>
        <v>0</v>
      </c>
      <c r="L105" s="117"/>
    </row>
    <row r="106" spans="1:47" s="10" customFormat="1" ht="19.95" customHeight="1" x14ac:dyDescent="0.2">
      <c r="B106" s="117"/>
      <c r="D106" s="118" t="s">
        <v>218</v>
      </c>
      <c r="E106" s="119"/>
      <c r="F106" s="119"/>
      <c r="G106" s="119"/>
      <c r="H106" s="119"/>
      <c r="I106" s="119"/>
      <c r="J106" s="120">
        <f>J174</f>
        <v>0</v>
      </c>
      <c r="L106" s="117"/>
    </row>
    <row r="107" spans="1:47" s="10" customFormat="1" ht="19.95" customHeight="1" x14ac:dyDescent="0.2">
      <c r="B107" s="117"/>
      <c r="D107" s="118" t="s">
        <v>219</v>
      </c>
      <c r="E107" s="119"/>
      <c r="F107" s="119"/>
      <c r="G107" s="119"/>
      <c r="H107" s="119"/>
      <c r="I107" s="119"/>
      <c r="J107" s="120">
        <f>J189</f>
        <v>0</v>
      </c>
      <c r="L107" s="117"/>
    </row>
    <row r="108" spans="1:47" s="10" customFormat="1" ht="19.95" customHeight="1" x14ac:dyDescent="0.2">
      <c r="B108" s="117"/>
      <c r="D108" s="118" t="s">
        <v>220</v>
      </c>
      <c r="E108" s="119"/>
      <c r="F108" s="119"/>
      <c r="G108" s="119"/>
      <c r="H108" s="119"/>
      <c r="I108" s="119"/>
      <c r="J108" s="120">
        <f>J193</f>
        <v>0</v>
      </c>
      <c r="L108" s="117"/>
    </row>
    <row r="109" spans="1:47" s="9" customFormat="1" ht="24.9" customHeight="1" x14ac:dyDescent="0.2">
      <c r="B109" s="113"/>
      <c r="D109" s="114" t="s">
        <v>221</v>
      </c>
      <c r="E109" s="115"/>
      <c r="F109" s="115"/>
      <c r="G109" s="115"/>
      <c r="H109" s="115"/>
      <c r="I109" s="115"/>
      <c r="J109" s="116">
        <f>J202</f>
        <v>0</v>
      </c>
      <c r="L109" s="113"/>
    </row>
    <row r="110" spans="1:47" s="2" customFormat="1" ht="21.75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 x14ac:dyDescent="0.2">
      <c r="A111" s="29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 x14ac:dyDescent="0.2">
      <c r="A115" s="29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 x14ac:dyDescent="0.2">
      <c r="A116" s="29"/>
      <c r="B116" s="30"/>
      <c r="C116" s="18" t="s">
        <v>224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 x14ac:dyDescent="0.2">
      <c r="A118" s="29"/>
      <c r="B118" s="30"/>
      <c r="C118" s="24" t="s">
        <v>15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 x14ac:dyDescent="0.2">
      <c r="A119" s="29"/>
      <c r="B119" s="30"/>
      <c r="C119" s="29"/>
      <c r="D119" s="29"/>
      <c r="E119" s="241" t="str">
        <f>E7</f>
        <v>SOŠ hotelových služieb a dopravy – modernizácia odborného vzdelávania</v>
      </c>
      <c r="F119" s="242"/>
      <c r="G119" s="242"/>
      <c r="H119" s="242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 x14ac:dyDescent="0.2">
      <c r="B120" s="17"/>
      <c r="C120" s="24" t="s">
        <v>201</v>
      </c>
      <c r="L120" s="17"/>
    </row>
    <row r="121" spans="1:31" s="2" customFormat="1" ht="23.25" customHeight="1" x14ac:dyDescent="0.2">
      <c r="A121" s="29"/>
      <c r="B121" s="30"/>
      <c r="C121" s="29"/>
      <c r="D121" s="29"/>
      <c r="E121" s="241" t="s">
        <v>3903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 x14ac:dyDescent="0.2">
      <c r="A122" s="29"/>
      <c r="B122" s="30"/>
      <c r="C122" s="24" t="s">
        <v>203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 x14ac:dyDescent="0.2">
      <c r="A123" s="29"/>
      <c r="B123" s="30"/>
      <c r="C123" s="29"/>
      <c r="D123" s="29"/>
      <c r="E123" s="214" t="str">
        <f>E11</f>
        <v xml:space="preserve">SO 06_A - ACH Architektonicko – stavebné riešenie </v>
      </c>
      <c r="F123" s="240"/>
      <c r="G123" s="240"/>
      <c r="H123" s="240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19</v>
      </c>
      <c r="D125" s="29"/>
      <c r="E125" s="29"/>
      <c r="F125" s="22" t="str">
        <f>F14</f>
        <v>Lučenec</v>
      </c>
      <c r="G125" s="29"/>
      <c r="H125" s="29"/>
      <c r="I125" s="24" t="s">
        <v>21</v>
      </c>
      <c r="J125" s="51">
        <f>IF(J14="","",J14)</f>
        <v>44354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 x14ac:dyDescent="0.2">
      <c r="A127" s="29"/>
      <c r="B127" s="30"/>
      <c r="C127" s="24" t="s">
        <v>22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28</v>
      </c>
      <c r="J127" s="27" t="str">
        <f>E23</f>
        <v>DESIGN ENGINEERING, a.s.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 x14ac:dyDescent="0.2">
      <c r="A128" s="29"/>
      <c r="B128" s="30"/>
      <c r="C128" s="24" t="s">
        <v>26</v>
      </c>
      <c r="D128" s="29"/>
      <c r="E128" s="29"/>
      <c r="F128" s="22" t="str">
        <f>IF(E20="","",E20)</f>
        <v>Vyplň údaj</v>
      </c>
      <c r="G128" s="29"/>
      <c r="H128" s="29"/>
      <c r="I128" s="24" t="s">
        <v>33</v>
      </c>
      <c r="J128" s="27" t="str">
        <f>E26</f>
        <v xml:space="preserve"> 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 x14ac:dyDescent="0.2">
      <c r="A130" s="123"/>
      <c r="B130" s="124"/>
      <c r="C130" s="125" t="s">
        <v>225</v>
      </c>
      <c r="D130" s="126" t="s">
        <v>62</v>
      </c>
      <c r="E130" s="126" t="s">
        <v>58</v>
      </c>
      <c r="F130" s="126" t="s">
        <v>59</v>
      </c>
      <c r="G130" s="126" t="s">
        <v>226</v>
      </c>
      <c r="H130" s="126" t="s">
        <v>227</v>
      </c>
      <c r="I130" s="126" t="s">
        <v>228</v>
      </c>
      <c r="J130" s="127" t="s">
        <v>207</v>
      </c>
      <c r="K130" s="128" t="s">
        <v>229</v>
      </c>
      <c r="L130" s="129"/>
      <c r="M130" s="58" t="s">
        <v>1</v>
      </c>
      <c r="N130" s="59" t="s">
        <v>41</v>
      </c>
      <c r="O130" s="59" t="s">
        <v>230</v>
      </c>
      <c r="P130" s="59" t="s">
        <v>231</v>
      </c>
      <c r="Q130" s="59" t="s">
        <v>232</v>
      </c>
      <c r="R130" s="59" t="s">
        <v>233</v>
      </c>
      <c r="S130" s="59" t="s">
        <v>234</v>
      </c>
      <c r="T130" s="60" t="s">
        <v>235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</row>
    <row r="131" spans="1:65" s="2" customFormat="1" ht="22.95" customHeight="1" x14ac:dyDescent="0.3">
      <c r="A131" s="29"/>
      <c r="B131" s="30"/>
      <c r="C131" s="65" t="s">
        <v>208</v>
      </c>
      <c r="D131" s="29"/>
      <c r="E131" s="29"/>
      <c r="F131" s="29"/>
      <c r="G131" s="29"/>
      <c r="H131" s="29"/>
      <c r="I131" s="29"/>
      <c r="J131" s="130">
        <f>J132+J160+J202</f>
        <v>0</v>
      </c>
      <c r="K131" s="29"/>
      <c r="L131" s="30"/>
      <c r="M131" s="61"/>
      <c r="N131" s="52"/>
      <c r="O131" s="62"/>
      <c r="P131" s="131" t="e">
        <f>P132+P160+P202+#REF!+#REF!</f>
        <v>#REF!</v>
      </c>
      <c r="Q131" s="62"/>
      <c r="R131" s="131" t="e">
        <f>R132+R160+R202+#REF!+#REF!</f>
        <v>#REF!</v>
      </c>
      <c r="S131" s="62"/>
      <c r="T131" s="132" t="e">
        <f>T132+T160+T202+#REF!+#REF!</f>
        <v>#REF!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76</v>
      </c>
      <c r="AU131" s="14" t="s">
        <v>209</v>
      </c>
      <c r="BK131" s="133" t="e">
        <f>BK132+BK160+BK202+#REF!+#REF!</f>
        <v>#REF!</v>
      </c>
    </row>
    <row r="132" spans="1:65" s="12" customFormat="1" ht="25.95" customHeight="1" x14ac:dyDescent="0.25">
      <c r="B132" s="134"/>
      <c r="D132" s="135" t="s">
        <v>76</v>
      </c>
      <c r="E132" s="136"/>
      <c r="F132" s="136" t="s">
        <v>236</v>
      </c>
      <c r="I132" s="137"/>
      <c r="J132" s="122">
        <f>BK132</f>
        <v>0</v>
      </c>
      <c r="L132" s="134"/>
      <c r="M132" s="138"/>
      <c r="N132" s="139"/>
      <c r="O132" s="139"/>
      <c r="P132" s="140">
        <f>P133+P136+P145+P156</f>
        <v>0</v>
      </c>
      <c r="Q132" s="139"/>
      <c r="R132" s="140">
        <f>R133+R136+R145+R156</f>
        <v>24.874593780000001</v>
      </c>
      <c r="S132" s="139"/>
      <c r="T132" s="141">
        <f>T133+T136+T145+T156</f>
        <v>0.3216</v>
      </c>
      <c r="AR132" s="135" t="s">
        <v>83</v>
      </c>
      <c r="AT132" s="142" t="s">
        <v>76</v>
      </c>
      <c r="AU132" s="142" t="s">
        <v>77</v>
      </c>
      <c r="AY132" s="135" t="s">
        <v>237</v>
      </c>
      <c r="BK132" s="143">
        <f>BK133+BK136+BK145+BK156</f>
        <v>0</v>
      </c>
    </row>
    <row r="133" spans="1:65" s="12" customFormat="1" ht="22.95" customHeight="1" x14ac:dyDescent="0.25">
      <c r="B133" s="134"/>
      <c r="D133" s="135" t="s">
        <v>76</v>
      </c>
      <c r="E133" s="144"/>
      <c r="F133" s="144" t="s">
        <v>499</v>
      </c>
      <c r="I133" s="137"/>
      <c r="J133" s="145">
        <f>BK133</f>
        <v>0</v>
      </c>
      <c r="L133" s="134"/>
      <c r="M133" s="138"/>
      <c r="N133" s="139"/>
      <c r="O133" s="139"/>
      <c r="P133" s="140">
        <f>SUM(P134:P135)</f>
        <v>0</v>
      </c>
      <c r="Q133" s="139"/>
      <c r="R133" s="140">
        <f>SUM(R134:R135)</f>
        <v>0.79562909999999998</v>
      </c>
      <c r="S133" s="139"/>
      <c r="T133" s="141">
        <f>SUM(T134:T135)</f>
        <v>0</v>
      </c>
      <c r="AR133" s="135" t="s">
        <v>83</v>
      </c>
      <c r="AT133" s="142" t="s">
        <v>76</v>
      </c>
      <c r="AU133" s="142" t="s">
        <v>83</v>
      </c>
      <c r="AY133" s="135" t="s">
        <v>237</v>
      </c>
      <c r="BK133" s="143">
        <f>SUM(BK134:BK135)</f>
        <v>0</v>
      </c>
    </row>
    <row r="134" spans="1:65" s="2" customFormat="1" ht="21.75" customHeight="1" x14ac:dyDescent="0.2">
      <c r="A134" s="29"/>
      <c r="B134" s="146"/>
      <c r="C134" s="147" t="s">
        <v>83</v>
      </c>
      <c r="D134" s="147" t="s">
        <v>240</v>
      </c>
      <c r="E134" s="148"/>
      <c r="F134" s="149" t="s">
        <v>3905</v>
      </c>
      <c r="G134" s="150" t="s">
        <v>491</v>
      </c>
      <c r="H134" s="151">
        <v>0.69</v>
      </c>
      <c r="I134" s="152"/>
      <c r="J134" s="153">
        <f>ROUND(I134*H134,2)</f>
        <v>0</v>
      </c>
      <c r="K134" s="154"/>
      <c r="L134" s="30"/>
      <c r="M134" s="155" t="s">
        <v>1</v>
      </c>
      <c r="N134" s="156" t="s">
        <v>43</v>
      </c>
      <c r="O134" s="54"/>
      <c r="P134" s="157">
        <f>O134*H134</f>
        <v>0</v>
      </c>
      <c r="Q134" s="157">
        <v>0.67198999999999998</v>
      </c>
      <c r="R134" s="157">
        <f>Q134*H134</f>
        <v>0.46367309999999995</v>
      </c>
      <c r="S134" s="157">
        <v>0</v>
      </c>
      <c r="T134" s="158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>IF(N134="základná",J134,0)</f>
        <v>0</v>
      </c>
      <c r="BF134" s="160">
        <f>IF(N134="znížená",J134,0)</f>
        <v>0</v>
      </c>
      <c r="BG134" s="160">
        <f>IF(N134="zákl. prenesená",J134,0)</f>
        <v>0</v>
      </c>
      <c r="BH134" s="160">
        <f>IF(N134="zníž. prenesená",J134,0)</f>
        <v>0</v>
      </c>
      <c r="BI134" s="160">
        <f>IF(N134="nulová",J134,0)</f>
        <v>0</v>
      </c>
      <c r="BJ134" s="14" t="s">
        <v>89</v>
      </c>
      <c r="BK134" s="160">
        <f>ROUND(I134*H134,2)</f>
        <v>0</v>
      </c>
      <c r="BL134" s="14" t="s">
        <v>243</v>
      </c>
      <c r="BM134" s="159" t="s">
        <v>286</v>
      </c>
    </row>
    <row r="135" spans="1:65" s="2" customFormat="1" ht="21.75" customHeight="1" x14ac:dyDescent="0.2">
      <c r="A135" s="29"/>
      <c r="B135" s="146"/>
      <c r="C135" s="147" t="s">
        <v>89</v>
      </c>
      <c r="D135" s="147" t="s">
        <v>240</v>
      </c>
      <c r="E135" s="148"/>
      <c r="F135" s="149" t="s">
        <v>3906</v>
      </c>
      <c r="G135" s="150" t="s">
        <v>242</v>
      </c>
      <c r="H135" s="151">
        <v>3.6</v>
      </c>
      <c r="I135" s="152"/>
      <c r="J135" s="153">
        <f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>O135*H135</f>
        <v>0</v>
      </c>
      <c r="Q135" s="157">
        <v>9.221E-2</v>
      </c>
      <c r="R135" s="157">
        <f>Q135*H135</f>
        <v>0.33195600000000003</v>
      </c>
      <c r="S135" s="157">
        <v>0</v>
      </c>
      <c r="T135" s="158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>IF(N135="základná",J135,0)</f>
        <v>0</v>
      </c>
      <c r="BF135" s="160">
        <f>IF(N135="znížená",J135,0)</f>
        <v>0</v>
      </c>
      <c r="BG135" s="160">
        <f>IF(N135="zákl. prenesená",J135,0)</f>
        <v>0</v>
      </c>
      <c r="BH135" s="160">
        <f>IF(N135="zníž. prenesená",J135,0)</f>
        <v>0</v>
      </c>
      <c r="BI135" s="160">
        <f>IF(N135="nulová",J135,0)</f>
        <v>0</v>
      </c>
      <c r="BJ135" s="14" t="s">
        <v>89</v>
      </c>
      <c r="BK135" s="160">
        <f>ROUND(I135*H135,2)</f>
        <v>0</v>
      </c>
      <c r="BL135" s="14" t="s">
        <v>243</v>
      </c>
      <c r="BM135" s="159" t="s">
        <v>294</v>
      </c>
    </row>
    <row r="136" spans="1:65" s="12" customFormat="1" ht="22.95" customHeight="1" x14ac:dyDescent="0.25">
      <c r="B136" s="134"/>
      <c r="D136" s="135" t="s">
        <v>76</v>
      </c>
      <c r="E136" s="144"/>
      <c r="F136" s="144" t="s">
        <v>239</v>
      </c>
      <c r="I136" s="137"/>
      <c r="J136" s="145">
        <f>BK136</f>
        <v>0</v>
      </c>
      <c r="L136" s="134"/>
      <c r="M136" s="138"/>
      <c r="N136" s="139"/>
      <c r="O136" s="139"/>
      <c r="P136" s="140">
        <f>SUM(P137:P144)</f>
        <v>0</v>
      </c>
      <c r="Q136" s="139"/>
      <c r="R136" s="140">
        <f>SUM(R137:R144)</f>
        <v>23.357924980000004</v>
      </c>
      <c r="S136" s="139"/>
      <c r="T136" s="141">
        <f>SUM(T137:T144)</f>
        <v>0</v>
      </c>
      <c r="AR136" s="135" t="s">
        <v>83</v>
      </c>
      <c r="AT136" s="142" t="s">
        <v>76</v>
      </c>
      <c r="AU136" s="142" t="s">
        <v>83</v>
      </c>
      <c r="AY136" s="135" t="s">
        <v>237</v>
      </c>
      <c r="BK136" s="143">
        <f>SUM(BK137:BK144)</f>
        <v>0</v>
      </c>
    </row>
    <row r="137" spans="1:65" s="2" customFormat="1" ht="21.75" customHeight="1" x14ac:dyDescent="0.2">
      <c r="A137" s="29"/>
      <c r="B137" s="146"/>
      <c r="C137" s="147" t="s">
        <v>247</v>
      </c>
      <c r="D137" s="147" t="s">
        <v>240</v>
      </c>
      <c r="E137" s="148"/>
      <c r="F137" s="149" t="s">
        <v>241</v>
      </c>
      <c r="G137" s="150" t="s">
        <v>242</v>
      </c>
      <c r="H137" s="151">
        <v>53.414000000000001</v>
      </c>
      <c r="I137" s="152"/>
      <c r="J137" s="153">
        <f t="shared" ref="J137:J144" si="0">ROUND(I137*H137,2)</f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ref="P137:P144" si="1">O137*H137</f>
        <v>0</v>
      </c>
      <c r="Q137" s="157">
        <v>7.5520000000000004E-2</v>
      </c>
      <c r="R137" s="157">
        <f t="shared" ref="R137:R144" si="2">Q137*H137</f>
        <v>4.0338252800000003</v>
      </c>
      <c r="S137" s="157">
        <v>0</v>
      </c>
      <c r="T137" s="158">
        <f t="shared" ref="T137:T144" si="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ref="BE137:BE144" si="4">IF(N137="základná",J137,0)</f>
        <v>0</v>
      </c>
      <c r="BF137" s="160">
        <f t="shared" ref="BF137:BF144" si="5">IF(N137="znížená",J137,0)</f>
        <v>0</v>
      </c>
      <c r="BG137" s="160">
        <f t="shared" ref="BG137:BG144" si="6">IF(N137="zákl. prenesená",J137,0)</f>
        <v>0</v>
      </c>
      <c r="BH137" s="160">
        <f t="shared" ref="BH137:BH144" si="7">IF(N137="zníž. prenesená",J137,0)</f>
        <v>0</v>
      </c>
      <c r="BI137" s="160">
        <f t="shared" ref="BI137:BI144" si="8">IF(N137="nulová",J137,0)</f>
        <v>0</v>
      </c>
      <c r="BJ137" s="14" t="s">
        <v>89</v>
      </c>
      <c r="BK137" s="160">
        <f t="shared" ref="BK137:BK144" si="9">ROUND(I137*H137,2)</f>
        <v>0</v>
      </c>
      <c r="BL137" s="14" t="s">
        <v>243</v>
      </c>
      <c r="BM137" s="159" t="s">
        <v>309</v>
      </c>
    </row>
    <row r="138" spans="1:65" s="2" customFormat="1" ht="33" customHeight="1" x14ac:dyDescent="0.2">
      <c r="A138" s="29"/>
      <c r="B138" s="146"/>
      <c r="C138" s="147" t="s">
        <v>243</v>
      </c>
      <c r="D138" s="147" t="s">
        <v>240</v>
      </c>
      <c r="E138" s="148"/>
      <c r="F138" s="149" t="s">
        <v>245</v>
      </c>
      <c r="G138" s="150" t="s">
        <v>242</v>
      </c>
      <c r="H138" s="151">
        <v>358.26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4.1700000000000001E-3</v>
      </c>
      <c r="R138" s="157">
        <f t="shared" si="2"/>
        <v>1.4939442000000001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317</v>
      </c>
    </row>
    <row r="139" spans="1:65" s="2" customFormat="1" ht="21.75" customHeight="1" x14ac:dyDescent="0.2">
      <c r="A139" s="29"/>
      <c r="B139" s="146"/>
      <c r="C139" s="147" t="s">
        <v>252</v>
      </c>
      <c r="D139" s="147" t="s">
        <v>240</v>
      </c>
      <c r="E139" s="148"/>
      <c r="F139" s="149" t="s">
        <v>248</v>
      </c>
      <c r="G139" s="150" t="s">
        <v>242</v>
      </c>
      <c r="H139" s="151">
        <v>119.4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7.5520000000000004E-2</v>
      </c>
      <c r="R139" s="157">
        <f t="shared" si="2"/>
        <v>9.0170880000000011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323</v>
      </c>
    </row>
    <row r="140" spans="1:65" s="2" customFormat="1" ht="21.75" customHeight="1" x14ac:dyDescent="0.2">
      <c r="A140" s="29"/>
      <c r="B140" s="146"/>
      <c r="C140" s="147" t="s">
        <v>259</v>
      </c>
      <c r="D140" s="147" t="s">
        <v>240</v>
      </c>
      <c r="E140" s="148"/>
      <c r="F140" s="149" t="s">
        <v>3907</v>
      </c>
      <c r="G140" s="150" t="s">
        <v>242</v>
      </c>
      <c r="H140" s="151">
        <v>570.54999999999995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3.98E-3</v>
      </c>
      <c r="R140" s="157">
        <f t="shared" si="2"/>
        <v>2.2707889999999997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335</v>
      </c>
    </row>
    <row r="141" spans="1:65" s="2" customFormat="1" ht="33" customHeight="1" x14ac:dyDescent="0.2">
      <c r="A141" s="29"/>
      <c r="B141" s="146"/>
      <c r="C141" s="147" t="s">
        <v>262</v>
      </c>
      <c r="D141" s="147" t="s">
        <v>240</v>
      </c>
      <c r="E141" s="148"/>
      <c r="F141" s="149" t="s">
        <v>250</v>
      </c>
      <c r="G141" s="150" t="s">
        <v>242</v>
      </c>
      <c r="H141" s="151">
        <v>570.54999999999995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1.119E-2</v>
      </c>
      <c r="R141" s="157">
        <f t="shared" si="2"/>
        <v>6.3844544999999995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312</v>
      </c>
    </row>
    <row r="142" spans="1:65" s="2" customFormat="1" ht="21.75" customHeight="1" x14ac:dyDescent="0.2">
      <c r="A142" s="29"/>
      <c r="B142" s="146"/>
      <c r="C142" s="147" t="s">
        <v>257</v>
      </c>
      <c r="D142" s="147" t="s">
        <v>240</v>
      </c>
      <c r="E142" s="148"/>
      <c r="F142" s="149" t="s">
        <v>253</v>
      </c>
      <c r="G142" s="150" t="s">
        <v>242</v>
      </c>
      <c r="H142" s="151">
        <v>7.2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4.0000000000000002E-4</v>
      </c>
      <c r="R142" s="157">
        <f t="shared" si="2"/>
        <v>2.8800000000000002E-3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347</v>
      </c>
    </row>
    <row r="143" spans="1:65" s="2" customFormat="1" ht="33" customHeight="1" x14ac:dyDescent="0.2">
      <c r="A143" s="29"/>
      <c r="B143" s="146"/>
      <c r="C143" s="147" t="s">
        <v>268</v>
      </c>
      <c r="D143" s="147" t="s">
        <v>240</v>
      </c>
      <c r="E143" s="148"/>
      <c r="F143" s="149" t="s">
        <v>3908</v>
      </c>
      <c r="G143" s="150" t="s">
        <v>242</v>
      </c>
      <c r="H143" s="151">
        <v>7.2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1.6799999999999999E-2</v>
      </c>
      <c r="R143" s="157">
        <f t="shared" si="2"/>
        <v>0.12096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243</v>
      </c>
      <c r="BM143" s="159" t="s">
        <v>354</v>
      </c>
    </row>
    <row r="144" spans="1:65" s="2" customFormat="1" ht="21.75" customHeight="1" x14ac:dyDescent="0.2">
      <c r="A144" s="29"/>
      <c r="B144" s="146"/>
      <c r="C144" s="147" t="s">
        <v>271</v>
      </c>
      <c r="D144" s="147" t="s">
        <v>240</v>
      </c>
      <c r="E144" s="148"/>
      <c r="F144" s="149" t="s">
        <v>3909</v>
      </c>
      <c r="G144" s="150" t="s">
        <v>242</v>
      </c>
      <c r="H144" s="151">
        <v>7.2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4.7200000000000002E-3</v>
      </c>
      <c r="R144" s="157">
        <f t="shared" si="2"/>
        <v>3.3984E-2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243</v>
      </c>
      <c r="BM144" s="159" t="s">
        <v>361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258</v>
      </c>
      <c r="I145" s="137"/>
      <c r="J145" s="145">
        <f>BK145</f>
        <v>0</v>
      </c>
      <c r="L145" s="134"/>
      <c r="M145" s="138"/>
      <c r="N145" s="139"/>
      <c r="O145" s="139"/>
      <c r="P145" s="140">
        <f>SUM(P146:P155)</f>
        <v>0</v>
      </c>
      <c r="Q145" s="139"/>
      <c r="R145" s="140">
        <f>SUM(R146:R155)</f>
        <v>0.72103970000000006</v>
      </c>
      <c r="S145" s="139"/>
      <c r="T145" s="141">
        <f>SUM(T146:T155)</f>
        <v>0.3216</v>
      </c>
      <c r="AR145" s="135" t="s">
        <v>83</v>
      </c>
      <c r="AT145" s="142" t="s">
        <v>76</v>
      </c>
      <c r="AU145" s="142" t="s">
        <v>83</v>
      </c>
      <c r="AY145" s="135" t="s">
        <v>237</v>
      </c>
      <c r="BK145" s="143">
        <f>SUM(BK146:BK155)</f>
        <v>0</v>
      </c>
    </row>
    <row r="146" spans="1:65" s="2" customFormat="1" ht="21.75" customHeight="1" x14ac:dyDescent="0.2">
      <c r="A146" s="29"/>
      <c r="B146" s="146"/>
      <c r="C146" s="147" t="s">
        <v>274</v>
      </c>
      <c r="D146" s="147" t="s">
        <v>240</v>
      </c>
      <c r="E146" s="148"/>
      <c r="F146" s="149" t="s">
        <v>260</v>
      </c>
      <c r="G146" s="150" t="s">
        <v>242</v>
      </c>
      <c r="H146" s="151">
        <v>366.01</v>
      </c>
      <c r="I146" s="152"/>
      <c r="J146" s="153">
        <f t="shared" ref="J146:J155" si="10"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ref="P146:P155" si="11">O146*H146</f>
        <v>0</v>
      </c>
      <c r="Q146" s="157">
        <v>1.92E-3</v>
      </c>
      <c r="R146" s="157">
        <f t="shared" ref="R146:R155" si="12">Q146*H146</f>
        <v>0.70273920000000001</v>
      </c>
      <c r="S146" s="157">
        <v>0</v>
      </c>
      <c r="T146" s="158">
        <f t="shared" ref="T146:T155" si="13"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ref="BE146:BE155" si="14">IF(N146="základná",J146,0)</f>
        <v>0</v>
      </c>
      <c r="BF146" s="160">
        <f t="shared" ref="BF146:BF155" si="15">IF(N146="znížená",J146,0)</f>
        <v>0</v>
      </c>
      <c r="BG146" s="160">
        <f t="shared" ref="BG146:BG155" si="16">IF(N146="zákl. prenesená",J146,0)</f>
        <v>0</v>
      </c>
      <c r="BH146" s="160">
        <f t="shared" ref="BH146:BH155" si="17">IF(N146="zníž. prenesená",J146,0)</f>
        <v>0</v>
      </c>
      <c r="BI146" s="160">
        <f t="shared" ref="BI146:BI155" si="18">IF(N146="nulová",J146,0)</f>
        <v>0</v>
      </c>
      <c r="BJ146" s="14" t="s">
        <v>89</v>
      </c>
      <c r="BK146" s="160">
        <f t="shared" ref="BK146:BK155" si="19">ROUND(I146*H146,2)</f>
        <v>0</v>
      </c>
      <c r="BL146" s="14" t="s">
        <v>243</v>
      </c>
      <c r="BM146" s="159" t="s">
        <v>545</v>
      </c>
    </row>
    <row r="147" spans="1:65" s="2" customFormat="1" ht="16.5" customHeight="1" x14ac:dyDescent="0.2">
      <c r="A147" s="29"/>
      <c r="B147" s="146"/>
      <c r="C147" s="147" t="s">
        <v>277</v>
      </c>
      <c r="D147" s="147" t="s">
        <v>240</v>
      </c>
      <c r="E147" s="148"/>
      <c r="F147" s="149" t="s">
        <v>263</v>
      </c>
      <c r="G147" s="150" t="s">
        <v>242</v>
      </c>
      <c r="H147" s="151">
        <v>366.01</v>
      </c>
      <c r="I147" s="152"/>
      <c r="J147" s="153">
        <f t="shared" si="1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1"/>
        <v>0</v>
      </c>
      <c r="Q147" s="157">
        <v>5.0000000000000002E-5</v>
      </c>
      <c r="R147" s="157">
        <f t="shared" si="12"/>
        <v>1.8300500000000001E-2</v>
      </c>
      <c r="S147" s="157">
        <v>0</v>
      </c>
      <c r="T147" s="158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14"/>
        <v>0</v>
      </c>
      <c r="BF147" s="160">
        <f t="shared" si="15"/>
        <v>0</v>
      </c>
      <c r="BG147" s="160">
        <f t="shared" si="16"/>
        <v>0</v>
      </c>
      <c r="BH147" s="160">
        <f t="shared" si="17"/>
        <v>0</v>
      </c>
      <c r="BI147" s="160">
        <f t="shared" si="18"/>
        <v>0</v>
      </c>
      <c r="BJ147" s="14" t="s">
        <v>89</v>
      </c>
      <c r="BK147" s="160">
        <f t="shared" si="19"/>
        <v>0</v>
      </c>
      <c r="BL147" s="14" t="s">
        <v>243</v>
      </c>
      <c r="BM147" s="159" t="s">
        <v>549</v>
      </c>
    </row>
    <row r="148" spans="1:65" s="2" customFormat="1" ht="21.75" customHeight="1" x14ac:dyDescent="0.2">
      <c r="A148" s="29"/>
      <c r="B148" s="146"/>
      <c r="C148" s="147" t="s">
        <v>280</v>
      </c>
      <c r="D148" s="147" t="s">
        <v>240</v>
      </c>
      <c r="E148" s="148"/>
      <c r="F148" s="149" t="s">
        <v>1440</v>
      </c>
      <c r="G148" s="150" t="s">
        <v>307</v>
      </c>
      <c r="H148" s="151">
        <v>2</v>
      </c>
      <c r="I148" s="152"/>
      <c r="J148" s="153">
        <f t="shared" si="1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1"/>
        <v>0</v>
      </c>
      <c r="Q148" s="157">
        <v>0</v>
      </c>
      <c r="R148" s="157">
        <f t="shared" si="12"/>
        <v>0</v>
      </c>
      <c r="S148" s="157">
        <v>2.4E-2</v>
      </c>
      <c r="T148" s="158">
        <f t="shared" si="13"/>
        <v>4.8000000000000001E-2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4" t="s">
        <v>89</v>
      </c>
      <c r="BK148" s="160">
        <f t="shared" si="19"/>
        <v>0</v>
      </c>
      <c r="BL148" s="14" t="s">
        <v>243</v>
      </c>
      <c r="BM148" s="159" t="s">
        <v>264</v>
      </c>
    </row>
    <row r="149" spans="1:65" s="2" customFormat="1" ht="21.75" customHeight="1" x14ac:dyDescent="0.2">
      <c r="A149" s="29"/>
      <c r="B149" s="146"/>
      <c r="C149" s="147" t="s">
        <v>283</v>
      </c>
      <c r="D149" s="147" t="s">
        <v>240</v>
      </c>
      <c r="E149" s="148"/>
      <c r="F149" s="149" t="s">
        <v>1442</v>
      </c>
      <c r="G149" s="150" t="s">
        <v>242</v>
      </c>
      <c r="H149" s="151">
        <v>3.6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0</v>
      </c>
      <c r="R149" s="157">
        <f t="shared" si="12"/>
        <v>0</v>
      </c>
      <c r="S149" s="157">
        <v>7.5999999999999998E-2</v>
      </c>
      <c r="T149" s="158">
        <f t="shared" si="13"/>
        <v>0.27360000000000001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243</v>
      </c>
      <c r="BM149" s="159" t="s">
        <v>578</v>
      </c>
    </row>
    <row r="150" spans="1:65" s="2" customFormat="1" ht="21.75" customHeight="1" x14ac:dyDescent="0.2">
      <c r="A150" s="29"/>
      <c r="B150" s="146"/>
      <c r="C150" s="147" t="s">
        <v>286</v>
      </c>
      <c r="D150" s="147" t="s">
        <v>240</v>
      </c>
      <c r="E150" s="148"/>
      <c r="F150" s="149" t="s">
        <v>265</v>
      </c>
      <c r="G150" s="150" t="s">
        <v>266</v>
      </c>
      <c r="H150" s="151">
        <v>1.3360000000000001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0</v>
      </c>
      <c r="R150" s="157">
        <f t="shared" si="12"/>
        <v>0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243</v>
      </c>
      <c r="BM150" s="159" t="s">
        <v>584</v>
      </c>
    </row>
    <row r="151" spans="1:65" s="2" customFormat="1" ht="21.75" customHeight="1" x14ac:dyDescent="0.2">
      <c r="A151" s="29"/>
      <c r="B151" s="146"/>
      <c r="C151" s="147" t="s">
        <v>291</v>
      </c>
      <c r="D151" s="147" t="s">
        <v>240</v>
      </c>
      <c r="E151" s="148"/>
      <c r="F151" s="149" t="s">
        <v>269</v>
      </c>
      <c r="G151" s="150" t="s">
        <v>266</v>
      </c>
      <c r="H151" s="151">
        <v>8.016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243</v>
      </c>
      <c r="BM151" s="159" t="s">
        <v>586</v>
      </c>
    </row>
    <row r="152" spans="1:65" s="2" customFormat="1" ht="21.75" customHeight="1" x14ac:dyDescent="0.2">
      <c r="A152" s="29"/>
      <c r="B152" s="146"/>
      <c r="C152" s="147" t="s">
        <v>294</v>
      </c>
      <c r="D152" s="147" t="s">
        <v>240</v>
      </c>
      <c r="E152" s="148"/>
      <c r="F152" s="149" t="s">
        <v>272</v>
      </c>
      <c r="G152" s="150" t="s">
        <v>266</v>
      </c>
      <c r="H152" s="151">
        <v>1.3360000000000001</v>
      </c>
      <c r="I152" s="152"/>
      <c r="J152" s="153">
        <f t="shared" si="1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1"/>
        <v>0</v>
      </c>
      <c r="Q152" s="157">
        <v>0</v>
      </c>
      <c r="R152" s="157">
        <f t="shared" si="12"/>
        <v>0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243</v>
      </c>
      <c r="BM152" s="159" t="s">
        <v>588</v>
      </c>
    </row>
    <row r="153" spans="1:65" s="2" customFormat="1" ht="21.75" customHeight="1" x14ac:dyDescent="0.2">
      <c r="A153" s="29"/>
      <c r="B153" s="146"/>
      <c r="C153" s="147" t="s">
        <v>297</v>
      </c>
      <c r="D153" s="147" t="s">
        <v>240</v>
      </c>
      <c r="E153" s="148"/>
      <c r="F153" s="149" t="s">
        <v>275</v>
      </c>
      <c r="G153" s="150" t="s">
        <v>266</v>
      </c>
      <c r="H153" s="151">
        <v>6.68</v>
      </c>
      <c r="I153" s="152"/>
      <c r="J153" s="153">
        <f t="shared" si="1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1"/>
        <v>0</v>
      </c>
      <c r="Q153" s="157">
        <v>0</v>
      </c>
      <c r="R153" s="157">
        <f t="shared" si="12"/>
        <v>0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243</v>
      </c>
      <c r="BM153" s="159" t="s">
        <v>590</v>
      </c>
    </row>
    <row r="154" spans="1:65" s="2" customFormat="1" ht="21.75" customHeight="1" x14ac:dyDescent="0.2">
      <c r="A154" s="29"/>
      <c r="B154" s="146"/>
      <c r="C154" s="147" t="s">
        <v>7</v>
      </c>
      <c r="D154" s="147" t="s">
        <v>240</v>
      </c>
      <c r="E154" s="148"/>
      <c r="F154" s="149" t="s">
        <v>278</v>
      </c>
      <c r="G154" s="150" t="s">
        <v>266</v>
      </c>
      <c r="H154" s="151">
        <v>1.3360000000000001</v>
      </c>
      <c r="I154" s="152"/>
      <c r="J154" s="153">
        <f t="shared" si="1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1"/>
        <v>0</v>
      </c>
      <c r="Q154" s="157">
        <v>0</v>
      </c>
      <c r="R154" s="157">
        <f t="shared" si="12"/>
        <v>0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243</v>
      </c>
      <c r="BM154" s="159" t="s">
        <v>592</v>
      </c>
    </row>
    <row r="155" spans="1:65" s="2" customFormat="1" ht="21.75" customHeight="1" x14ac:dyDescent="0.2">
      <c r="A155" s="29"/>
      <c r="B155" s="146"/>
      <c r="C155" s="147" t="s">
        <v>305</v>
      </c>
      <c r="D155" s="147" t="s">
        <v>240</v>
      </c>
      <c r="E155" s="148"/>
      <c r="F155" s="149" t="s">
        <v>287</v>
      </c>
      <c r="G155" s="150" t="s">
        <v>266</v>
      </c>
      <c r="H155" s="151">
        <v>1.3360000000000001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243</v>
      </c>
      <c r="BM155" s="159" t="s">
        <v>594</v>
      </c>
    </row>
    <row r="156" spans="1:65" s="12" customFormat="1" ht="22.95" customHeight="1" x14ac:dyDescent="0.25">
      <c r="B156" s="134"/>
      <c r="D156" s="135" t="s">
        <v>76</v>
      </c>
      <c r="E156" s="144"/>
      <c r="F156" s="144" t="s">
        <v>290</v>
      </c>
      <c r="I156" s="137"/>
      <c r="J156" s="145">
        <f>BK156</f>
        <v>0</v>
      </c>
      <c r="L156" s="134"/>
      <c r="M156" s="138"/>
      <c r="N156" s="139"/>
      <c r="O156" s="139"/>
      <c r="P156" s="140">
        <f>SUM(P157:P159)</f>
        <v>0</v>
      </c>
      <c r="Q156" s="139"/>
      <c r="R156" s="140">
        <f>SUM(R157:R159)</f>
        <v>0</v>
      </c>
      <c r="S156" s="139"/>
      <c r="T156" s="141">
        <f>SUM(T157:T159)</f>
        <v>0</v>
      </c>
      <c r="AR156" s="135" t="s">
        <v>83</v>
      </c>
      <c r="AT156" s="142" t="s">
        <v>76</v>
      </c>
      <c r="AU156" s="142" t="s">
        <v>83</v>
      </c>
      <c r="AY156" s="135" t="s">
        <v>237</v>
      </c>
      <c r="BK156" s="143">
        <f>SUM(BK157:BK159)</f>
        <v>0</v>
      </c>
    </row>
    <row r="157" spans="1:65" s="2" customFormat="1" ht="21.75" customHeight="1" x14ac:dyDescent="0.2">
      <c r="A157" s="29"/>
      <c r="B157" s="146"/>
      <c r="C157" s="147" t="s">
        <v>309</v>
      </c>
      <c r="D157" s="147" t="s">
        <v>240</v>
      </c>
      <c r="E157" s="148"/>
      <c r="F157" s="149" t="s">
        <v>292</v>
      </c>
      <c r="G157" s="150" t="s">
        <v>266</v>
      </c>
      <c r="H157" s="151">
        <v>8.9969999999999999</v>
      </c>
      <c r="I157" s="152"/>
      <c r="J157" s="153">
        <f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>O157*H157</f>
        <v>0</v>
      </c>
      <c r="Q157" s="157">
        <v>0</v>
      </c>
      <c r="R157" s="157">
        <f>Q157*H157</f>
        <v>0</v>
      </c>
      <c r="S157" s="157">
        <v>0</v>
      </c>
      <c r="T157" s="158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243</v>
      </c>
      <c r="BM157" s="159" t="s">
        <v>596</v>
      </c>
    </row>
    <row r="158" spans="1:65" s="2" customFormat="1" ht="44.25" customHeight="1" x14ac:dyDescent="0.2">
      <c r="A158" s="29"/>
      <c r="B158" s="146"/>
      <c r="C158" s="147" t="s">
        <v>314</v>
      </c>
      <c r="D158" s="147" t="s">
        <v>240</v>
      </c>
      <c r="E158" s="148"/>
      <c r="F158" s="149" t="s">
        <v>295</v>
      </c>
      <c r="G158" s="150" t="s">
        <v>266</v>
      </c>
      <c r="H158" s="151">
        <v>8.9969999999999999</v>
      </c>
      <c r="I158" s="152"/>
      <c r="J158" s="153">
        <f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>O158*H158</f>
        <v>0</v>
      </c>
      <c r="Q158" s="157">
        <v>0</v>
      </c>
      <c r="R158" s="157">
        <f>Q158*H158</f>
        <v>0</v>
      </c>
      <c r="S158" s="157">
        <v>0</v>
      </c>
      <c r="T158" s="158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243</v>
      </c>
      <c r="AT158" s="159" t="s">
        <v>240</v>
      </c>
      <c r="AU158" s="159" t="s">
        <v>89</v>
      </c>
      <c r="AY158" s="14" t="s">
        <v>237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4" t="s">
        <v>89</v>
      </c>
      <c r="BK158" s="160">
        <f>ROUND(I158*H158,2)</f>
        <v>0</v>
      </c>
      <c r="BL158" s="14" t="s">
        <v>243</v>
      </c>
      <c r="BM158" s="159" t="s">
        <v>598</v>
      </c>
    </row>
    <row r="159" spans="1:65" s="2" customFormat="1" ht="33" customHeight="1" x14ac:dyDescent="0.2">
      <c r="A159" s="29"/>
      <c r="B159" s="146"/>
      <c r="C159" s="147" t="s">
        <v>317</v>
      </c>
      <c r="D159" s="147" t="s">
        <v>240</v>
      </c>
      <c r="E159" s="148"/>
      <c r="F159" s="149" t="s">
        <v>298</v>
      </c>
      <c r="G159" s="150" t="s">
        <v>266</v>
      </c>
      <c r="H159" s="151">
        <v>8.9969999999999999</v>
      </c>
      <c r="I159" s="152"/>
      <c r="J159" s="153">
        <f>ROUND(I159*H159,2)</f>
        <v>0</v>
      </c>
      <c r="K159" s="154"/>
      <c r="L159" s="30"/>
      <c r="M159" s="155" t="s">
        <v>1</v>
      </c>
      <c r="N159" s="156" t="s">
        <v>43</v>
      </c>
      <c r="O159" s="54"/>
      <c r="P159" s="157">
        <f>O159*H159</f>
        <v>0</v>
      </c>
      <c r="Q159" s="157">
        <v>0</v>
      </c>
      <c r="R159" s="157">
        <f>Q159*H159</f>
        <v>0</v>
      </c>
      <c r="S159" s="157">
        <v>0</v>
      </c>
      <c r="T159" s="158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4" t="s">
        <v>89</v>
      </c>
      <c r="BK159" s="160">
        <f>ROUND(I159*H159,2)</f>
        <v>0</v>
      </c>
      <c r="BL159" s="14" t="s">
        <v>243</v>
      </c>
      <c r="BM159" s="159" t="s">
        <v>600</v>
      </c>
    </row>
    <row r="160" spans="1:65" s="12" customFormat="1" ht="25.95" customHeight="1" x14ac:dyDescent="0.25">
      <c r="B160" s="134"/>
      <c r="D160" s="135" t="s">
        <v>76</v>
      </c>
      <c r="E160" s="136"/>
      <c r="F160" s="136" t="s">
        <v>300</v>
      </c>
      <c r="I160" s="137"/>
      <c r="J160" s="122">
        <f>BK160</f>
        <v>0</v>
      </c>
      <c r="L160" s="134"/>
      <c r="M160" s="138"/>
      <c r="N160" s="139"/>
      <c r="O160" s="139"/>
      <c r="P160" s="140">
        <f>P161+P174+P189+P193</f>
        <v>0</v>
      </c>
      <c r="Q160" s="139"/>
      <c r="R160" s="140">
        <f>R161+R174+R189+R193</f>
        <v>3.3381413000000002</v>
      </c>
      <c r="S160" s="139"/>
      <c r="T160" s="141">
        <f>T161+T174+T189+T193</f>
        <v>1.014823</v>
      </c>
      <c r="AR160" s="135" t="s">
        <v>89</v>
      </c>
      <c r="AT160" s="142" t="s">
        <v>76</v>
      </c>
      <c r="AU160" s="142" t="s">
        <v>77</v>
      </c>
      <c r="AY160" s="135" t="s">
        <v>237</v>
      </c>
      <c r="BK160" s="143">
        <f>BK161+BK174+BK189+BK193</f>
        <v>0</v>
      </c>
    </row>
    <row r="161" spans="1:65" s="12" customFormat="1" ht="22.95" customHeight="1" x14ac:dyDescent="0.25">
      <c r="B161" s="134"/>
      <c r="D161" s="135" t="s">
        <v>76</v>
      </c>
      <c r="E161" s="144"/>
      <c r="F161" s="144" t="s">
        <v>301</v>
      </c>
      <c r="I161" s="137"/>
      <c r="J161" s="145">
        <f>BK161</f>
        <v>0</v>
      </c>
      <c r="L161" s="134"/>
      <c r="M161" s="138"/>
      <c r="N161" s="139"/>
      <c r="O161" s="139"/>
      <c r="P161" s="140">
        <f>SUM(P162:P173)</f>
        <v>0</v>
      </c>
      <c r="Q161" s="139"/>
      <c r="R161" s="140">
        <f>SUM(R162:R173)</f>
        <v>9.012000000000002E-2</v>
      </c>
      <c r="S161" s="139"/>
      <c r="T161" s="141">
        <f>SUM(T162:T173)</f>
        <v>0.13746</v>
      </c>
      <c r="AR161" s="135" t="s">
        <v>89</v>
      </c>
      <c r="AT161" s="142" t="s">
        <v>76</v>
      </c>
      <c r="AU161" s="142" t="s">
        <v>83</v>
      </c>
      <c r="AY161" s="135" t="s">
        <v>237</v>
      </c>
      <c r="BK161" s="143">
        <f>SUM(BK162:BK173)</f>
        <v>0</v>
      </c>
    </row>
    <row r="162" spans="1:65" s="2" customFormat="1" ht="21.75" customHeight="1" x14ac:dyDescent="0.2">
      <c r="A162" s="29"/>
      <c r="B162" s="146"/>
      <c r="C162" s="147" t="s">
        <v>320</v>
      </c>
      <c r="D162" s="147" t="s">
        <v>240</v>
      </c>
      <c r="E162" s="148"/>
      <c r="F162" s="149" t="s">
        <v>302</v>
      </c>
      <c r="G162" s="150" t="s">
        <v>303</v>
      </c>
      <c r="H162" s="151">
        <v>6</v>
      </c>
      <c r="I162" s="152"/>
      <c r="J162" s="153">
        <f t="shared" ref="J162:J173" si="20">ROUND(I162*H162,2)</f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ref="P162:P173" si="21">O162*H162</f>
        <v>0</v>
      </c>
      <c r="Q162" s="157">
        <v>0</v>
      </c>
      <c r="R162" s="157">
        <f t="shared" ref="R162:R173" si="22">Q162*H162</f>
        <v>0</v>
      </c>
      <c r="S162" s="157">
        <v>1.9460000000000002E-2</v>
      </c>
      <c r="T162" s="158">
        <f t="shared" ref="T162:T173" si="23">S162*H162</f>
        <v>0.11676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286</v>
      </c>
      <c r="AT162" s="159" t="s">
        <v>240</v>
      </c>
      <c r="AU162" s="159" t="s">
        <v>89</v>
      </c>
      <c r="AY162" s="14" t="s">
        <v>237</v>
      </c>
      <c r="BE162" s="160">
        <f t="shared" ref="BE162:BE173" si="24">IF(N162="základná",J162,0)</f>
        <v>0</v>
      </c>
      <c r="BF162" s="160">
        <f t="shared" ref="BF162:BF173" si="25">IF(N162="znížená",J162,0)</f>
        <v>0</v>
      </c>
      <c r="BG162" s="160">
        <f t="shared" ref="BG162:BG173" si="26">IF(N162="zákl. prenesená",J162,0)</f>
        <v>0</v>
      </c>
      <c r="BH162" s="160">
        <f t="shared" ref="BH162:BH173" si="27">IF(N162="zníž. prenesená",J162,0)</f>
        <v>0</v>
      </c>
      <c r="BI162" s="160">
        <f t="shared" ref="BI162:BI173" si="28">IF(N162="nulová",J162,0)</f>
        <v>0</v>
      </c>
      <c r="BJ162" s="14" t="s">
        <v>89</v>
      </c>
      <c r="BK162" s="160">
        <f t="shared" ref="BK162:BK173" si="29">ROUND(I162*H162,2)</f>
        <v>0</v>
      </c>
      <c r="BL162" s="14" t="s">
        <v>286</v>
      </c>
      <c r="BM162" s="159" t="s">
        <v>270</v>
      </c>
    </row>
    <row r="163" spans="1:65" s="2" customFormat="1" ht="21.75" customHeight="1" x14ac:dyDescent="0.2">
      <c r="A163" s="29"/>
      <c r="B163" s="146"/>
      <c r="C163" s="147" t="s">
        <v>323</v>
      </c>
      <c r="D163" s="147" t="s">
        <v>240</v>
      </c>
      <c r="E163" s="148"/>
      <c r="F163" s="149" t="s">
        <v>306</v>
      </c>
      <c r="G163" s="150" t="s">
        <v>307</v>
      </c>
      <c r="H163" s="151">
        <v>6</v>
      </c>
      <c r="I163" s="152"/>
      <c r="J163" s="153">
        <f t="shared" si="2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21"/>
        <v>0</v>
      </c>
      <c r="Q163" s="157">
        <v>2.3E-3</v>
      </c>
      <c r="R163" s="157">
        <f t="shared" si="22"/>
        <v>1.38E-2</v>
      </c>
      <c r="S163" s="157">
        <v>0</v>
      </c>
      <c r="T163" s="158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286</v>
      </c>
      <c r="AT163" s="159" t="s">
        <v>240</v>
      </c>
      <c r="AU163" s="159" t="s">
        <v>89</v>
      </c>
      <c r="AY163" s="14" t="s">
        <v>237</v>
      </c>
      <c r="BE163" s="160">
        <f t="shared" si="24"/>
        <v>0</v>
      </c>
      <c r="BF163" s="160">
        <f t="shared" si="25"/>
        <v>0</v>
      </c>
      <c r="BG163" s="160">
        <f t="shared" si="26"/>
        <v>0</v>
      </c>
      <c r="BH163" s="160">
        <f t="shared" si="27"/>
        <v>0</v>
      </c>
      <c r="BI163" s="160">
        <f t="shared" si="28"/>
        <v>0</v>
      </c>
      <c r="BJ163" s="14" t="s">
        <v>89</v>
      </c>
      <c r="BK163" s="160">
        <f t="shared" si="29"/>
        <v>0</v>
      </c>
      <c r="BL163" s="14" t="s">
        <v>286</v>
      </c>
      <c r="BM163" s="159" t="s">
        <v>273</v>
      </c>
    </row>
    <row r="164" spans="1:65" s="2" customFormat="1" ht="21.75" customHeight="1" x14ac:dyDescent="0.2">
      <c r="A164" s="29"/>
      <c r="B164" s="146"/>
      <c r="C164" s="161" t="s">
        <v>326</v>
      </c>
      <c r="D164" s="161" t="s">
        <v>310</v>
      </c>
      <c r="E164" s="162"/>
      <c r="F164" s="163" t="s">
        <v>3910</v>
      </c>
      <c r="G164" s="164" t="s">
        <v>307</v>
      </c>
      <c r="H164" s="165">
        <v>6</v>
      </c>
      <c r="I164" s="166"/>
      <c r="J164" s="167">
        <f t="shared" si="2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21"/>
        <v>0</v>
      </c>
      <c r="Q164" s="157">
        <v>1.0999999999999999E-2</v>
      </c>
      <c r="R164" s="157">
        <f t="shared" si="22"/>
        <v>6.6000000000000003E-2</v>
      </c>
      <c r="S164" s="157">
        <v>0</v>
      </c>
      <c r="T164" s="158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312</v>
      </c>
      <c r="AT164" s="159" t="s">
        <v>310</v>
      </c>
      <c r="AU164" s="159" t="s">
        <v>89</v>
      </c>
      <c r="AY164" s="14" t="s">
        <v>237</v>
      </c>
      <c r="BE164" s="160">
        <f t="shared" si="24"/>
        <v>0</v>
      </c>
      <c r="BF164" s="160">
        <f t="shared" si="25"/>
        <v>0</v>
      </c>
      <c r="BG164" s="160">
        <f t="shared" si="26"/>
        <v>0</v>
      </c>
      <c r="BH164" s="160">
        <f t="shared" si="27"/>
        <v>0</v>
      </c>
      <c r="BI164" s="160">
        <f t="shared" si="28"/>
        <v>0</v>
      </c>
      <c r="BJ164" s="14" t="s">
        <v>89</v>
      </c>
      <c r="BK164" s="160">
        <f t="shared" si="29"/>
        <v>0</v>
      </c>
      <c r="BL164" s="14" t="s">
        <v>286</v>
      </c>
      <c r="BM164" s="159" t="s">
        <v>276</v>
      </c>
    </row>
    <row r="165" spans="1:65" s="2" customFormat="1" ht="21.75" customHeight="1" x14ac:dyDescent="0.2">
      <c r="A165" s="29"/>
      <c r="B165" s="146"/>
      <c r="C165" s="147" t="s">
        <v>329</v>
      </c>
      <c r="D165" s="147" t="s">
        <v>240</v>
      </c>
      <c r="E165" s="148"/>
      <c r="F165" s="149" t="s">
        <v>315</v>
      </c>
      <c r="G165" s="150" t="s">
        <v>303</v>
      </c>
      <c r="H165" s="151">
        <v>6</v>
      </c>
      <c r="I165" s="152"/>
      <c r="J165" s="153">
        <f t="shared" si="2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21"/>
        <v>0</v>
      </c>
      <c r="Q165" s="157">
        <v>0</v>
      </c>
      <c r="R165" s="157">
        <f t="shared" si="22"/>
        <v>0</v>
      </c>
      <c r="S165" s="157">
        <v>2.5999999999999999E-3</v>
      </c>
      <c r="T165" s="158">
        <f t="shared" si="23"/>
        <v>1.5599999999999999E-2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286</v>
      </c>
      <c r="AT165" s="159" t="s">
        <v>240</v>
      </c>
      <c r="AU165" s="159" t="s">
        <v>89</v>
      </c>
      <c r="AY165" s="14" t="s">
        <v>237</v>
      </c>
      <c r="BE165" s="160">
        <f t="shared" si="24"/>
        <v>0</v>
      </c>
      <c r="BF165" s="160">
        <f t="shared" si="25"/>
        <v>0</v>
      </c>
      <c r="BG165" s="160">
        <f t="shared" si="26"/>
        <v>0</v>
      </c>
      <c r="BH165" s="160">
        <f t="shared" si="27"/>
        <v>0</v>
      </c>
      <c r="BI165" s="160">
        <f t="shared" si="28"/>
        <v>0</v>
      </c>
      <c r="BJ165" s="14" t="s">
        <v>89</v>
      </c>
      <c r="BK165" s="160">
        <f t="shared" si="29"/>
        <v>0</v>
      </c>
      <c r="BL165" s="14" t="s">
        <v>286</v>
      </c>
      <c r="BM165" s="159" t="s">
        <v>279</v>
      </c>
    </row>
    <row r="166" spans="1:65" s="2" customFormat="1" ht="33" customHeight="1" x14ac:dyDescent="0.2">
      <c r="A166" s="29"/>
      <c r="B166" s="146"/>
      <c r="C166" s="147" t="s">
        <v>332</v>
      </c>
      <c r="D166" s="147" t="s">
        <v>240</v>
      </c>
      <c r="E166" s="148"/>
      <c r="F166" s="149" t="s">
        <v>318</v>
      </c>
      <c r="G166" s="150" t="s">
        <v>307</v>
      </c>
      <c r="H166" s="151">
        <v>6</v>
      </c>
      <c r="I166" s="152"/>
      <c r="J166" s="153">
        <f t="shared" si="2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21"/>
        <v>0</v>
      </c>
      <c r="Q166" s="157">
        <v>0</v>
      </c>
      <c r="R166" s="157">
        <f t="shared" si="22"/>
        <v>0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286</v>
      </c>
      <c r="AT166" s="159" t="s">
        <v>240</v>
      </c>
      <c r="AU166" s="159" t="s">
        <v>89</v>
      </c>
      <c r="AY166" s="14" t="s">
        <v>237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286</v>
      </c>
      <c r="BM166" s="159" t="s">
        <v>282</v>
      </c>
    </row>
    <row r="167" spans="1:65" s="2" customFormat="1" ht="21.75" customHeight="1" x14ac:dyDescent="0.2">
      <c r="A167" s="29"/>
      <c r="B167" s="146"/>
      <c r="C167" s="161" t="s">
        <v>335</v>
      </c>
      <c r="D167" s="161" t="s">
        <v>310</v>
      </c>
      <c r="E167" s="162"/>
      <c r="F167" s="163" t="s">
        <v>3487</v>
      </c>
      <c r="G167" s="164" t="s">
        <v>307</v>
      </c>
      <c r="H167" s="165">
        <v>6</v>
      </c>
      <c r="I167" s="166"/>
      <c r="J167" s="167">
        <f t="shared" si="2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21"/>
        <v>0</v>
      </c>
      <c r="Q167" s="157">
        <v>1.49E-3</v>
      </c>
      <c r="R167" s="157">
        <f t="shared" si="22"/>
        <v>8.94E-3</v>
      </c>
      <c r="S167" s="157">
        <v>0</v>
      </c>
      <c r="T167" s="158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312</v>
      </c>
      <c r="AT167" s="159" t="s">
        <v>310</v>
      </c>
      <c r="AU167" s="159" t="s">
        <v>89</v>
      </c>
      <c r="AY167" s="14" t="s">
        <v>237</v>
      </c>
      <c r="BE167" s="160">
        <f t="shared" si="24"/>
        <v>0</v>
      </c>
      <c r="BF167" s="160">
        <f t="shared" si="25"/>
        <v>0</v>
      </c>
      <c r="BG167" s="160">
        <f t="shared" si="26"/>
        <v>0</v>
      </c>
      <c r="BH167" s="160">
        <f t="shared" si="27"/>
        <v>0</v>
      </c>
      <c r="BI167" s="160">
        <f t="shared" si="28"/>
        <v>0</v>
      </c>
      <c r="BJ167" s="14" t="s">
        <v>89</v>
      </c>
      <c r="BK167" s="160">
        <f t="shared" si="29"/>
        <v>0</v>
      </c>
      <c r="BL167" s="14" t="s">
        <v>286</v>
      </c>
      <c r="BM167" s="159" t="s">
        <v>285</v>
      </c>
    </row>
    <row r="168" spans="1:65" s="2" customFormat="1" ht="33" customHeight="1" x14ac:dyDescent="0.2">
      <c r="A168" s="29"/>
      <c r="B168" s="146"/>
      <c r="C168" s="147" t="s">
        <v>338</v>
      </c>
      <c r="D168" s="147" t="s">
        <v>240</v>
      </c>
      <c r="E168" s="148"/>
      <c r="F168" s="149" t="s">
        <v>324</v>
      </c>
      <c r="G168" s="150" t="s">
        <v>307</v>
      </c>
      <c r="H168" s="151">
        <v>6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0</v>
      </c>
      <c r="R168" s="157">
        <f t="shared" si="22"/>
        <v>0</v>
      </c>
      <c r="S168" s="157">
        <v>8.4999999999999995E-4</v>
      </c>
      <c r="T168" s="158">
        <f t="shared" si="23"/>
        <v>5.0999999999999995E-3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286</v>
      </c>
      <c r="AT168" s="159" t="s">
        <v>240</v>
      </c>
      <c r="AU168" s="159" t="s">
        <v>89</v>
      </c>
      <c r="AY168" s="14" t="s">
        <v>237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286</v>
      </c>
      <c r="BM168" s="159" t="s">
        <v>288</v>
      </c>
    </row>
    <row r="169" spans="1:65" s="2" customFormat="1" ht="21.75" customHeight="1" x14ac:dyDescent="0.2">
      <c r="A169" s="29"/>
      <c r="B169" s="146"/>
      <c r="C169" s="147" t="s">
        <v>312</v>
      </c>
      <c r="D169" s="147" t="s">
        <v>240</v>
      </c>
      <c r="E169" s="148"/>
      <c r="F169" s="149" t="s">
        <v>327</v>
      </c>
      <c r="G169" s="150" t="s">
        <v>307</v>
      </c>
      <c r="H169" s="151">
        <v>6</v>
      </c>
      <c r="I169" s="152"/>
      <c r="J169" s="153">
        <f t="shared" si="2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21"/>
        <v>0</v>
      </c>
      <c r="Q169" s="157">
        <v>0</v>
      </c>
      <c r="R169" s="157">
        <f t="shared" si="22"/>
        <v>0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286</v>
      </c>
      <c r="AT169" s="159" t="s">
        <v>240</v>
      </c>
      <c r="AU169" s="159" t="s">
        <v>89</v>
      </c>
      <c r="AY169" s="14" t="s">
        <v>237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286</v>
      </c>
      <c r="BM169" s="159" t="s">
        <v>636</v>
      </c>
    </row>
    <row r="170" spans="1:65" s="2" customFormat="1" ht="33" customHeight="1" x14ac:dyDescent="0.2">
      <c r="A170" s="29"/>
      <c r="B170" s="146"/>
      <c r="C170" s="161" t="s">
        <v>344</v>
      </c>
      <c r="D170" s="161" t="s">
        <v>310</v>
      </c>
      <c r="E170" s="162"/>
      <c r="F170" s="163" t="s">
        <v>3911</v>
      </c>
      <c r="G170" s="164" t="s">
        <v>307</v>
      </c>
      <c r="H170" s="165">
        <v>6</v>
      </c>
      <c r="I170" s="166"/>
      <c r="J170" s="167">
        <f t="shared" si="2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21"/>
        <v>0</v>
      </c>
      <c r="Q170" s="157">
        <v>2.3000000000000001E-4</v>
      </c>
      <c r="R170" s="157">
        <f t="shared" si="22"/>
        <v>1.3800000000000002E-3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312</v>
      </c>
      <c r="AT170" s="159" t="s">
        <v>310</v>
      </c>
      <c r="AU170" s="159" t="s">
        <v>89</v>
      </c>
      <c r="AY170" s="14" t="s">
        <v>237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286</v>
      </c>
      <c r="BM170" s="159" t="s">
        <v>293</v>
      </c>
    </row>
    <row r="171" spans="1:65" s="2" customFormat="1" ht="21.75" customHeight="1" x14ac:dyDescent="0.2">
      <c r="A171" s="29"/>
      <c r="B171" s="146"/>
      <c r="C171" s="147" t="s">
        <v>347</v>
      </c>
      <c r="D171" s="147" t="s">
        <v>240</v>
      </c>
      <c r="E171" s="148"/>
      <c r="F171" s="149" t="s">
        <v>333</v>
      </c>
      <c r="G171" s="150" t="s">
        <v>266</v>
      </c>
      <c r="H171" s="151">
        <v>0.09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0</v>
      </c>
      <c r="R171" s="157">
        <f t="shared" si="22"/>
        <v>0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286</v>
      </c>
      <c r="AT171" s="159" t="s">
        <v>240</v>
      </c>
      <c r="AU171" s="159" t="s">
        <v>89</v>
      </c>
      <c r="AY171" s="14" t="s">
        <v>237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286</v>
      </c>
      <c r="BM171" s="159" t="s">
        <v>296</v>
      </c>
    </row>
    <row r="172" spans="1:65" s="2" customFormat="1" ht="33" customHeight="1" x14ac:dyDescent="0.2">
      <c r="A172" s="29"/>
      <c r="B172" s="146"/>
      <c r="C172" s="147" t="s">
        <v>351</v>
      </c>
      <c r="D172" s="147" t="s">
        <v>240</v>
      </c>
      <c r="E172" s="148"/>
      <c r="F172" s="149" t="s">
        <v>336</v>
      </c>
      <c r="G172" s="150" t="s">
        <v>266</v>
      </c>
      <c r="H172" s="151">
        <v>0.09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0</v>
      </c>
      <c r="R172" s="157">
        <f t="shared" si="22"/>
        <v>0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286</v>
      </c>
      <c r="AT172" s="159" t="s">
        <v>240</v>
      </c>
      <c r="AU172" s="159" t="s">
        <v>89</v>
      </c>
      <c r="AY172" s="14" t="s">
        <v>237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286</v>
      </c>
      <c r="BM172" s="159" t="s">
        <v>299</v>
      </c>
    </row>
    <row r="173" spans="1:65" s="2" customFormat="1" ht="21.75" customHeight="1" x14ac:dyDescent="0.2">
      <c r="A173" s="29"/>
      <c r="B173" s="146"/>
      <c r="C173" s="147" t="s">
        <v>354</v>
      </c>
      <c r="D173" s="147" t="s">
        <v>240</v>
      </c>
      <c r="E173" s="148"/>
      <c r="F173" s="149" t="s">
        <v>339</v>
      </c>
      <c r="G173" s="150" t="s">
        <v>266</v>
      </c>
      <c r="H173" s="151">
        <v>0.09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0</v>
      </c>
      <c r="R173" s="157">
        <f t="shared" si="22"/>
        <v>0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286</v>
      </c>
      <c r="AT173" s="159" t="s">
        <v>240</v>
      </c>
      <c r="AU173" s="159" t="s">
        <v>89</v>
      </c>
      <c r="AY173" s="14" t="s">
        <v>237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286</v>
      </c>
      <c r="BM173" s="159" t="s">
        <v>641</v>
      </c>
    </row>
    <row r="174" spans="1:65" s="12" customFormat="1" ht="22.95" customHeight="1" x14ac:dyDescent="0.25">
      <c r="B174" s="134"/>
      <c r="D174" s="135" t="s">
        <v>76</v>
      </c>
      <c r="E174" s="144"/>
      <c r="F174" s="144" t="s">
        <v>373</v>
      </c>
      <c r="I174" s="137"/>
      <c r="J174" s="145">
        <f>BK174</f>
        <v>0</v>
      </c>
      <c r="L174" s="134"/>
      <c r="M174" s="138"/>
      <c r="N174" s="139"/>
      <c r="O174" s="139"/>
      <c r="P174" s="140">
        <f>SUM(P175:P188)</f>
        <v>0</v>
      </c>
      <c r="Q174" s="139"/>
      <c r="R174" s="140">
        <f>SUM(R175:R188)</f>
        <v>2.7854305999999998</v>
      </c>
      <c r="S174" s="139"/>
      <c r="T174" s="141">
        <f>SUM(T175:T188)</f>
        <v>0.59872000000000003</v>
      </c>
      <c r="AR174" s="135" t="s">
        <v>89</v>
      </c>
      <c r="AT174" s="142" t="s">
        <v>76</v>
      </c>
      <c r="AU174" s="142" t="s">
        <v>83</v>
      </c>
      <c r="AY174" s="135" t="s">
        <v>237</v>
      </c>
      <c r="BK174" s="143">
        <f>SUM(BK175:BK188)</f>
        <v>0</v>
      </c>
    </row>
    <row r="175" spans="1:65" s="2" customFormat="1" ht="16.5" customHeight="1" x14ac:dyDescent="0.2">
      <c r="A175" s="29"/>
      <c r="B175" s="146"/>
      <c r="C175" s="147" t="s">
        <v>358</v>
      </c>
      <c r="D175" s="147" t="s">
        <v>240</v>
      </c>
      <c r="E175" s="148"/>
      <c r="F175" s="149" t="s">
        <v>375</v>
      </c>
      <c r="G175" s="150" t="s">
        <v>376</v>
      </c>
      <c r="H175" s="151">
        <v>245</v>
      </c>
      <c r="I175" s="152"/>
      <c r="J175" s="153">
        <f t="shared" ref="J175:J188" si="30"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ref="P175:P188" si="31">O175*H175</f>
        <v>0</v>
      </c>
      <c r="Q175" s="157">
        <v>0</v>
      </c>
      <c r="R175" s="157">
        <f t="shared" ref="R175:R188" si="32">Q175*H175</f>
        <v>0</v>
      </c>
      <c r="S175" s="157">
        <v>1E-3</v>
      </c>
      <c r="T175" s="158">
        <f t="shared" ref="T175:T188" si="33">S175*H175</f>
        <v>0.245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286</v>
      </c>
      <c r="AT175" s="159" t="s">
        <v>240</v>
      </c>
      <c r="AU175" s="159" t="s">
        <v>89</v>
      </c>
      <c r="AY175" s="14" t="s">
        <v>237</v>
      </c>
      <c r="BE175" s="160">
        <f t="shared" ref="BE175:BE188" si="34">IF(N175="základná",J175,0)</f>
        <v>0</v>
      </c>
      <c r="BF175" s="160">
        <f t="shared" ref="BF175:BF188" si="35">IF(N175="znížená",J175,0)</f>
        <v>0</v>
      </c>
      <c r="BG175" s="160">
        <f t="shared" ref="BG175:BG188" si="36">IF(N175="zákl. prenesená",J175,0)</f>
        <v>0</v>
      </c>
      <c r="BH175" s="160">
        <f t="shared" ref="BH175:BH188" si="37">IF(N175="zníž. prenesená",J175,0)</f>
        <v>0</v>
      </c>
      <c r="BI175" s="160">
        <f t="shared" ref="BI175:BI188" si="38">IF(N175="nulová",J175,0)</f>
        <v>0</v>
      </c>
      <c r="BJ175" s="14" t="s">
        <v>89</v>
      </c>
      <c r="BK175" s="160">
        <f t="shared" ref="BK175:BK188" si="39">ROUND(I175*H175,2)</f>
        <v>0</v>
      </c>
      <c r="BL175" s="14" t="s">
        <v>286</v>
      </c>
      <c r="BM175" s="159" t="s">
        <v>682</v>
      </c>
    </row>
    <row r="176" spans="1:65" s="2" customFormat="1" ht="16.5" customHeight="1" x14ac:dyDescent="0.2">
      <c r="A176" s="29"/>
      <c r="B176" s="146"/>
      <c r="C176" s="147" t="s">
        <v>361</v>
      </c>
      <c r="D176" s="147" t="s">
        <v>240</v>
      </c>
      <c r="E176" s="148"/>
      <c r="F176" s="149" t="s">
        <v>379</v>
      </c>
      <c r="G176" s="150" t="s">
        <v>376</v>
      </c>
      <c r="H176" s="151">
        <v>245.2</v>
      </c>
      <c r="I176" s="152"/>
      <c r="J176" s="153">
        <f t="shared" si="3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31"/>
        <v>0</v>
      </c>
      <c r="Q176" s="157">
        <v>4.0000000000000003E-5</v>
      </c>
      <c r="R176" s="157">
        <f t="shared" si="32"/>
        <v>9.8080000000000007E-3</v>
      </c>
      <c r="S176" s="157">
        <v>0</v>
      </c>
      <c r="T176" s="158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286</v>
      </c>
      <c r="AT176" s="159" t="s">
        <v>240</v>
      </c>
      <c r="AU176" s="159" t="s">
        <v>89</v>
      </c>
      <c r="AY176" s="14" t="s">
        <v>237</v>
      </c>
      <c r="BE176" s="160">
        <f t="shared" si="34"/>
        <v>0</v>
      </c>
      <c r="BF176" s="160">
        <f t="shared" si="35"/>
        <v>0</v>
      </c>
      <c r="BG176" s="160">
        <f t="shared" si="36"/>
        <v>0</v>
      </c>
      <c r="BH176" s="160">
        <f t="shared" si="37"/>
        <v>0</v>
      </c>
      <c r="BI176" s="160">
        <f t="shared" si="38"/>
        <v>0</v>
      </c>
      <c r="BJ176" s="14" t="s">
        <v>89</v>
      </c>
      <c r="BK176" s="160">
        <f t="shared" si="39"/>
        <v>0</v>
      </c>
      <c r="BL176" s="14" t="s">
        <v>286</v>
      </c>
      <c r="BM176" s="159" t="s">
        <v>685</v>
      </c>
    </row>
    <row r="177" spans="1:65" s="2" customFormat="1" ht="21.75" customHeight="1" x14ac:dyDescent="0.2">
      <c r="A177" s="29"/>
      <c r="B177" s="146"/>
      <c r="C177" s="161" t="s">
        <v>364</v>
      </c>
      <c r="D177" s="161" t="s">
        <v>310</v>
      </c>
      <c r="E177" s="162"/>
      <c r="F177" s="163" t="s">
        <v>382</v>
      </c>
      <c r="G177" s="164" t="s">
        <v>376</v>
      </c>
      <c r="H177" s="165">
        <v>25.01</v>
      </c>
      <c r="I177" s="166"/>
      <c r="J177" s="167">
        <f t="shared" si="30"/>
        <v>0</v>
      </c>
      <c r="K177" s="168"/>
      <c r="L177" s="169"/>
      <c r="M177" s="170" t="s">
        <v>1</v>
      </c>
      <c r="N177" s="171" t="s">
        <v>43</v>
      </c>
      <c r="O177" s="54"/>
      <c r="P177" s="157">
        <f t="shared" si="31"/>
        <v>0</v>
      </c>
      <c r="Q177" s="157">
        <v>1.6299999999999999E-3</v>
      </c>
      <c r="R177" s="157">
        <f t="shared" si="32"/>
        <v>4.0766299999999998E-2</v>
      </c>
      <c r="S177" s="157">
        <v>0</v>
      </c>
      <c r="T177" s="158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312</v>
      </c>
      <c r="AT177" s="159" t="s">
        <v>310</v>
      </c>
      <c r="AU177" s="159" t="s">
        <v>89</v>
      </c>
      <c r="AY177" s="14" t="s">
        <v>237</v>
      </c>
      <c r="BE177" s="160">
        <f t="shared" si="34"/>
        <v>0</v>
      </c>
      <c r="BF177" s="160">
        <f t="shared" si="35"/>
        <v>0</v>
      </c>
      <c r="BG177" s="160">
        <f t="shared" si="36"/>
        <v>0</v>
      </c>
      <c r="BH177" s="160">
        <f t="shared" si="37"/>
        <v>0</v>
      </c>
      <c r="BI177" s="160">
        <f t="shared" si="38"/>
        <v>0</v>
      </c>
      <c r="BJ177" s="14" t="s">
        <v>89</v>
      </c>
      <c r="BK177" s="160">
        <f t="shared" si="39"/>
        <v>0</v>
      </c>
      <c r="BL177" s="14" t="s">
        <v>286</v>
      </c>
      <c r="BM177" s="159" t="s">
        <v>687</v>
      </c>
    </row>
    <row r="178" spans="1:65" s="2" customFormat="1" ht="44.25" customHeight="1" x14ac:dyDescent="0.2">
      <c r="A178" s="29"/>
      <c r="B178" s="146"/>
      <c r="C178" s="161" t="s">
        <v>367</v>
      </c>
      <c r="D178" s="161" t="s">
        <v>310</v>
      </c>
      <c r="E178" s="162"/>
      <c r="F178" s="163" t="s">
        <v>385</v>
      </c>
      <c r="G178" s="164" t="s">
        <v>242</v>
      </c>
      <c r="H178" s="165">
        <v>2.5009999999999999</v>
      </c>
      <c r="I178" s="166"/>
      <c r="J178" s="167">
        <f t="shared" si="3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31"/>
        <v>0</v>
      </c>
      <c r="Q178" s="157">
        <v>2.5000000000000001E-3</v>
      </c>
      <c r="R178" s="157">
        <f t="shared" si="32"/>
        <v>6.2525000000000002E-3</v>
      </c>
      <c r="S178" s="157">
        <v>0</v>
      </c>
      <c r="T178" s="158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312</v>
      </c>
      <c r="AT178" s="159" t="s">
        <v>310</v>
      </c>
      <c r="AU178" s="159" t="s">
        <v>89</v>
      </c>
      <c r="AY178" s="14" t="s">
        <v>237</v>
      </c>
      <c r="BE178" s="160">
        <f t="shared" si="34"/>
        <v>0</v>
      </c>
      <c r="BF178" s="160">
        <f t="shared" si="35"/>
        <v>0</v>
      </c>
      <c r="BG178" s="160">
        <f t="shared" si="36"/>
        <v>0</v>
      </c>
      <c r="BH178" s="160">
        <f t="shared" si="37"/>
        <v>0</v>
      </c>
      <c r="BI178" s="160">
        <f t="shared" si="38"/>
        <v>0</v>
      </c>
      <c r="BJ178" s="14" t="s">
        <v>89</v>
      </c>
      <c r="BK178" s="160">
        <f t="shared" si="39"/>
        <v>0</v>
      </c>
      <c r="BL178" s="14" t="s">
        <v>286</v>
      </c>
      <c r="BM178" s="159" t="s">
        <v>690</v>
      </c>
    </row>
    <row r="179" spans="1:65" s="2" customFormat="1" ht="21.75" customHeight="1" x14ac:dyDescent="0.2">
      <c r="A179" s="29"/>
      <c r="B179" s="146"/>
      <c r="C179" s="147" t="s">
        <v>370</v>
      </c>
      <c r="D179" s="147" t="s">
        <v>240</v>
      </c>
      <c r="E179" s="148"/>
      <c r="F179" s="149" t="s">
        <v>388</v>
      </c>
      <c r="G179" s="150" t="s">
        <v>242</v>
      </c>
      <c r="H179" s="151">
        <v>353.72</v>
      </c>
      <c r="I179" s="152"/>
      <c r="J179" s="153">
        <f t="shared" si="3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31"/>
        <v>0</v>
      </c>
      <c r="Q179" s="157">
        <v>0</v>
      </c>
      <c r="R179" s="157">
        <f t="shared" si="32"/>
        <v>0</v>
      </c>
      <c r="S179" s="157">
        <v>1E-3</v>
      </c>
      <c r="T179" s="158">
        <f t="shared" si="33"/>
        <v>0.35372000000000003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286</v>
      </c>
      <c r="AT179" s="159" t="s">
        <v>240</v>
      </c>
      <c r="AU179" s="159" t="s">
        <v>89</v>
      </c>
      <c r="AY179" s="14" t="s">
        <v>237</v>
      </c>
      <c r="BE179" s="160">
        <f t="shared" si="34"/>
        <v>0</v>
      </c>
      <c r="BF179" s="160">
        <f t="shared" si="35"/>
        <v>0</v>
      </c>
      <c r="BG179" s="160">
        <f t="shared" si="36"/>
        <v>0</v>
      </c>
      <c r="BH179" s="160">
        <f t="shared" si="37"/>
        <v>0</v>
      </c>
      <c r="BI179" s="160">
        <f t="shared" si="38"/>
        <v>0</v>
      </c>
      <c r="BJ179" s="14" t="s">
        <v>89</v>
      </c>
      <c r="BK179" s="160">
        <f t="shared" si="39"/>
        <v>0</v>
      </c>
      <c r="BL179" s="14" t="s">
        <v>286</v>
      </c>
      <c r="BM179" s="159" t="s">
        <v>692</v>
      </c>
    </row>
    <row r="180" spans="1:65" s="2" customFormat="1" ht="21.75" customHeight="1" x14ac:dyDescent="0.2">
      <c r="A180" s="29"/>
      <c r="B180" s="146"/>
      <c r="C180" s="147" t="s">
        <v>374</v>
      </c>
      <c r="D180" s="147" t="s">
        <v>240</v>
      </c>
      <c r="E180" s="148"/>
      <c r="F180" s="149" t="s">
        <v>391</v>
      </c>
      <c r="G180" s="150" t="s">
        <v>242</v>
      </c>
      <c r="H180" s="151">
        <v>366.01</v>
      </c>
      <c r="I180" s="152"/>
      <c r="J180" s="153">
        <f t="shared" si="3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31"/>
        <v>0</v>
      </c>
      <c r="Q180" s="157">
        <v>2.9999999999999997E-4</v>
      </c>
      <c r="R180" s="157">
        <f t="shared" si="32"/>
        <v>0.10980299999999998</v>
      </c>
      <c r="S180" s="157">
        <v>0</v>
      </c>
      <c r="T180" s="158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286</v>
      </c>
      <c r="AT180" s="159" t="s">
        <v>240</v>
      </c>
      <c r="AU180" s="159" t="s">
        <v>89</v>
      </c>
      <c r="AY180" s="14" t="s">
        <v>237</v>
      </c>
      <c r="BE180" s="160">
        <f t="shared" si="34"/>
        <v>0</v>
      </c>
      <c r="BF180" s="160">
        <f t="shared" si="35"/>
        <v>0</v>
      </c>
      <c r="BG180" s="160">
        <f t="shared" si="36"/>
        <v>0</v>
      </c>
      <c r="BH180" s="160">
        <f t="shared" si="37"/>
        <v>0</v>
      </c>
      <c r="BI180" s="160">
        <f t="shared" si="38"/>
        <v>0</v>
      </c>
      <c r="BJ180" s="14" t="s">
        <v>89</v>
      </c>
      <c r="BK180" s="160">
        <f t="shared" si="39"/>
        <v>0</v>
      </c>
      <c r="BL180" s="14" t="s">
        <v>286</v>
      </c>
      <c r="BM180" s="159" t="s">
        <v>694</v>
      </c>
    </row>
    <row r="181" spans="1:65" s="2" customFormat="1" ht="33" customHeight="1" x14ac:dyDescent="0.2">
      <c r="A181" s="29"/>
      <c r="B181" s="146"/>
      <c r="C181" s="161" t="s">
        <v>378</v>
      </c>
      <c r="D181" s="161" t="s">
        <v>310</v>
      </c>
      <c r="E181" s="162"/>
      <c r="F181" s="163" t="s">
        <v>385</v>
      </c>
      <c r="G181" s="164" t="s">
        <v>242</v>
      </c>
      <c r="H181" s="165">
        <v>376.99</v>
      </c>
      <c r="I181" s="166"/>
      <c r="J181" s="167">
        <f t="shared" si="3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31"/>
        <v>0</v>
      </c>
      <c r="Q181" s="157">
        <v>2.5000000000000001E-3</v>
      </c>
      <c r="R181" s="157">
        <f t="shared" si="32"/>
        <v>0.94247500000000006</v>
      </c>
      <c r="S181" s="157">
        <v>0</v>
      </c>
      <c r="T181" s="158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312</v>
      </c>
      <c r="AT181" s="159" t="s">
        <v>310</v>
      </c>
      <c r="AU181" s="159" t="s">
        <v>89</v>
      </c>
      <c r="AY181" s="14" t="s">
        <v>237</v>
      </c>
      <c r="BE181" s="160">
        <f t="shared" si="34"/>
        <v>0</v>
      </c>
      <c r="BF181" s="160">
        <f t="shared" si="35"/>
        <v>0</v>
      </c>
      <c r="BG181" s="160">
        <f t="shared" si="36"/>
        <v>0</v>
      </c>
      <c r="BH181" s="160">
        <f t="shared" si="37"/>
        <v>0</v>
      </c>
      <c r="BI181" s="160">
        <f t="shared" si="38"/>
        <v>0</v>
      </c>
      <c r="BJ181" s="14" t="s">
        <v>89</v>
      </c>
      <c r="BK181" s="160">
        <f t="shared" si="39"/>
        <v>0</v>
      </c>
      <c r="BL181" s="14" t="s">
        <v>286</v>
      </c>
      <c r="BM181" s="159" t="s">
        <v>696</v>
      </c>
    </row>
    <row r="182" spans="1:65" s="2" customFormat="1" ht="21.75" customHeight="1" x14ac:dyDescent="0.2">
      <c r="A182" s="29"/>
      <c r="B182" s="146"/>
      <c r="C182" s="147" t="s">
        <v>381</v>
      </c>
      <c r="D182" s="147" t="s">
        <v>240</v>
      </c>
      <c r="E182" s="148"/>
      <c r="F182" s="149" t="s">
        <v>395</v>
      </c>
      <c r="G182" s="150" t="s">
        <v>242</v>
      </c>
      <c r="H182" s="151">
        <v>366.01</v>
      </c>
      <c r="I182" s="152"/>
      <c r="J182" s="153">
        <f t="shared" si="3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31"/>
        <v>0</v>
      </c>
      <c r="Q182" s="157">
        <v>0</v>
      </c>
      <c r="R182" s="157">
        <f t="shared" si="32"/>
        <v>0</v>
      </c>
      <c r="S182" s="157">
        <v>0</v>
      </c>
      <c r="T182" s="158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286</v>
      </c>
      <c r="AT182" s="159" t="s">
        <v>240</v>
      </c>
      <c r="AU182" s="159" t="s">
        <v>89</v>
      </c>
      <c r="AY182" s="14" t="s">
        <v>237</v>
      </c>
      <c r="BE182" s="160">
        <f t="shared" si="34"/>
        <v>0</v>
      </c>
      <c r="BF182" s="160">
        <f t="shared" si="35"/>
        <v>0</v>
      </c>
      <c r="BG182" s="160">
        <f t="shared" si="36"/>
        <v>0</v>
      </c>
      <c r="BH182" s="160">
        <f t="shared" si="37"/>
        <v>0</v>
      </c>
      <c r="BI182" s="160">
        <f t="shared" si="38"/>
        <v>0</v>
      </c>
      <c r="BJ182" s="14" t="s">
        <v>89</v>
      </c>
      <c r="BK182" s="160">
        <f t="shared" si="39"/>
        <v>0</v>
      </c>
      <c r="BL182" s="14" t="s">
        <v>286</v>
      </c>
      <c r="BM182" s="159" t="s">
        <v>698</v>
      </c>
    </row>
    <row r="183" spans="1:65" s="2" customFormat="1" ht="21.75" customHeight="1" x14ac:dyDescent="0.2">
      <c r="A183" s="29"/>
      <c r="B183" s="146"/>
      <c r="C183" s="147" t="s">
        <v>384</v>
      </c>
      <c r="D183" s="147" t="s">
        <v>240</v>
      </c>
      <c r="E183" s="148"/>
      <c r="F183" s="149" t="s">
        <v>397</v>
      </c>
      <c r="G183" s="150" t="s">
        <v>242</v>
      </c>
      <c r="H183" s="151">
        <v>366.01</v>
      </c>
      <c r="I183" s="152"/>
      <c r="J183" s="153">
        <f t="shared" si="3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31"/>
        <v>0</v>
      </c>
      <c r="Q183" s="157">
        <v>8.0000000000000007E-5</v>
      </c>
      <c r="R183" s="157">
        <f t="shared" si="32"/>
        <v>2.9280800000000003E-2</v>
      </c>
      <c r="S183" s="157">
        <v>0</v>
      </c>
      <c r="T183" s="158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286</v>
      </c>
      <c r="AT183" s="159" t="s">
        <v>240</v>
      </c>
      <c r="AU183" s="159" t="s">
        <v>89</v>
      </c>
      <c r="AY183" s="14" t="s">
        <v>237</v>
      </c>
      <c r="BE183" s="160">
        <f t="shared" si="34"/>
        <v>0</v>
      </c>
      <c r="BF183" s="160">
        <f t="shared" si="35"/>
        <v>0</v>
      </c>
      <c r="BG183" s="160">
        <f t="shared" si="36"/>
        <v>0</v>
      </c>
      <c r="BH183" s="160">
        <f t="shared" si="37"/>
        <v>0</v>
      </c>
      <c r="BI183" s="160">
        <f t="shared" si="38"/>
        <v>0</v>
      </c>
      <c r="BJ183" s="14" t="s">
        <v>89</v>
      </c>
      <c r="BK183" s="160">
        <f t="shared" si="39"/>
        <v>0</v>
      </c>
      <c r="BL183" s="14" t="s">
        <v>286</v>
      </c>
      <c r="BM183" s="159" t="s">
        <v>700</v>
      </c>
    </row>
    <row r="184" spans="1:65" s="2" customFormat="1" ht="21.75" customHeight="1" x14ac:dyDescent="0.2">
      <c r="A184" s="29"/>
      <c r="B184" s="146"/>
      <c r="C184" s="147" t="s">
        <v>387</v>
      </c>
      <c r="D184" s="147" t="s">
        <v>240</v>
      </c>
      <c r="E184" s="148"/>
      <c r="F184" s="149" t="s">
        <v>400</v>
      </c>
      <c r="G184" s="150" t="s">
        <v>242</v>
      </c>
      <c r="H184" s="151">
        <v>366.01</v>
      </c>
      <c r="I184" s="152"/>
      <c r="J184" s="153">
        <f t="shared" si="3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31"/>
        <v>0</v>
      </c>
      <c r="Q184" s="157">
        <v>4.4999999999999997E-3</v>
      </c>
      <c r="R184" s="157">
        <f t="shared" si="32"/>
        <v>1.6470449999999999</v>
      </c>
      <c r="S184" s="157">
        <v>0</v>
      </c>
      <c r="T184" s="158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286</v>
      </c>
      <c r="AT184" s="159" t="s">
        <v>240</v>
      </c>
      <c r="AU184" s="159" t="s">
        <v>89</v>
      </c>
      <c r="AY184" s="14" t="s">
        <v>237</v>
      </c>
      <c r="BE184" s="160">
        <f t="shared" si="34"/>
        <v>0</v>
      </c>
      <c r="BF184" s="160">
        <f t="shared" si="35"/>
        <v>0</v>
      </c>
      <c r="BG184" s="160">
        <f t="shared" si="36"/>
        <v>0</v>
      </c>
      <c r="BH184" s="160">
        <f t="shared" si="37"/>
        <v>0</v>
      </c>
      <c r="BI184" s="160">
        <f t="shared" si="38"/>
        <v>0</v>
      </c>
      <c r="BJ184" s="14" t="s">
        <v>89</v>
      </c>
      <c r="BK184" s="160">
        <f t="shared" si="39"/>
        <v>0</v>
      </c>
      <c r="BL184" s="14" t="s">
        <v>286</v>
      </c>
      <c r="BM184" s="159" t="s">
        <v>702</v>
      </c>
    </row>
    <row r="185" spans="1:65" s="2" customFormat="1" ht="21.75" customHeight="1" x14ac:dyDescent="0.2">
      <c r="A185" s="29"/>
      <c r="B185" s="146"/>
      <c r="C185" s="147" t="s">
        <v>390</v>
      </c>
      <c r="D185" s="147" t="s">
        <v>240</v>
      </c>
      <c r="E185" s="148"/>
      <c r="F185" s="149" t="s">
        <v>402</v>
      </c>
      <c r="G185" s="150" t="s">
        <v>242</v>
      </c>
      <c r="H185" s="151">
        <v>366.01</v>
      </c>
      <c r="I185" s="152"/>
      <c r="J185" s="153">
        <f t="shared" si="3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31"/>
        <v>0</v>
      </c>
      <c r="Q185" s="157">
        <v>0</v>
      </c>
      <c r="R185" s="157">
        <f t="shared" si="32"/>
        <v>0</v>
      </c>
      <c r="S185" s="157">
        <v>0</v>
      </c>
      <c r="T185" s="158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286</v>
      </c>
      <c r="AT185" s="159" t="s">
        <v>240</v>
      </c>
      <c r="AU185" s="159" t="s">
        <v>89</v>
      </c>
      <c r="AY185" s="14" t="s">
        <v>237</v>
      </c>
      <c r="BE185" s="160">
        <f t="shared" si="34"/>
        <v>0</v>
      </c>
      <c r="BF185" s="160">
        <f t="shared" si="35"/>
        <v>0</v>
      </c>
      <c r="BG185" s="160">
        <f t="shared" si="36"/>
        <v>0</v>
      </c>
      <c r="BH185" s="160">
        <f t="shared" si="37"/>
        <v>0</v>
      </c>
      <c r="BI185" s="160">
        <f t="shared" si="38"/>
        <v>0</v>
      </c>
      <c r="BJ185" s="14" t="s">
        <v>89</v>
      </c>
      <c r="BK185" s="160">
        <f t="shared" si="39"/>
        <v>0</v>
      </c>
      <c r="BL185" s="14" t="s">
        <v>286</v>
      </c>
      <c r="BM185" s="159" t="s">
        <v>704</v>
      </c>
    </row>
    <row r="186" spans="1:65" s="2" customFormat="1" ht="21.75" customHeight="1" x14ac:dyDescent="0.2">
      <c r="A186" s="29"/>
      <c r="B186" s="146"/>
      <c r="C186" s="147" t="s">
        <v>244</v>
      </c>
      <c r="D186" s="147" t="s">
        <v>240</v>
      </c>
      <c r="E186" s="148"/>
      <c r="F186" s="149" t="s">
        <v>405</v>
      </c>
      <c r="G186" s="150" t="s">
        <v>266</v>
      </c>
      <c r="H186" s="151">
        <v>2.7850000000000001</v>
      </c>
      <c r="I186" s="152"/>
      <c r="J186" s="153">
        <f t="shared" si="3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31"/>
        <v>0</v>
      </c>
      <c r="Q186" s="157">
        <v>0</v>
      </c>
      <c r="R186" s="157">
        <f t="shared" si="32"/>
        <v>0</v>
      </c>
      <c r="S186" s="157">
        <v>0</v>
      </c>
      <c r="T186" s="158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286</v>
      </c>
      <c r="AT186" s="159" t="s">
        <v>240</v>
      </c>
      <c r="AU186" s="159" t="s">
        <v>89</v>
      </c>
      <c r="AY186" s="14" t="s">
        <v>237</v>
      </c>
      <c r="BE186" s="160">
        <f t="shared" si="34"/>
        <v>0</v>
      </c>
      <c r="BF186" s="160">
        <f t="shared" si="35"/>
        <v>0</v>
      </c>
      <c r="BG186" s="160">
        <f t="shared" si="36"/>
        <v>0</v>
      </c>
      <c r="BH186" s="160">
        <f t="shared" si="37"/>
        <v>0</v>
      </c>
      <c r="BI186" s="160">
        <f t="shared" si="38"/>
        <v>0</v>
      </c>
      <c r="BJ186" s="14" t="s">
        <v>89</v>
      </c>
      <c r="BK186" s="160">
        <f t="shared" si="39"/>
        <v>0</v>
      </c>
      <c r="BL186" s="14" t="s">
        <v>286</v>
      </c>
      <c r="BM186" s="159" t="s">
        <v>707</v>
      </c>
    </row>
    <row r="187" spans="1:65" s="2" customFormat="1" ht="21.75" customHeight="1" x14ac:dyDescent="0.2">
      <c r="A187" s="29"/>
      <c r="B187" s="146"/>
      <c r="C187" s="147" t="s">
        <v>394</v>
      </c>
      <c r="D187" s="147" t="s">
        <v>240</v>
      </c>
      <c r="E187" s="148"/>
      <c r="F187" s="149" t="s">
        <v>408</v>
      </c>
      <c r="G187" s="150" t="s">
        <v>266</v>
      </c>
      <c r="H187" s="151">
        <v>2.7850000000000001</v>
      </c>
      <c r="I187" s="152"/>
      <c r="J187" s="153">
        <f t="shared" si="3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31"/>
        <v>0</v>
      </c>
      <c r="Q187" s="157">
        <v>0</v>
      </c>
      <c r="R187" s="157">
        <f t="shared" si="32"/>
        <v>0</v>
      </c>
      <c r="S187" s="157">
        <v>0</v>
      </c>
      <c r="T187" s="158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286</v>
      </c>
      <c r="AT187" s="159" t="s">
        <v>240</v>
      </c>
      <c r="AU187" s="159" t="s">
        <v>89</v>
      </c>
      <c r="AY187" s="14" t="s">
        <v>237</v>
      </c>
      <c r="BE187" s="160">
        <f t="shared" si="34"/>
        <v>0</v>
      </c>
      <c r="BF187" s="160">
        <f t="shared" si="35"/>
        <v>0</v>
      </c>
      <c r="BG187" s="160">
        <f t="shared" si="36"/>
        <v>0</v>
      </c>
      <c r="BH187" s="160">
        <f t="shared" si="37"/>
        <v>0</v>
      </c>
      <c r="BI187" s="160">
        <f t="shared" si="38"/>
        <v>0</v>
      </c>
      <c r="BJ187" s="14" t="s">
        <v>89</v>
      </c>
      <c r="BK187" s="160">
        <f t="shared" si="39"/>
        <v>0</v>
      </c>
      <c r="BL187" s="14" t="s">
        <v>286</v>
      </c>
      <c r="BM187" s="159" t="s">
        <v>709</v>
      </c>
    </row>
    <row r="188" spans="1:65" s="2" customFormat="1" ht="21.75" customHeight="1" x14ac:dyDescent="0.2">
      <c r="A188" s="29"/>
      <c r="B188" s="146"/>
      <c r="C188" s="147" t="s">
        <v>246</v>
      </c>
      <c r="D188" s="147" t="s">
        <v>240</v>
      </c>
      <c r="E188" s="148"/>
      <c r="F188" s="149" t="s">
        <v>411</v>
      </c>
      <c r="G188" s="150" t="s">
        <v>266</v>
      </c>
      <c r="H188" s="151">
        <v>2.7850000000000001</v>
      </c>
      <c r="I188" s="152"/>
      <c r="J188" s="153">
        <f t="shared" si="3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31"/>
        <v>0</v>
      </c>
      <c r="Q188" s="157">
        <v>0</v>
      </c>
      <c r="R188" s="157">
        <f t="shared" si="32"/>
        <v>0</v>
      </c>
      <c r="S188" s="157">
        <v>0</v>
      </c>
      <c r="T188" s="158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286</v>
      </c>
      <c r="AT188" s="159" t="s">
        <v>240</v>
      </c>
      <c r="AU188" s="159" t="s">
        <v>89</v>
      </c>
      <c r="AY188" s="14" t="s">
        <v>237</v>
      </c>
      <c r="BE188" s="160">
        <f t="shared" si="34"/>
        <v>0</v>
      </c>
      <c r="BF188" s="160">
        <f t="shared" si="35"/>
        <v>0</v>
      </c>
      <c r="BG188" s="160">
        <f t="shared" si="36"/>
        <v>0</v>
      </c>
      <c r="BH188" s="160">
        <f t="shared" si="37"/>
        <v>0</v>
      </c>
      <c r="BI188" s="160">
        <f t="shared" si="38"/>
        <v>0</v>
      </c>
      <c r="BJ188" s="14" t="s">
        <v>89</v>
      </c>
      <c r="BK188" s="160">
        <f t="shared" si="39"/>
        <v>0</v>
      </c>
      <c r="BL188" s="14" t="s">
        <v>286</v>
      </c>
      <c r="BM188" s="159" t="s">
        <v>711</v>
      </c>
    </row>
    <row r="189" spans="1:65" s="12" customFormat="1" ht="22.95" customHeight="1" x14ac:dyDescent="0.25">
      <c r="B189" s="134"/>
      <c r="D189" s="135" t="s">
        <v>76</v>
      </c>
      <c r="E189" s="144"/>
      <c r="F189" s="144" t="s">
        <v>413</v>
      </c>
      <c r="I189" s="137"/>
      <c r="J189" s="145">
        <f>BK189</f>
        <v>0</v>
      </c>
      <c r="L189" s="134"/>
      <c r="M189" s="138"/>
      <c r="N189" s="139"/>
      <c r="O189" s="139"/>
      <c r="P189" s="140">
        <f>SUM(P190:P192)</f>
        <v>0</v>
      </c>
      <c r="Q189" s="139"/>
      <c r="R189" s="140">
        <f>SUM(R190:R192)</f>
        <v>1.2549999999999999E-2</v>
      </c>
      <c r="S189" s="139"/>
      <c r="T189" s="141">
        <f>SUM(T190:T192)</f>
        <v>0</v>
      </c>
      <c r="AR189" s="135" t="s">
        <v>89</v>
      </c>
      <c r="AT189" s="142" t="s">
        <v>76</v>
      </c>
      <c r="AU189" s="142" t="s">
        <v>83</v>
      </c>
      <c r="AY189" s="135" t="s">
        <v>237</v>
      </c>
      <c r="BK189" s="143">
        <f>SUM(BK190:BK192)</f>
        <v>0</v>
      </c>
    </row>
    <row r="190" spans="1:65" s="2" customFormat="1" ht="21.75" customHeight="1" x14ac:dyDescent="0.2">
      <c r="A190" s="29"/>
      <c r="B190" s="146"/>
      <c r="C190" s="147" t="s">
        <v>399</v>
      </c>
      <c r="D190" s="147" t="s">
        <v>240</v>
      </c>
      <c r="E190" s="148"/>
      <c r="F190" s="149" t="s">
        <v>414</v>
      </c>
      <c r="G190" s="150" t="s">
        <v>242</v>
      </c>
      <c r="H190" s="151">
        <v>20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4.0999999999999999E-4</v>
      </c>
      <c r="R190" s="157">
        <f>Q190*H190</f>
        <v>8.199999999999999E-3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286</v>
      </c>
      <c r="AT190" s="159" t="s">
        <v>240</v>
      </c>
      <c r="AU190" s="159" t="s">
        <v>89</v>
      </c>
      <c r="AY190" s="14" t="s">
        <v>237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286</v>
      </c>
      <c r="BM190" s="159" t="s">
        <v>713</v>
      </c>
    </row>
    <row r="191" spans="1:65" s="2" customFormat="1" ht="21.75" customHeight="1" x14ac:dyDescent="0.2">
      <c r="A191" s="29"/>
      <c r="B191" s="146"/>
      <c r="C191" s="147" t="s">
        <v>249</v>
      </c>
      <c r="D191" s="147" t="s">
        <v>240</v>
      </c>
      <c r="E191" s="148"/>
      <c r="F191" s="149" t="s">
        <v>417</v>
      </c>
      <c r="G191" s="150" t="s">
        <v>242</v>
      </c>
      <c r="H191" s="151">
        <v>20</v>
      </c>
      <c r="I191" s="152"/>
      <c r="J191" s="153">
        <f>ROUND(I191*H191,2)</f>
        <v>0</v>
      </c>
      <c r="K191" s="154"/>
      <c r="L191" s="30"/>
      <c r="M191" s="155" t="s">
        <v>1</v>
      </c>
      <c r="N191" s="156" t="s">
        <v>43</v>
      </c>
      <c r="O191" s="54"/>
      <c r="P191" s="157">
        <f>O191*H191</f>
        <v>0</v>
      </c>
      <c r="Q191" s="157">
        <v>9.0000000000000006E-5</v>
      </c>
      <c r="R191" s="157">
        <f>Q191*H191</f>
        <v>1.8000000000000002E-3</v>
      </c>
      <c r="S191" s="157">
        <v>0</v>
      </c>
      <c r="T191" s="158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286</v>
      </c>
      <c r="AT191" s="159" t="s">
        <v>240</v>
      </c>
      <c r="AU191" s="159" t="s">
        <v>89</v>
      </c>
      <c r="AY191" s="14" t="s">
        <v>237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4" t="s">
        <v>89</v>
      </c>
      <c r="BK191" s="160">
        <f>ROUND(I191*H191,2)</f>
        <v>0</v>
      </c>
      <c r="BL191" s="14" t="s">
        <v>286</v>
      </c>
      <c r="BM191" s="159" t="s">
        <v>716</v>
      </c>
    </row>
    <row r="192" spans="1:65" s="2" customFormat="1" ht="21.75" customHeight="1" x14ac:dyDescent="0.2">
      <c r="A192" s="29"/>
      <c r="B192" s="146"/>
      <c r="C192" s="147" t="s">
        <v>404</v>
      </c>
      <c r="D192" s="147" t="s">
        <v>240</v>
      </c>
      <c r="E192" s="148"/>
      <c r="F192" s="149" t="s">
        <v>3912</v>
      </c>
      <c r="G192" s="150" t="s">
        <v>242</v>
      </c>
      <c r="H192" s="151">
        <v>5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5.1000000000000004E-4</v>
      </c>
      <c r="R192" s="157">
        <f>Q192*H192</f>
        <v>2.5500000000000002E-3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286</v>
      </c>
      <c r="AT192" s="159" t="s">
        <v>240</v>
      </c>
      <c r="AU192" s="159" t="s">
        <v>89</v>
      </c>
      <c r="AY192" s="14" t="s">
        <v>237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286</v>
      </c>
      <c r="BM192" s="159" t="s">
        <v>717</v>
      </c>
    </row>
    <row r="193" spans="1:65" s="12" customFormat="1" ht="22.95" customHeight="1" x14ac:dyDescent="0.25">
      <c r="B193" s="134"/>
      <c r="D193" s="135" t="s">
        <v>76</v>
      </c>
      <c r="E193" s="144"/>
      <c r="F193" s="144" t="s">
        <v>419</v>
      </c>
      <c r="I193" s="137"/>
      <c r="J193" s="145">
        <f>BK193</f>
        <v>0</v>
      </c>
      <c r="L193" s="134"/>
      <c r="M193" s="138"/>
      <c r="N193" s="139"/>
      <c r="O193" s="139"/>
      <c r="P193" s="140">
        <f>SUM(P194:P201)</f>
        <v>0</v>
      </c>
      <c r="Q193" s="139"/>
      <c r="R193" s="140">
        <f>SUM(R194:R201)</f>
        <v>0.45004070000000002</v>
      </c>
      <c r="S193" s="139"/>
      <c r="T193" s="141">
        <f>SUM(T194:T201)</f>
        <v>0.27864299999999997</v>
      </c>
      <c r="AR193" s="135" t="s">
        <v>89</v>
      </c>
      <c r="AT193" s="142" t="s">
        <v>76</v>
      </c>
      <c r="AU193" s="142" t="s">
        <v>83</v>
      </c>
      <c r="AY193" s="135" t="s">
        <v>237</v>
      </c>
      <c r="BK193" s="143">
        <f>SUM(BK194:BK201)</f>
        <v>0</v>
      </c>
    </row>
    <row r="194" spans="1:65" s="2" customFormat="1" ht="21.75" customHeight="1" x14ac:dyDescent="0.2">
      <c r="A194" s="29"/>
      <c r="B194" s="146"/>
      <c r="C194" s="147" t="s">
        <v>407</v>
      </c>
      <c r="D194" s="147" t="s">
        <v>240</v>
      </c>
      <c r="E194" s="148"/>
      <c r="F194" s="149" t="s">
        <v>420</v>
      </c>
      <c r="G194" s="150" t="s">
        <v>242</v>
      </c>
      <c r="H194" s="151">
        <v>928.81</v>
      </c>
      <c r="I194" s="152"/>
      <c r="J194" s="153">
        <f t="shared" ref="J194:J201" si="40">ROUND(I194*H194,2)</f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ref="P194:P201" si="41">O194*H194</f>
        <v>0</v>
      </c>
      <c r="Q194" s="157">
        <v>0</v>
      </c>
      <c r="R194" s="157">
        <f t="shared" ref="R194:R201" si="42">Q194*H194</f>
        <v>0</v>
      </c>
      <c r="S194" s="157">
        <v>2.9999999999999997E-4</v>
      </c>
      <c r="T194" s="158">
        <f t="shared" ref="T194:T201" si="43">S194*H194</f>
        <v>0.27864299999999997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286</v>
      </c>
      <c r="AT194" s="159" t="s">
        <v>240</v>
      </c>
      <c r="AU194" s="159" t="s">
        <v>89</v>
      </c>
      <c r="AY194" s="14" t="s">
        <v>237</v>
      </c>
      <c r="BE194" s="160">
        <f t="shared" ref="BE194:BE201" si="44">IF(N194="základná",J194,0)</f>
        <v>0</v>
      </c>
      <c r="BF194" s="160">
        <f t="shared" ref="BF194:BF201" si="45">IF(N194="znížená",J194,0)</f>
        <v>0</v>
      </c>
      <c r="BG194" s="160">
        <f t="shared" ref="BG194:BG201" si="46">IF(N194="zákl. prenesená",J194,0)</f>
        <v>0</v>
      </c>
      <c r="BH194" s="160">
        <f t="shared" ref="BH194:BH201" si="47">IF(N194="zníž. prenesená",J194,0)</f>
        <v>0</v>
      </c>
      <c r="BI194" s="160">
        <f t="shared" ref="BI194:BI201" si="48">IF(N194="nulová",J194,0)</f>
        <v>0</v>
      </c>
      <c r="BJ194" s="14" t="s">
        <v>89</v>
      </c>
      <c r="BK194" s="160">
        <f t="shared" ref="BK194:BK201" si="49">ROUND(I194*H194,2)</f>
        <v>0</v>
      </c>
      <c r="BL194" s="14" t="s">
        <v>286</v>
      </c>
      <c r="BM194" s="159" t="s">
        <v>719</v>
      </c>
    </row>
    <row r="195" spans="1:65" s="2" customFormat="1" ht="21.75" customHeight="1" x14ac:dyDescent="0.2">
      <c r="A195" s="29"/>
      <c r="B195" s="146"/>
      <c r="C195" s="147" t="s">
        <v>410</v>
      </c>
      <c r="D195" s="147" t="s">
        <v>240</v>
      </c>
      <c r="E195" s="148"/>
      <c r="F195" s="149" t="s">
        <v>423</v>
      </c>
      <c r="G195" s="150" t="s">
        <v>307</v>
      </c>
      <c r="H195" s="151">
        <v>140</v>
      </c>
      <c r="I195" s="152"/>
      <c r="J195" s="153">
        <f t="shared" si="4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41"/>
        <v>0</v>
      </c>
      <c r="Q195" s="157">
        <v>0</v>
      </c>
      <c r="R195" s="157">
        <f t="shared" si="42"/>
        <v>0</v>
      </c>
      <c r="S195" s="157">
        <v>0</v>
      </c>
      <c r="T195" s="158">
        <f t="shared" si="4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286</v>
      </c>
      <c r="AT195" s="159" t="s">
        <v>240</v>
      </c>
      <c r="AU195" s="159" t="s">
        <v>89</v>
      </c>
      <c r="AY195" s="14" t="s">
        <v>237</v>
      </c>
      <c r="BE195" s="160">
        <f t="shared" si="44"/>
        <v>0</v>
      </c>
      <c r="BF195" s="160">
        <f t="shared" si="45"/>
        <v>0</v>
      </c>
      <c r="BG195" s="160">
        <f t="shared" si="46"/>
        <v>0</v>
      </c>
      <c r="BH195" s="160">
        <f t="shared" si="47"/>
        <v>0</v>
      </c>
      <c r="BI195" s="160">
        <f t="shared" si="48"/>
        <v>0</v>
      </c>
      <c r="BJ195" s="14" t="s">
        <v>89</v>
      </c>
      <c r="BK195" s="160">
        <f t="shared" si="49"/>
        <v>0</v>
      </c>
      <c r="BL195" s="14" t="s">
        <v>286</v>
      </c>
      <c r="BM195" s="159" t="s">
        <v>721</v>
      </c>
    </row>
    <row r="196" spans="1:65" s="2" customFormat="1" ht="21.75" customHeight="1" x14ac:dyDescent="0.2">
      <c r="A196" s="29"/>
      <c r="B196" s="146"/>
      <c r="C196" s="147" t="s">
        <v>251</v>
      </c>
      <c r="D196" s="147" t="s">
        <v>240</v>
      </c>
      <c r="E196" s="148"/>
      <c r="F196" s="149" t="s">
        <v>425</v>
      </c>
      <c r="G196" s="150" t="s">
        <v>242</v>
      </c>
      <c r="H196" s="151">
        <v>928.81</v>
      </c>
      <c r="I196" s="152"/>
      <c r="J196" s="153">
        <f t="shared" si="4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41"/>
        <v>0</v>
      </c>
      <c r="Q196" s="157">
        <v>1E-4</v>
      </c>
      <c r="R196" s="157">
        <f t="shared" si="42"/>
        <v>9.2881000000000005E-2</v>
      </c>
      <c r="S196" s="157">
        <v>0</v>
      </c>
      <c r="T196" s="158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286</v>
      </c>
      <c r="AT196" s="159" t="s">
        <v>240</v>
      </c>
      <c r="AU196" s="159" t="s">
        <v>89</v>
      </c>
      <c r="AY196" s="14" t="s">
        <v>237</v>
      </c>
      <c r="BE196" s="160">
        <f t="shared" si="44"/>
        <v>0</v>
      </c>
      <c r="BF196" s="160">
        <f t="shared" si="45"/>
        <v>0</v>
      </c>
      <c r="BG196" s="160">
        <f t="shared" si="46"/>
        <v>0</v>
      </c>
      <c r="BH196" s="160">
        <f t="shared" si="47"/>
        <v>0</v>
      </c>
      <c r="BI196" s="160">
        <f t="shared" si="48"/>
        <v>0</v>
      </c>
      <c r="BJ196" s="14" t="s">
        <v>89</v>
      </c>
      <c r="BK196" s="160">
        <f t="shared" si="49"/>
        <v>0</v>
      </c>
      <c r="BL196" s="14" t="s">
        <v>286</v>
      </c>
      <c r="BM196" s="159" t="s">
        <v>723</v>
      </c>
    </row>
    <row r="197" spans="1:65" s="2" customFormat="1" ht="21.75" customHeight="1" x14ac:dyDescent="0.2">
      <c r="A197" s="29"/>
      <c r="B197" s="146"/>
      <c r="C197" s="147" t="s">
        <v>416</v>
      </c>
      <c r="D197" s="147" t="s">
        <v>240</v>
      </c>
      <c r="E197" s="148"/>
      <c r="F197" s="149" t="s">
        <v>431</v>
      </c>
      <c r="G197" s="150" t="s">
        <v>242</v>
      </c>
      <c r="H197" s="151">
        <v>928.81</v>
      </c>
      <c r="I197" s="152"/>
      <c r="J197" s="153">
        <f t="shared" si="4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41"/>
        <v>0</v>
      </c>
      <c r="Q197" s="157">
        <v>0</v>
      </c>
      <c r="R197" s="157">
        <f t="shared" si="42"/>
        <v>0</v>
      </c>
      <c r="S197" s="157">
        <v>0</v>
      </c>
      <c r="T197" s="158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286</v>
      </c>
      <c r="AT197" s="159" t="s">
        <v>240</v>
      </c>
      <c r="AU197" s="159" t="s">
        <v>89</v>
      </c>
      <c r="AY197" s="14" t="s">
        <v>237</v>
      </c>
      <c r="BE197" s="160">
        <f t="shared" si="44"/>
        <v>0</v>
      </c>
      <c r="BF197" s="160">
        <f t="shared" si="45"/>
        <v>0</v>
      </c>
      <c r="BG197" s="160">
        <f t="shared" si="46"/>
        <v>0</v>
      </c>
      <c r="BH197" s="160">
        <f t="shared" si="47"/>
        <v>0</v>
      </c>
      <c r="BI197" s="160">
        <f t="shared" si="48"/>
        <v>0</v>
      </c>
      <c r="BJ197" s="14" t="s">
        <v>89</v>
      </c>
      <c r="BK197" s="160">
        <f t="shared" si="49"/>
        <v>0</v>
      </c>
      <c r="BL197" s="14" t="s">
        <v>286</v>
      </c>
      <c r="BM197" s="159" t="s">
        <v>724</v>
      </c>
    </row>
    <row r="198" spans="1:65" s="2" customFormat="1" ht="21.75" customHeight="1" x14ac:dyDescent="0.2">
      <c r="A198" s="29"/>
      <c r="B198" s="146"/>
      <c r="C198" s="147" t="s">
        <v>254</v>
      </c>
      <c r="D198" s="147" t="s">
        <v>240</v>
      </c>
      <c r="E198" s="148"/>
      <c r="F198" s="149" t="s">
        <v>434</v>
      </c>
      <c r="G198" s="150" t="s">
        <v>242</v>
      </c>
      <c r="H198" s="151">
        <v>928.81</v>
      </c>
      <c r="I198" s="152"/>
      <c r="J198" s="153">
        <f t="shared" si="4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41"/>
        <v>0</v>
      </c>
      <c r="Q198" s="157">
        <v>3.0000000000000001E-5</v>
      </c>
      <c r="R198" s="157">
        <f t="shared" si="42"/>
        <v>2.7864299999999998E-2</v>
      </c>
      <c r="S198" s="157">
        <v>0</v>
      </c>
      <c r="T198" s="158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286</v>
      </c>
      <c r="AT198" s="159" t="s">
        <v>240</v>
      </c>
      <c r="AU198" s="159" t="s">
        <v>89</v>
      </c>
      <c r="AY198" s="14" t="s">
        <v>237</v>
      </c>
      <c r="BE198" s="160">
        <f t="shared" si="44"/>
        <v>0</v>
      </c>
      <c r="BF198" s="160">
        <f t="shared" si="45"/>
        <v>0</v>
      </c>
      <c r="BG198" s="160">
        <f t="shared" si="46"/>
        <v>0</v>
      </c>
      <c r="BH198" s="160">
        <f t="shared" si="47"/>
        <v>0</v>
      </c>
      <c r="BI198" s="160">
        <f t="shared" si="48"/>
        <v>0</v>
      </c>
      <c r="BJ198" s="14" t="s">
        <v>89</v>
      </c>
      <c r="BK198" s="160">
        <f t="shared" si="49"/>
        <v>0</v>
      </c>
      <c r="BL198" s="14" t="s">
        <v>286</v>
      </c>
      <c r="BM198" s="159" t="s">
        <v>727</v>
      </c>
    </row>
    <row r="199" spans="1:65" s="2" customFormat="1" ht="21.75" customHeight="1" x14ac:dyDescent="0.2">
      <c r="A199" s="29"/>
      <c r="B199" s="146"/>
      <c r="C199" s="147" t="s">
        <v>422</v>
      </c>
      <c r="D199" s="147" t="s">
        <v>240</v>
      </c>
      <c r="E199" s="148"/>
      <c r="F199" s="149" t="s">
        <v>437</v>
      </c>
      <c r="G199" s="150" t="s">
        <v>242</v>
      </c>
      <c r="H199" s="151">
        <v>90</v>
      </c>
      <c r="I199" s="152"/>
      <c r="J199" s="153">
        <f t="shared" si="4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41"/>
        <v>0</v>
      </c>
      <c r="Q199" s="157">
        <v>1.4999999999999999E-4</v>
      </c>
      <c r="R199" s="157">
        <f t="shared" si="42"/>
        <v>1.3499999999999998E-2</v>
      </c>
      <c r="S199" s="157">
        <v>0</v>
      </c>
      <c r="T199" s="158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286</v>
      </c>
      <c r="AT199" s="159" t="s">
        <v>240</v>
      </c>
      <c r="AU199" s="159" t="s">
        <v>89</v>
      </c>
      <c r="AY199" s="14" t="s">
        <v>237</v>
      </c>
      <c r="BE199" s="160">
        <f t="shared" si="44"/>
        <v>0</v>
      </c>
      <c r="BF199" s="160">
        <f t="shared" si="45"/>
        <v>0</v>
      </c>
      <c r="BG199" s="160">
        <f t="shared" si="46"/>
        <v>0</v>
      </c>
      <c r="BH199" s="160">
        <f t="shared" si="47"/>
        <v>0</v>
      </c>
      <c r="BI199" s="160">
        <f t="shared" si="48"/>
        <v>0</v>
      </c>
      <c r="BJ199" s="14" t="s">
        <v>89</v>
      </c>
      <c r="BK199" s="160">
        <f t="shared" si="49"/>
        <v>0</v>
      </c>
      <c r="BL199" s="14" t="s">
        <v>286</v>
      </c>
      <c r="BM199" s="159" t="s">
        <v>729</v>
      </c>
    </row>
    <row r="200" spans="1:65" s="2" customFormat="1" ht="21.75" customHeight="1" x14ac:dyDescent="0.2">
      <c r="A200" s="29"/>
      <c r="B200" s="146"/>
      <c r="C200" s="147" t="s">
        <v>256</v>
      </c>
      <c r="D200" s="147" t="s">
        <v>240</v>
      </c>
      <c r="E200" s="148"/>
      <c r="F200" s="149" t="s">
        <v>440</v>
      </c>
      <c r="G200" s="150" t="s">
        <v>242</v>
      </c>
      <c r="H200" s="151">
        <v>366.09</v>
      </c>
      <c r="I200" s="152"/>
      <c r="J200" s="153">
        <f t="shared" si="4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41"/>
        <v>0</v>
      </c>
      <c r="Q200" s="157">
        <v>0</v>
      </c>
      <c r="R200" s="157">
        <f t="shared" si="42"/>
        <v>0</v>
      </c>
      <c r="S200" s="157">
        <v>0</v>
      </c>
      <c r="T200" s="158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286</v>
      </c>
      <c r="AT200" s="159" t="s">
        <v>240</v>
      </c>
      <c r="AU200" s="159" t="s">
        <v>89</v>
      </c>
      <c r="AY200" s="14" t="s">
        <v>237</v>
      </c>
      <c r="BE200" s="160">
        <f t="shared" si="44"/>
        <v>0</v>
      </c>
      <c r="BF200" s="160">
        <f t="shared" si="45"/>
        <v>0</v>
      </c>
      <c r="BG200" s="160">
        <f t="shared" si="46"/>
        <v>0</v>
      </c>
      <c r="BH200" s="160">
        <f t="shared" si="47"/>
        <v>0</v>
      </c>
      <c r="BI200" s="160">
        <f t="shared" si="48"/>
        <v>0</v>
      </c>
      <c r="BJ200" s="14" t="s">
        <v>89</v>
      </c>
      <c r="BK200" s="160">
        <f t="shared" si="49"/>
        <v>0</v>
      </c>
      <c r="BL200" s="14" t="s">
        <v>286</v>
      </c>
      <c r="BM200" s="159" t="s">
        <v>732</v>
      </c>
    </row>
    <row r="201" spans="1:65" s="2" customFormat="1" ht="44.25" customHeight="1" x14ac:dyDescent="0.2">
      <c r="A201" s="29"/>
      <c r="B201" s="146"/>
      <c r="C201" s="147" t="s">
        <v>427</v>
      </c>
      <c r="D201" s="147" t="s">
        <v>240</v>
      </c>
      <c r="E201" s="148"/>
      <c r="F201" s="149" t="s">
        <v>3505</v>
      </c>
      <c r="G201" s="150" t="s">
        <v>242</v>
      </c>
      <c r="H201" s="151">
        <v>928.81</v>
      </c>
      <c r="I201" s="152"/>
      <c r="J201" s="153">
        <f t="shared" si="4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41"/>
        <v>0</v>
      </c>
      <c r="Q201" s="157">
        <v>3.4000000000000002E-4</v>
      </c>
      <c r="R201" s="157">
        <f t="shared" si="42"/>
        <v>0.3157954</v>
      </c>
      <c r="S201" s="157">
        <v>0</v>
      </c>
      <c r="T201" s="158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286</v>
      </c>
      <c r="AT201" s="159" t="s">
        <v>240</v>
      </c>
      <c r="AU201" s="159" t="s">
        <v>89</v>
      </c>
      <c r="AY201" s="14" t="s">
        <v>237</v>
      </c>
      <c r="BE201" s="160">
        <f t="shared" si="44"/>
        <v>0</v>
      </c>
      <c r="BF201" s="160">
        <f t="shared" si="45"/>
        <v>0</v>
      </c>
      <c r="BG201" s="160">
        <f t="shared" si="46"/>
        <v>0</v>
      </c>
      <c r="BH201" s="160">
        <f t="shared" si="47"/>
        <v>0</v>
      </c>
      <c r="BI201" s="160">
        <f t="shared" si="48"/>
        <v>0</v>
      </c>
      <c r="BJ201" s="14" t="s">
        <v>89</v>
      </c>
      <c r="BK201" s="160">
        <f t="shared" si="49"/>
        <v>0</v>
      </c>
      <c r="BL201" s="14" t="s">
        <v>286</v>
      </c>
      <c r="BM201" s="159" t="s">
        <v>735</v>
      </c>
    </row>
    <row r="202" spans="1:65" s="12" customFormat="1" ht="25.95" customHeight="1" x14ac:dyDescent="0.25">
      <c r="B202" s="134"/>
      <c r="D202" s="135" t="s">
        <v>76</v>
      </c>
      <c r="E202" s="136"/>
      <c r="F202" s="136" t="s">
        <v>451</v>
      </c>
      <c r="I202" s="137"/>
      <c r="J202" s="122">
        <f>BK202</f>
        <v>0</v>
      </c>
      <c r="L202" s="134"/>
      <c r="M202" s="138"/>
      <c r="N202" s="139"/>
      <c r="O202" s="139"/>
      <c r="P202" s="140">
        <f>SUM(P203:P205)</f>
        <v>0</v>
      </c>
      <c r="Q202" s="139"/>
      <c r="R202" s="140">
        <f>SUM(R203:R205)</f>
        <v>0</v>
      </c>
      <c r="S202" s="139"/>
      <c r="T202" s="141">
        <f>SUM(T203:T205)</f>
        <v>0</v>
      </c>
      <c r="AR202" s="135" t="s">
        <v>243</v>
      </c>
      <c r="AT202" s="142" t="s">
        <v>76</v>
      </c>
      <c r="AU202" s="142" t="s">
        <v>77</v>
      </c>
      <c r="AY202" s="135" t="s">
        <v>237</v>
      </c>
      <c r="BK202" s="143">
        <f>SUM(BK203:BK205)</f>
        <v>0</v>
      </c>
    </row>
    <row r="203" spans="1:65" s="2" customFormat="1" ht="44.25" customHeight="1" x14ac:dyDescent="0.2">
      <c r="A203" s="29"/>
      <c r="B203" s="146"/>
      <c r="C203" s="147" t="s">
        <v>430</v>
      </c>
      <c r="D203" s="147" t="s">
        <v>240</v>
      </c>
      <c r="E203" s="148"/>
      <c r="F203" s="149" t="s">
        <v>453</v>
      </c>
      <c r="G203" s="150" t="s">
        <v>454</v>
      </c>
      <c r="H203" s="151">
        <v>40</v>
      </c>
      <c r="I203" s="152"/>
      <c r="J203" s="153">
        <f>ROUND(I203*H203,2)</f>
        <v>0</v>
      </c>
      <c r="K203" s="154"/>
      <c r="L203" s="30"/>
      <c r="M203" s="155" t="s">
        <v>1</v>
      </c>
      <c r="N203" s="156" t="s">
        <v>43</v>
      </c>
      <c r="O203" s="54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455</v>
      </c>
      <c r="AT203" s="159" t="s">
        <v>240</v>
      </c>
      <c r="AU203" s="159" t="s">
        <v>83</v>
      </c>
      <c r="AY203" s="14" t="s">
        <v>237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455</v>
      </c>
      <c r="BM203" s="159" t="s">
        <v>743</v>
      </c>
    </row>
    <row r="204" spans="1:65" s="2" customFormat="1" ht="44.25" customHeight="1" x14ac:dyDescent="0.2">
      <c r="A204" s="29"/>
      <c r="B204" s="146"/>
      <c r="C204" s="147" t="s">
        <v>433</v>
      </c>
      <c r="D204" s="147" t="s">
        <v>240</v>
      </c>
      <c r="E204" s="148"/>
      <c r="F204" s="149" t="s">
        <v>458</v>
      </c>
      <c r="G204" s="150" t="s">
        <v>454</v>
      </c>
      <c r="H204" s="151">
        <v>40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455</v>
      </c>
      <c r="AT204" s="159" t="s">
        <v>240</v>
      </c>
      <c r="AU204" s="159" t="s">
        <v>83</v>
      </c>
      <c r="AY204" s="14" t="s">
        <v>237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455</v>
      </c>
      <c r="BM204" s="159" t="s">
        <v>749</v>
      </c>
    </row>
    <row r="205" spans="1:65" s="2" customFormat="1" ht="16.5" customHeight="1" x14ac:dyDescent="0.2">
      <c r="A205" s="29"/>
      <c r="B205" s="146"/>
      <c r="C205" s="161" t="s">
        <v>436</v>
      </c>
      <c r="D205" s="161" t="s">
        <v>310</v>
      </c>
      <c r="E205" s="162"/>
      <c r="F205" s="163" t="s">
        <v>461</v>
      </c>
      <c r="G205" s="164" t="s">
        <v>462</v>
      </c>
      <c r="H205" s="165">
        <v>1</v>
      </c>
      <c r="I205" s="166"/>
      <c r="J205" s="167">
        <f>ROUND(I205*H205,2)</f>
        <v>0</v>
      </c>
      <c r="K205" s="168"/>
      <c r="L205" s="169"/>
      <c r="M205" s="170" t="s">
        <v>1</v>
      </c>
      <c r="N205" s="171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455</v>
      </c>
      <c r="AT205" s="159" t="s">
        <v>310</v>
      </c>
      <c r="AU205" s="159" t="s">
        <v>83</v>
      </c>
      <c r="AY205" s="14" t="s">
        <v>237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455</v>
      </c>
      <c r="BM205" s="159" t="s">
        <v>752</v>
      </c>
    </row>
    <row r="206" spans="1:65" s="2" customFormat="1" ht="6.9" customHeight="1" x14ac:dyDescent="0.2">
      <c r="A206" s="29"/>
      <c r="B206" s="43"/>
      <c r="C206" s="44"/>
      <c r="D206" s="44"/>
      <c r="E206" s="44"/>
      <c r="F206" s="44"/>
      <c r="G206" s="44"/>
      <c r="H206" s="44"/>
      <c r="I206" s="44"/>
      <c r="J206" s="44"/>
      <c r="K206" s="44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30:K205" xr:uid="{00000000-0009-0000-0000-000013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06" xr:uid="{00000000-0002-0000-1300-000000000000}">
      <formula1>"K, M"</formula1>
    </dataValidation>
    <dataValidation type="list" allowBlank="1" showInputMessage="1" showErrorMessage="1" error="Povolené sú hodnoty základná, znížená, nulová." sqref="N206" xr:uid="{00000000-0002-0000-13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253"/>
  <sheetViews>
    <sheetView showGridLines="0" topLeftCell="A123" zoomScaleNormal="100" workbookViewId="0">
      <selection activeCell="J135" sqref="J135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154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3903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 x14ac:dyDescent="0.2">
      <c r="A11" s="29"/>
      <c r="B11" s="30"/>
      <c r="C11" s="29"/>
      <c r="D11" s="29"/>
      <c r="E11" s="214" t="s">
        <v>3913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ROUND(J134,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ROUND((ROUND((SUM(BE134:BE252)),  2) + SUM(#REF!)), 2)</f>
        <v>#REF!</v>
      </c>
      <c r="G35" s="29"/>
      <c r="H35" s="29"/>
      <c r="I35" s="101">
        <v>0.2</v>
      </c>
      <c r="J35" s="100" t="e">
        <f>ROUND((ROUND(((SUM(BE134:BE252))*I35),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ROUND((ROUND((SUM(BF134:BF252)),  2) + SUM(#REF!)), 2)</f>
        <v>#REF!</v>
      </c>
      <c r="G36" s="29"/>
      <c r="H36" s="29"/>
      <c r="I36" s="101">
        <v>0.2</v>
      </c>
      <c r="J36" s="100" t="e">
        <f>ROUND((ROUND(((SUM(BF134:BF252))*I36),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ROUND((ROUND((SUM(BG134:BG252)),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ROUND((ROUND((SUM(BH134:BH252)),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ROUND((ROUND((SUM(BI134:BI252)),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3903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 x14ac:dyDescent="0.2">
      <c r="A89" s="29"/>
      <c r="B89" s="30"/>
      <c r="C89" s="29"/>
      <c r="D89" s="29"/>
      <c r="E89" s="214" t="str">
        <f>E11</f>
        <v>SO 06_Az - ACH Architektonicko – stavebné riešenie zateplenia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J134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210</v>
      </c>
      <c r="E99" s="115"/>
      <c r="F99" s="115"/>
      <c r="G99" s="115"/>
      <c r="H99" s="115"/>
      <c r="I99" s="115"/>
      <c r="J99" s="116">
        <f>J135</f>
        <v>0</v>
      </c>
      <c r="L99" s="113"/>
    </row>
    <row r="100" spans="1:47" s="10" customFormat="1" ht="19.95" customHeight="1" x14ac:dyDescent="0.2">
      <c r="B100" s="117"/>
      <c r="D100" s="118" t="s">
        <v>473</v>
      </c>
      <c r="E100" s="119"/>
      <c r="F100" s="119"/>
      <c r="G100" s="119"/>
      <c r="H100" s="119"/>
      <c r="I100" s="119"/>
      <c r="J100" s="120">
        <f>J136</f>
        <v>0</v>
      </c>
      <c r="L100" s="117"/>
    </row>
    <row r="101" spans="1:47" s="10" customFormat="1" ht="19.95" customHeight="1" x14ac:dyDescent="0.2">
      <c r="B101" s="117"/>
      <c r="D101" s="118" t="s">
        <v>474</v>
      </c>
      <c r="E101" s="119"/>
      <c r="F101" s="119"/>
      <c r="G101" s="119"/>
      <c r="H101" s="119"/>
      <c r="I101" s="119"/>
      <c r="J101" s="120">
        <f>J143</f>
        <v>0</v>
      </c>
      <c r="L101" s="117"/>
    </row>
    <row r="102" spans="1:47" s="10" customFormat="1" ht="19.95" customHeight="1" x14ac:dyDescent="0.2">
      <c r="B102" s="117"/>
      <c r="D102" s="118" t="s">
        <v>477</v>
      </c>
      <c r="E102" s="119"/>
      <c r="F102" s="119"/>
      <c r="G102" s="119"/>
      <c r="H102" s="119"/>
      <c r="I102" s="119"/>
      <c r="J102" s="120">
        <f>J145</f>
        <v>0</v>
      </c>
      <c r="L102" s="117"/>
    </row>
    <row r="103" spans="1:47" s="10" customFormat="1" ht="19.95" customHeight="1" x14ac:dyDescent="0.2">
      <c r="B103" s="117"/>
      <c r="D103" s="118" t="s">
        <v>211</v>
      </c>
      <c r="E103" s="119"/>
      <c r="F103" s="119"/>
      <c r="G103" s="119"/>
      <c r="H103" s="119"/>
      <c r="I103" s="119"/>
      <c r="J103" s="120">
        <f>J147</f>
        <v>0</v>
      </c>
      <c r="L103" s="117"/>
    </row>
    <row r="104" spans="1:47" s="10" customFormat="1" ht="19.95" customHeight="1" x14ac:dyDescent="0.2">
      <c r="B104" s="117"/>
      <c r="D104" s="118" t="s">
        <v>212</v>
      </c>
      <c r="E104" s="119"/>
      <c r="F104" s="119"/>
      <c r="G104" s="119"/>
      <c r="H104" s="119"/>
      <c r="I104" s="119"/>
      <c r="J104" s="120">
        <f>J171</f>
        <v>0</v>
      </c>
      <c r="L104" s="117"/>
    </row>
    <row r="105" spans="1:47" s="10" customFormat="1" ht="19.95" customHeight="1" x14ac:dyDescent="0.2">
      <c r="B105" s="117"/>
      <c r="D105" s="118" t="s">
        <v>213</v>
      </c>
      <c r="E105" s="119"/>
      <c r="F105" s="119"/>
      <c r="G105" s="119"/>
      <c r="H105" s="119"/>
      <c r="I105" s="119"/>
      <c r="J105" s="120">
        <f>J202</f>
        <v>0</v>
      </c>
      <c r="L105" s="117"/>
    </row>
    <row r="106" spans="1:47" s="9" customFormat="1" ht="24.9" customHeight="1" x14ac:dyDescent="0.2">
      <c r="B106" s="113"/>
      <c r="D106" s="114" t="s">
        <v>214</v>
      </c>
      <c r="E106" s="115"/>
      <c r="F106" s="115"/>
      <c r="G106" s="115"/>
      <c r="H106" s="115"/>
      <c r="I106" s="115"/>
      <c r="J106" s="116">
        <f>J206</f>
        <v>0</v>
      </c>
      <c r="L106" s="113"/>
    </row>
    <row r="107" spans="1:47" s="10" customFormat="1" ht="19.95" customHeight="1" x14ac:dyDescent="0.2">
      <c r="B107" s="117"/>
      <c r="D107" s="118" t="s">
        <v>478</v>
      </c>
      <c r="E107" s="119"/>
      <c r="F107" s="119"/>
      <c r="G107" s="119"/>
      <c r="H107" s="119"/>
      <c r="I107" s="119"/>
      <c r="J107" s="120">
        <f>J207</f>
        <v>0</v>
      </c>
      <c r="L107" s="117"/>
    </row>
    <row r="108" spans="1:47" s="10" customFormat="1" ht="19.95" customHeight="1" x14ac:dyDescent="0.2">
      <c r="B108" s="117"/>
      <c r="D108" s="118" t="s">
        <v>479</v>
      </c>
      <c r="E108" s="119"/>
      <c r="F108" s="119"/>
      <c r="G108" s="119"/>
      <c r="H108" s="119"/>
      <c r="I108" s="119"/>
      <c r="J108" s="120">
        <f>J212</f>
        <v>0</v>
      </c>
      <c r="L108" s="117"/>
    </row>
    <row r="109" spans="1:47" s="10" customFormat="1" ht="19.95" customHeight="1" x14ac:dyDescent="0.2">
      <c r="B109" s="117"/>
      <c r="D109" s="118" t="s">
        <v>485</v>
      </c>
      <c r="E109" s="119"/>
      <c r="F109" s="119"/>
      <c r="G109" s="119"/>
      <c r="H109" s="119"/>
      <c r="I109" s="119"/>
      <c r="J109" s="120">
        <f>J222</f>
        <v>0</v>
      </c>
      <c r="L109" s="117"/>
    </row>
    <row r="110" spans="1:47" s="10" customFormat="1" ht="19.95" customHeight="1" x14ac:dyDescent="0.2">
      <c r="B110" s="117"/>
      <c r="D110" s="118" t="s">
        <v>487</v>
      </c>
      <c r="E110" s="119"/>
      <c r="F110" s="119"/>
      <c r="G110" s="119"/>
      <c r="H110" s="119"/>
      <c r="I110" s="119"/>
      <c r="J110" s="120">
        <f>J233</f>
        <v>0</v>
      </c>
      <c r="L110" s="117"/>
    </row>
    <row r="111" spans="1:47" s="10" customFormat="1" ht="19.95" customHeight="1" x14ac:dyDescent="0.2">
      <c r="B111" s="117"/>
      <c r="D111" s="118" t="s">
        <v>219</v>
      </c>
      <c r="E111" s="119"/>
      <c r="F111" s="119"/>
      <c r="G111" s="119"/>
      <c r="H111" s="119"/>
      <c r="I111" s="119"/>
      <c r="J111" s="120">
        <f>J240</f>
        <v>0</v>
      </c>
      <c r="L111" s="117"/>
    </row>
    <row r="112" spans="1:47" s="9" customFormat="1" ht="24.9" customHeight="1" x14ac:dyDescent="0.2">
      <c r="B112" s="113"/>
      <c r="D112" s="114" t="s">
        <v>221</v>
      </c>
      <c r="E112" s="115"/>
      <c r="F112" s="115"/>
      <c r="G112" s="115"/>
      <c r="H112" s="115"/>
      <c r="I112" s="115"/>
      <c r="J112" s="116">
        <f>J244</f>
        <v>0</v>
      </c>
      <c r="L112" s="113"/>
    </row>
    <row r="113" spans="1:31" s="2" customFormat="1" ht="21.75" customHeight="1" x14ac:dyDescent="0.2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" customHeight="1" x14ac:dyDescent="0.2">
      <c r="A114" s="29"/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" customHeight="1" x14ac:dyDescent="0.2">
      <c r="A118" s="29"/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" customHeight="1" x14ac:dyDescent="0.2">
      <c r="A119" s="29"/>
      <c r="B119" s="30"/>
      <c r="C119" s="18" t="s">
        <v>224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 x14ac:dyDescent="0.2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15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 x14ac:dyDescent="0.2">
      <c r="A122" s="29"/>
      <c r="B122" s="30"/>
      <c r="C122" s="29"/>
      <c r="D122" s="29"/>
      <c r="E122" s="241" t="str">
        <f>E7</f>
        <v>SOŠ hotelových služieb a dopravy – modernizácia odborného vzdelávania</v>
      </c>
      <c r="F122" s="242"/>
      <c r="G122" s="242"/>
      <c r="H122" s="242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 x14ac:dyDescent="0.2">
      <c r="B123" s="17"/>
      <c r="C123" s="24" t="s">
        <v>201</v>
      </c>
      <c r="L123" s="17"/>
    </row>
    <row r="124" spans="1:31" s="2" customFormat="1" ht="23.25" customHeight="1" x14ac:dyDescent="0.2">
      <c r="A124" s="29"/>
      <c r="B124" s="30"/>
      <c r="C124" s="29"/>
      <c r="D124" s="29"/>
      <c r="E124" s="241" t="s">
        <v>3903</v>
      </c>
      <c r="F124" s="240"/>
      <c r="G124" s="240"/>
      <c r="H124" s="240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203</v>
      </c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30" customHeight="1" x14ac:dyDescent="0.2">
      <c r="A126" s="29"/>
      <c r="B126" s="30"/>
      <c r="C126" s="29"/>
      <c r="D126" s="29"/>
      <c r="E126" s="214" t="str">
        <f>E11</f>
        <v>SO 06_Az - ACH Architektonicko – stavebné riešenie zateplenia</v>
      </c>
      <c r="F126" s="240"/>
      <c r="G126" s="240"/>
      <c r="H126" s="240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19</v>
      </c>
      <c r="D128" s="29"/>
      <c r="E128" s="29"/>
      <c r="F128" s="22" t="str">
        <f>F14</f>
        <v>Lučenec</v>
      </c>
      <c r="G128" s="29"/>
      <c r="H128" s="29"/>
      <c r="I128" s="24" t="s">
        <v>21</v>
      </c>
      <c r="J128" s="51">
        <f>IF(J14="","",J14)</f>
        <v>44354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65" customHeight="1" x14ac:dyDescent="0.2">
      <c r="A130" s="29"/>
      <c r="B130" s="30"/>
      <c r="C130" s="24" t="s">
        <v>22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28</v>
      </c>
      <c r="J130" s="27" t="str">
        <f>E23</f>
        <v>DESIGN ENGINEERING, a.s.</v>
      </c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15" customHeight="1" x14ac:dyDescent="0.2">
      <c r="A131" s="29"/>
      <c r="B131" s="30"/>
      <c r="C131" s="24" t="s">
        <v>26</v>
      </c>
      <c r="D131" s="29"/>
      <c r="E131" s="29"/>
      <c r="F131" s="22" t="str">
        <f>IF(E20="","",E20)</f>
        <v>Vyplň údaj</v>
      </c>
      <c r="G131" s="29"/>
      <c r="H131" s="29"/>
      <c r="I131" s="24" t="s">
        <v>33</v>
      </c>
      <c r="J131" s="27" t="str">
        <f>E26</f>
        <v xml:space="preserve"> </v>
      </c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 x14ac:dyDescent="0.2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 x14ac:dyDescent="0.2">
      <c r="A133" s="123"/>
      <c r="B133" s="124"/>
      <c r="C133" s="125" t="s">
        <v>225</v>
      </c>
      <c r="D133" s="126" t="s">
        <v>62</v>
      </c>
      <c r="E133" s="126" t="s">
        <v>58</v>
      </c>
      <c r="F133" s="126" t="s">
        <v>59</v>
      </c>
      <c r="G133" s="126" t="s">
        <v>226</v>
      </c>
      <c r="H133" s="126" t="s">
        <v>227</v>
      </c>
      <c r="I133" s="126" t="s">
        <v>228</v>
      </c>
      <c r="J133" s="127" t="s">
        <v>207</v>
      </c>
      <c r="K133" s="128" t="s">
        <v>229</v>
      </c>
      <c r="L133" s="129"/>
      <c r="M133" s="58" t="s">
        <v>1</v>
      </c>
      <c r="N133" s="59" t="s">
        <v>41</v>
      </c>
      <c r="O133" s="59" t="s">
        <v>230</v>
      </c>
      <c r="P133" s="59" t="s">
        <v>231</v>
      </c>
      <c r="Q133" s="59" t="s">
        <v>232</v>
      </c>
      <c r="R133" s="59" t="s">
        <v>233</v>
      </c>
      <c r="S133" s="59" t="s">
        <v>234</v>
      </c>
      <c r="T133" s="60" t="s">
        <v>235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</row>
    <row r="134" spans="1:65" s="2" customFormat="1" ht="22.95" customHeight="1" x14ac:dyDescent="0.3">
      <c r="A134" s="29"/>
      <c r="B134" s="30"/>
      <c r="C134" s="65" t="s">
        <v>208</v>
      </c>
      <c r="D134" s="29"/>
      <c r="E134" s="29"/>
      <c r="F134" s="29"/>
      <c r="G134" s="29"/>
      <c r="H134" s="29"/>
      <c r="I134" s="29"/>
      <c r="J134" s="130">
        <f>J135+J206+J244</f>
        <v>0</v>
      </c>
      <c r="K134" s="29"/>
      <c r="L134" s="30"/>
      <c r="M134" s="61"/>
      <c r="N134" s="52"/>
      <c r="O134" s="62"/>
      <c r="P134" s="131" t="e">
        <f>P135+P206+P244+#REF!+#REF!</f>
        <v>#REF!</v>
      </c>
      <c r="Q134" s="62"/>
      <c r="R134" s="131" t="e">
        <f>R135+R206+R244+#REF!+#REF!</f>
        <v>#REF!</v>
      </c>
      <c r="S134" s="62"/>
      <c r="T134" s="132" t="e">
        <f>T135+T206+T244+#REF!+#REF!</f>
        <v>#REF!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76</v>
      </c>
      <c r="AU134" s="14" t="s">
        <v>209</v>
      </c>
      <c r="BK134" s="133" t="e">
        <f>BK135+BK206+BK244+#REF!+#REF!</f>
        <v>#REF!</v>
      </c>
    </row>
    <row r="135" spans="1:65" s="12" customFormat="1" ht="25.95" customHeight="1" x14ac:dyDescent="0.25">
      <c r="B135" s="134"/>
      <c r="D135" s="135" t="s">
        <v>76</v>
      </c>
      <c r="E135" s="136"/>
      <c r="F135" s="136" t="s">
        <v>236</v>
      </c>
      <c r="I135" s="137"/>
      <c r="J135" s="122">
        <f>BK135</f>
        <v>0</v>
      </c>
      <c r="L135" s="134"/>
      <c r="M135" s="138"/>
      <c r="N135" s="139"/>
      <c r="O135" s="139"/>
      <c r="P135" s="140">
        <f>P136+P143+P145+P147+P171+P202</f>
        <v>0</v>
      </c>
      <c r="Q135" s="139"/>
      <c r="R135" s="140">
        <f>R136+R143+R145+R147+R171+R202</f>
        <v>202.15687780000002</v>
      </c>
      <c r="S135" s="139"/>
      <c r="T135" s="141">
        <f>T136+T143+T145+T147+T171+T202</f>
        <v>50.665955000000004</v>
      </c>
      <c r="AR135" s="135" t="s">
        <v>83</v>
      </c>
      <c r="AT135" s="142" t="s">
        <v>76</v>
      </c>
      <c r="AU135" s="142" t="s">
        <v>77</v>
      </c>
      <c r="AY135" s="135" t="s">
        <v>237</v>
      </c>
      <c r="BK135" s="143">
        <f>BK136+BK143+BK145+BK147+BK171+BK202</f>
        <v>0</v>
      </c>
    </row>
    <row r="136" spans="1:65" s="12" customFormat="1" ht="22.95" customHeight="1" x14ac:dyDescent="0.25">
      <c r="B136" s="134"/>
      <c r="D136" s="135" t="s">
        <v>76</v>
      </c>
      <c r="E136" s="144"/>
      <c r="F136" s="144" t="s">
        <v>489</v>
      </c>
      <c r="I136" s="137"/>
      <c r="J136" s="145">
        <f>BK136</f>
        <v>0</v>
      </c>
      <c r="L136" s="134"/>
      <c r="M136" s="138"/>
      <c r="N136" s="139"/>
      <c r="O136" s="139"/>
      <c r="P136" s="140">
        <f>SUM(P137:P142)</f>
        <v>0</v>
      </c>
      <c r="Q136" s="139"/>
      <c r="R136" s="140">
        <f>SUM(R137:R142)</f>
        <v>0</v>
      </c>
      <c r="S136" s="139"/>
      <c r="T136" s="141">
        <f>SUM(T137:T142)</f>
        <v>0</v>
      </c>
      <c r="AR136" s="135" t="s">
        <v>83</v>
      </c>
      <c r="AT136" s="142" t="s">
        <v>76</v>
      </c>
      <c r="AU136" s="142" t="s">
        <v>83</v>
      </c>
      <c r="AY136" s="135" t="s">
        <v>237</v>
      </c>
      <c r="BK136" s="143">
        <f>SUM(BK137:BK142)</f>
        <v>0</v>
      </c>
    </row>
    <row r="137" spans="1:65" s="2" customFormat="1" ht="21.75" customHeight="1" x14ac:dyDescent="0.2">
      <c r="A137" s="29"/>
      <c r="B137" s="146"/>
      <c r="C137" s="147" t="s">
        <v>83</v>
      </c>
      <c r="D137" s="147" t="s">
        <v>240</v>
      </c>
      <c r="E137" s="148"/>
      <c r="F137" s="149" t="s">
        <v>490</v>
      </c>
      <c r="G137" s="150" t="s">
        <v>491</v>
      </c>
      <c r="H137" s="151">
        <v>12.5</v>
      </c>
      <c r="I137" s="152"/>
      <c r="J137" s="153">
        <f t="shared" ref="J137:J142" si="0">ROUND(I137*H137,2)</f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ref="P137:P142" si="1">O137*H137</f>
        <v>0</v>
      </c>
      <c r="Q137" s="157">
        <v>0</v>
      </c>
      <c r="R137" s="157">
        <f t="shared" ref="R137:R142" si="2">Q137*H137</f>
        <v>0</v>
      </c>
      <c r="S137" s="157">
        <v>0</v>
      </c>
      <c r="T137" s="158">
        <f t="shared" ref="T137:T142" si="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ref="BE137:BE142" si="4">IF(N137="základná",J137,0)</f>
        <v>0</v>
      </c>
      <c r="BF137" s="160">
        <f t="shared" ref="BF137:BF142" si="5">IF(N137="znížená",J137,0)</f>
        <v>0</v>
      </c>
      <c r="BG137" s="160">
        <f t="shared" ref="BG137:BG142" si="6">IF(N137="zákl. prenesená",J137,0)</f>
        <v>0</v>
      </c>
      <c r="BH137" s="160">
        <f t="shared" ref="BH137:BH142" si="7">IF(N137="zníž. prenesená",J137,0)</f>
        <v>0</v>
      </c>
      <c r="BI137" s="160">
        <f t="shared" ref="BI137:BI142" si="8">IF(N137="nulová",J137,0)</f>
        <v>0</v>
      </c>
      <c r="BJ137" s="14" t="s">
        <v>89</v>
      </c>
      <c r="BK137" s="160">
        <f t="shared" ref="BK137:BK142" si="9">ROUND(I137*H137,2)</f>
        <v>0</v>
      </c>
      <c r="BL137" s="14" t="s">
        <v>243</v>
      </c>
      <c r="BM137" s="159" t="s">
        <v>89</v>
      </c>
    </row>
    <row r="138" spans="1:65" s="2" customFormat="1" ht="21.75" customHeight="1" x14ac:dyDescent="0.2">
      <c r="A138" s="29"/>
      <c r="B138" s="146"/>
      <c r="C138" s="147" t="s">
        <v>89</v>
      </c>
      <c r="D138" s="147" t="s">
        <v>240</v>
      </c>
      <c r="E138" s="148"/>
      <c r="F138" s="149" t="s">
        <v>492</v>
      </c>
      <c r="G138" s="150" t="s">
        <v>491</v>
      </c>
      <c r="H138" s="151">
        <v>12.5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243</v>
      </c>
    </row>
    <row r="139" spans="1:65" s="2" customFormat="1" ht="33" customHeight="1" x14ac:dyDescent="0.2">
      <c r="A139" s="29"/>
      <c r="B139" s="146"/>
      <c r="C139" s="147" t="s">
        <v>247</v>
      </c>
      <c r="D139" s="147" t="s">
        <v>240</v>
      </c>
      <c r="E139" s="148"/>
      <c r="F139" s="149" t="s">
        <v>493</v>
      </c>
      <c r="G139" s="150" t="s">
        <v>491</v>
      </c>
      <c r="H139" s="151">
        <v>12.5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238</v>
      </c>
    </row>
    <row r="140" spans="1:65" s="2" customFormat="1" ht="21.75" customHeight="1" x14ac:dyDescent="0.2">
      <c r="A140" s="29"/>
      <c r="B140" s="146"/>
      <c r="C140" s="147" t="s">
        <v>243</v>
      </c>
      <c r="D140" s="147" t="s">
        <v>240</v>
      </c>
      <c r="E140" s="148"/>
      <c r="F140" s="149" t="s">
        <v>494</v>
      </c>
      <c r="G140" s="150" t="s">
        <v>491</v>
      </c>
      <c r="H140" s="151">
        <v>12.5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262</v>
      </c>
    </row>
    <row r="141" spans="1:65" s="2" customFormat="1" ht="21.75" customHeight="1" x14ac:dyDescent="0.2">
      <c r="A141" s="29"/>
      <c r="B141" s="146"/>
      <c r="C141" s="147" t="s">
        <v>252</v>
      </c>
      <c r="D141" s="147" t="s">
        <v>240</v>
      </c>
      <c r="E141" s="148"/>
      <c r="F141" s="149" t="s">
        <v>495</v>
      </c>
      <c r="G141" s="150" t="s">
        <v>491</v>
      </c>
      <c r="H141" s="151">
        <v>12.5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268</v>
      </c>
    </row>
    <row r="142" spans="1:65" s="2" customFormat="1" ht="21.75" customHeight="1" x14ac:dyDescent="0.2">
      <c r="A142" s="29"/>
      <c r="B142" s="146"/>
      <c r="C142" s="147" t="s">
        <v>238</v>
      </c>
      <c r="D142" s="147" t="s">
        <v>240</v>
      </c>
      <c r="E142" s="148"/>
      <c r="F142" s="149" t="s">
        <v>496</v>
      </c>
      <c r="G142" s="150" t="s">
        <v>266</v>
      </c>
      <c r="H142" s="151">
        <v>18.75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274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497</v>
      </c>
      <c r="I143" s="137"/>
      <c r="J143" s="145">
        <f>BK143</f>
        <v>0</v>
      </c>
      <c r="L143" s="134"/>
      <c r="M143" s="138"/>
      <c r="N143" s="139"/>
      <c r="O143" s="139"/>
      <c r="P143" s="140">
        <f>P144</f>
        <v>0</v>
      </c>
      <c r="Q143" s="139"/>
      <c r="R143" s="140">
        <f>R144</f>
        <v>6.3675200000000015E-2</v>
      </c>
      <c r="S143" s="139"/>
      <c r="T143" s="141">
        <f>T144</f>
        <v>0</v>
      </c>
      <c r="AR143" s="135" t="s">
        <v>83</v>
      </c>
      <c r="AT143" s="142" t="s">
        <v>76</v>
      </c>
      <c r="AU143" s="142" t="s">
        <v>83</v>
      </c>
      <c r="AY143" s="135" t="s">
        <v>237</v>
      </c>
      <c r="BK143" s="143">
        <f>BK144</f>
        <v>0</v>
      </c>
    </row>
    <row r="144" spans="1:65" s="2" customFormat="1" ht="21.75" customHeight="1" x14ac:dyDescent="0.2">
      <c r="A144" s="29"/>
      <c r="B144" s="146"/>
      <c r="C144" s="147" t="s">
        <v>259</v>
      </c>
      <c r="D144" s="147" t="s">
        <v>240</v>
      </c>
      <c r="E144" s="148"/>
      <c r="F144" s="149" t="s">
        <v>498</v>
      </c>
      <c r="G144" s="150" t="s">
        <v>242</v>
      </c>
      <c r="H144" s="151">
        <v>1591.88</v>
      </c>
      <c r="I144" s="152"/>
      <c r="J144" s="153">
        <f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>O144*H144</f>
        <v>0</v>
      </c>
      <c r="Q144" s="157">
        <v>4.0000000000000003E-5</v>
      </c>
      <c r="R144" s="157">
        <f>Q144*H144</f>
        <v>6.3675200000000015E-2</v>
      </c>
      <c r="S144" s="157">
        <v>0</v>
      </c>
      <c r="T144" s="158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>IF(N144="základná",J144,0)</f>
        <v>0</v>
      </c>
      <c r="BF144" s="160">
        <f>IF(N144="znížená",J144,0)</f>
        <v>0</v>
      </c>
      <c r="BG144" s="160">
        <f>IF(N144="zákl. prenesená",J144,0)</f>
        <v>0</v>
      </c>
      <c r="BH144" s="160">
        <f>IF(N144="zníž. prenesená",J144,0)</f>
        <v>0</v>
      </c>
      <c r="BI144" s="160">
        <f>IF(N144="nulová",J144,0)</f>
        <v>0</v>
      </c>
      <c r="BJ144" s="14" t="s">
        <v>89</v>
      </c>
      <c r="BK144" s="160">
        <f>ROUND(I144*H144,2)</f>
        <v>0</v>
      </c>
      <c r="BL144" s="14" t="s">
        <v>243</v>
      </c>
      <c r="BM144" s="159" t="s">
        <v>280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516</v>
      </c>
      <c r="I145" s="137"/>
      <c r="J145" s="145">
        <f>BK145</f>
        <v>0</v>
      </c>
      <c r="L145" s="134"/>
      <c r="M145" s="138"/>
      <c r="N145" s="139"/>
      <c r="O145" s="139"/>
      <c r="P145" s="140">
        <f>P146</f>
        <v>0</v>
      </c>
      <c r="Q145" s="139"/>
      <c r="R145" s="140">
        <f>R146</f>
        <v>17.243770000000001</v>
      </c>
      <c r="S145" s="139"/>
      <c r="T145" s="141">
        <f>T146</f>
        <v>0</v>
      </c>
      <c r="AR145" s="135" t="s">
        <v>83</v>
      </c>
      <c r="AT145" s="142" t="s">
        <v>76</v>
      </c>
      <c r="AU145" s="142" t="s">
        <v>83</v>
      </c>
      <c r="AY145" s="135" t="s">
        <v>237</v>
      </c>
      <c r="BK145" s="143">
        <f>BK146</f>
        <v>0</v>
      </c>
    </row>
    <row r="146" spans="1:65" s="2" customFormat="1" ht="33" customHeight="1" x14ac:dyDescent="0.2">
      <c r="A146" s="29"/>
      <c r="B146" s="146"/>
      <c r="C146" s="147" t="s">
        <v>262</v>
      </c>
      <c r="D146" s="147" t="s">
        <v>240</v>
      </c>
      <c r="E146" s="148"/>
      <c r="F146" s="149" t="s">
        <v>517</v>
      </c>
      <c r="G146" s="150" t="s">
        <v>242</v>
      </c>
      <c r="H146" s="151">
        <v>35.5</v>
      </c>
      <c r="I146" s="152"/>
      <c r="J146" s="153">
        <f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>O146*H146</f>
        <v>0</v>
      </c>
      <c r="Q146" s="157">
        <v>0.48574000000000001</v>
      </c>
      <c r="R146" s="157">
        <f>Q146*H146</f>
        <v>17.243770000000001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243</v>
      </c>
      <c r="BM146" s="159" t="s">
        <v>7</v>
      </c>
    </row>
    <row r="147" spans="1:65" s="12" customFormat="1" ht="22.95" customHeight="1" x14ac:dyDescent="0.25">
      <c r="B147" s="134"/>
      <c r="D147" s="135" t="s">
        <v>76</v>
      </c>
      <c r="E147" s="144"/>
      <c r="F147" s="144" t="s">
        <v>239</v>
      </c>
      <c r="I147" s="137"/>
      <c r="J147" s="145">
        <f>BK147</f>
        <v>0</v>
      </c>
      <c r="L147" s="134"/>
      <c r="M147" s="138"/>
      <c r="N147" s="139"/>
      <c r="O147" s="139"/>
      <c r="P147" s="140">
        <f>SUM(P148:P170)</f>
        <v>0</v>
      </c>
      <c r="Q147" s="139"/>
      <c r="R147" s="140">
        <f>SUM(R148:R170)</f>
        <v>78.444051200000018</v>
      </c>
      <c r="S147" s="139"/>
      <c r="T147" s="141">
        <f>SUM(T148:T170)</f>
        <v>0</v>
      </c>
      <c r="AR147" s="135" t="s">
        <v>83</v>
      </c>
      <c r="AT147" s="142" t="s">
        <v>76</v>
      </c>
      <c r="AU147" s="142" t="s">
        <v>83</v>
      </c>
      <c r="AY147" s="135" t="s">
        <v>237</v>
      </c>
      <c r="BK147" s="143">
        <f>SUM(BK148:BK170)</f>
        <v>0</v>
      </c>
    </row>
    <row r="148" spans="1:65" s="2" customFormat="1" ht="21.75" customHeight="1" x14ac:dyDescent="0.2">
      <c r="A148" s="29"/>
      <c r="B148" s="146"/>
      <c r="C148" s="147" t="s">
        <v>257</v>
      </c>
      <c r="D148" s="147" t="s">
        <v>240</v>
      </c>
      <c r="E148" s="148"/>
      <c r="F148" s="149" t="s">
        <v>518</v>
      </c>
      <c r="G148" s="150" t="s">
        <v>376</v>
      </c>
      <c r="H148" s="151">
        <v>292.60000000000002</v>
      </c>
      <c r="I148" s="152"/>
      <c r="J148" s="153">
        <f t="shared" ref="J148:J170" si="10"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ref="P148:P170" si="11">O148*H148</f>
        <v>0</v>
      </c>
      <c r="Q148" s="157">
        <v>2.8E-3</v>
      </c>
      <c r="R148" s="157">
        <f t="shared" ref="R148:R170" si="12">Q148*H148</f>
        <v>0.81928000000000001</v>
      </c>
      <c r="S148" s="157">
        <v>0</v>
      </c>
      <c r="T148" s="158">
        <f t="shared" ref="T148:T170" si="1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ref="BE148:BE170" si="14">IF(N148="základná",J148,0)</f>
        <v>0</v>
      </c>
      <c r="BF148" s="160">
        <f t="shared" ref="BF148:BF170" si="15">IF(N148="znížená",J148,0)</f>
        <v>0</v>
      </c>
      <c r="BG148" s="160">
        <f t="shared" ref="BG148:BG170" si="16">IF(N148="zákl. prenesená",J148,0)</f>
        <v>0</v>
      </c>
      <c r="BH148" s="160">
        <f t="shared" ref="BH148:BH170" si="17">IF(N148="zníž. prenesená",J148,0)</f>
        <v>0</v>
      </c>
      <c r="BI148" s="160">
        <f t="shared" ref="BI148:BI170" si="18">IF(N148="nulová",J148,0)</f>
        <v>0</v>
      </c>
      <c r="BJ148" s="14" t="s">
        <v>89</v>
      </c>
      <c r="BK148" s="160">
        <f t="shared" ref="BK148:BK170" si="19">ROUND(I148*H148,2)</f>
        <v>0</v>
      </c>
      <c r="BL148" s="14" t="s">
        <v>243</v>
      </c>
      <c r="BM148" s="159" t="s">
        <v>329</v>
      </c>
    </row>
    <row r="149" spans="1:65" s="2" customFormat="1" ht="21.75" customHeight="1" x14ac:dyDescent="0.2">
      <c r="A149" s="29"/>
      <c r="B149" s="146"/>
      <c r="C149" s="147" t="s">
        <v>268</v>
      </c>
      <c r="D149" s="147" t="s">
        <v>240</v>
      </c>
      <c r="E149" s="148"/>
      <c r="F149" s="149" t="s">
        <v>519</v>
      </c>
      <c r="G149" s="150" t="s">
        <v>242</v>
      </c>
      <c r="H149" s="151">
        <v>16.25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1.8000000000000001E-4</v>
      </c>
      <c r="R149" s="157">
        <f t="shared" si="12"/>
        <v>2.9250000000000001E-3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243</v>
      </c>
      <c r="BM149" s="159" t="s">
        <v>367</v>
      </c>
    </row>
    <row r="150" spans="1:65" s="2" customFormat="1" ht="21.75" customHeight="1" x14ac:dyDescent="0.2">
      <c r="A150" s="29"/>
      <c r="B150" s="146"/>
      <c r="C150" s="147" t="s">
        <v>271</v>
      </c>
      <c r="D150" s="147" t="s">
        <v>240</v>
      </c>
      <c r="E150" s="148"/>
      <c r="F150" s="149" t="s">
        <v>3914</v>
      </c>
      <c r="G150" s="150" t="s">
        <v>242</v>
      </c>
      <c r="H150" s="151">
        <v>16.25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2.9999999999999997E-4</v>
      </c>
      <c r="R150" s="157">
        <f t="shared" si="12"/>
        <v>4.875E-3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243</v>
      </c>
      <c r="BM150" s="159" t="s">
        <v>374</v>
      </c>
    </row>
    <row r="151" spans="1:65" s="2" customFormat="1" ht="33" customHeight="1" x14ac:dyDescent="0.2">
      <c r="A151" s="29"/>
      <c r="B151" s="146"/>
      <c r="C151" s="147" t="s">
        <v>274</v>
      </c>
      <c r="D151" s="147" t="s">
        <v>240</v>
      </c>
      <c r="E151" s="148"/>
      <c r="F151" s="149" t="s">
        <v>3915</v>
      </c>
      <c r="G151" s="150" t="s">
        <v>242</v>
      </c>
      <c r="H151" s="151">
        <v>16.25</v>
      </c>
      <c r="I151" s="152"/>
      <c r="J151" s="153">
        <f t="shared" si="1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1"/>
        <v>0</v>
      </c>
      <c r="Q151" s="157">
        <v>1E-4</v>
      </c>
      <c r="R151" s="157">
        <f t="shared" si="12"/>
        <v>1.6250000000000001E-3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243</v>
      </c>
      <c r="BM151" s="159" t="s">
        <v>381</v>
      </c>
    </row>
    <row r="152" spans="1:65" s="2" customFormat="1" ht="21.75" customHeight="1" x14ac:dyDescent="0.2">
      <c r="A152" s="29"/>
      <c r="B152" s="146"/>
      <c r="C152" s="147" t="s">
        <v>277</v>
      </c>
      <c r="D152" s="147" t="s">
        <v>240</v>
      </c>
      <c r="E152" s="148"/>
      <c r="F152" s="149" t="s">
        <v>3916</v>
      </c>
      <c r="G152" s="150" t="s">
        <v>242</v>
      </c>
      <c r="H152" s="151">
        <v>16.25</v>
      </c>
      <c r="I152" s="152"/>
      <c r="J152" s="153">
        <f t="shared" si="1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1"/>
        <v>0</v>
      </c>
      <c r="Q152" s="157">
        <v>3.3800000000000002E-3</v>
      </c>
      <c r="R152" s="157">
        <f t="shared" si="12"/>
        <v>5.4925000000000002E-2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243</v>
      </c>
      <c r="BM152" s="159" t="s">
        <v>387</v>
      </c>
    </row>
    <row r="153" spans="1:65" s="2" customFormat="1" ht="33" customHeight="1" x14ac:dyDescent="0.2">
      <c r="A153" s="29"/>
      <c r="B153" s="146"/>
      <c r="C153" s="147" t="s">
        <v>280</v>
      </c>
      <c r="D153" s="147" t="s">
        <v>240</v>
      </c>
      <c r="E153" s="148"/>
      <c r="F153" s="149" t="s">
        <v>523</v>
      </c>
      <c r="G153" s="150" t="s">
        <v>242</v>
      </c>
      <c r="H153" s="151">
        <v>1591.88</v>
      </c>
      <c r="I153" s="152"/>
      <c r="J153" s="153">
        <f t="shared" si="1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1"/>
        <v>0</v>
      </c>
      <c r="Q153" s="157">
        <v>1.2670000000000001E-2</v>
      </c>
      <c r="R153" s="157">
        <f t="shared" si="12"/>
        <v>20.169119600000002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243</v>
      </c>
      <c r="BM153" s="159" t="s">
        <v>244</v>
      </c>
    </row>
    <row r="154" spans="1:65" s="2" customFormat="1" ht="21.75" customHeight="1" x14ac:dyDescent="0.2">
      <c r="A154" s="29"/>
      <c r="B154" s="146"/>
      <c r="C154" s="147" t="s">
        <v>283</v>
      </c>
      <c r="D154" s="147" t="s">
        <v>240</v>
      </c>
      <c r="E154" s="148"/>
      <c r="F154" s="149" t="s">
        <v>524</v>
      </c>
      <c r="G154" s="150" t="s">
        <v>242</v>
      </c>
      <c r="H154" s="151">
        <v>159.1</v>
      </c>
      <c r="I154" s="152"/>
      <c r="J154" s="153">
        <f t="shared" si="1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1"/>
        <v>0</v>
      </c>
      <c r="Q154" s="157">
        <v>6.4000000000000003E-3</v>
      </c>
      <c r="R154" s="157">
        <f t="shared" si="12"/>
        <v>1.01824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243</v>
      </c>
      <c r="BM154" s="159" t="s">
        <v>246</v>
      </c>
    </row>
    <row r="155" spans="1:65" s="2" customFormat="1" ht="21.75" customHeight="1" x14ac:dyDescent="0.2">
      <c r="A155" s="29"/>
      <c r="B155" s="146"/>
      <c r="C155" s="147" t="s">
        <v>286</v>
      </c>
      <c r="D155" s="147" t="s">
        <v>240</v>
      </c>
      <c r="E155" s="148"/>
      <c r="F155" s="149" t="s">
        <v>3917</v>
      </c>
      <c r="G155" s="150" t="s">
        <v>242</v>
      </c>
      <c r="H155" s="151">
        <v>1575.66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1.8000000000000001E-4</v>
      </c>
      <c r="R155" s="157">
        <f t="shared" si="12"/>
        <v>0.28361880000000006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243</v>
      </c>
      <c r="BM155" s="159" t="s">
        <v>249</v>
      </c>
    </row>
    <row r="156" spans="1:65" s="2" customFormat="1" ht="21.75" customHeight="1" x14ac:dyDescent="0.2">
      <c r="A156" s="29"/>
      <c r="B156" s="146"/>
      <c r="C156" s="147" t="s">
        <v>291</v>
      </c>
      <c r="D156" s="147" t="s">
        <v>240</v>
      </c>
      <c r="E156" s="148"/>
      <c r="F156" s="149" t="s">
        <v>526</v>
      </c>
      <c r="G156" s="150" t="s">
        <v>242</v>
      </c>
      <c r="H156" s="151">
        <v>1575.66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2.9999999999999997E-4</v>
      </c>
      <c r="R156" s="157">
        <f t="shared" si="12"/>
        <v>0.47269800000000001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243</v>
      </c>
      <c r="AT156" s="159" t="s">
        <v>240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243</v>
      </c>
      <c r="BM156" s="159" t="s">
        <v>407</v>
      </c>
    </row>
    <row r="157" spans="1:65" s="2" customFormat="1" ht="21.75" customHeight="1" x14ac:dyDescent="0.2">
      <c r="A157" s="29"/>
      <c r="B157" s="146"/>
      <c r="C157" s="147" t="s">
        <v>294</v>
      </c>
      <c r="D157" s="147" t="s">
        <v>240</v>
      </c>
      <c r="E157" s="148"/>
      <c r="F157" s="149" t="s">
        <v>528</v>
      </c>
      <c r="G157" s="150" t="s">
        <v>242</v>
      </c>
      <c r="H157" s="151">
        <v>1575.66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1E-4</v>
      </c>
      <c r="R157" s="157">
        <f t="shared" si="12"/>
        <v>0.15756600000000001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243</v>
      </c>
      <c r="BM157" s="159" t="s">
        <v>251</v>
      </c>
    </row>
    <row r="158" spans="1:65" s="2" customFormat="1" ht="21.75" customHeight="1" x14ac:dyDescent="0.2">
      <c r="A158" s="29"/>
      <c r="B158" s="146"/>
      <c r="C158" s="147" t="s">
        <v>297</v>
      </c>
      <c r="D158" s="147" t="s">
        <v>240</v>
      </c>
      <c r="E158" s="148"/>
      <c r="F158" s="149" t="s">
        <v>530</v>
      </c>
      <c r="G158" s="150" t="s">
        <v>242</v>
      </c>
      <c r="H158" s="151">
        <v>1575.66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3.3800000000000002E-3</v>
      </c>
      <c r="R158" s="157">
        <f t="shared" si="12"/>
        <v>5.3257308000000005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243</v>
      </c>
      <c r="AT158" s="159" t="s">
        <v>240</v>
      </c>
      <c r="AU158" s="159" t="s">
        <v>89</v>
      </c>
      <c r="AY158" s="14" t="s">
        <v>237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243</v>
      </c>
      <c r="BM158" s="159" t="s">
        <v>254</v>
      </c>
    </row>
    <row r="159" spans="1:65" s="2" customFormat="1" ht="21.75" customHeight="1" x14ac:dyDescent="0.2">
      <c r="A159" s="29"/>
      <c r="B159" s="146"/>
      <c r="C159" s="147" t="s">
        <v>7</v>
      </c>
      <c r="D159" s="147" t="s">
        <v>240</v>
      </c>
      <c r="E159" s="148"/>
      <c r="F159" s="149" t="s">
        <v>3918</v>
      </c>
      <c r="G159" s="150" t="s">
        <v>242</v>
      </c>
      <c r="H159" s="151">
        <v>159.1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4.0000000000000002E-4</v>
      </c>
      <c r="R159" s="157">
        <f t="shared" si="12"/>
        <v>6.3640000000000002E-2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243</v>
      </c>
      <c r="BM159" s="159" t="s">
        <v>256</v>
      </c>
    </row>
    <row r="160" spans="1:65" s="2" customFormat="1" ht="33" customHeight="1" x14ac:dyDescent="0.2">
      <c r="A160" s="29"/>
      <c r="B160" s="146"/>
      <c r="C160" s="147" t="s">
        <v>305</v>
      </c>
      <c r="D160" s="147" t="s">
        <v>240</v>
      </c>
      <c r="E160" s="148"/>
      <c r="F160" s="149" t="s">
        <v>3919</v>
      </c>
      <c r="G160" s="150" t="s">
        <v>242</v>
      </c>
      <c r="H160" s="151">
        <v>159.1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3.3599999999999998E-2</v>
      </c>
      <c r="R160" s="157">
        <f t="shared" si="12"/>
        <v>5.3457599999999994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243</v>
      </c>
      <c r="BM160" s="159" t="s">
        <v>430</v>
      </c>
    </row>
    <row r="161" spans="1:65" s="2" customFormat="1" ht="21.75" customHeight="1" x14ac:dyDescent="0.2">
      <c r="A161" s="29"/>
      <c r="B161" s="146"/>
      <c r="C161" s="147" t="s">
        <v>309</v>
      </c>
      <c r="D161" s="147" t="s">
        <v>240</v>
      </c>
      <c r="E161" s="148"/>
      <c r="F161" s="149" t="s">
        <v>3920</v>
      </c>
      <c r="G161" s="150" t="s">
        <v>242</v>
      </c>
      <c r="H161" s="151">
        <v>1488.2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2.6329999999999999E-2</v>
      </c>
      <c r="R161" s="157">
        <f t="shared" si="12"/>
        <v>39.184305999999999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243</v>
      </c>
      <c r="BM161" s="159" t="s">
        <v>436</v>
      </c>
    </row>
    <row r="162" spans="1:65" s="2" customFormat="1" ht="16.5" customHeight="1" x14ac:dyDescent="0.2">
      <c r="A162" s="29"/>
      <c r="B162" s="146"/>
      <c r="C162" s="161" t="s">
        <v>314</v>
      </c>
      <c r="D162" s="161" t="s">
        <v>310</v>
      </c>
      <c r="E162" s="162"/>
      <c r="F162" s="163" t="s">
        <v>546</v>
      </c>
      <c r="G162" s="164" t="s">
        <v>307</v>
      </c>
      <c r="H162" s="165">
        <v>11905.6</v>
      </c>
      <c r="I162" s="166"/>
      <c r="J162" s="167">
        <f t="shared" si="1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1"/>
        <v>0</v>
      </c>
      <c r="Q162" s="157">
        <v>6.9999832011826397E-5</v>
      </c>
      <c r="R162" s="157">
        <f t="shared" si="12"/>
        <v>0.83339000000000041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262</v>
      </c>
      <c r="AT162" s="159" t="s">
        <v>310</v>
      </c>
      <c r="AU162" s="159" t="s">
        <v>89</v>
      </c>
      <c r="AY162" s="14" t="s">
        <v>237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243</v>
      </c>
      <c r="BM162" s="159" t="s">
        <v>442</v>
      </c>
    </row>
    <row r="163" spans="1:65" s="2" customFormat="1" ht="21.75" customHeight="1" x14ac:dyDescent="0.2">
      <c r="A163" s="29"/>
      <c r="B163" s="146"/>
      <c r="C163" s="147" t="s">
        <v>317</v>
      </c>
      <c r="D163" s="147" t="s">
        <v>240</v>
      </c>
      <c r="E163" s="148"/>
      <c r="F163" s="149" t="s">
        <v>3921</v>
      </c>
      <c r="G163" s="150" t="s">
        <v>242</v>
      </c>
      <c r="H163" s="151">
        <v>6.6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9.1299999999999992E-3</v>
      </c>
      <c r="R163" s="157">
        <f t="shared" si="12"/>
        <v>6.0257999999999992E-2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243</v>
      </c>
      <c r="AT163" s="159" t="s">
        <v>240</v>
      </c>
      <c r="AU163" s="159" t="s">
        <v>89</v>
      </c>
      <c r="AY163" s="14" t="s">
        <v>237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243</v>
      </c>
      <c r="BM163" s="159" t="s">
        <v>448</v>
      </c>
    </row>
    <row r="164" spans="1:65" s="2" customFormat="1" ht="21.75" customHeight="1" x14ac:dyDescent="0.2">
      <c r="A164" s="29"/>
      <c r="B164" s="146"/>
      <c r="C164" s="147" t="s">
        <v>320</v>
      </c>
      <c r="D164" s="147" t="s">
        <v>240</v>
      </c>
      <c r="E164" s="148"/>
      <c r="F164" s="149" t="s">
        <v>3922</v>
      </c>
      <c r="G164" s="150" t="s">
        <v>242</v>
      </c>
      <c r="H164" s="151">
        <v>220.65</v>
      </c>
      <c r="I164" s="152"/>
      <c r="J164" s="153">
        <f t="shared" si="1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1"/>
        <v>0</v>
      </c>
      <c r="Q164" s="157">
        <v>1.26E-2</v>
      </c>
      <c r="R164" s="157">
        <f t="shared" si="12"/>
        <v>2.7801900000000002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243</v>
      </c>
      <c r="AT164" s="159" t="s">
        <v>240</v>
      </c>
      <c r="AU164" s="159" t="s">
        <v>89</v>
      </c>
      <c r="AY164" s="14" t="s">
        <v>237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243</v>
      </c>
      <c r="BM164" s="159" t="s">
        <v>457</v>
      </c>
    </row>
    <row r="165" spans="1:65" s="2" customFormat="1" ht="21.75" customHeight="1" x14ac:dyDescent="0.2">
      <c r="A165" s="29"/>
      <c r="B165" s="146"/>
      <c r="C165" s="147" t="s">
        <v>323</v>
      </c>
      <c r="D165" s="147" t="s">
        <v>240</v>
      </c>
      <c r="E165" s="148"/>
      <c r="F165" s="149" t="s">
        <v>3923</v>
      </c>
      <c r="G165" s="150" t="s">
        <v>242</v>
      </c>
      <c r="H165" s="151">
        <v>106.5</v>
      </c>
      <c r="I165" s="152"/>
      <c r="J165" s="153">
        <f t="shared" si="1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1"/>
        <v>0</v>
      </c>
      <c r="Q165" s="157">
        <v>1.5299999999999999E-2</v>
      </c>
      <c r="R165" s="157">
        <f t="shared" si="12"/>
        <v>1.6294499999999998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243</v>
      </c>
      <c r="BM165" s="159" t="s">
        <v>464</v>
      </c>
    </row>
    <row r="166" spans="1:65" s="2" customFormat="1" ht="16.5" customHeight="1" x14ac:dyDescent="0.2">
      <c r="A166" s="29"/>
      <c r="B166" s="146"/>
      <c r="C166" s="161" t="s">
        <v>326</v>
      </c>
      <c r="D166" s="161" t="s">
        <v>310</v>
      </c>
      <c r="E166" s="162"/>
      <c r="F166" s="163" t="s">
        <v>556</v>
      </c>
      <c r="G166" s="164" t="s">
        <v>307</v>
      </c>
      <c r="H166" s="165">
        <v>852</v>
      </c>
      <c r="I166" s="166"/>
      <c r="J166" s="167">
        <f t="shared" si="1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11"/>
        <v>0</v>
      </c>
      <c r="Q166" s="157">
        <v>6.9999999999999994E-5</v>
      </c>
      <c r="R166" s="157">
        <f t="shared" si="12"/>
        <v>5.9639999999999992E-2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262</v>
      </c>
      <c r="AT166" s="159" t="s">
        <v>310</v>
      </c>
      <c r="AU166" s="159" t="s">
        <v>89</v>
      </c>
      <c r="AY166" s="14" t="s">
        <v>237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243</v>
      </c>
      <c r="BM166" s="159" t="s">
        <v>471</v>
      </c>
    </row>
    <row r="167" spans="1:65" s="2" customFormat="1" ht="21.75" customHeight="1" x14ac:dyDescent="0.2">
      <c r="A167" s="29"/>
      <c r="B167" s="146"/>
      <c r="C167" s="147" t="s">
        <v>329</v>
      </c>
      <c r="D167" s="147" t="s">
        <v>240</v>
      </c>
      <c r="E167" s="148"/>
      <c r="F167" s="149" t="s">
        <v>3924</v>
      </c>
      <c r="G167" s="150" t="s">
        <v>242</v>
      </c>
      <c r="H167" s="151">
        <v>3.8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1.593E-2</v>
      </c>
      <c r="R167" s="157">
        <f t="shared" si="12"/>
        <v>6.0533999999999998E-2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243</v>
      </c>
      <c r="BM167" s="159" t="s">
        <v>527</v>
      </c>
    </row>
    <row r="168" spans="1:65" s="2" customFormat="1" ht="16.5" customHeight="1" x14ac:dyDescent="0.2">
      <c r="A168" s="29"/>
      <c r="B168" s="146"/>
      <c r="C168" s="161" t="s">
        <v>332</v>
      </c>
      <c r="D168" s="161" t="s">
        <v>310</v>
      </c>
      <c r="E168" s="162"/>
      <c r="F168" s="163" t="s">
        <v>3925</v>
      </c>
      <c r="G168" s="164" t="s">
        <v>307</v>
      </c>
      <c r="H168" s="165">
        <v>30.4</v>
      </c>
      <c r="I168" s="166"/>
      <c r="J168" s="167">
        <f t="shared" si="1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1"/>
        <v>0</v>
      </c>
      <c r="Q168" s="157">
        <v>4.0131578947368398E-5</v>
      </c>
      <c r="R168" s="157">
        <f t="shared" si="12"/>
        <v>1.2199999999999993E-3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262</v>
      </c>
      <c r="AT168" s="159" t="s">
        <v>310</v>
      </c>
      <c r="AU168" s="159" t="s">
        <v>89</v>
      </c>
      <c r="AY168" s="14" t="s">
        <v>237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243</v>
      </c>
      <c r="BM168" s="159" t="s">
        <v>529</v>
      </c>
    </row>
    <row r="169" spans="1:65" s="2" customFormat="1" ht="21.75" customHeight="1" x14ac:dyDescent="0.2">
      <c r="A169" s="29"/>
      <c r="B169" s="146"/>
      <c r="C169" s="147" t="s">
        <v>335</v>
      </c>
      <c r="D169" s="147" t="s">
        <v>240</v>
      </c>
      <c r="E169" s="148"/>
      <c r="F169" s="149" t="s">
        <v>558</v>
      </c>
      <c r="G169" s="150" t="s">
        <v>376</v>
      </c>
      <c r="H169" s="151">
        <v>11</v>
      </c>
      <c r="I169" s="152"/>
      <c r="J169" s="153">
        <f t="shared" si="1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1"/>
        <v>0</v>
      </c>
      <c r="Q169" s="157">
        <v>7.9399999999999991E-3</v>
      </c>
      <c r="R169" s="157">
        <f t="shared" si="12"/>
        <v>8.7339999999999987E-2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243</v>
      </c>
      <c r="BM169" s="159" t="s">
        <v>531</v>
      </c>
    </row>
    <row r="170" spans="1:65" s="2" customFormat="1" ht="21.75" customHeight="1" x14ac:dyDescent="0.2">
      <c r="A170" s="29"/>
      <c r="B170" s="146"/>
      <c r="C170" s="161" t="s">
        <v>338</v>
      </c>
      <c r="D170" s="161" t="s">
        <v>310</v>
      </c>
      <c r="E170" s="162"/>
      <c r="F170" s="163" t="s">
        <v>3926</v>
      </c>
      <c r="G170" s="164" t="s">
        <v>376</v>
      </c>
      <c r="H170" s="165">
        <v>11</v>
      </c>
      <c r="I170" s="166"/>
      <c r="J170" s="167">
        <f t="shared" si="1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11"/>
        <v>0</v>
      </c>
      <c r="Q170" s="157">
        <v>2.5200000000000001E-3</v>
      </c>
      <c r="R170" s="157">
        <f t="shared" si="12"/>
        <v>2.7720000000000002E-2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262</v>
      </c>
      <c r="AT170" s="159" t="s">
        <v>310</v>
      </c>
      <c r="AU170" s="159" t="s">
        <v>89</v>
      </c>
      <c r="AY170" s="14" t="s">
        <v>237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243</v>
      </c>
      <c r="BM170" s="159" t="s">
        <v>533</v>
      </c>
    </row>
    <row r="171" spans="1:65" s="12" customFormat="1" ht="22.95" customHeight="1" x14ac:dyDescent="0.25">
      <c r="B171" s="134"/>
      <c r="D171" s="135" t="s">
        <v>76</v>
      </c>
      <c r="E171" s="144"/>
      <c r="F171" s="144" t="s">
        <v>258</v>
      </c>
      <c r="I171" s="137"/>
      <c r="J171" s="145">
        <f>BK171</f>
        <v>0</v>
      </c>
      <c r="L171" s="134"/>
      <c r="M171" s="138"/>
      <c r="N171" s="139"/>
      <c r="O171" s="139"/>
      <c r="P171" s="140">
        <f>SUM(P172:P201)</f>
        <v>0</v>
      </c>
      <c r="Q171" s="139"/>
      <c r="R171" s="140">
        <f>SUM(R172:R201)</f>
        <v>106.40538140000001</v>
      </c>
      <c r="S171" s="139"/>
      <c r="T171" s="141">
        <f>SUM(T172:T201)</f>
        <v>50.665955000000004</v>
      </c>
      <c r="AR171" s="135" t="s">
        <v>83</v>
      </c>
      <c r="AT171" s="142" t="s">
        <v>76</v>
      </c>
      <c r="AU171" s="142" t="s">
        <v>83</v>
      </c>
      <c r="AY171" s="135" t="s">
        <v>237</v>
      </c>
      <c r="BK171" s="143">
        <f>SUM(BK172:BK201)</f>
        <v>0</v>
      </c>
    </row>
    <row r="172" spans="1:65" s="2" customFormat="1" ht="21.75" customHeight="1" x14ac:dyDescent="0.2">
      <c r="A172" s="29"/>
      <c r="B172" s="146"/>
      <c r="C172" s="147" t="s">
        <v>312</v>
      </c>
      <c r="D172" s="147" t="s">
        <v>240</v>
      </c>
      <c r="E172" s="148"/>
      <c r="F172" s="149" t="s">
        <v>562</v>
      </c>
      <c r="G172" s="150" t="s">
        <v>376</v>
      </c>
      <c r="H172" s="151">
        <v>57.9</v>
      </c>
      <c r="I172" s="152"/>
      <c r="J172" s="153">
        <f t="shared" ref="J172:J201" si="20"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ref="P172:P201" si="21">O172*H172</f>
        <v>0</v>
      </c>
      <c r="Q172" s="157">
        <v>9.7930000000000003E-2</v>
      </c>
      <c r="R172" s="157">
        <f t="shared" ref="R172:R201" si="22">Q172*H172</f>
        <v>5.670147</v>
      </c>
      <c r="S172" s="157">
        <v>0</v>
      </c>
      <c r="T172" s="158">
        <f t="shared" ref="T172:T201" si="23"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 t="shared" ref="BE172:BE201" si="24">IF(N172="základná",J172,0)</f>
        <v>0</v>
      </c>
      <c r="BF172" s="160">
        <f t="shared" ref="BF172:BF201" si="25">IF(N172="znížená",J172,0)</f>
        <v>0</v>
      </c>
      <c r="BG172" s="160">
        <f t="shared" ref="BG172:BG201" si="26">IF(N172="zákl. prenesená",J172,0)</f>
        <v>0</v>
      </c>
      <c r="BH172" s="160">
        <f t="shared" ref="BH172:BH201" si="27">IF(N172="zníž. prenesená",J172,0)</f>
        <v>0</v>
      </c>
      <c r="BI172" s="160">
        <f t="shared" ref="BI172:BI201" si="28">IF(N172="nulová",J172,0)</f>
        <v>0</v>
      </c>
      <c r="BJ172" s="14" t="s">
        <v>89</v>
      </c>
      <c r="BK172" s="160">
        <f t="shared" ref="BK172:BK201" si="29">ROUND(I172*H172,2)</f>
        <v>0</v>
      </c>
      <c r="BL172" s="14" t="s">
        <v>243</v>
      </c>
      <c r="BM172" s="159" t="s">
        <v>534</v>
      </c>
    </row>
    <row r="173" spans="1:65" s="2" customFormat="1" ht="16.5" customHeight="1" x14ac:dyDescent="0.2">
      <c r="A173" s="29"/>
      <c r="B173" s="146"/>
      <c r="C173" s="161" t="s">
        <v>344</v>
      </c>
      <c r="D173" s="161" t="s">
        <v>310</v>
      </c>
      <c r="E173" s="162"/>
      <c r="F173" s="163" t="s">
        <v>564</v>
      </c>
      <c r="G173" s="164" t="s">
        <v>266</v>
      </c>
      <c r="H173" s="165">
        <v>22.5</v>
      </c>
      <c r="I173" s="166"/>
      <c r="J173" s="167">
        <f t="shared" si="2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21"/>
        <v>0</v>
      </c>
      <c r="Q173" s="157">
        <v>1</v>
      </c>
      <c r="R173" s="157">
        <f t="shared" si="22"/>
        <v>22.5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262</v>
      </c>
      <c r="AT173" s="159" t="s">
        <v>310</v>
      </c>
      <c r="AU173" s="159" t="s">
        <v>89</v>
      </c>
      <c r="AY173" s="14" t="s">
        <v>237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243</v>
      </c>
      <c r="BM173" s="159" t="s">
        <v>536</v>
      </c>
    </row>
    <row r="174" spans="1:65" s="2" customFormat="1" ht="21.75" customHeight="1" x14ac:dyDescent="0.2">
      <c r="A174" s="29"/>
      <c r="B174" s="146"/>
      <c r="C174" s="161" t="s">
        <v>347</v>
      </c>
      <c r="D174" s="161" t="s">
        <v>310</v>
      </c>
      <c r="E174" s="162"/>
      <c r="F174" s="163" t="s">
        <v>4829</v>
      </c>
      <c r="G174" s="164" t="s">
        <v>307</v>
      </c>
      <c r="H174" s="165">
        <v>58.478999999999999</v>
      </c>
      <c r="I174" s="166"/>
      <c r="J174" s="167">
        <f t="shared" si="2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21"/>
        <v>0</v>
      </c>
      <c r="Q174" s="157">
        <v>2.3E-2</v>
      </c>
      <c r="R174" s="157">
        <f t="shared" si="22"/>
        <v>1.3450169999999999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262</v>
      </c>
      <c r="AT174" s="159" t="s">
        <v>310</v>
      </c>
      <c r="AU174" s="159" t="s">
        <v>89</v>
      </c>
      <c r="AY174" s="14" t="s">
        <v>237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243</v>
      </c>
      <c r="BM174" s="159" t="s">
        <v>537</v>
      </c>
    </row>
    <row r="175" spans="1:65" s="2" customFormat="1" ht="33" customHeight="1" x14ac:dyDescent="0.2">
      <c r="A175" s="29"/>
      <c r="B175" s="146"/>
      <c r="C175" s="147" t="s">
        <v>351</v>
      </c>
      <c r="D175" s="147" t="s">
        <v>240</v>
      </c>
      <c r="E175" s="148"/>
      <c r="F175" s="149" t="s">
        <v>3927</v>
      </c>
      <c r="G175" s="150" t="s">
        <v>242</v>
      </c>
      <c r="H175" s="151">
        <v>1591.88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2.3990000000000001E-2</v>
      </c>
      <c r="R175" s="157">
        <f t="shared" si="22"/>
        <v>38.189201200000007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243</v>
      </c>
      <c r="AT175" s="159" t="s">
        <v>240</v>
      </c>
      <c r="AU175" s="159" t="s">
        <v>89</v>
      </c>
      <c r="AY175" s="14" t="s">
        <v>237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243</v>
      </c>
      <c r="BM175" s="159" t="s">
        <v>539</v>
      </c>
    </row>
    <row r="176" spans="1:65" s="2" customFormat="1" ht="21.75" customHeight="1" x14ac:dyDescent="0.2">
      <c r="A176" s="29"/>
      <c r="B176" s="146"/>
      <c r="C176" s="147" t="s">
        <v>354</v>
      </c>
      <c r="D176" s="147" t="s">
        <v>240</v>
      </c>
      <c r="E176" s="148"/>
      <c r="F176" s="149" t="s">
        <v>569</v>
      </c>
      <c r="G176" s="150" t="s">
        <v>242</v>
      </c>
      <c r="H176" s="151">
        <v>1591.88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243</v>
      </c>
      <c r="AT176" s="159" t="s">
        <v>240</v>
      </c>
      <c r="AU176" s="159" t="s">
        <v>89</v>
      </c>
      <c r="AY176" s="14" t="s">
        <v>237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243</v>
      </c>
      <c r="BM176" s="159" t="s">
        <v>541</v>
      </c>
    </row>
    <row r="177" spans="1:65" s="2" customFormat="1" ht="33" customHeight="1" x14ac:dyDescent="0.2">
      <c r="A177" s="29"/>
      <c r="B177" s="146"/>
      <c r="C177" s="147" t="s">
        <v>358</v>
      </c>
      <c r="D177" s="147" t="s">
        <v>240</v>
      </c>
      <c r="E177" s="148"/>
      <c r="F177" s="149" t="s">
        <v>571</v>
      </c>
      <c r="G177" s="150" t="s">
        <v>242</v>
      </c>
      <c r="H177" s="151">
        <v>1591.88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2.3990000000000001E-2</v>
      </c>
      <c r="R177" s="157">
        <f t="shared" si="22"/>
        <v>38.189201200000007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243</v>
      </c>
      <c r="AT177" s="159" t="s">
        <v>240</v>
      </c>
      <c r="AU177" s="159" t="s">
        <v>89</v>
      </c>
      <c r="AY177" s="14" t="s">
        <v>237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243</v>
      </c>
      <c r="BM177" s="159" t="s">
        <v>543</v>
      </c>
    </row>
    <row r="178" spans="1:65" s="2" customFormat="1" ht="21.75" customHeight="1" x14ac:dyDescent="0.2">
      <c r="A178" s="29"/>
      <c r="B178" s="146"/>
      <c r="C178" s="147" t="s">
        <v>361</v>
      </c>
      <c r="D178" s="147" t="s">
        <v>240</v>
      </c>
      <c r="E178" s="148"/>
      <c r="F178" s="149" t="s">
        <v>573</v>
      </c>
      <c r="G178" s="150" t="s">
        <v>242</v>
      </c>
      <c r="H178" s="151">
        <v>1591.88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5.0000000000000002E-5</v>
      </c>
      <c r="R178" s="157">
        <f t="shared" si="22"/>
        <v>7.9594000000000012E-2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243</v>
      </c>
      <c r="AT178" s="159" t="s">
        <v>240</v>
      </c>
      <c r="AU178" s="159" t="s">
        <v>89</v>
      </c>
      <c r="AY178" s="14" t="s">
        <v>237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243</v>
      </c>
      <c r="BM178" s="159" t="s">
        <v>547</v>
      </c>
    </row>
    <row r="179" spans="1:65" s="2" customFormat="1" ht="16.5" customHeight="1" x14ac:dyDescent="0.2">
      <c r="A179" s="29"/>
      <c r="B179" s="146"/>
      <c r="C179" s="147" t="s">
        <v>364</v>
      </c>
      <c r="D179" s="147" t="s">
        <v>240</v>
      </c>
      <c r="E179" s="148"/>
      <c r="F179" s="149" t="s">
        <v>575</v>
      </c>
      <c r="G179" s="150" t="s">
        <v>307</v>
      </c>
      <c r="H179" s="151">
        <v>6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1.201E-2</v>
      </c>
      <c r="R179" s="157">
        <f t="shared" si="22"/>
        <v>7.2059999999999999E-2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243</v>
      </c>
      <c r="AT179" s="159" t="s">
        <v>240</v>
      </c>
      <c r="AU179" s="159" t="s">
        <v>89</v>
      </c>
      <c r="AY179" s="14" t="s">
        <v>237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243</v>
      </c>
      <c r="BM179" s="159" t="s">
        <v>551</v>
      </c>
    </row>
    <row r="180" spans="1:65" s="2" customFormat="1" ht="16.5" customHeight="1" x14ac:dyDescent="0.2">
      <c r="A180" s="29"/>
      <c r="B180" s="146"/>
      <c r="C180" s="147" t="s">
        <v>367</v>
      </c>
      <c r="D180" s="147" t="s">
        <v>240</v>
      </c>
      <c r="E180" s="148"/>
      <c r="F180" s="149" t="s">
        <v>577</v>
      </c>
      <c r="G180" s="150" t="s">
        <v>376</v>
      </c>
      <c r="H180" s="151">
        <v>123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3.8000000000000002E-4</v>
      </c>
      <c r="R180" s="157">
        <f t="shared" si="22"/>
        <v>4.6740000000000004E-2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243</v>
      </c>
      <c r="AT180" s="159" t="s">
        <v>240</v>
      </c>
      <c r="AU180" s="159" t="s">
        <v>89</v>
      </c>
      <c r="AY180" s="14" t="s">
        <v>237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243</v>
      </c>
      <c r="BM180" s="159" t="s">
        <v>553</v>
      </c>
    </row>
    <row r="181" spans="1:65" s="2" customFormat="1" ht="16.5" customHeight="1" x14ac:dyDescent="0.2">
      <c r="A181" s="29"/>
      <c r="B181" s="146"/>
      <c r="C181" s="147" t="s">
        <v>370</v>
      </c>
      <c r="D181" s="147" t="s">
        <v>240</v>
      </c>
      <c r="E181" s="148"/>
      <c r="F181" s="149" t="s">
        <v>579</v>
      </c>
      <c r="G181" s="150" t="s">
        <v>376</v>
      </c>
      <c r="H181" s="151">
        <v>123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4.2000000000000002E-4</v>
      </c>
      <c r="R181" s="157">
        <f t="shared" si="22"/>
        <v>5.1660000000000005E-2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243</v>
      </c>
      <c r="AT181" s="159" t="s">
        <v>240</v>
      </c>
      <c r="AU181" s="159" t="s">
        <v>89</v>
      </c>
      <c r="AY181" s="14" t="s">
        <v>237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243</v>
      </c>
      <c r="BM181" s="159" t="s">
        <v>555</v>
      </c>
    </row>
    <row r="182" spans="1:65" s="2" customFormat="1" ht="21.75" customHeight="1" x14ac:dyDescent="0.2">
      <c r="A182" s="29"/>
      <c r="B182" s="146"/>
      <c r="C182" s="147" t="s">
        <v>374</v>
      </c>
      <c r="D182" s="147" t="s">
        <v>240</v>
      </c>
      <c r="E182" s="148"/>
      <c r="F182" s="149" t="s">
        <v>581</v>
      </c>
      <c r="G182" s="150" t="s">
        <v>307</v>
      </c>
      <c r="H182" s="151">
        <v>2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4.0000000000000003E-5</v>
      </c>
      <c r="R182" s="157">
        <f t="shared" si="22"/>
        <v>8.0000000000000007E-5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243</v>
      </c>
      <c r="AT182" s="159" t="s">
        <v>240</v>
      </c>
      <c r="AU182" s="159" t="s">
        <v>89</v>
      </c>
      <c r="AY182" s="14" t="s">
        <v>237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243</v>
      </c>
      <c r="BM182" s="159" t="s">
        <v>557</v>
      </c>
    </row>
    <row r="183" spans="1:65" s="2" customFormat="1" ht="21.75" customHeight="1" x14ac:dyDescent="0.2">
      <c r="A183" s="29"/>
      <c r="B183" s="146"/>
      <c r="C183" s="161" t="s">
        <v>378</v>
      </c>
      <c r="D183" s="161" t="s">
        <v>310</v>
      </c>
      <c r="E183" s="162"/>
      <c r="F183" s="163" t="s">
        <v>3928</v>
      </c>
      <c r="G183" s="164" t="s">
        <v>307</v>
      </c>
      <c r="H183" s="165">
        <v>2</v>
      </c>
      <c r="I183" s="166"/>
      <c r="J183" s="167">
        <f t="shared" si="2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21"/>
        <v>0</v>
      </c>
      <c r="Q183" s="157">
        <v>8.0000000000000004E-4</v>
      </c>
      <c r="R183" s="157">
        <f t="shared" si="22"/>
        <v>1.6000000000000001E-3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262</v>
      </c>
      <c r="AT183" s="159" t="s">
        <v>310</v>
      </c>
      <c r="AU183" s="159" t="s">
        <v>89</v>
      </c>
      <c r="AY183" s="14" t="s">
        <v>237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243</v>
      </c>
      <c r="BM183" s="159" t="s">
        <v>559</v>
      </c>
    </row>
    <row r="184" spans="1:65" s="2" customFormat="1" ht="16.5" customHeight="1" x14ac:dyDescent="0.2">
      <c r="A184" s="29"/>
      <c r="B184" s="146"/>
      <c r="C184" s="147" t="s">
        <v>381</v>
      </c>
      <c r="D184" s="147" t="s">
        <v>240</v>
      </c>
      <c r="E184" s="148"/>
      <c r="F184" s="149" t="s">
        <v>585</v>
      </c>
      <c r="G184" s="150" t="s">
        <v>376</v>
      </c>
      <c r="H184" s="151">
        <v>185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3.6999999999999999E-4</v>
      </c>
      <c r="R184" s="157">
        <f t="shared" si="22"/>
        <v>6.8449999999999997E-2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243</v>
      </c>
      <c r="AT184" s="159" t="s">
        <v>240</v>
      </c>
      <c r="AU184" s="159" t="s">
        <v>89</v>
      </c>
      <c r="AY184" s="14" t="s">
        <v>237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243</v>
      </c>
      <c r="BM184" s="159" t="s">
        <v>561</v>
      </c>
    </row>
    <row r="185" spans="1:65" s="2" customFormat="1" ht="21.75" customHeight="1" x14ac:dyDescent="0.2">
      <c r="A185" s="29"/>
      <c r="B185" s="146"/>
      <c r="C185" s="147" t="s">
        <v>384</v>
      </c>
      <c r="D185" s="147" t="s">
        <v>240</v>
      </c>
      <c r="E185" s="148"/>
      <c r="F185" s="149" t="s">
        <v>587</v>
      </c>
      <c r="G185" s="150" t="s">
        <v>376</v>
      </c>
      <c r="H185" s="151">
        <v>218.3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6.9999999999999994E-5</v>
      </c>
      <c r="R185" s="157">
        <f t="shared" si="22"/>
        <v>1.5280999999999999E-2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243</v>
      </c>
      <c r="AT185" s="159" t="s">
        <v>240</v>
      </c>
      <c r="AU185" s="159" t="s">
        <v>89</v>
      </c>
      <c r="AY185" s="14" t="s">
        <v>237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243</v>
      </c>
      <c r="BM185" s="159" t="s">
        <v>563</v>
      </c>
    </row>
    <row r="186" spans="1:65" s="2" customFormat="1" ht="21.75" customHeight="1" x14ac:dyDescent="0.2">
      <c r="A186" s="29"/>
      <c r="B186" s="146"/>
      <c r="C186" s="147" t="s">
        <v>387</v>
      </c>
      <c r="D186" s="147" t="s">
        <v>240</v>
      </c>
      <c r="E186" s="148"/>
      <c r="F186" s="149" t="s">
        <v>589</v>
      </c>
      <c r="G186" s="150" t="s">
        <v>376</v>
      </c>
      <c r="H186" s="151">
        <v>655.5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5.0000000000000002E-5</v>
      </c>
      <c r="R186" s="157">
        <f t="shared" si="22"/>
        <v>3.2774999999999999E-2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243</v>
      </c>
      <c r="AT186" s="159" t="s">
        <v>240</v>
      </c>
      <c r="AU186" s="159" t="s">
        <v>89</v>
      </c>
      <c r="AY186" s="14" t="s">
        <v>237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243</v>
      </c>
      <c r="BM186" s="159" t="s">
        <v>565</v>
      </c>
    </row>
    <row r="187" spans="1:65" s="2" customFormat="1" ht="21.75" customHeight="1" x14ac:dyDescent="0.2">
      <c r="A187" s="29"/>
      <c r="B187" s="146"/>
      <c r="C187" s="147" t="s">
        <v>390</v>
      </c>
      <c r="D187" s="147" t="s">
        <v>240</v>
      </c>
      <c r="E187" s="148"/>
      <c r="F187" s="149" t="s">
        <v>591</v>
      </c>
      <c r="G187" s="150" t="s">
        <v>376</v>
      </c>
      <c r="H187" s="151">
        <v>542.5</v>
      </c>
      <c r="I187" s="152"/>
      <c r="J187" s="153">
        <f t="shared" si="2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21"/>
        <v>0</v>
      </c>
      <c r="Q187" s="157">
        <v>6.9999999999999994E-5</v>
      </c>
      <c r="R187" s="157">
        <f t="shared" si="22"/>
        <v>3.7974999999999995E-2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243</v>
      </c>
      <c r="AT187" s="159" t="s">
        <v>240</v>
      </c>
      <c r="AU187" s="159" t="s">
        <v>89</v>
      </c>
      <c r="AY187" s="14" t="s">
        <v>237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243</v>
      </c>
      <c r="BM187" s="159" t="s">
        <v>566</v>
      </c>
    </row>
    <row r="188" spans="1:65" s="2" customFormat="1" ht="16.5" customHeight="1" x14ac:dyDescent="0.2">
      <c r="A188" s="29"/>
      <c r="B188" s="146"/>
      <c r="C188" s="147" t="s">
        <v>244</v>
      </c>
      <c r="D188" s="147" t="s">
        <v>240</v>
      </c>
      <c r="E188" s="148"/>
      <c r="F188" s="149" t="s">
        <v>593</v>
      </c>
      <c r="G188" s="150" t="s">
        <v>376</v>
      </c>
      <c r="H188" s="151">
        <v>542.5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1.6000000000000001E-4</v>
      </c>
      <c r="R188" s="157">
        <f t="shared" si="22"/>
        <v>8.6800000000000002E-2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243</v>
      </c>
      <c r="AT188" s="159" t="s">
        <v>240</v>
      </c>
      <c r="AU188" s="159" t="s">
        <v>89</v>
      </c>
      <c r="AY188" s="14" t="s">
        <v>237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243</v>
      </c>
      <c r="BM188" s="159" t="s">
        <v>568</v>
      </c>
    </row>
    <row r="189" spans="1:65" s="2" customFormat="1" ht="21.75" customHeight="1" x14ac:dyDescent="0.2">
      <c r="A189" s="29"/>
      <c r="B189" s="146"/>
      <c r="C189" s="147" t="s">
        <v>394</v>
      </c>
      <c r="D189" s="147" t="s">
        <v>240</v>
      </c>
      <c r="E189" s="148"/>
      <c r="F189" s="149" t="s">
        <v>595</v>
      </c>
      <c r="G189" s="150" t="s">
        <v>376</v>
      </c>
      <c r="H189" s="151">
        <v>117.5</v>
      </c>
      <c r="I189" s="152"/>
      <c r="J189" s="153">
        <f t="shared" si="2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21"/>
        <v>0</v>
      </c>
      <c r="Q189" s="157">
        <v>1.6000000000000001E-4</v>
      </c>
      <c r="R189" s="157">
        <f t="shared" si="22"/>
        <v>1.8800000000000001E-2</v>
      </c>
      <c r="S189" s="157">
        <v>0</v>
      </c>
      <c r="T189" s="158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243</v>
      </c>
      <c r="AT189" s="159" t="s">
        <v>240</v>
      </c>
      <c r="AU189" s="159" t="s">
        <v>89</v>
      </c>
      <c r="AY189" s="14" t="s">
        <v>237</v>
      </c>
      <c r="BE189" s="160">
        <f t="shared" si="24"/>
        <v>0</v>
      </c>
      <c r="BF189" s="160">
        <f t="shared" si="25"/>
        <v>0</v>
      </c>
      <c r="BG189" s="160">
        <f t="shared" si="26"/>
        <v>0</v>
      </c>
      <c r="BH189" s="160">
        <f t="shared" si="27"/>
        <v>0</v>
      </c>
      <c r="BI189" s="160">
        <f t="shared" si="28"/>
        <v>0</v>
      </c>
      <c r="BJ189" s="14" t="s">
        <v>89</v>
      </c>
      <c r="BK189" s="160">
        <f t="shared" si="29"/>
        <v>0</v>
      </c>
      <c r="BL189" s="14" t="s">
        <v>243</v>
      </c>
      <c r="BM189" s="159" t="s">
        <v>570</v>
      </c>
    </row>
    <row r="190" spans="1:65" s="2" customFormat="1" ht="33" customHeight="1" x14ac:dyDescent="0.2">
      <c r="A190" s="29"/>
      <c r="B190" s="146"/>
      <c r="C190" s="147" t="s">
        <v>246</v>
      </c>
      <c r="D190" s="147" t="s">
        <v>240</v>
      </c>
      <c r="E190" s="148"/>
      <c r="F190" s="149" t="s">
        <v>599</v>
      </c>
      <c r="G190" s="150" t="s">
        <v>491</v>
      </c>
      <c r="H190" s="151">
        <v>2.0630000000000002</v>
      </c>
      <c r="I190" s="152"/>
      <c r="J190" s="153">
        <f t="shared" si="2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21"/>
        <v>0</v>
      </c>
      <c r="Q190" s="157">
        <v>0</v>
      </c>
      <c r="R190" s="157">
        <f t="shared" si="22"/>
        <v>0</v>
      </c>
      <c r="S190" s="157">
        <v>2.3849999999999998</v>
      </c>
      <c r="T190" s="158">
        <f t="shared" si="23"/>
        <v>4.920255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243</v>
      </c>
      <c r="AT190" s="159" t="s">
        <v>240</v>
      </c>
      <c r="AU190" s="159" t="s">
        <v>89</v>
      </c>
      <c r="AY190" s="14" t="s">
        <v>237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243</v>
      </c>
      <c r="BM190" s="159" t="s">
        <v>572</v>
      </c>
    </row>
    <row r="191" spans="1:65" s="2" customFormat="1" ht="33" customHeight="1" x14ac:dyDescent="0.2">
      <c r="A191" s="29"/>
      <c r="B191" s="146"/>
      <c r="C191" s="147" t="s">
        <v>399</v>
      </c>
      <c r="D191" s="147" t="s">
        <v>240</v>
      </c>
      <c r="E191" s="148"/>
      <c r="F191" s="149" t="s">
        <v>603</v>
      </c>
      <c r="G191" s="150" t="s">
        <v>491</v>
      </c>
      <c r="H191" s="151">
        <v>7.58</v>
      </c>
      <c r="I191" s="152"/>
      <c r="J191" s="153">
        <f t="shared" si="2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21"/>
        <v>0</v>
      </c>
      <c r="Q191" s="157">
        <v>0</v>
      </c>
      <c r="R191" s="157">
        <f t="shared" si="22"/>
        <v>0</v>
      </c>
      <c r="S191" s="157">
        <v>2.2000000000000002</v>
      </c>
      <c r="T191" s="158">
        <f t="shared" si="23"/>
        <v>16.676000000000002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243</v>
      </c>
      <c r="AT191" s="159" t="s">
        <v>240</v>
      </c>
      <c r="AU191" s="159" t="s">
        <v>89</v>
      </c>
      <c r="AY191" s="14" t="s">
        <v>237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243</v>
      </c>
      <c r="BM191" s="159" t="s">
        <v>261</v>
      </c>
    </row>
    <row r="192" spans="1:65" s="2" customFormat="1" ht="21.75" customHeight="1" x14ac:dyDescent="0.2">
      <c r="A192" s="29"/>
      <c r="B192" s="146"/>
      <c r="C192" s="147" t="s">
        <v>249</v>
      </c>
      <c r="D192" s="147" t="s">
        <v>240</v>
      </c>
      <c r="E192" s="148"/>
      <c r="F192" s="149" t="s">
        <v>3929</v>
      </c>
      <c r="G192" s="150" t="s">
        <v>307</v>
      </c>
      <c r="H192" s="151">
        <v>8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0</v>
      </c>
      <c r="R192" s="157">
        <f t="shared" si="22"/>
        <v>0</v>
      </c>
      <c r="S192" s="157">
        <v>1.2E-2</v>
      </c>
      <c r="T192" s="158">
        <f t="shared" si="23"/>
        <v>9.6000000000000002E-2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243</v>
      </c>
      <c r="AT192" s="159" t="s">
        <v>240</v>
      </c>
      <c r="AU192" s="159" t="s">
        <v>89</v>
      </c>
      <c r="AY192" s="14" t="s">
        <v>237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243</v>
      </c>
      <c r="BM192" s="159" t="s">
        <v>574</v>
      </c>
    </row>
    <row r="193" spans="1:65" s="2" customFormat="1" ht="21.75" customHeight="1" x14ac:dyDescent="0.2">
      <c r="A193" s="29"/>
      <c r="B193" s="146"/>
      <c r="C193" s="147" t="s">
        <v>404</v>
      </c>
      <c r="D193" s="147" t="s">
        <v>240</v>
      </c>
      <c r="E193" s="148"/>
      <c r="F193" s="149" t="s">
        <v>3930</v>
      </c>
      <c r="G193" s="150" t="s">
        <v>242</v>
      </c>
      <c r="H193" s="151">
        <v>9</v>
      </c>
      <c r="I193" s="152"/>
      <c r="J193" s="153">
        <f t="shared" si="2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21"/>
        <v>0</v>
      </c>
      <c r="Q193" s="157">
        <v>0</v>
      </c>
      <c r="R193" s="157">
        <f t="shared" si="22"/>
        <v>0</v>
      </c>
      <c r="S193" s="157">
        <v>5.3999999999999999E-2</v>
      </c>
      <c r="T193" s="158">
        <f t="shared" si="23"/>
        <v>0.48599999999999999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243</v>
      </c>
      <c r="AT193" s="159" t="s">
        <v>240</v>
      </c>
      <c r="AU193" s="159" t="s">
        <v>89</v>
      </c>
      <c r="AY193" s="14" t="s">
        <v>237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243</v>
      </c>
      <c r="BM193" s="159" t="s">
        <v>576</v>
      </c>
    </row>
    <row r="194" spans="1:65" s="2" customFormat="1" ht="33" customHeight="1" x14ac:dyDescent="0.2">
      <c r="A194" s="29"/>
      <c r="B194" s="146"/>
      <c r="C194" s="147" t="s">
        <v>407</v>
      </c>
      <c r="D194" s="147" t="s">
        <v>240</v>
      </c>
      <c r="E194" s="148"/>
      <c r="F194" s="149" t="s">
        <v>626</v>
      </c>
      <c r="G194" s="150" t="s">
        <v>242</v>
      </c>
      <c r="H194" s="151">
        <v>1432.78</v>
      </c>
      <c r="I194" s="152"/>
      <c r="J194" s="153">
        <f t="shared" si="2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21"/>
        <v>0</v>
      </c>
      <c r="Q194" s="157">
        <v>0</v>
      </c>
      <c r="R194" s="157">
        <f t="shared" si="22"/>
        <v>0</v>
      </c>
      <c r="S194" s="157">
        <v>0.01</v>
      </c>
      <c r="T194" s="158">
        <f t="shared" si="23"/>
        <v>14.3278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243</v>
      </c>
      <c r="AT194" s="159" t="s">
        <v>240</v>
      </c>
      <c r="AU194" s="159" t="s">
        <v>89</v>
      </c>
      <c r="AY194" s="14" t="s">
        <v>237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243</v>
      </c>
      <c r="BM194" s="159" t="s">
        <v>580</v>
      </c>
    </row>
    <row r="195" spans="1:65" s="2" customFormat="1" ht="33" customHeight="1" x14ac:dyDescent="0.2">
      <c r="A195" s="29"/>
      <c r="B195" s="146"/>
      <c r="C195" s="147" t="s">
        <v>410</v>
      </c>
      <c r="D195" s="147" t="s">
        <v>240</v>
      </c>
      <c r="E195" s="148"/>
      <c r="F195" s="149" t="s">
        <v>628</v>
      </c>
      <c r="G195" s="150" t="s">
        <v>242</v>
      </c>
      <c r="H195" s="151">
        <v>159.1</v>
      </c>
      <c r="I195" s="152"/>
      <c r="J195" s="153">
        <f t="shared" si="2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21"/>
        <v>0</v>
      </c>
      <c r="Q195" s="157">
        <v>0</v>
      </c>
      <c r="R195" s="157">
        <f t="shared" si="22"/>
        <v>0</v>
      </c>
      <c r="S195" s="157">
        <v>8.8999999999999996E-2</v>
      </c>
      <c r="T195" s="158">
        <f t="shared" si="23"/>
        <v>14.159899999999999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243</v>
      </c>
      <c r="AT195" s="159" t="s">
        <v>240</v>
      </c>
      <c r="AU195" s="159" t="s">
        <v>89</v>
      </c>
      <c r="AY195" s="14" t="s">
        <v>237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243</v>
      </c>
      <c r="BM195" s="159" t="s">
        <v>582</v>
      </c>
    </row>
    <row r="196" spans="1:65" s="2" customFormat="1" ht="21.75" customHeight="1" x14ac:dyDescent="0.2">
      <c r="A196" s="29"/>
      <c r="B196" s="146"/>
      <c r="C196" s="147" t="s">
        <v>251</v>
      </c>
      <c r="D196" s="147" t="s">
        <v>240</v>
      </c>
      <c r="E196" s="148"/>
      <c r="F196" s="149" t="s">
        <v>265</v>
      </c>
      <c r="G196" s="150" t="s">
        <v>266</v>
      </c>
      <c r="H196" s="151">
        <v>51.377000000000002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0</v>
      </c>
      <c r="R196" s="157">
        <f t="shared" si="22"/>
        <v>0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243</v>
      </c>
      <c r="AT196" s="159" t="s">
        <v>240</v>
      </c>
      <c r="AU196" s="159" t="s">
        <v>89</v>
      </c>
      <c r="AY196" s="14" t="s">
        <v>237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243</v>
      </c>
      <c r="BM196" s="159" t="s">
        <v>3931</v>
      </c>
    </row>
    <row r="197" spans="1:65" s="2" customFormat="1" ht="21.75" customHeight="1" x14ac:dyDescent="0.2">
      <c r="A197" s="29"/>
      <c r="B197" s="146"/>
      <c r="C197" s="147" t="s">
        <v>416</v>
      </c>
      <c r="D197" s="147" t="s">
        <v>240</v>
      </c>
      <c r="E197" s="148"/>
      <c r="F197" s="149" t="s">
        <v>269</v>
      </c>
      <c r="G197" s="150" t="s">
        <v>266</v>
      </c>
      <c r="H197" s="151">
        <v>308.262</v>
      </c>
      <c r="I197" s="152"/>
      <c r="J197" s="153">
        <f t="shared" si="2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21"/>
        <v>0</v>
      </c>
      <c r="Q197" s="157">
        <v>0</v>
      </c>
      <c r="R197" s="157">
        <f t="shared" si="22"/>
        <v>0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243</v>
      </c>
      <c r="AT197" s="159" t="s">
        <v>240</v>
      </c>
      <c r="AU197" s="159" t="s">
        <v>89</v>
      </c>
      <c r="AY197" s="14" t="s">
        <v>237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243</v>
      </c>
      <c r="BM197" s="159" t="s">
        <v>3932</v>
      </c>
    </row>
    <row r="198" spans="1:65" s="2" customFormat="1" ht="21.75" customHeight="1" x14ac:dyDescent="0.2">
      <c r="A198" s="29"/>
      <c r="B198" s="146"/>
      <c r="C198" s="147" t="s">
        <v>254</v>
      </c>
      <c r="D198" s="147" t="s">
        <v>240</v>
      </c>
      <c r="E198" s="148"/>
      <c r="F198" s="149" t="s">
        <v>272</v>
      </c>
      <c r="G198" s="150" t="s">
        <v>266</v>
      </c>
      <c r="H198" s="151">
        <v>51.377000000000002</v>
      </c>
      <c r="I198" s="152"/>
      <c r="J198" s="153">
        <f t="shared" si="2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21"/>
        <v>0</v>
      </c>
      <c r="Q198" s="157">
        <v>0</v>
      </c>
      <c r="R198" s="157">
        <f t="shared" si="22"/>
        <v>0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243</v>
      </c>
      <c r="AT198" s="159" t="s">
        <v>240</v>
      </c>
      <c r="AU198" s="159" t="s">
        <v>89</v>
      </c>
      <c r="AY198" s="14" t="s">
        <v>237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243</v>
      </c>
      <c r="BM198" s="159" t="s">
        <v>588</v>
      </c>
    </row>
    <row r="199" spans="1:65" s="2" customFormat="1" ht="21.75" customHeight="1" x14ac:dyDescent="0.2">
      <c r="A199" s="29"/>
      <c r="B199" s="146"/>
      <c r="C199" s="147" t="s">
        <v>422</v>
      </c>
      <c r="D199" s="147" t="s">
        <v>240</v>
      </c>
      <c r="E199" s="148"/>
      <c r="F199" s="149" t="s">
        <v>275</v>
      </c>
      <c r="G199" s="150" t="s">
        <v>266</v>
      </c>
      <c r="H199" s="151">
        <v>256.88499999999999</v>
      </c>
      <c r="I199" s="152"/>
      <c r="J199" s="153">
        <f t="shared" si="2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21"/>
        <v>0</v>
      </c>
      <c r="Q199" s="157">
        <v>0</v>
      </c>
      <c r="R199" s="157">
        <f t="shared" si="22"/>
        <v>0</v>
      </c>
      <c r="S199" s="157">
        <v>0</v>
      </c>
      <c r="T199" s="158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243</v>
      </c>
      <c r="AT199" s="159" t="s">
        <v>240</v>
      </c>
      <c r="AU199" s="159" t="s">
        <v>89</v>
      </c>
      <c r="AY199" s="14" t="s">
        <v>237</v>
      </c>
      <c r="BE199" s="160">
        <f t="shared" si="24"/>
        <v>0</v>
      </c>
      <c r="BF199" s="160">
        <f t="shared" si="25"/>
        <v>0</v>
      </c>
      <c r="BG199" s="160">
        <f t="shared" si="26"/>
        <v>0</v>
      </c>
      <c r="BH199" s="160">
        <f t="shared" si="27"/>
        <v>0</v>
      </c>
      <c r="BI199" s="160">
        <f t="shared" si="28"/>
        <v>0</v>
      </c>
      <c r="BJ199" s="14" t="s">
        <v>89</v>
      </c>
      <c r="BK199" s="160">
        <f t="shared" si="29"/>
        <v>0</v>
      </c>
      <c r="BL199" s="14" t="s">
        <v>243</v>
      </c>
      <c r="BM199" s="159" t="s">
        <v>590</v>
      </c>
    </row>
    <row r="200" spans="1:65" s="2" customFormat="1" ht="21.75" customHeight="1" x14ac:dyDescent="0.2">
      <c r="A200" s="29"/>
      <c r="B200" s="146"/>
      <c r="C200" s="147" t="s">
        <v>256</v>
      </c>
      <c r="D200" s="147" t="s">
        <v>240</v>
      </c>
      <c r="E200" s="148"/>
      <c r="F200" s="149" t="s">
        <v>278</v>
      </c>
      <c r="G200" s="150" t="s">
        <v>266</v>
      </c>
      <c r="H200" s="151">
        <v>51.377000000000002</v>
      </c>
      <c r="I200" s="152"/>
      <c r="J200" s="153">
        <f t="shared" si="2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21"/>
        <v>0</v>
      </c>
      <c r="Q200" s="157">
        <v>0</v>
      </c>
      <c r="R200" s="157">
        <f t="shared" si="22"/>
        <v>0</v>
      </c>
      <c r="S200" s="157">
        <v>0</v>
      </c>
      <c r="T200" s="158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243</v>
      </c>
      <c r="AT200" s="159" t="s">
        <v>240</v>
      </c>
      <c r="AU200" s="159" t="s">
        <v>89</v>
      </c>
      <c r="AY200" s="14" t="s">
        <v>237</v>
      </c>
      <c r="BE200" s="160">
        <f t="shared" si="24"/>
        <v>0</v>
      </c>
      <c r="BF200" s="160">
        <f t="shared" si="25"/>
        <v>0</v>
      </c>
      <c r="BG200" s="160">
        <f t="shared" si="26"/>
        <v>0</v>
      </c>
      <c r="BH200" s="160">
        <f t="shared" si="27"/>
        <v>0</v>
      </c>
      <c r="BI200" s="160">
        <f t="shared" si="28"/>
        <v>0</v>
      </c>
      <c r="BJ200" s="14" t="s">
        <v>89</v>
      </c>
      <c r="BK200" s="160">
        <f t="shared" si="29"/>
        <v>0</v>
      </c>
      <c r="BL200" s="14" t="s">
        <v>243</v>
      </c>
      <c r="BM200" s="159" t="s">
        <v>592</v>
      </c>
    </row>
    <row r="201" spans="1:65" s="2" customFormat="1" ht="21.75" customHeight="1" x14ac:dyDescent="0.2">
      <c r="A201" s="29"/>
      <c r="B201" s="146"/>
      <c r="C201" s="147" t="s">
        <v>427</v>
      </c>
      <c r="D201" s="147" t="s">
        <v>240</v>
      </c>
      <c r="E201" s="148"/>
      <c r="F201" s="149" t="s">
        <v>287</v>
      </c>
      <c r="G201" s="150" t="s">
        <v>266</v>
      </c>
      <c r="H201" s="151">
        <v>51.377000000000002</v>
      </c>
      <c r="I201" s="152"/>
      <c r="J201" s="153">
        <f t="shared" si="2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21"/>
        <v>0</v>
      </c>
      <c r="Q201" s="157">
        <v>0</v>
      </c>
      <c r="R201" s="157">
        <f t="shared" si="22"/>
        <v>0</v>
      </c>
      <c r="S201" s="157">
        <v>0</v>
      </c>
      <c r="T201" s="158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243</v>
      </c>
      <c r="AT201" s="159" t="s">
        <v>240</v>
      </c>
      <c r="AU201" s="159" t="s">
        <v>89</v>
      </c>
      <c r="AY201" s="14" t="s">
        <v>237</v>
      </c>
      <c r="BE201" s="160">
        <f t="shared" si="24"/>
        <v>0</v>
      </c>
      <c r="BF201" s="160">
        <f t="shared" si="25"/>
        <v>0</v>
      </c>
      <c r="BG201" s="160">
        <f t="shared" si="26"/>
        <v>0</v>
      </c>
      <c r="BH201" s="160">
        <f t="shared" si="27"/>
        <v>0</v>
      </c>
      <c r="BI201" s="160">
        <f t="shared" si="28"/>
        <v>0</v>
      </c>
      <c r="BJ201" s="14" t="s">
        <v>89</v>
      </c>
      <c r="BK201" s="160">
        <f t="shared" si="29"/>
        <v>0</v>
      </c>
      <c r="BL201" s="14" t="s">
        <v>243</v>
      </c>
      <c r="BM201" s="159" t="s">
        <v>594</v>
      </c>
    </row>
    <row r="202" spans="1:65" s="12" customFormat="1" ht="22.95" customHeight="1" x14ac:dyDescent="0.25">
      <c r="B202" s="134"/>
      <c r="D202" s="135" t="s">
        <v>76</v>
      </c>
      <c r="E202" s="144"/>
      <c r="F202" s="144" t="s">
        <v>290</v>
      </c>
      <c r="I202" s="137"/>
      <c r="J202" s="145">
        <f>BK202</f>
        <v>0</v>
      </c>
      <c r="L202" s="134"/>
      <c r="M202" s="138"/>
      <c r="N202" s="139"/>
      <c r="O202" s="139"/>
      <c r="P202" s="140">
        <f>SUM(P203:P205)</f>
        <v>0</v>
      </c>
      <c r="Q202" s="139"/>
      <c r="R202" s="140">
        <f>SUM(R203:R205)</f>
        <v>0</v>
      </c>
      <c r="S202" s="139"/>
      <c r="T202" s="141">
        <f>SUM(T203:T205)</f>
        <v>0</v>
      </c>
      <c r="AR202" s="135" t="s">
        <v>83</v>
      </c>
      <c r="AT202" s="142" t="s">
        <v>76</v>
      </c>
      <c r="AU202" s="142" t="s">
        <v>83</v>
      </c>
      <c r="AY202" s="135" t="s">
        <v>237</v>
      </c>
      <c r="BK202" s="143">
        <f>SUM(BK203:BK205)</f>
        <v>0</v>
      </c>
    </row>
    <row r="203" spans="1:65" s="2" customFormat="1" ht="21.75" customHeight="1" x14ac:dyDescent="0.2">
      <c r="A203" s="29"/>
      <c r="B203" s="146"/>
      <c r="C203" s="147" t="s">
        <v>430</v>
      </c>
      <c r="D203" s="147" t="s">
        <v>240</v>
      </c>
      <c r="E203" s="148"/>
      <c r="F203" s="149" t="s">
        <v>292</v>
      </c>
      <c r="G203" s="150" t="s">
        <v>266</v>
      </c>
      <c r="H203" s="151">
        <v>202.15700000000001</v>
      </c>
      <c r="I203" s="152"/>
      <c r="J203" s="153">
        <f>ROUND(I203*H203,2)</f>
        <v>0</v>
      </c>
      <c r="K203" s="154"/>
      <c r="L203" s="30"/>
      <c r="M203" s="155" t="s">
        <v>1</v>
      </c>
      <c r="N203" s="156" t="s">
        <v>43</v>
      </c>
      <c r="O203" s="54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243</v>
      </c>
      <c r="AT203" s="159" t="s">
        <v>240</v>
      </c>
      <c r="AU203" s="159" t="s">
        <v>89</v>
      </c>
      <c r="AY203" s="14" t="s">
        <v>237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243</v>
      </c>
      <c r="BM203" s="159" t="s">
        <v>596</v>
      </c>
    </row>
    <row r="204" spans="1:65" s="2" customFormat="1" ht="44.25" customHeight="1" x14ac:dyDescent="0.2">
      <c r="A204" s="29"/>
      <c r="B204" s="146"/>
      <c r="C204" s="147" t="s">
        <v>433</v>
      </c>
      <c r="D204" s="147" t="s">
        <v>240</v>
      </c>
      <c r="E204" s="148"/>
      <c r="F204" s="149" t="s">
        <v>295</v>
      </c>
      <c r="G204" s="150" t="s">
        <v>266</v>
      </c>
      <c r="H204" s="151">
        <v>202.15700000000001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243</v>
      </c>
      <c r="AT204" s="159" t="s">
        <v>240</v>
      </c>
      <c r="AU204" s="159" t="s">
        <v>89</v>
      </c>
      <c r="AY204" s="14" t="s">
        <v>237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243</v>
      </c>
      <c r="BM204" s="159" t="s">
        <v>598</v>
      </c>
    </row>
    <row r="205" spans="1:65" s="2" customFormat="1" ht="33" customHeight="1" x14ac:dyDescent="0.2">
      <c r="A205" s="29"/>
      <c r="B205" s="146"/>
      <c r="C205" s="147" t="s">
        <v>436</v>
      </c>
      <c r="D205" s="147" t="s">
        <v>240</v>
      </c>
      <c r="E205" s="148"/>
      <c r="F205" s="149" t="s">
        <v>298</v>
      </c>
      <c r="G205" s="150" t="s">
        <v>266</v>
      </c>
      <c r="H205" s="151">
        <v>202.15700000000001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243</v>
      </c>
      <c r="AT205" s="159" t="s">
        <v>240</v>
      </c>
      <c r="AU205" s="159" t="s">
        <v>89</v>
      </c>
      <c r="AY205" s="14" t="s">
        <v>237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243</v>
      </c>
      <c r="BM205" s="159" t="s">
        <v>600</v>
      </c>
    </row>
    <row r="206" spans="1:65" s="12" customFormat="1" ht="25.95" customHeight="1" x14ac:dyDescent="0.25">
      <c r="B206" s="134"/>
      <c r="D206" s="135" t="s">
        <v>76</v>
      </c>
      <c r="E206" s="136"/>
      <c r="F206" s="136" t="s">
        <v>300</v>
      </c>
      <c r="I206" s="137"/>
      <c r="J206" s="122">
        <f>BK206</f>
        <v>0</v>
      </c>
      <c r="L206" s="134"/>
      <c r="M206" s="138"/>
      <c r="N206" s="139"/>
      <c r="O206" s="139"/>
      <c r="P206" s="140">
        <f>P207+P212+P222+P233+P240</f>
        <v>0</v>
      </c>
      <c r="Q206" s="139"/>
      <c r="R206" s="140">
        <f>R207+R212+R222+R233+R240</f>
        <v>3.6197139599999999</v>
      </c>
      <c r="S206" s="139"/>
      <c r="T206" s="141">
        <f>T207+T212+T222+T233+T240</f>
        <v>0.98955000000000015</v>
      </c>
      <c r="AR206" s="135" t="s">
        <v>89</v>
      </c>
      <c r="AT206" s="142" t="s">
        <v>76</v>
      </c>
      <c r="AU206" s="142" t="s">
        <v>77</v>
      </c>
      <c r="AY206" s="135" t="s">
        <v>237</v>
      </c>
      <c r="BK206" s="143">
        <f>BK207+BK212+BK222+BK233+BK240</f>
        <v>0</v>
      </c>
    </row>
    <row r="207" spans="1:65" s="12" customFormat="1" ht="22.95" customHeight="1" x14ac:dyDescent="0.25">
      <c r="B207" s="134"/>
      <c r="D207" s="135" t="s">
        <v>76</v>
      </c>
      <c r="E207" s="144"/>
      <c r="F207" s="144" t="s">
        <v>638</v>
      </c>
      <c r="I207" s="137"/>
      <c r="J207" s="145">
        <f>BK207</f>
        <v>0</v>
      </c>
      <c r="L207" s="134"/>
      <c r="M207" s="138"/>
      <c r="N207" s="139"/>
      <c r="O207" s="139"/>
      <c r="P207" s="140">
        <f>SUM(P208:P211)</f>
        <v>0</v>
      </c>
      <c r="Q207" s="139"/>
      <c r="R207" s="140">
        <f>SUM(R208:R211)</f>
        <v>9.2260000000000009E-2</v>
      </c>
      <c r="S207" s="139"/>
      <c r="T207" s="141">
        <f>SUM(T208:T211)</f>
        <v>0</v>
      </c>
      <c r="AR207" s="135" t="s">
        <v>89</v>
      </c>
      <c r="AT207" s="142" t="s">
        <v>76</v>
      </c>
      <c r="AU207" s="142" t="s">
        <v>83</v>
      </c>
      <c r="AY207" s="135" t="s">
        <v>237</v>
      </c>
      <c r="BK207" s="143">
        <f>SUM(BK208:BK211)</f>
        <v>0</v>
      </c>
    </row>
    <row r="208" spans="1:65" s="2" customFormat="1" ht="16.5" customHeight="1" x14ac:dyDescent="0.2">
      <c r="A208" s="29"/>
      <c r="B208" s="146"/>
      <c r="C208" s="147" t="s">
        <v>439</v>
      </c>
      <c r="D208" s="147" t="s">
        <v>240</v>
      </c>
      <c r="E208" s="148"/>
      <c r="F208" s="149" t="s">
        <v>4879</v>
      </c>
      <c r="G208" s="150" t="s">
        <v>242</v>
      </c>
      <c r="H208" s="151">
        <v>32.950000000000003</v>
      </c>
      <c r="I208" s="152"/>
      <c r="J208" s="153">
        <f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>O208*H208</f>
        <v>0</v>
      </c>
      <c r="Q208" s="157">
        <v>2.8E-3</v>
      </c>
      <c r="R208" s="157">
        <f>Q208*H208</f>
        <v>9.2260000000000009E-2</v>
      </c>
      <c r="S208" s="157">
        <v>0</v>
      </c>
      <c r="T208" s="158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286</v>
      </c>
      <c r="AT208" s="159" t="s">
        <v>240</v>
      </c>
      <c r="AU208" s="159" t="s">
        <v>89</v>
      </c>
      <c r="AY208" s="14" t="s">
        <v>237</v>
      </c>
      <c r="BE208" s="160">
        <f>IF(N208="základná",J208,0)</f>
        <v>0</v>
      </c>
      <c r="BF208" s="160">
        <f>IF(N208="znížená",J208,0)</f>
        <v>0</v>
      </c>
      <c r="BG208" s="160">
        <f>IF(N208="zákl. prenesená",J208,0)</f>
        <v>0</v>
      </c>
      <c r="BH208" s="160">
        <f>IF(N208="zníž. prenesená",J208,0)</f>
        <v>0</v>
      </c>
      <c r="BI208" s="160">
        <f>IF(N208="nulová",J208,0)</f>
        <v>0</v>
      </c>
      <c r="BJ208" s="14" t="s">
        <v>89</v>
      </c>
      <c r="BK208" s="160">
        <f>ROUND(I208*H208,2)</f>
        <v>0</v>
      </c>
      <c r="BL208" s="14" t="s">
        <v>286</v>
      </c>
      <c r="BM208" s="159" t="s">
        <v>602</v>
      </c>
    </row>
    <row r="209" spans="1:65" s="2" customFormat="1" ht="21.75" customHeight="1" x14ac:dyDescent="0.2">
      <c r="A209" s="29"/>
      <c r="B209" s="146"/>
      <c r="C209" s="147" t="s">
        <v>442</v>
      </c>
      <c r="D209" s="147" t="s">
        <v>240</v>
      </c>
      <c r="E209" s="148"/>
      <c r="F209" s="149" t="s">
        <v>642</v>
      </c>
      <c r="G209" s="150" t="s">
        <v>266</v>
      </c>
      <c r="H209" s="151">
        <v>9.1999999999999998E-2</v>
      </c>
      <c r="I209" s="152"/>
      <c r="J209" s="153">
        <f>ROUND(I209*H209,2)</f>
        <v>0</v>
      </c>
      <c r="K209" s="154"/>
      <c r="L209" s="30"/>
      <c r="M209" s="155" t="s">
        <v>1</v>
      </c>
      <c r="N209" s="156" t="s">
        <v>43</v>
      </c>
      <c r="O209" s="54"/>
      <c r="P209" s="157">
        <f>O209*H209</f>
        <v>0</v>
      </c>
      <c r="Q209" s="157">
        <v>0</v>
      </c>
      <c r="R209" s="157">
        <f>Q209*H209</f>
        <v>0</v>
      </c>
      <c r="S209" s="157">
        <v>0</v>
      </c>
      <c r="T209" s="158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286</v>
      </c>
      <c r="AT209" s="159" t="s">
        <v>240</v>
      </c>
      <c r="AU209" s="159" t="s">
        <v>89</v>
      </c>
      <c r="AY209" s="14" t="s">
        <v>237</v>
      </c>
      <c r="BE209" s="160">
        <f>IF(N209="základná",J209,0)</f>
        <v>0</v>
      </c>
      <c r="BF209" s="160">
        <f>IF(N209="znížená",J209,0)</f>
        <v>0</v>
      </c>
      <c r="BG209" s="160">
        <f>IF(N209="zákl. prenesená",J209,0)</f>
        <v>0</v>
      </c>
      <c r="BH209" s="160">
        <f>IF(N209="zníž. prenesená",J209,0)</f>
        <v>0</v>
      </c>
      <c r="BI209" s="160">
        <f>IF(N209="nulová",J209,0)</f>
        <v>0</v>
      </c>
      <c r="BJ209" s="14" t="s">
        <v>89</v>
      </c>
      <c r="BK209" s="160">
        <f>ROUND(I209*H209,2)</f>
        <v>0</v>
      </c>
      <c r="BL209" s="14" t="s">
        <v>286</v>
      </c>
      <c r="BM209" s="159" t="s">
        <v>604</v>
      </c>
    </row>
    <row r="210" spans="1:65" s="2" customFormat="1" ht="21.75" customHeight="1" x14ac:dyDescent="0.2">
      <c r="A210" s="29"/>
      <c r="B210" s="146"/>
      <c r="C210" s="147" t="s">
        <v>445</v>
      </c>
      <c r="D210" s="147" t="s">
        <v>240</v>
      </c>
      <c r="E210" s="148"/>
      <c r="F210" s="149" t="s">
        <v>645</v>
      </c>
      <c r="G210" s="150" t="s">
        <v>266</v>
      </c>
      <c r="H210" s="151">
        <v>9.1999999999999998E-2</v>
      </c>
      <c r="I210" s="152"/>
      <c r="J210" s="153">
        <f>ROUND(I210*H210,2)</f>
        <v>0</v>
      </c>
      <c r="K210" s="154"/>
      <c r="L210" s="30"/>
      <c r="M210" s="155" t="s">
        <v>1</v>
      </c>
      <c r="N210" s="156" t="s">
        <v>43</v>
      </c>
      <c r="O210" s="54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286</v>
      </c>
      <c r="AT210" s="159" t="s">
        <v>240</v>
      </c>
      <c r="AU210" s="159" t="s">
        <v>89</v>
      </c>
      <c r="AY210" s="14" t="s">
        <v>237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4" t="s">
        <v>89</v>
      </c>
      <c r="BK210" s="160">
        <f>ROUND(I210*H210,2)</f>
        <v>0</v>
      </c>
      <c r="BL210" s="14" t="s">
        <v>286</v>
      </c>
      <c r="BM210" s="159" t="s">
        <v>606</v>
      </c>
    </row>
    <row r="211" spans="1:65" s="2" customFormat="1" ht="33" customHeight="1" x14ac:dyDescent="0.2">
      <c r="A211" s="29"/>
      <c r="B211" s="146"/>
      <c r="C211" s="147" t="s">
        <v>448</v>
      </c>
      <c r="D211" s="147" t="s">
        <v>240</v>
      </c>
      <c r="E211" s="148"/>
      <c r="F211" s="149" t="s">
        <v>647</v>
      </c>
      <c r="G211" s="150" t="s">
        <v>266</v>
      </c>
      <c r="H211" s="151">
        <v>9.1999999999999998E-2</v>
      </c>
      <c r="I211" s="152"/>
      <c r="J211" s="153">
        <f>ROUND(I211*H211,2)</f>
        <v>0</v>
      </c>
      <c r="K211" s="154"/>
      <c r="L211" s="30"/>
      <c r="M211" s="155" t="s">
        <v>1</v>
      </c>
      <c r="N211" s="156" t="s">
        <v>43</v>
      </c>
      <c r="O211" s="54"/>
      <c r="P211" s="157">
        <f>O211*H211</f>
        <v>0</v>
      </c>
      <c r="Q211" s="157">
        <v>0</v>
      </c>
      <c r="R211" s="157">
        <f>Q211*H211</f>
        <v>0</v>
      </c>
      <c r="S211" s="157">
        <v>0</v>
      </c>
      <c r="T211" s="158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286</v>
      </c>
      <c r="AT211" s="159" t="s">
        <v>240</v>
      </c>
      <c r="AU211" s="159" t="s">
        <v>89</v>
      </c>
      <c r="AY211" s="14" t="s">
        <v>237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4" t="s">
        <v>89</v>
      </c>
      <c r="BK211" s="160">
        <f>ROUND(I211*H211,2)</f>
        <v>0</v>
      </c>
      <c r="BL211" s="14" t="s">
        <v>286</v>
      </c>
      <c r="BM211" s="159" t="s">
        <v>608</v>
      </c>
    </row>
    <row r="212" spans="1:65" s="12" customFormat="1" ht="22.95" customHeight="1" x14ac:dyDescent="0.25">
      <c r="B212" s="134"/>
      <c r="D212" s="135" t="s">
        <v>76</v>
      </c>
      <c r="E212" s="144"/>
      <c r="F212" s="144" t="s">
        <v>649</v>
      </c>
      <c r="I212" s="137"/>
      <c r="J212" s="145">
        <f>BK212</f>
        <v>0</v>
      </c>
      <c r="L212" s="134"/>
      <c r="M212" s="138"/>
      <c r="N212" s="139"/>
      <c r="O212" s="139"/>
      <c r="P212" s="140">
        <f>SUM(P213:P221)</f>
        <v>0</v>
      </c>
      <c r="Q212" s="139"/>
      <c r="R212" s="140">
        <f>SUM(R213:R221)</f>
        <v>0.92043595999999994</v>
      </c>
      <c r="S212" s="139"/>
      <c r="T212" s="141">
        <f>SUM(T213:T221)</f>
        <v>0</v>
      </c>
      <c r="AR212" s="135" t="s">
        <v>89</v>
      </c>
      <c r="AT212" s="142" t="s">
        <v>76</v>
      </c>
      <c r="AU212" s="142" t="s">
        <v>83</v>
      </c>
      <c r="AY212" s="135" t="s">
        <v>237</v>
      </c>
      <c r="BK212" s="143">
        <f>SUM(BK213:BK221)</f>
        <v>0</v>
      </c>
    </row>
    <row r="213" spans="1:65" s="2" customFormat="1" ht="33" customHeight="1" x14ac:dyDescent="0.2">
      <c r="A213" s="29"/>
      <c r="B213" s="146"/>
      <c r="C213" s="147" t="s">
        <v>452</v>
      </c>
      <c r="D213" s="147" t="s">
        <v>240</v>
      </c>
      <c r="E213" s="148"/>
      <c r="F213" s="149" t="s">
        <v>3933</v>
      </c>
      <c r="G213" s="150" t="s">
        <v>376</v>
      </c>
      <c r="H213" s="151">
        <v>1.8</v>
      </c>
      <c r="I213" s="152"/>
      <c r="J213" s="153">
        <f t="shared" ref="J213:J221" si="30">ROUND(I213*H213,2)</f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ref="P213:P221" si="31">O213*H213</f>
        <v>0</v>
      </c>
      <c r="Q213" s="157">
        <v>3.0000000000000001E-5</v>
      </c>
      <c r="R213" s="157">
        <f t="shared" ref="R213:R221" si="32">Q213*H213</f>
        <v>5.4000000000000005E-5</v>
      </c>
      <c r="S213" s="157">
        <v>0</v>
      </c>
      <c r="T213" s="158">
        <f t="shared" ref="T213:T221" si="33"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286</v>
      </c>
      <c r="AT213" s="159" t="s">
        <v>240</v>
      </c>
      <c r="AU213" s="159" t="s">
        <v>89</v>
      </c>
      <c r="AY213" s="14" t="s">
        <v>237</v>
      </c>
      <c r="BE213" s="160">
        <f t="shared" ref="BE213:BE221" si="34">IF(N213="základná",J213,0)</f>
        <v>0</v>
      </c>
      <c r="BF213" s="160">
        <f t="shared" ref="BF213:BF221" si="35">IF(N213="znížená",J213,0)</f>
        <v>0</v>
      </c>
      <c r="BG213" s="160">
        <f t="shared" ref="BG213:BG221" si="36">IF(N213="zákl. prenesená",J213,0)</f>
        <v>0</v>
      </c>
      <c r="BH213" s="160">
        <f t="shared" ref="BH213:BH221" si="37">IF(N213="zníž. prenesená",J213,0)</f>
        <v>0</v>
      </c>
      <c r="BI213" s="160">
        <f t="shared" ref="BI213:BI221" si="38">IF(N213="nulová",J213,0)</f>
        <v>0</v>
      </c>
      <c r="BJ213" s="14" t="s">
        <v>89</v>
      </c>
      <c r="BK213" s="160">
        <f t="shared" ref="BK213:BK221" si="39">ROUND(I213*H213,2)</f>
        <v>0</v>
      </c>
      <c r="BL213" s="14" t="s">
        <v>286</v>
      </c>
      <c r="BM213" s="159" t="s">
        <v>611</v>
      </c>
    </row>
    <row r="214" spans="1:65" s="2" customFormat="1" ht="16.5" customHeight="1" x14ac:dyDescent="0.2">
      <c r="A214" s="29"/>
      <c r="B214" s="146"/>
      <c r="C214" s="161" t="s">
        <v>457</v>
      </c>
      <c r="D214" s="161" t="s">
        <v>310</v>
      </c>
      <c r="E214" s="162"/>
      <c r="F214" s="163" t="s">
        <v>684</v>
      </c>
      <c r="G214" s="164" t="s">
        <v>307</v>
      </c>
      <c r="H214" s="165">
        <v>14.4</v>
      </c>
      <c r="I214" s="166"/>
      <c r="J214" s="167">
        <f t="shared" si="3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31"/>
        <v>0</v>
      </c>
      <c r="Q214" s="157">
        <v>3.5E-4</v>
      </c>
      <c r="R214" s="157">
        <f t="shared" si="32"/>
        <v>5.0400000000000002E-3</v>
      </c>
      <c r="S214" s="157">
        <v>0</v>
      </c>
      <c r="T214" s="158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312</v>
      </c>
      <c r="AT214" s="159" t="s">
        <v>310</v>
      </c>
      <c r="AU214" s="159" t="s">
        <v>89</v>
      </c>
      <c r="AY214" s="14" t="s">
        <v>237</v>
      </c>
      <c r="BE214" s="160">
        <f t="shared" si="34"/>
        <v>0</v>
      </c>
      <c r="BF214" s="160">
        <f t="shared" si="35"/>
        <v>0</v>
      </c>
      <c r="BG214" s="160">
        <f t="shared" si="36"/>
        <v>0</v>
      </c>
      <c r="BH214" s="160">
        <f t="shared" si="37"/>
        <v>0</v>
      </c>
      <c r="BI214" s="160">
        <f t="shared" si="38"/>
        <v>0</v>
      </c>
      <c r="BJ214" s="14" t="s">
        <v>89</v>
      </c>
      <c r="BK214" s="160">
        <f t="shared" si="39"/>
        <v>0</v>
      </c>
      <c r="BL214" s="14" t="s">
        <v>286</v>
      </c>
      <c r="BM214" s="159" t="s">
        <v>613</v>
      </c>
    </row>
    <row r="215" spans="1:65" s="2" customFormat="1" ht="16.5" customHeight="1" x14ac:dyDescent="0.2">
      <c r="A215" s="29"/>
      <c r="B215" s="146"/>
      <c r="C215" s="161" t="s">
        <v>460</v>
      </c>
      <c r="D215" s="161" t="s">
        <v>310</v>
      </c>
      <c r="E215" s="162"/>
      <c r="F215" s="163" t="s">
        <v>712</v>
      </c>
      <c r="G215" s="164" t="s">
        <v>242</v>
      </c>
      <c r="H215" s="165">
        <v>0.73799999999999999</v>
      </c>
      <c r="I215" s="166"/>
      <c r="J215" s="167">
        <f t="shared" si="30"/>
        <v>0</v>
      </c>
      <c r="K215" s="168"/>
      <c r="L215" s="169"/>
      <c r="M215" s="170" t="s">
        <v>1</v>
      </c>
      <c r="N215" s="171" t="s">
        <v>43</v>
      </c>
      <c r="O215" s="54"/>
      <c r="P215" s="157">
        <f t="shared" si="31"/>
        <v>0</v>
      </c>
      <c r="Q215" s="157">
        <v>7.92E-3</v>
      </c>
      <c r="R215" s="157">
        <f t="shared" si="32"/>
        <v>5.8449599999999997E-3</v>
      </c>
      <c r="S215" s="157">
        <v>0</v>
      </c>
      <c r="T215" s="158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312</v>
      </c>
      <c r="AT215" s="159" t="s">
        <v>310</v>
      </c>
      <c r="AU215" s="159" t="s">
        <v>89</v>
      </c>
      <c r="AY215" s="14" t="s">
        <v>237</v>
      </c>
      <c r="BE215" s="160">
        <f t="shared" si="34"/>
        <v>0</v>
      </c>
      <c r="BF215" s="160">
        <f t="shared" si="35"/>
        <v>0</v>
      </c>
      <c r="BG215" s="160">
        <f t="shared" si="36"/>
        <v>0</v>
      </c>
      <c r="BH215" s="160">
        <f t="shared" si="37"/>
        <v>0</v>
      </c>
      <c r="BI215" s="160">
        <f t="shared" si="38"/>
        <v>0</v>
      </c>
      <c r="BJ215" s="14" t="s">
        <v>89</v>
      </c>
      <c r="BK215" s="160">
        <f t="shared" si="39"/>
        <v>0</v>
      </c>
      <c r="BL215" s="14" t="s">
        <v>286</v>
      </c>
      <c r="BM215" s="159" t="s">
        <v>616</v>
      </c>
    </row>
    <row r="216" spans="1:65" s="2" customFormat="1" ht="33" customHeight="1" x14ac:dyDescent="0.2">
      <c r="A216" s="29"/>
      <c r="B216" s="146"/>
      <c r="C216" s="147" t="s">
        <v>464</v>
      </c>
      <c r="D216" s="147" t="s">
        <v>240</v>
      </c>
      <c r="E216" s="148"/>
      <c r="F216" s="149" t="s">
        <v>708</v>
      </c>
      <c r="G216" s="150" t="s">
        <v>376</v>
      </c>
      <c r="H216" s="151">
        <v>117.5</v>
      </c>
      <c r="I216" s="152"/>
      <c r="J216" s="153">
        <f t="shared" si="30"/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si="31"/>
        <v>0</v>
      </c>
      <c r="Q216" s="157">
        <v>3.0000000000000001E-5</v>
      </c>
      <c r="R216" s="157">
        <f t="shared" si="32"/>
        <v>3.5249999999999999E-3</v>
      </c>
      <c r="S216" s="157">
        <v>0</v>
      </c>
      <c r="T216" s="158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286</v>
      </c>
      <c r="AT216" s="159" t="s">
        <v>240</v>
      </c>
      <c r="AU216" s="159" t="s">
        <v>89</v>
      </c>
      <c r="AY216" s="14" t="s">
        <v>237</v>
      </c>
      <c r="BE216" s="160">
        <f t="shared" si="34"/>
        <v>0</v>
      </c>
      <c r="BF216" s="160">
        <f t="shared" si="35"/>
        <v>0</v>
      </c>
      <c r="BG216" s="160">
        <f t="shared" si="36"/>
        <v>0</v>
      </c>
      <c r="BH216" s="160">
        <f t="shared" si="37"/>
        <v>0</v>
      </c>
      <c r="BI216" s="160">
        <f t="shared" si="38"/>
        <v>0</v>
      </c>
      <c r="BJ216" s="14" t="s">
        <v>89</v>
      </c>
      <c r="BK216" s="160">
        <f t="shared" si="39"/>
        <v>0</v>
      </c>
      <c r="BL216" s="14" t="s">
        <v>286</v>
      </c>
      <c r="BM216" s="159" t="s">
        <v>618</v>
      </c>
    </row>
    <row r="217" spans="1:65" s="2" customFormat="1" ht="16.5" customHeight="1" x14ac:dyDescent="0.2">
      <c r="A217" s="29"/>
      <c r="B217" s="146"/>
      <c r="C217" s="161" t="s">
        <v>468</v>
      </c>
      <c r="D217" s="161" t="s">
        <v>310</v>
      </c>
      <c r="E217" s="162"/>
      <c r="F217" s="163" t="s">
        <v>684</v>
      </c>
      <c r="G217" s="164" t="s">
        <v>307</v>
      </c>
      <c r="H217" s="165">
        <v>940</v>
      </c>
      <c r="I217" s="166"/>
      <c r="J217" s="167">
        <f t="shared" si="30"/>
        <v>0</v>
      </c>
      <c r="K217" s="168"/>
      <c r="L217" s="169"/>
      <c r="M217" s="170" t="s">
        <v>1</v>
      </c>
      <c r="N217" s="171" t="s">
        <v>43</v>
      </c>
      <c r="O217" s="54"/>
      <c r="P217" s="157">
        <f t="shared" si="31"/>
        <v>0</v>
      </c>
      <c r="Q217" s="157">
        <v>3.5E-4</v>
      </c>
      <c r="R217" s="157">
        <f t="shared" si="32"/>
        <v>0.32900000000000001</v>
      </c>
      <c r="S217" s="157">
        <v>0</v>
      </c>
      <c r="T217" s="158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312</v>
      </c>
      <c r="AT217" s="159" t="s">
        <v>310</v>
      </c>
      <c r="AU217" s="159" t="s">
        <v>89</v>
      </c>
      <c r="AY217" s="14" t="s">
        <v>237</v>
      </c>
      <c r="BE217" s="160">
        <f t="shared" si="34"/>
        <v>0</v>
      </c>
      <c r="BF217" s="160">
        <f t="shared" si="35"/>
        <v>0</v>
      </c>
      <c r="BG217" s="160">
        <f t="shared" si="36"/>
        <v>0</v>
      </c>
      <c r="BH217" s="160">
        <f t="shared" si="37"/>
        <v>0</v>
      </c>
      <c r="BI217" s="160">
        <f t="shared" si="38"/>
        <v>0</v>
      </c>
      <c r="BJ217" s="14" t="s">
        <v>89</v>
      </c>
      <c r="BK217" s="160">
        <f t="shared" si="39"/>
        <v>0</v>
      </c>
      <c r="BL217" s="14" t="s">
        <v>286</v>
      </c>
      <c r="BM217" s="159" t="s">
        <v>622</v>
      </c>
    </row>
    <row r="218" spans="1:65" s="2" customFormat="1" ht="21.75" customHeight="1" x14ac:dyDescent="0.2">
      <c r="A218" s="29"/>
      <c r="B218" s="146"/>
      <c r="C218" s="161" t="s">
        <v>471</v>
      </c>
      <c r="D218" s="161" t="s">
        <v>310</v>
      </c>
      <c r="E218" s="162"/>
      <c r="F218" s="163" t="s">
        <v>3934</v>
      </c>
      <c r="G218" s="164" t="s">
        <v>242</v>
      </c>
      <c r="H218" s="165">
        <v>72.849999999999994</v>
      </c>
      <c r="I218" s="166"/>
      <c r="J218" s="167">
        <f t="shared" si="30"/>
        <v>0</v>
      </c>
      <c r="K218" s="168"/>
      <c r="L218" s="169"/>
      <c r="M218" s="170" t="s">
        <v>1</v>
      </c>
      <c r="N218" s="171" t="s">
        <v>43</v>
      </c>
      <c r="O218" s="54"/>
      <c r="P218" s="157">
        <f t="shared" si="31"/>
        <v>0</v>
      </c>
      <c r="Q218" s="157">
        <v>7.92E-3</v>
      </c>
      <c r="R218" s="157">
        <f t="shared" si="32"/>
        <v>0.57697199999999993</v>
      </c>
      <c r="S218" s="157">
        <v>0</v>
      </c>
      <c r="T218" s="158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312</v>
      </c>
      <c r="AT218" s="159" t="s">
        <v>310</v>
      </c>
      <c r="AU218" s="159" t="s">
        <v>89</v>
      </c>
      <c r="AY218" s="14" t="s">
        <v>237</v>
      </c>
      <c r="BE218" s="160">
        <f t="shared" si="34"/>
        <v>0</v>
      </c>
      <c r="BF218" s="160">
        <f t="shared" si="35"/>
        <v>0</v>
      </c>
      <c r="BG218" s="160">
        <f t="shared" si="36"/>
        <v>0</v>
      </c>
      <c r="BH218" s="160">
        <f t="shared" si="37"/>
        <v>0</v>
      </c>
      <c r="BI218" s="160">
        <f t="shared" si="38"/>
        <v>0</v>
      </c>
      <c r="BJ218" s="14" t="s">
        <v>89</v>
      </c>
      <c r="BK218" s="160">
        <f t="shared" si="39"/>
        <v>0</v>
      </c>
      <c r="BL218" s="14" t="s">
        <v>286</v>
      </c>
      <c r="BM218" s="159" t="s">
        <v>624</v>
      </c>
    </row>
    <row r="219" spans="1:65" s="2" customFormat="1" ht="21.75" customHeight="1" x14ac:dyDescent="0.2">
      <c r="A219" s="29"/>
      <c r="B219" s="146"/>
      <c r="C219" s="147" t="s">
        <v>609</v>
      </c>
      <c r="D219" s="147" t="s">
        <v>240</v>
      </c>
      <c r="E219" s="148"/>
      <c r="F219" s="149" t="s">
        <v>726</v>
      </c>
      <c r="G219" s="150" t="s">
        <v>266</v>
      </c>
      <c r="H219" s="151">
        <v>0.92</v>
      </c>
      <c r="I219" s="152"/>
      <c r="J219" s="153">
        <f t="shared" si="3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31"/>
        <v>0</v>
      </c>
      <c r="Q219" s="157">
        <v>0</v>
      </c>
      <c r="R219" s="157">
        <f t="shared" si="32"/>
        <v>0</v>
      </c>
      <c r="S219" s="157">
        <v>0</v>
      </c>
      <c r="T219" s="158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286</v>
      </c>
      <c r="AT219" s="159" t="s">
        <v>240</v>
      </c>
      <c r="AU219" s="159" t="s">
        <v>89</v>
      </c>
      <c r="AY219" s="14" t="s">
        <v>237</v>
      </c>
      <c r="BE219" s="160">
        <f t="shared" si="34"/>
        <v>0</v>
      </c>
      <c r="BF219" s="160">
        <f t="shared" si="35"/>
        <v>0</v>
      </c>
      <c r="BG219" s="160">
        <f t="shared" si="36"/>
        <v>0</v>
      </c>
      <c r="BH219" s="160">
        <f t="shared" si="37"/>
        <v>0</v>
      </c>
      <c r="BI219" s="160">
        <f t="shared" si="38"/>
        <v>0</v>
      </c>
      <c r="BJ219" s="14" t="s">
        <v>89</v>
      </c>
      <c r="BK219" s="160">
        <f t="shared" si="39"/>
        <v>0</v>
      </c>
      <c r="BL219" s="14" t="s">
        <v>286</v>
      </c>
      <c r="BM219" s="159" t="s">
        <v>627</v>
      </c>
    </row>
    <row r="220" spans="1:65" s="2" customFormat="1" ht="33" customHeight="1" x14ac:dyDescent="0.2">
      <c r="A220" s="29"/>
      <c r="B220" s="146"/>
      <c r="C220" s="147" t="s">
        <v>527</v>
      </c>
      <c r="D220" s="147" t="s">
        <v>240</v>
      </c>
      <c r="E220" s="148"/>
      <c r="F220" s="149" t="s">
        <v>728</v>
      </c>
      <c r="G220" s="150" t="s">
        <v>266</v>
      </c>
      <c r="H220" s="151">
        <v>0.92</v>
      </c>
      <c r="I220" s="152"/>
      <c r="J220" s="153">
        <f t="shared" si="3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31"/>
        <v>0</v>
      </c>
      <c r="Q220" s="157">
        <v>0</v>
      </c>
      <c r="R220" s="157">
        <f t="shared" si="32"/>
        <v>0</v>
      </c>
      <c r="S220" s="157">
        <v>0</v>
      </c>
      <c r="T220" s="158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286</v>
      </c>
      <c r="AT220" s="159" t="s">
        <v>240</v>
      </c>
      <c r="AU220" s="159" t="s">
        <v>89</v>
      </c>
      <c r="AY220" s="14" t="s">
        <v>237</v>
      </c>
      <c r="BE220" s="160">
        <f t="shared" si="34"/>
        <v>0</v>
      </c>
      <c r="BF220" s="160">
        <f t="shared" si="35"/>
        <v>0</v>
      </c>
      <c r="BG220" s="160">
        <f t="shared" si="36"/>
        <v>0</v>
      </c>
      <c r="BH220" s="160">
        <f t="shared" si="37"/>
        <v>0</v>
      </c>
      <c r="BI220" s="160">
        <f t="shared" si="38"/>
        <v>0</v>
      </c>
      <c r="BJ220" s="14" t="s">
        <v>89</v>
      </c>
      <c r="BK220" s="160">
        <f t="shared" si="39"/>
        <v>0</v>
      </c>
      <c r="BL220" s="14" t="s">
        <v>286</v>
      </c>
      <c r="BM220" s="159" t="s">
        <v>629</v>
      </c>
    </row>
    <row r="221" spans="1:65" s="2" customFormat="1" ht="33" customHeight="1" x14ac:dyDescent="0.2">
      <c r="A221" s="29"/>
      <c r="B221" s="146"/>
      <c r="C221" s="147" t="s">
        <v>614</v>
      </c>
      <c r="D221" s="147" t="s">
        <v>240</v>
      </c>
      <c r="E221" s="148"/>
      <c r="F221" s="149" t="s">
        <v>731</v>
      </c>
      <c r="G221" s="150" t="s">
        <v>266</v>
      </c>
      <c r="H221" s="151">
        <v>0.92</v>
      </c>
      <c r="I221" s="152"/>
      <c r="J221" s="153">
        <f t="shared" si="3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31"/>
        <v>0</v>
      </c>
      <c r="Q221" s="157">
        <v>0</v>
      </c>
      <c r="R221" s="157">
        <f t="shared" si="32"/>
        <v>0</v>
      </c>
      <c r="S221" s="157">
        <v>0</v>
      </c>
      <c r="T221" s="158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286</v>
      </c>
      <c r="AT221" s="159" t="s">
        <v>240</v>
      </c>
      <c r="AU221" s="159" t="s">
        <v>89</v>
      </c>
      <c r="AY221" s="14" t="s">
        <v>237</v>
      </c>
      <c r="BE221" s="160">
        <f t="shared" si="34"/>
        <v>0</v>
      </c>
      <c r="BF221" s="160">
        <f t="shared" si="35"/>
        <v>0</v>
      </c>
      <c r="BG221" s="160">
        <f t="shared" si="36"/>
        <v>0</v>
      </c>
      <c r="BH221" s="160">
        <f t="shared" si="37"/>
        <v>0</v>
      </c>
      <c r="BI221" s="160">
        <f t="shared" si="38"/>
        <v>0</v>
      </c>
      <c r="BJ221" s="14" t="s">
        <v>89</v>
      </c>
      <c r="BK221" s="160">
        <f t="shared" si="39"/>
        <v>0</v>
      </c>
      <c r="BL221" s="14" t="s">
        <v>286</v>
      </c>
      <c r="BM221" s="159" t="s">
        <v>267</v>
      </c>
    </row>
    <row r="222" spans="1:65" s="12" customFormat="1" ht="22.95" customHeight="1" x14ac:dyDescent="0.25">
      <c r="B222" s="134"/>
      <c r="D222" s="135" t="s">
        <v>76</v>
      </c>
      <c r="E222" s="144"/>
      <c r="F222" s="144" t="s">
        <v>867</v>
      </c>
      <c r="I222" s="137"/>
      <c r="J222" s="145">
        <f>BK222</f>
        <v>0</v>
      </c>
      <c r="L222" s="134"/>
      <c r="M222" s="138"/>
      <c r="N222" s="139"/>
      <c r="O222" s="139"/>
      <c r="P222" s="140">
        <f>SUM(P223:P232)</f>
        <v>0</v>
      </c>
      <c r="Q222" s="139"/>
      <c r="R222" s="140">
        <f>SUM(R223:R232)</f>
        <v>1.7665280000000001</v>
      </c>
      <c r="S222" s="139"/>
      <c r="T222" s="141">
        <f>SUM(T223:T232)</f>
        <v>0.96555000000000013</v>
      </c>
      <c r="AR222" s="135" t="s">
        <v>89</v>
      </c>
      <c r="AT222" s="142" t="s">
        <v>76</v>
      </c>
      <c r="AU222" s="142" t="s">
        <v>83</v>
      </c>
      <c r="AY222" s="135" t="s">
        <v>237</v>
      </c>
      <c r="BK222" s="143">
        <f>SUM(BK223:BK232)</f>
        <v>0</v>
      </c>
    </row>
    <row r="223" spans="1:65" s="2" customFormat="1" ht="21.75" customHeight="1" x14ac:dyDescent="0.2">
      <c r="A223" s="29"/>
      <c r="B223" s="146"/>
      <c r="C223" s="147" t="s">
        <v>529</v>
      </c>
      <c r="D223" s="147" t="s">
        <v>240</v>
      </c>
      <c r="E223" s="148"/>
      <c r="F223" s="149" t="s">
        <v>876</v>
      </c>
      <c r="G223" s="150" t="s">
        <v>376</v>
      </c>
      <c r="H223" s="151">
        <v>515.6</v>
      </c>
      <c r="I223" s="152"/>
      <c r="J223" s="153">
        <f t="shared" ref="J223:J232" si="40">ROUND(I223*H223,2)</f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ref="P223:P232" si="41">O223*H223</f>
        <v>0</v>
      </c>
      <c r="Q223" s="157">
        <v>1.1100000000000001E-3</v>
      </c>
      <c r="R223" s="157">
        <f t="shared" ref="R223:R232" si="42">Q223*H223</f>
        <v>0.57231600000000005</v>
      </c>
      <c r="S223" s="157">
        <v>0</v>
      </c>
      <c r="T223" s="158">
        <f t="shared" ref="T223:T232" si="43"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286</v>
      </c>
      <c r="AT223" s="159" t="s">
        <v>240</v>
      </c>
      <c r="AU223" s="159" t="s">
        <v>89</v>
      </c>
      <c r="AY223" s="14" t="s">
        <v>237</v>
      </c>
      <c r="BE223" s="160">
        <f t="shared" ref="BE223:BE232" si="44">IF(N223="základná",J223,0)</f>
        <v>0</v>
      </c>
      <c r="BF223" s="160">
        <f t="shared" ref="BF223:BF232" si="45">IF(N223="znížená",J223,0)</f>
        <v>0</v>
      </c>
      <c r="BG223" s="160">
        <f t="shared" ref="BG223:BG232" si="46">IF(N223="zákl. prenesená",J223,0)</f>
        <v>0</v>
      </c>
      <c r="BH223" s="160">
        <f t="shared" ref="BH223:BH232" si="47">IF(N223="zníž. prenesená",J223,0)</f>
        <v>0</v>
      </c>
      <c r="BI223" s="160">
        <f t="shared" ref="BI223:BI232" si="48">IF(N223="nulová",J223,0)</f>
        <v>0</v>
      </c>
      <c r="BJ223" s="14" t="s">
        <v>89</v>
      </c>
      <c r="BK223" s="160">
        <f t="shared" ref="BK223:BK232" si="49">ROUND(I223*H223,2)</f>
        <v>0</v>
      </c>
      <c r="BL223" s="14" t="s">
        <v>286</v>
      </c>
      <c r="BM223" s="159" t="s">
        <v>643</v>
      </c>
    </row>
    <row r="224" spans="1:65" s="2" customFormat="1" ht="21.75" customHeight="1" x14ac:dyDescent="0.2">
      <c r="A224" s="29"/>
      <c r="B224" s="146"/>
      <c r="C224" s="147" t="s">
        <v>619</v>
      </c>
      <c r="D224" s="147" t="s">
        <v>240</v>
      </c>
      <c r="E224" s="148"/>
      <c r="F224" s="149" t="s">
        <v>879</v>
      </c>
      <c r="G224" s="150" t="s">
        <v>376</v>
      </c>
      <c r="H224" s="151">
        <v>515.6</v>
      </c>
      <c r="I224" s="152"/>
      <c r="J224" s="153">
        <f t="shared" si="40"/>
        <v>0</v>
      </c>
      <c r="K224" s="154"/>
      <c r="L224" s="30"/>
      <c r="M224" s="155" t="s">
        <v>1</v>
      </c>
      <c r="N224" s="156" t="s">
        <v>43</v>
      </c>
      <c r="O224" s="54"/>
      <c r="P224" s="157">
        <f t="shared" si="41"/>
        <v>0</v>
      </c>
      <c r="Q224" s="157">
        <v>0</v>
      </c>
      <c r="R224" s="157">
        <f t="shared" si="42"/>
        <v>0</v>
      </c>
      <c r="S224" s="157">
        <v>1.3500000000000001E-3</v>
      </c>
      <c r="T224" s="158">
        <f t="shared" si="43"/>
        <v>0.69606000000000012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286</v>
      </c>
      <c r="AT224" s="159" t="s">
        <v>240</v>
      </c>
      <c r="AU224" s="159" t="s">
        <v>89</v>
      </c>
      <c r="AY224" s="14" t="s">
        <v>237</v>
      </c>
      <c r="BE224" s="160">
        <f t="shared" si="44"/>
        <v>0</v>
      </c>
      <c r="BF224" s="160">
        <f t="shared" si="45"/>
        <v>0</v>
      </c>
      <c r="BG224" s="160">
        <f t="shared" si="46"/>
        <v>0</v>
      </c>
      <c r="BH224" s="160">
        <f t="shared" si="47"/>
        <v>0</v>
      </c>
      <c r="BI224" s="160">
        <f t="shared" si="48"/>
        <v>0</v>
      </c>
      <c r="BJ224" s="14" t="s">
        <v>89</v>
      </c>
      <c r="BK224" s="160">
        <f t="shared" si="49"/>
        <v>0</v>
      </c>
      <c r="BL224" s="14" t="s">
        <v>286</v>
      </c>
      <c r="BM224" s="159" t="s">
        <v>646</v>
      </c>
    </row>
    <row r="225" spans="1:65" s="2" customFormat="1" ht="33" customHeight="1" x14ac:dyDescent="0.2">
      <c r="A225" s="29"/>
      <c r="B225" s="146"/>
      <c r="C225" s="147" t="s">
        <v>531</v>
      </c>
      <c r="D225" s="147" t="s">
        <v>240</v>
      </c>
      <c r="E225" s="148"/>
      <c r="F225" s="149" t="s">
        <v>3935</v>
      </c>
      <c r="G225" s="150" t="s">
        <v>376</v>
      </c>
      <c r="H225" s="151">
        <v>1.8</v>
      </c>
      <c r="I225" s="152"/>
      <c r="J225" s="153">
        <f t="shared" si="4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41"/>
        <v>0</v>
      </c>
      <c r="Q225" s="157">
        <v>2.8400000000000001E-3</v>
      </c>
      <c r="R225" s="157">
        <f t="shared" si="42"/>
        <v>5.1120000000000002E-3</v>
      </c>
      <c r="S225" s="157">
        <v>0</v>
      </c>
      <c r="T225" s="158">
        <f t="shared" si="4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286</v>
      </c>
      <c r="AT225" s="159" t="s">
        <v>240</v>
      </c>
      <c r="AU225" s="159" t="s">
        <v>89</v>
      </c>
      <c r="AY225" s="14" t="s">
        <v>237</v>
      </c>
      <c r="BE225" s="160">
        <f t="shared" si="44"/>
        <v>0</v>
      </c>
      <c r="BF225" s="160">
        <f t="shared" si="45"/>
        <v>0</v>
      </c>
      <c r="BG225" s="160">
        <f t="shared" si="46"/>
        <v>0</v>
      </c>
      <c r="BH225" s="160">
        <f t="shared" si="47"/>
        <v>0</v>
      </c>
      <c r="BI225" s="160">
        <f t="shared" si="48"/>
        <v>0</v>
      </c>
      <c r="BJ225" s="14" t="s">
        <v>89</v>
      </c>
      <c r="BK225" s="160">
        <f t="shared" si="49"/>
        <v>0</v>
      </c>
      <c r="BL225" s="14" t="s">
        <v>286</v>
      </c>
      <c r="BM225" s="159" t="s">
        <v>648</v>
      </c>
    </row>
    <row r="226" spans="1:65" s="2" customFormat="1" ht="21.75" customHeight="1" x14ac:dyDescent="0.2">
      <c r="A226" s="29"/>
      <c r="B226" s="146"/>
      <c r="C226" s="147" t="s">
        <v>625</v>
      </c>
      <c r="D226" s="147" t="s">
        <v>240</v>
      </c>
      <c r="E226" s="148"/>
      <c r="F226" s="149" t="s">
        <v>3936</v>
      </c>
      <c r="G226" s="150" t="s">
        <v>376</v>
      </c>
      <c r="H226" s="151">
        <v>1.8</v>
      </c>
      <c r="I226" s="152"/>
      <c r="J226" s="153">
        <f t="shared" si="40"/>
        <v>0</v>
      </c>
      <c r="K226" s="154"/>
      <c r="L226" s="30"/>
      <c r="M226" s="155" t="s">
        <v>1</v>
      </c>
      <c r="N226" s="156" t="s">
        <v>43</v>
      </c>
      <c r="O226" s="54"/>
      <c r="P226" s="157">
        <f t="shared" si="41"/>
        <v>0</v>
      </c>
      <c r="Q226" s="157">
        <v>0</v>
      </c>
      <c r="R226" s="157">
        <f t="shared" si="42"/>
        <v>0</v>
      </c>
      <c r="S226" s="157">
        <v>1.75E-3</v>
      </c>
      <c r="T226" s="158">
        <f t="shared" si="43"/>
        <v>3.15E-3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286</v>
      </c>
      <c r="AT226" s="159" t="s">
        <v>240</v>
      </c>
      <c r="AU226" s="159" t="s">
        <v>89</v>
      </c>
      <c r="AY226" s="14" t="s">
        <v>237</v>
      </c>
      <c r="BE226" s="160">
        <f t="shared" si="44"/>
        <v>0</v>
      </c>
      <c r="BF226" s="160">
        <f t="shared" si="45"/>
        <v>0</v>
      </c>
      <c r="BG226" s="160">
        <f t="shared" si="46"/>
        <v>0</v>
      </c>
      <c r="BH226" s="160">
        <f t="shared" si="47"/>
        <v>0</v>
      </c>
      <c r="BI226" s="160">
        <f t="shared" si="48"/>
        <v>0</v>
      </c>
      <c r="BJ226" s="14" t="s">
        <v>89</v>
      </c>
      <c r="BK226" s="160">
        <f t="shared" si="49"/>
        <v>0</v>
      </c>
      <c r="BL226" s="14" t="s">
        <v>286</v>
      </c>
      <c r="BM226" s="159" t="s">
        <v>651</v>
      </c>
    </row>
    <row r="227" spans="1:65" s="2" customFormat="1" ht="33" customHeight="1" x14ac:dyDescent="0.2">
      <c r="A227" s="29"/>
      <c r="B227" s="146"/>
      <c r="C227" s="147" t="s">
        <v>533</v>
      </c>
      <c r="D227" s="147" t="s">
        <v>240</v>
      </c>
      <c r="E227" s="148"/>
      <c r="F227" s="149" t="s">
        <v>3937</v>
      </c>
      <c r="G227" s="150" t="s">
        <v>376</v>
      </c>
      <c r="H227" s="151">
        <v>117.5</v>
      </c>
      <c r="I227" s="152"/>
      <c r="J227" s="153">
        <f t="shared" si="40"/>
        <v>0</v>
      </c>
      <c r="K227" s="154"/>
      <c r="L227" s="30"/>
      <c r="M227" s="155" t="s">
        <v>1</v>
      </c>
      <c r="N227" s="156" t="s">
        <v>43</v>
      </c>
      <c r="O227" s="54"/>
      <c r="P227" s="157">
        <f t="shared" si="41"/>
        <v>0</v>
      </c>
      <c r="Q227" s="157">
        <v>5.1200000000000004E-3</v>
      </c>
      <c r="R227" s="157">
        <f t="shared" si="42"/>
        <v>0.60160000000000002</v>
      </c>
      <c r="S227" s="157">
        <v>0</v>
      </c>
      <c r="T227" s="158">
        <f t="shared" si="4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286</v>
      </c>
      <c r="AT227" s="159" t="s">
        <v>240</v>
      </c>
      <c r="AU227" s="159" t="s">
        <v>89</v>
      </c>
      <c r="AY227" s="14" t="s">
        <v>237</v>
      </c>
      <c r="BE227" s="160">
        <f t="shared" si="44"/>
        <v>0</v>
      </c>
      <c r="BF227" s="160">
        <f t="shared" si="45"/>
        <v>0</v>
      </c>
      <c r="BG227" s="160">
        <f t="shared" si="46"/>
        <v>0</v>
      </c>
      <c r="BH227" s="160">
        <f t="shared" si="47"/>
        <v>0</v>
      </c>
      <c r="BI227" s="160">
        <f t="shared" si="48"/>
        <v>0</v>
      </c>
      <c r="BJ227" s="14" t="s">
        <v>89</v>
      </c>
      <c r="BK227" s="160">
        <f t="shared" si="49"/>
        <v>0</v>
      </c>
      <c r="BL227" s="14" t="s">
        <v>286</v>
      </c>
      <c r="BM227" s="159" t="s">
        <v>653</v>
      </c>
    </row>
    <row r="228" spans="1:65" s="2" customFormat="1" ht="16.5" customHeight="1" x14ac:dyDescent="0.2">
      <c r="A228" s="29"/>
      <c r="B228" s="146"/>
      <c r="C228" s="161" t="s">
        <v>630</v>
      </c>
      <c r="D228" s="161" t="s">
        <v>310</v>
      </c>
      <c r="E228" s="162"/>
      <c r="F228" s="163" t="s">
        <v>3938</v>
      </c>
      <c r="G228" s="164" t="s">
        <v>242</v>
      </c>
      <c r="H228" s="165">
        <v>58.75</v>
      </c>
      <c r="I228" s="166"/>
      <c r="J228" s="167">
        <f t="shared" si="40"/>
        <v>0</v>
      </c>
      <c r="K228" s="168"/>
      <c r="L228" s="169"/>
      <c r="M228" s="170" t="s">
        <v>1</v>
      </c>
      <c r="N228" s="171" t="s">
        <v>43</v>
      </c>
      <c r="O228" s="54"/>
      <c r="P228" s="157">
        <f t="shared" si="41"/>
        <v>0</v>
      </c>
      <c r="Q228" s="157">
        <v>0.01</v>
      </c>
      <c r="R228" s="157">
        <f t="shared" si="42"/>
        <v>0.58750000000000002</v>
      </c>
      <c r="S228" s="157">
        <v>0</v>
      </c>
      <c r="T228" s="158">
        <f t="shared" si="4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312</v>
      </c>
      <c r="AT228" s="159" t="s">
        <v>310</v>
      </c>
      <c r="AU228" s="159" t="s">
        <v>89</v>
      </c>
      <c r="AY228" s="14" t="s">
        <v>237</v>
      </c>
      <c r="BE228" s="160">
        <f t="shared" si="44"/>
        <v>0</v>
      </c>
      <c r="BF228" s="160">
        <f t="shared" si="45"/>
        <v>0</v>
      </c>
      <c r="BG228" s="160">
        <f t="shared" si="46"/>
        <v>0</v>
      </c>
      <c r="BH228" s="160">
        <f t="shared" si="47"/>
        <v>0</v>
      </c>
      <c r="BI228" s="160">
        <f t="shared" si="48"/>
        <v>0</v>
      </c>
      <c r="BJ228" s="14" t="s">
        <v>89</v>
      </c>
      <c r="BK228" s="160">
        <f t="shared" si="49"/>
        <v>0</v>
      </c>
      <c r="BL228" s="14" t="s">
        <v>286</v>
      </c>
      <c r="BM228" s="159" t="s">
        <v>656</v>
      </c>
    </row>
    <row r="229" spans="1:65" s="2" customFormat="1" ht="21.75" customHeight="1" x14ac:dyDescent="0.2">
      <c r="A229" s="29"/>
      <c r="B229" s="146"/>
      <c r="C229" s="147" t="s">
        <v>534</v>
      </c>
      <c r="D229" s="147" t="s">
        <v>240</v>
      </c>
      <c r="E229" s="148"/>
      <c r="F229" s="149" t="s">
        <v>918</v>
      </c>
      <c r="G229" s="150" t="s">
        <v>376</v>
      </c>
      <c r="H229" s="151">
        <v>115.8</v>
      </c>
      <c r="I229" s="152"/>
      <c r="J229" s="153">
        <f t="shared" si="4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41"/>
        <v>0</v>
      </c>
      <c r="Q229" s="157">
        <v>0</v>
      </c>
      <c r="R229" s="157">
        <f t="shared" si="42"/>
        <v>0</v>
      </c>
      <c r="S229" s="157">
        <v>2.3E-3</v>
      </c>
      <c r="T229" s="158">
        <f t="shared" si="43"/>
        <v>0.26633999999999997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286</v>
      </c>
      <c r="AT229" s="159" t="s">
        <v>240</v>
      </c>
      <c r="AU229" s="159" t="s">
        <v>89</v>
      </c>
      <c r="AY229" s="14" t="s">
        <v>237</v>
      </c>
      <c r="BE229" s="160">
        <f t="shared" si="44"/>
        <v>0</v>
      </c>
      <c r="BF229" s="160">
        <f t="shared" si="45"/>
        <v>0</v>
      </c>
      <c r="BG229" s="160">
        <f t="shared" si="46"/>
        <v>0</v>
      </c>
      <c r="BH229" s="160">
        <f t="shared" si="47"/>
        <v>0</v>
      </c>
      <c r="BI229" s="160">
        <f t="shared" si="48"/>
        <v>0</v>
      </c>
      <c r="BJ229" s="14" t="s">
        <v>89</v>
      </c>
      <c r="BK229" s="160">
        <f t="shared" si="49"/>
        <v>0</v>
      </c>
      <c r="BL229" s="14" t="s">
        <v>286</v>
      </c>
      <c r="BM229" s="159" t="s">
        <v>658</v>
      </c>
    </row>
    <row r="230" spans="1:65" s="2" customFormat="1" ht="21.75" customHeight="1" x14ac:dyDescent="0.2">
      <c r="A230" s="29"/>
      <c r="B230" s="146"/>
      <c r="C230" s="147" t="s">
        <v>631</v>
      </c>
      <c r="D230" s="147" t="s">
        <v>240</v>
      </c>
      <c r="E230" s="148"/>
      <c r="F230" s="149" t="s">
        <v>951</v>
      </c>
      <c r="G230" s="150" t="s">
        <v>266</v>
      </c>
      <c r="H230" s="151">
        <v>1.7669999999999999</v>
      </c>
      <c r="I230" s="152"/>
      <c r="J230" s="153">
        <f t="shared" si="4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41"/>
        <v>0</v>
      </c>
      <c r="Q230" s="157">
        <v>0</v>
      </c>
      <c r="R230" s="157">
        <f t="shared" si="42"/>
        <v>0</v>
      </c>
      <c r="S230" s="157">
        <v>0</v>
      </c>
      <c r="T230" s="158">
        <f t="shared" si="4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286</v>
      </c>
      <c r="AT230" s="159" t="s">
        <v>240</v>
      </c>
      <c r="AU230" s="159" t="s">
        <v>89</v>
      </c>
      <c r="AY230" s="14" t="s">
        <v>237</v>
      </c>
      <c r="BE230" s="160">
        <f t="shared" si="44"/>
        <v>0</v>
      </c>
      <c r="BF230" s="160">
        <f t="shared" si="45"/>
        <v>0</v>
      </c>
      <c r="BG230" s="160">
        <f t="shared" si="46"/>
        <v>0</v>
      </c>
      <c r="BH230" s="160">
        <f t="shared" si="47"/>
        <v>0</v>
      </c>
      <c r="BI230" s="160">
        <f t="shared" si="48"/>
        <v>0</v>
      </c>
      <c r="BJ230" s="14" t="s">
        <v>89</v>
      </c>
      <c r="BK230" s="160">
        <f t="shared" si="49"/>
        <v>0</v>
      </c>
      <c r="BL230" s="14" t="s">
        <v>286</v>
      </c>
      <c r="BM230" s="159" t="s">
        <v>661</v>
      </c>
    </row>
    <row r="231" spans="1:65" s="2" customFormat="1" ht="21.75" customHeight="1" x14ac:dyDescent="0.2">
      <c r="A231" s="29"/>
      <c r="B231" s="146"/>
      <c r="C231" s="147" t="s">
        <v>536</v>
      </c>
      <c r="D231" s="147" t="s">
        <v>240</v>
      </c>
      <c r="E231" s="148"/>
      <c r="F231" s="149" t="s">
        <v>953</v>
      </c>
      <c r="G231" s="150" t="s">
        <v>266</v>
      </c>
      <c r="H231" s="151">
        <v>1.7669999999999999</v>
      </c>
      <c r="I231" s="152"/>
      <c r="J231" s="153">
        <f t="shared" si="4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41"/>
        <v>0</v>
      </c>
      <c r="Q231" s="157">
        <v>0</v>
      </c>
      <c r="R231" s="157">
        <f t="shared" si="42"/>
        <v>0</v>
      </c>
      <c r="S231" s="157">
        <v>0</v>
      </c>
      <c r="T231" s="158">
        <f t="shared" si="4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286</v>
      </c>
      <c r="AT231" s="159" t="s">
        <v>240</v>
      </c>
      <c r="AU231" s="159" t="s">
        <v>89</v>
      </c>
      <c r="AY231" s="14" t="s">
        <v>237</v>
      </c>
      <c r="BE231" s="160">
        <f t="shared" si="44"/>
        <v>0</v>
      </c>
      <c r="BF231" s="160">
        <f t="shared" si="45"/>
        <v>0</v>
      </c>
      <c r="BG231" s="160">
        <f t="shared" si="46"/>
        <v>0</v>
      </c>
      <c r="BH231" s="160">
        <f t="shared" si="47"/>
        <v>0</v>
      </c>
      <c r="BI231" s="160">
        <f t="shared" si="48"/>
        <v>0</v>
      </c>
      <c r="BJ231" s="14" t="s">
        <v>89</v>
      </c>
      <c r="BK231" s="160">
        <f t="shared" si="49"/>
        <v>0</v>
      </c>
      <c r="BL231" s="14" t="s">
        <v>286</v>
      </c>
      <c r="BM231" s="159" t="s">
        <v>663</v>
      </c>
    </row>
    <row r="232" spans="1:65" s="2" customFormat="1" ht="21.75" customHeight="1" x14ac:dyDescent="0.2">
      <c r="A232" s="29"/>
      <c r="B232" s="146"/>
      <c r="C232" s="147" t="s">
        <v>632</v>
      </c>
      <c r="D232" s="147" t="s">
        <v>240</v>
      </c>
      <c r="E232" s="148"/>
      <c r="F232" s="149" t="s">
        <v>956</v>
      </c>
      <c r="G232" s="150" t="s">
        <v>266</v>
      </c>
      <c r="H232" s="151">
        <v>1.7669999999999999</v>
      </c>
      <c r="I232" s="152"/>
      <c r="J232" s="153">
        <f t="shared" si="4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41"/>
        <v>0</v>
      </c>
      <c r="Q232" s="157">
        <v>0</v>
      </c>
      <c r="R232" s="157">
        <f t="shared" si="42"/>
        <v>0</v>
      </c>
      <c r="S232" s="157">
        <v>0</v>
      </c>
      <c r="T232" s="158">
        <f t="shared" si="4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286</v>
      </c>
      <c r="AT232" s="159" t="s">
        <v>240</v>
      </c>
      <c r="AU232" s="159" t="s">
        <v>89</v>
      </c>
      <c r="AY232" s="14" t="s">
        <v>237</v>
      </c>
      <c r="BE232" s="160">
        <f t="shared" si="44"/>
        <v>0</v>
      </c>
      <c r="BF232" s="160">
        <f t="shared" si="45"/>
        <v>0</v>
      </c>
      <c r="BG232" s="160">
        <f t="shared" si="46"/>
        <v>0</v>
      </c>
      <c r="BH232" s="160">
        <f t="shared" si="47"/>
        <v>0</v>
      </c>
      <c r="BI232" s="160">
        <f t="shared" si="48"/>
        <v>0</v>
      </c>
      <c r="BJ232" s="14" t="s">
        <v>89</v>
      </c>
      <c r="BK232" s="160">
        <f t="shared" si="49"/>
        <v>0</v>
      </c>
      <c r="BL232" s="14" t="s">
        <v>286</v>
      </c>
      <c r="BM232" s="159" t="s">
        <v>666</v>
      </c>
    </row>
    <row r="233" spans="1:65" s="12" customFormat="1" ht="22.95" customHeight="1" x14ac:dyDescent="0.25">
      <c r="B233" s="134"/>
      <c r="D233" s="135" t="s">
        <v>76</v>
      </c>
      <c r="E233" s="144"/>
      <c r="F233" s="144" t="s">
        <v>983</v>
      </c>
      <c r="I233" s="137"/>
      <c r="J233" s="145">
        <f>BK233</f>
        <v>0</v>
      </c>
      <c r="L233" s="134"/>
      <c r="M233" s="138"/>
      <c r="N233" s="139"/>
      <c r="O233" s="139"/>
      <c r="P233" s="140">
        <f>SUM(P234:P239)</f>
        <v>0</v>
      </c>
      <c r="Q233" s="139"/>
      <c r="R233" s="140">
        <f>SUM(R234:R239)</f>
        <v>0.82543999999999995</v>
      </c>
      <c r="S233" s="139"/>
      <c r="T233" s="141">
        <f>SUM(T234:T239)</f>
        <v>2.4E-2</v>
      </c>
      <c r="AR233" s="135" t="s">
        <v>89</v>
      </c>
      <c r="AT233" s="142" t="s">
        <v>76</v>
      </c>
      <c r="AU233" s="142" t="s">
        <v>83</v>
      </c>
      <c r="AY233" s="135" t="s">
        <v>237</v>
      </c>
      <c r="BK233" s="143">
        <f>SUM(BK234:BK239)</f>
        <v>0</v>
      </c>
    </row>
    <row r="234" spans="1:65" s="2" customFormat="1" ht="21.75" customHeight="1" x14ac:dyDescent="0.2">
      <c r="A234" s="29"/>
      <c r="B234" s="146"/>
      <c r="C234" s="147" t="s">
        <v>537</v>
      </c>
      <c r="D234" s="147" t="s">
        <v>240</v>
      </c>
      <c r="E234" s="148"/>
      <c r="F234" s="149" t="s">
        <v>3939</v>
      </c>
      <c r="G234" s="150" t="s">
        <v>376</v>
      </c>
      <c r="H234" s="151">
        <v>32</v>
      </c>
      <c r="I234" s="152"/>
      <c r="J234" s="153">
        <f t="shared" ref="J234:J239" si="50">ROUND(I234*H234,2)</f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ref="P234:P239" si="51">O234*H234</f>
        <v>0</v>
      </c>
      <c r="Q234" s="157">
        <v>2.1000000000000001E-4</v>
      </c>
      <c r="R234" s="157">
        <f t="shared" ref="R234:R239" si="52">Q234*H234</f>
        <v>6.7200000000000003E-3</v>
      </c>
      <c r="S234" s="157">
        <v>0</v>
      </c>
      <c r="T234" s="158">
        <f t="shared" ref="T234:T239" si="53"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286</v>
      </c>
      <c r="AT234" s="159" t="s">
        <v>240</v>
      </c>
      <c r="AU234" s="159" t="s">
        <v>89</v>
      </c>
      <c r="AY234" s="14" t="s">
        <v>237</v>
      </c>
      <c r="BE234" s="160">
        <f t="shared" ref="BE234:BE239" si="54">IF(N234="základná",J234,0)</f>
        <v>0</v>
      </c>
      <c r="BF234" s="160">
        <f t="shared" ref="BF234:BF239" si="55">IF(N234="znížená",J234,0)</f>
        <v>0</v>
      </c>
      <c r="BG234" s="160">
        <f t="shared" ref="BG234:BG239" si="56">IF(N234="zákl. prenesená",J234,0)</f>
        <v>0</v>
      </c>
      <c r="BH234" s="160">
        <f t="shared" ref="BH234:BH239" si="57">IF(N234="zníž. prenesená",J234,0)</f>
        <v>0</v>
      </c>
      <c r="BI234" s="160">
        <f t="shared" ref="BI234:BI239" si="58">IF(N234="nulová",J234,0)</f>
        <v>0</v>
      </c>
      <c r="BJ234" s="14" t="s">
        <v>89</v>
      </c>
      <c r="BK234" s="160">
        <f t="shared" ref="BK234:BK239" si="59">ROUND(I234*H234,2)</f>
        <v>0</v>
      </c>
      <c r="BL234" s="14" t="s">
        <v>286</v>
      </c>
      <c r="BM234" s="159" t="s">
        <v>668</v>
      </c>
    </row>
    <row r="235" spans="1:65" s="2" customFormat="1" ht="33" customHeight="1" x14ac:dyDescent="0.2">
      <c r="A235" s="29"/>
      <c r="B235" s="146"/>
      <c r="C235" s="161" t="s">
        <v>633</v>
      </c>
      <c r="D235" s="161" t="s">
        <v>310</v>
      </c>
      <c r="E235" s="162"/>
      <c r="F235" s="163" t="s">
        <v>3940</v>
      </c>
      <c r="G235" s="164" t="s">
        <v>376</v>
      </c>
      <c r="H235" s="165">
        <v>33.6</v>
      </c>
      <c r="I235" s="166"/>
      <c r="J235" s="167">
        <f t="shared" si="50"/>
        <v>0</v>
      </c>
      <c r="K235" s="168"/>
      <c r="L235" s="169"/>
      <c r="M235" s="170" t="s">
        <v>1</v>
      </c>
      <c r="N235" s="171" t="s">
        <v>43</v>
      </c>
      <c r="O235" s="54"/>
      <c r="P235" s="157">
        <f t="shared" si="51"/>
        <v>0</v>
      </c>
      <c r="Q235" s="157">
        <v>1E-4</v>
      </c>
      <c r="R235" s="157">
        <f t="shared" si="52"/>
        <v>3.3600000000000001E-3</v>
      </c>
      <c r="S235" s="157">
        <v>0</v>
      </c>
      <c r="T235" s="158">
        <f t="shared" si="5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312</v>
      </c>
      <c r="AT235" s="159" t="s">
        <v>310</v>
      </c>
      <c r="AU235" s="159" t="s">
        <v>89</v>
      </c>
      <c r="AY235" s="14" t="s">
        <v>237</v>
      </c>
      <c r="BE235" s="160">
        <f t="shared" si="54"/>
        <v>0</v>
      </c>
      <c r="BF235" s="160">
        <f t="shared" si="55"/>
        <v>0</v>
      </c>
      <c r="BG235" s="160">
        <f t="shared" si="56"/>
        <v>0</v>
      </c>
      <c r="BH235" s="160">
        <f t="shared" si="57"/>
        <v>0</v>
      </c>
      <c r="BI235" s="160">
        <f t="shared" si="58"/>
        <v>0</v>
      </c>
      <c r="BJ235" s="14" t="s">
        <v>89</v>
      </c>
      <c r="BK235" s="160">
        <f t="shared" si="59"/>
        <v>0</v>
      </c>
      <c r="BL235" s="14" t="s">
        <v>286</v>
      </c>
      <c r="BM235" s="159" t="s">
        <v>670</v>
      </c>
    </row>
    <row r="236" spans="1:65" s="2" customFormat="1" ht="33" customHeight="1" x14ac:dyDescent="0.2">
      <c r="A236" s="29"/>
      <c r="B236" s="146"/>
      <c r="C236" s="161" t="s">
        <v>539</v>
      </c>
      <c r="D236" s="161" t="s">
        <v>310</v>
      </c>
      <c r="E236" s="162"/>
      <c r="F236" s="163" t="s">
        <v>3941</v>
      </c>
      <c r="G236" s="164" t="s">
        <v>376</v>
      </c>
      <c r="H236" s="165">
        <v>33.6</v>
      </c>
      <c r="I236" s="166"/>
      <c r="J236" s="167">
        <f t="shared" si="50"/>
        <v>0</v>
      </c>
      <c r="K236" s="168"/>
      <c r="L236" s="169"/>
      <c r="M236" s="170" t="s">
        <v>1</v>
      </c>
      <c r="N236" s="171" t="s">
        <v>43</v>
      </c>
      <c r="O236" s="54"/>
      <c r="P236" s="157">
        <f t="shared" si="51"/>
        <v>0</v>
      </c>
      <c r="Q236" s="157">
        <v>1E-4</v>
      </c>
      <c r="R236" s="157">
        <f t="shared" si="52"/>
        <v>3.3600000000000001E-3</v>
      </c>
      <c r="S236" s="157">
        <v>0</v>
      </c>
      <c r="T236" s="158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312</v>
      </c>
      <c r="AT236" s="159" t="s">
        <v>310</v>
      </c>
      <c r="AU236" s="159" t="s">
        <v>89</v>
      </c>
      <c r="AY236" s="14" t="s">
        <v>237</v>
      </c>
      <c r="BE236" s="160">
        <f t="shared" si="54"/>
        <v>0</v>
      </c>
      <c r="BF236" s="160">
        <f t="shared" si="55"/>
        <v>0</v>
      </c>
      <c r="BG236" s="160">
        <f t="shared" si="56"/>
        <v>0</v>
      </c>
      <c r="BH236" s="160">
        <f t="shared" si="57"/>
        <v>0</v>
      </c>
      <c r="BI236" s="160">
        <f t="shared" si="58"/>
        <v>0</v>
      </c>
      <c r="BJ236" s="14" t="s">
        <v>89</v>
      </c>
      <c r="BK236" s="160">
        <f t="shared" si="59"/>
        <v>0</v>
      </c>
      <c r="BL236" s="14" t="s">
        <v>286</v>
      </c>
      <c r="BM236" s="159" t="s">
        <v>672</v>
      </c>
    </row>
    <row r="237" spans="1:65" s="2" customFormat="1" ht="21.75" customHeight="1" x14ac:dyDescent="0.2">
      <c r="A237" s="29"/>
      <c r="B237" s="146"/>
      <c r="C237" s="161" t="s">
        <v>634</v>
      </c>
      <c r="D237" s="161" t="s">
        <v>310</v>
      </c>
      <c r="E237" s="162"/>
      <c r="F237" s="163" t="s">
        <v>3942</v>
      </c>
      <c r="G237" s="164" t="s">
        <v>307</v>
      </c>
      <c r="H237" s="165">
        <v>4</v>
      </c>
      <c r="I237" s="166"/>
      <c r="J237" s="167">
        <f t="shared" si="50"/>
        <v>0</v>
      </c>
      <c r="K237" s="168"/>
      <c r="L237" s="169"/>
      <c r="M237" s="170" t="s">
        <v>1</v>
      </c>
      <c r="N237" s="171" t="s">
        <v>43</v>
      </c>
      <c r="O237" s="54"/>
      <c r="P237" s="157">
        <f t="shared" si="51"/>
        <v>0</v>
      </c>
      <c r="Q237" s="157">
        <v>0.14299999999999999</v>
      </c>
      <c r="R237" s="157">
        <f t="shared" si="52"/>
        <v>0.57199999999999995</v>
      </c>
      <c r="S237" s="157">
        <v>0</v>
      </c>
      <c r="T237" s="158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312</v>
      </c>
      <c r="AT237" s="159" t="s">
        <v>310</v>
      </c>
      <c r="AU237" s="159" t="s">
        <v>89</v>
      </c>
      <c r="AY237" s="14" t="s">
        <v>237</v>
      </c>
      <c r="BE237" s="160">
        <f t="shared" si="54"/>
        <v>0</v>
      </c>
      <c r="BF237" s="160">
        <f t="shared" si="55"/>
        <v>0</v>
      </c>
      <c r="BG237" s="160">
        <f t="shared" si="56"/>
        <v>0</v>
      </c>
      <c r="BH237" s="160">
        <f t="shared" si="57"/>
        <v>0</v>
      </c>
      <c r="BI237" s="160">
        <f t="shared" si="58"/>
        <v>0</v>
      </c>
      <c r="BJ237" s="14" t="s">
        <v>89</v>
      </c>
      <c r="BK237" s="160">
        <f t="shared" si="59"/>
        <v>0</v>
      </c>
      <c r="BL237" s="14" t="s">
        <v>286</v>
      </c>
      <c r="BM237" s="159" t="s">
        <v>675</v>
      </c>
    </row>
    <row r="238" spans="1:65" s="2" customFormat="1" ht="21.75" customHeight="1" x14ac:dyDescent="0.2">
      <c r="A238" s="29"/>
      <c r="B238" s="146"/>
      <c r="C238" s="161" t="s">
        <v>541</v>
      </c>
      <c r="D238" s="161" t="s">
        <v>310</v>
      </c>
      <c r="E238" s="162"/>
      <c r="F238" s="163" t="s">
        <v>3943</v>
      </c>
      <c r="G238" s="164" t="s">
        <v>307</v>
      </c>
      <c r="H238" s="165">
        <v>5</v>
      </c>
      <c r="I238" s="166"/>
      <c r="J238" s="167">
        <f t="shared" si="50"/>
        <v>0</v>
      </c>
      <c r="K238" s="168"/>
      <c r="L238" s="169"/>
      <c r="M238" s="170" t="s">
        <v>1</v>
      </c>
      <c r="N238" s="171" t="s">
        <v>43</v>
      </c>
      <c r="O238" s="54"/>
      <c r="P238" s="157">
        <f t="shared" si="51"/>
        <v>0</v>
      </c>
      <c r="Q238" s="157">
        <v>4.8000000000000001E-2</v>
      </c>
      <c r="R238" s="157">
        <f t="shared" si="52"/>
        <v>0.24</v>
      </c>
      <c r="S238" s="157">
        <v>0</v>
      </c>
      <c r="T238" s="158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312</v>
      </c>
      <c r="AT238" s="159" t="s">
        <v>310</v>
      </c>
      <c r="AU238" s="159" t="s">
        <v>89</v>
      </c>
      <c r="AY238" s="14" t="s">
        <v>237</v>
      </c>
      <c r="BE238" s="160">
        <f t="shared" si="54"/>
        <v>0</v>
      </c>
      <c r="BF238" s="160">
        <f t="shared" si="55"/>
        <v>0</v>
      </c>
      <c r="BG238" s="160">
        <f t="shared" si="56"/>
        <v>0</v>
      </c>
      <c r="BH238" s="160">
        <f t="shared" si="57"/>
        <v>0</v>
      </c>
      <c r="BI238" s="160">
        <f t="shared" si="58"/>
        <v>0</v>
      </c>
      <c r="BJ238" s="14" t="s">
        <v>89</v>
      </c>
      <c r="BK238" s="160">
        <f t="shared" si="59"/>
        <v>0</v>
      </c>
      <c r="BL238" s="14" t="s">
        <v>286</v>
      </c>
      <c r="BM238" s="159" t="s">
        <v>677</v>
      </c>
    </row>
    <row r="239" spans="1:65" s="2" customFormat="1" ht="21.75" customHeight="1" x14ac:dyDescent="0.2">
      <c r="A239" s="29"/>
      <c r="B239" s="146"/>
      <c r="C239" s="147" t="s">
        <v>637</v>
      </c>
      <c r="D239" s="147" t="s">
        <v>240</v>
      </c>
      <c r="E239" s="148"/>
      <c r="F239" s="149" t="s">
        <v>3944</v>
      </c>
      <c r="G239" s="150" t="s">
        <v>307</v>
      </c>
      <c r="H239" s="151">
        <v>4</v>
      </c>
      <c r="I239" s="152"/>
      <c r="J239" s="153">
        <f t="shared" si="5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51"/>
        <v>0</v>
      </c>
      <c r="Q239" s="157">
        <v>0</v>
      </c>
      <c r="R239" s="157">
        <f t="shared" si="52"/>
        <v>0</v>
      </c>
      <c r="S239" s="157">
        <v>6.0000000000000001E-3</v>
      </c>
      <c r="T239" s="158">
        <f t="shared" si="53"/>
        <v>2.4E-2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286</v>
      </c>
      <c r="AT239" s="159" t="s">
        <v>240</v>
      </c>
      <c r="AU239" s="159" t="s">
        <v>89</v>
      </c>
      <c r="AY239" s="14" t="s">
        <v>237</v>
      </c>
      <c r="BE239" s="160">
        <f t="shared" si="54"/>
        <v>0</v>
      </c>
      <c r="BF239" s="160">
        <f t="shared" si="55"/>
        <v>0</v>
      </c>
      <c r="BG239" s="160">
        <f t="shared" si="56"/>
        <v>0</v>
      </c>
      <c r="BH239" s="160">
        <f t="shared" si="57"/>
        <v>0</v>
      </c>
      <c r="BI239" s="160">
        <f t="shared" si="58"/>
        <v>0</v>
      </c>
      <c r="BJ239" s="14" t="s">
        <v>89</v>
      </c>
      <c r="BK239" s="160">
        <f t="shared" si="59"/>
        <v>0</v>
      </c>
      <c r="BL239" s="14" t="s">
        <v>286</v>
      </c>
      <c r="BM239" s="159" t="s">
        <v>680</v>
      </c>
    </row>
    <row r="240" spans="1:65" s="12" customFormat="1" ht="22.95" customHeight="1" x14ac:dyDescent="0.25">
      <c r="B240" s="134"/>
      <c r="D240" s="135" t="s">
        <v>76</v>
      </c>
      <c r="E240" s="144"/>
      <c r="F240" s="144" t="s">
        <v>413</v>
      </c>
      <c r="I240" s="137"/>
      <c r="J240" s="145">
        <f>BK240</f>
        <v>0</v>
      </c>
      <c r="L240" s="134"/>
      <c r="M240" s="138"/>
      <c r="N240" s="139"/>
      <c r="O240" s="139"/>
      <c r="P240" s="140">
        <f>SUM(P241:P243)</f>
        <v>0</v>
      </c>
      <c r="Q240" s="139"/>
      <c r="R240" s="140">
        <f>SUM(R241:R243)</f>
        <v>1.5050000000000001E-2</v>
      </c>
      <c r="S240" s="139"/>
      <c r="T240" s="141">
        <f>SUM(T241:T243)</f>
        <v>0</v>
      </c>
      <c r="AR240" s="135" t="s">
        <v>89</v>
      </c>
      <c r="AT240" s="142" t="s">
        <v>76</v>
      </c>
      <c r="AU240" s="142" t="s">
        <v>83</v>
      </c>
      <c r="AY240" s="135" t="s">
        <v>237</v>
      </c>
      <c r="BK240" s="143">
        <f>SUM(BK241:BK243)</f>
        <v>0</v>
      </c>
    </row>
    <row r="241" spans="1:65" s="2" customFormat="1" ht="21.75" customHeight="1" x14ac:dyDescent="0.2">
      <c r="A241" s="29"/>
      <c r="B241" s="146"/>
      <c r="C241" s="147" t="s">
        <v>543</v>
      </c>
      <c r="D241" s="147" t="s">
        <v>240</v>
      </c>
      <c r="E241" s="148"/>
      <c r="F241" s="149" t="s">
        <v>414</v>
      </c>
      <c r="G241" s="150" t="s">
        <v>242</v>
      </c>
      <c r="H241" s="151">
        <v>25</v>
      </c>
      <c r="I241" s="152"/>
      <c r="J241" s="153">
        <f>ROUND(I241*H241,2)</f>
        <v>0</v>
      </c>
      <c r="K241" s="154"/>
      <c r="L241" s="30"/>
      <c r="M241" s="155" t="s">
        <v>1</v>
      </c>
      <c r="N241" s="156" t="s">
        <v>43</v>
      </c>
      <c r="O241" s="54"/>
      <c r="P241" s="157">
        <f>O241*H241</f>
        <v>0</v>
      </c>
      <c r="Q241" s="157">
        <v>4.0999999999999999E-4</v>
      </c>
      <c r="R241" s="157">
        <f>Q241*H241</f>
        <v>1.025E-2</v>
      </c>
      <c r="S241" s="157">
        <v>0</v>
      </c>
      <c r="T241" s="158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286</v>
      </c>
      <c r="AT241" s="159" t="s">
        <v>240</v>
      </c>
      <c r="AU241" s="159" t="s">
        <v>89</v>
      </c>
      <c r="AY241" s="14" t="s">
        <v>237</v>
      </c>
      <c r="BE241" s="160">
        <f>IF(N241="základná",J241,0)</f>
        <v>0</v>
      </c>
      <c r="BF241" s="160">
        <f>IF(N241="znížená",J241,0)</f>
        <v>0</v>
      </c>
      <c r="BG241" s="160">
        <f>IF(N241="zákl. prenesená",J241,0)</f>
        <v>0</v>
      </c>
      <c r="BH241" s="160">
        <f>IF(N241="zníž. prenesená",J241,0)</f>
        <v>0</v>
      </c>
      <c r="BI241" s="160">
        <f>IF(N241="nulová",J241,0)</f>
        <v>0</v>
      </c>
      <c r="BJ241" s="14" t="s">
        <v>89</v>
      </c>
      <c r="BK241" s="160">
        <f>ROUND(I241*H241,2)</f>
        <v>0</v>
      </c>
      <c r="BL241" s="14" t="s">
        <v>286</v>
      </c>
      <c r="BM241" s="159" t="s">
        <v>713</v>
      </c>
    </row>
    <row r="242" spans="1:65" s="2" customFormat="1" ht="21.75" customHeight="1" x14ac:dyDescent="0.2">
      <c r="A242" s="29"/>
      <c r="B242" s="146"/>
      <c r="C242" s="147" t="s">
        <v>639</v>
      </c>
      <c r="D242" s="147" t="s">
        <v>240</v>
      </c>
      <c r="E242" s="148"/>
      <c r="F242" s="149" t="s">
        <v>417</v>
      </c>
      <c r="G242" s="150" t="s">
        <v>242</v>
      </c>
      <c r="H242" s="151">
        <v>25</v>
      </c>
      <c r="I242" s="152"/>
      <c r="J242" s="153">
        <f>ROUND(I242*H242,2)</f>
        <v>0</v>
      </c>
      <c r="K242" s="154"/>
      <c r="L242" s="30"/>
      <c r="M242" s="155" t="s">
        <v>1</v>
      </c>
      <c r="N242" s="156" t="s">
        <v>43</v>
      </c>
      <c r="O242" s="54"/>
      <c r="P242" s="157">
        <f>O242*H242</f>
        <v>0</v>
      </c>
      <c r="Q242" s="157">
        <v>9.0000000000000006E-5</v>
      </c>
      <c r="R242" s="157">
        <f>Q242*H242</f>
        <v>2.2500000000000003E-3</v>
      </c>
      <c r="S242" s="157">
        <v>0</v>
      </c>
      <c r="T242" s="158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286</v>
      </c>
      <c r="AT242" s="159" t="s">
        <v>240</v>
      </c>
      <c r="AU242" s="159" t="s">
        <v>89</v>
      </c>
      <c r="AY242" s="14" t="s">
        <v>237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4" t="s">
        <v>89</v>
      </c>
      <c r="BK242" s="160">
        <f>ROUND(I242*H242,2)</f>
        <v>0</v>
      </c>
      <c r="BL242" s="14" t="s">
        <v>286</v>
      </c>
      <c r="BM242" s="159" t="s">
        <v>716</v>
      </c>
    </row>
    <row r="243" spans="1:65" s="2" customFormat="1" ht="21.75" customHeight="1" x14ac:dyDescent="0.2">
      <c r="A243" s="29"/>
      <c r="B243" s="146"/>
      <c r="C243" s="147" t="s">
        <v>545</v>
      </c>
      <c r="D243" s="147" t="s">
        <v>240</v>
      </c>
      <c r="E243" s="148"/>
      <c r="F243" s="149" t="s">
        <v>3912</v>
      </c>
      <c r="G243" s="150" t="s">
        <v>242</v>
      </c>
      <c r="H243" s="151">
        <v>5</v>
      </c>
      <c r="I243" s="152"/>
      <c r="J243" s="153">
        <f>ROUND(I243*H243,2)</f>
        <v>0</v>
      </c>
      <c r="K243" s="154"/>
      <c r="L243" s="30"/>
      <c r="M243" s="155" t="s">
        <v>1</v>
      </c>
      <c r="N243" s="156" t="s">
        <v>43</v>
      </c>
      <c r="O243" s="54"/>
      <c r="P243" s="157">
        <f>O243*H243</f>
        <v>0</v>
      </c>
      <c r="Q243" s="157">
        <v>5.1000000000000004E-4</v>
      </c>
      <c r="R243" s="157">
        <f>Q243*H243</f>
        <v>2.5500000000000002E-3</v>
      </c>
      <c r="S243" s="157">
        <v>0</v>
      </c>
      <c r="T243" s="158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286</v>
      </c>
      <c r="AT243" s="159" t="s">
        <v>240</v>
      </c>
      <c r="AU243" s="159" t="s">
        <v>89</v>
      </c>
      <c r="AY243" s="14" t="s">
        <v>237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4" t="s">
        <v>89</v>
      </c>
      <c r="BK243" s="160">
        <f>ROUND(I243*H243,2)</f>
        <v>0</v>
      </c>
      <c r="BL243" s="14" t="s">
        <v>286</v>
      </c>
      <c r="BM243" s="159" t="s">
        <v>717</v>
      </c>
    </row>
    <row r="244" spans="1:65" s="12" customFormat="1" ht="25.95" customHeight="1" x14ac:dyDescent="0.25">
      <c r="B244" s="134"/>
      <c r="D244" s="135" t="s">
        <v>76</v>
      </c>
      <c r="E244" s="136"/>
      <c r="F244" s="136" t="s">
        <v>451</v>
      </c>
      <c r="I244" s="137"/>
      <c r="J244" s="122">
        <f>BK244</f>
        <v>0</v>
      </c>
      <c r="L244" s="134"/>
      <c r="M244" s="138"/>
      <c r="N244" s="139"/>
      <c r="O244" s="139"/>
      <c r="P244" s="140">
        <f>SUM(P245:P252)</f>
        <v>0</v>
      </c>
      <c r="Q244" s="139"/>
      <c r="R244" s="140">
        <f>SUM(R245:R252)</f>
        <v>0</v>
      </c>
      <c r="S244" s="139"/>
      <c r="T244" s="141">
        <f>SUM(T245:T252)</f>
        <v>0</v>
      </c>
      <c r="AR244" s="135" t="s">
        <v>243</v>
      </c>
      <c r="AT244" s="142" t="s">
        <v>76</v>
      </c>
      <c r="AU244" s="142" t="s">
        <v>77</v>
      </c>
      <c r="AY244" s="135" t="s">
        <v>237</v>
      </c>
      <c r="BK244" s="143">
        <f>SUM(BK245:BK252)</f>
        <v>0</v>
      </c>
    </row>
    <row r="245" spans="1:65" s="2" customFormat="1" ht="44.25" customHeight="1" x14ac:dyDescent="0.2">
      <c r="A245" s="29"/>
      <c r="B245" s="146"/>
      <c r="C245" s="147" t="s">
        <v>644</v>
      </c>
      <c r="D245" s="147" t="s">
        <v>240</v>
      </c>
      <c r="E245" s="148"/>
      <c r="F245" s="149" t="s">
        <v>1021</v>
      </c>
      <c r="G245" s="150" t="s">
        <v>454</v>
      </c>
      <c r="H245" s="151">
        <v>50</v>
      </c>
      <c r="I245" s="152"/>
      <c r="J245" s="153">
        <f t="shared" ref="J245:J252" si="60">ROUND(I245*H245,2)</f>
        <v>0</v>
      </c>
      <c r="K245" s="154"/>
      <c r="L245" s="30"/>
      <c r="M245" s="155" t="s">
        <v>1</v>
      </c>
      <c r="N245" s="156" t="s">
        <v>43</v>
      </c>
      <c r="O245" s="54"/>
      <c r="P245" s="157">
        <f t="shared" ref="P245:P252" si="61">O245*H245</f>
        <v>0</v>
      </c>
      <c r="Q245" s="157">
        <v>0</v>
      </c>
      <c r="R245" s="157">
        <f t="shared" ref="R245:R252" si="62">Q245*H245</f>
        <v>0</v>
      </c>
      <c r="S245" s="157">
        <v>0</v>
      </c>
      <c r="T245" s="158">
        <f t="shared" ref="T245:T252" si="63"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455</v>
      </c>
      <c r="AT245" s="159" t="s">
        <v>240</v>
      </c>
      <c r="AU245" s="159" t="s">
        <v>83</v>
      </c>
      <c r="AY245" s="14" t="s">
        <v>237</v>
      </c>
      <c r="BE245" s="160">
        <f t="shared" ref="BE245:BE252" si="64">IF(N245="základná",J245,0)</f>
        <v>0</v>
      </c>
      <c r="BF245" s="160">
        <f t="shared" ref="BF245:BF252" si="65">IF(N245="znížená",J245,0)</f>
        <v>0</v>
      </c>
      <c r="BG245" s="160">
        <f t="shared" ref="BG245:BG252" si="66">IF(N245="zákl. prenesená",J245,0)</f>
        <v>0</v>
      </c>
      <c r="BH245" s="160">
        <f t="shared" ref="BH245:BH252" si="67">IF(N245="zníž. prenesená",J245,0)</f>
        <v>0</v>
      </c>
      <c r="BI245" s="160">
        <f t="shared" ref="BI245:BI252" si="68">IF(N245="nulová",J245,0)</f>
        <v>0</v>
      </c>
      <c r="BJ245" s="14" t="s">
        <v>89</v>
      </c>
      <c r="BK245" s="160">
        <f t="shared" ref="BK245:BK252" si="69">ROUND(I245*H245,2)</f>
        <v>0</v>
      </c>
      <c r="BL245" s="14" t="s">
        <v>455</v>
      </c>
      <c r="BM245" s="159" t="s">
        <v>738</v>
      </c>
    </row>
    <row r="246" spans="1:65" s="2" customFormat="1" ht="66.75" customHeight="1" x14ac:dyDescent="0.2">
      <c r="A246" s="29"/>
      <c r="B246" s="146"/>
      <c r="C246" s="147" t="s">
        <v>547</v>
      </c>
      <c r="D246" s="147" t="s">
        <v>240</v>
      </c>
      <c r="E246" s="148"/>
      <c r="F246" s="149" t="s">
        <v>3945</v>
      </c>
      <c r="G246" s="150" t="s">
        <v>454</v>
      </c>
      <c r="H246" s="151">
        <v>30</v>
      </c>
      <c r="I246" s="152"/>
      <c r="J246" s="153">
        <f t="shared" si="60"/>
        <v>0</v>
      </c>
      <c r="K246" s="154"/>
      <c r="L246" s="30"/>
      <c r="M246" s="155" t="s">
        <v>1</v>
      </c>
      <c r="N246" s="156" t="s">
        <v>43</v>
      </c>
      <c r="O246" s="54"/>
      <c r="P246" s="157">
        <f t="shared" si="61"/>
        <v>0</v>
      </c>
      <c r="Q246" s="157">
        <v>0</v>
      </c>
      <c r="R246" s="157">
        <f t="shared" si="62"/>
        <v>0</v>
      </c>
      <c r="S246" s="157">
        <v>0</v>
      </c>
      <c r="T246" s="158">
        <f t="shared" si="6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455</v>
      </c>
      <c r="AT246" s="159" t="s">
        <v>240</v>
      </c>
      <c r="AU246" s="159" t="s">
        <v>83</v>
      </c>
      <c r="AY246" s="14" t="s">
        <v>237</v>
      </c>
      <c r="BE246" s="160">
        <f t="shared" si="64"/>
        <v>0</v>
      </c>
      <c r="BF246" s="160">
        <f t="shared" si="65"/>
        <v>0</v>
      </c>
      <c r="BG246" s="160">
        <f t="shared" si="66"/>
        <v>0</v>
      </c>
      <c r="BH246" s="160">
        <f t="shared" si="67"/>
        <v>0</v>
      </c>
      <c r="BI246" s="160">
        <f t="shared" si="68"/>
        <v>0</v>
      </c>
      <c r="BJ246" s="14" t="s">
        <v>89</v>
      </c>
      <c r="BK246" s="160">
        <f t="shared" si="69"/>
        <v>0</v>
      </c>
      <c r="BL246" s="14" t="s">
        <v>455</v>
      </c>
      <c r="BM246" s="159" t="s">
        <v>740</v>
      </c>
    </row>
    <row r="247" spans="1:65" s="2" customFormat="1" ht="44.25" customHeight="1" x14ac:dyDescent="0.2">
      <c r="A247" s="29"/>
      <c r="B247" s="146"/>
      <c r="C247" s="147" t="s">
        <v>289</v>
      </c>
      <c r="D247" s="147" t="s">
        <v>240</v>
      </c>
      <c r="E247" s="148"/>
      <c r="F247" s="149" t="s">
        <v>3946</v>
      </c>
      <c r="G247" s="150" t="s">
        <v>454</v>
      </c>
      <c r="H247" s="151">
        <v>50</v>
      </c>
      <c r="I247" s="152"/>
      <c r="J247" s="153">
        <f t="shared" si="60"/>
        <v>0</v>
      </c>
      <c r="K247" s="154"/>
      <c r="L247" s="30"/>
      <c r="M247" s="155" t="s">
        <v>1</v>
      </c>
      <c r="N247" s="156" t="s">
        <v>43</v>
      </c>
      <c r="O247" s="54"/>
      <c r="P247" s="157">
        <f t="shared" si="61"/>
        <v>0</v>
      </c>
      <c r="Q247" s="157">
        <v>0</v>
      </c>
      <c r="R247" s="157">
        <f t="shared" si="62"/>
        <v>0</v>
      </c>
      <c r="S247" s="157">
        <v>0</v>
      </c>
      <c r="T247" s="158">
        <f t="shared" si="6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455</v>
      </c>
      <c r="AT247" s="159" t="s">
        <v>240</v>
      </c>
      <c r="AU247" s="159" t="s">
        <v>83</v>
      </c>
      <c r="AY247" s="14" t="s">
        <v>237</v>
      </c>
      <c r="BE247" s="160">
        <f t="shared" si="64"/>
        <v>0</v>
      </c>
      <c r="BF247" s="160">
        <f t="shared" si="65"/>
        <v>0</v>
      </c>
      <c r="BG247" s="160">
        <f t="shared" si="66"/>
        <v>0</v>
      </c>
      <c r="BH247" s="160">
        <f t="shared" si="67"/>
        <v>0</v>
      </c>
      <c r="BI247" s="160">
        <f t="shared" si="68"/>
        <v>0</v>
      </c>
      <c r="BJ247" s="14" t="s">
        <v>89</v>
      </c>
      <c r="BK247" s="160">
        <f t="shared" si="69"/>
        <v>0</v>
      </c>
      <c r="BL247" s="14" t="s">
        <v>455</v>
      </c>
      <c r="BM247" s="159" t="s">
        <v>745</v>
      </c>
    </row>
    <row r="248" spans="1:65" s="2" customFormat="1" ht="16.5" customHeight="1" x14ac:dyDescent="0.2">
      <c r="A248" s="29"/>
      <c r="B248" s="146"/>
      <c r="C248" s="161" t="s">
        <v>549</v>
      </c>
      <c r="D248" s="161" t="s">
        <v>310</v>
      </c>
      <c r="E248" s="162"/>
      <c r="F248" s="163" t="s">
        <v>1033</v>
      </c>
      <c r="G248" s="164" t="s">
        <v>462</v>
      </c>
      <c r="H248" s="165">
        <v>1</v>
      </c>
      <c r="I248" s="166"/>
      <c r="J248" s="167">
        <f t="shared" si="60"/>
        <v>0</v>
      </c>
      <c r="K248" s="168"/>
      <c r="L248" s="169"/>
      <c r="M248" s="170" t="s">
        <v>1</v>
      </c>
      <c r="N248" s="171" t="s">
        <v>43</v>
      </c>
      <c r="O248" s="54"/>
      <c r="P248" s="157">
        <f t="shared" si="61"/>
        <v>0</v>
      </c>
      <c r="Q248" s="157">
        <v>0</v>
      </c>
      <c r="R248" s="157">
        <f t="shared" si="62"/>
        <v>0</v>
      </c>
      <c r="S248" s="157">
        <v>0</v>
      </c>
      <c r="T248" s="158">
        <f t="shared" si="6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455</v>
      </c>
      <c r="AT248" s="159" t="s">
        <v>310</v>
      </c>
      <c r="AU248" s="159" t="s">
        <v>83</v>
      </c>
      <c r="AY248" s="14" t="s">
        <v>237</v>
      </c>
      <c r="BE248" s="160">
        <f t="shared" si="64"/>
        <v>0</v>
      </c>
      <c r="BF248" s="160">
        <f t="shared" si="65"/>
        <v>0</v>
      </c>
      <c r="BG248" s="160">
        <f t="shared" si="66"/>
        <v>0</v>
      </c>
      <c r="BH248" s="160">
        <f t="shared" si="67"/>
        <v>0</v>
      </c>
      <c r="BI248" s="160">
        <f t="shared" si="68"/>
        <v>0</v>
      </c>
      <c r="BJ248" s="14" t="s">
        <v>89</v>
      </c>
      <c r="BK248" s="160">
        <f t="shared" si="69"/>
        <v>0</v>
      </c>
      <c r="BL248" s="14" t="s">
        <v>455</v>
      </c>
      <c r="BM248" s="159" t="s">
        <v>747</v>
      </c>
    </row>
    <row r="249" spans="1:65" s="2" customFormat="1" ht="55.5" customHeight="1" x14ac:dyDescent="0.2">
      <c r="A249" s="29"/>
      <c r="B249" s="146"/>
      <c r="C249" s="147" t="s">
        <v>654</v>
      </c>
      <c r="D249" s="147" t="s">
        <v>240</v>
      </c>
      <c r="E249" s="148"/>
      <c r="F249" s="149" t="s">
        <v>1047</v>
      </c>
      <c r="G249" s="150" t="s">
        <v>454</v>
      </c>
      <c r="H249" s="151">
        <v>35</v>
      </c>
      <c r="I249" s="152"/>
      <c r="J249" s="153">
        <f t="shared" si="60"/>
        <v>0</v>
      </c>
      <c r="K249" s="154"/>
      <c r="L249" s="30"/>
      <c r="M249" s="155" t="s">
        <v>1</v>
      </c>
      <c r="N249" s="156" t="s">
        <v>43</v>
      </c>
      <c r="O249" s="54"/>
      <c r="P249" s="157">
        <f t="shared" si="61"/>
        <v>0</v>
      </c>
      <c r="Q249" s="157">
        <v>0</v>
      </c>
      <c r="R249" s="157">
        <f t="shared" si="62"/>
        <v>0</v>
      </c>
      <c r="S249" s="157">
        <v>0</v>
      </c>
      <c r="T249" s="158">
        <f t="shared" si="6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455</v>
      </c>
      <c r="AT249" s="159" t="s">
        <v>240</v>
      </c>
      <c r="AU249" s="159" t="s">
        <v>83</v>
      </c>
      <c r="AY249" s="14" t="s">
        <v>237</v>
      </c>
      <c r="BE249" s="160">
        <f t="shared" si="64"/>
        <v>0</v>
      </c>
      <c r="BF249" s="160">
        <f t="shared" si="65"/>
        <v>0</v>
      </c>
      <c r="BG249" s="160">
        <f t="shared" si="66"/>
        <v>0</v>
      </c>
      <c r="BH249" s="160">
        <f t="shared" si="67"/>
        <v>0</v>
      </c>
      <c r="BI249" s="160">
        <f t="shared" si="68"/>
        <v>0</v>
      </c>
      <c r="BJ249" s="14" t="s">
        <v>89</v>
      </c>
      <c r="BK249" s="160">
        <f t="shared" si="69"/>
        <v>0</v>
      </c>
      <c r="BL249" s="14" t="s">
        <v>455</v>
      </c>
      <c r="BM249" s="159" t="s">
        <v>754</v>
      </c>
    </row>
    <row r="250" spans="1:65" s="2" customFormat="1" ht="16.5" customHeight="1" x14ac:dyDescent="0.2">
      <c r="A250" s="29"/>
      <c r="B250" s="146"/>
      <c r="C250" s="161" t="s">
        <v>551</v>
      </c>
      <c r="D250" s="161" t="s">
        <v>310</v>
      </c>
      <c r="E250" s="162"/>
      <c r="F250" s="163" t="s">
        <v>1033</v>
      </c>
      <c r="G250" s="164" t="s">
        <v>462</v>
      </c>
      <c r="H250" s="165">
        <v>1</v>
      </c>
      <c r="I250" s="166"/>
      <c r="J250" s="167">
        <f t="shared" si="60"/>
        <v>0</v>
      </c>
      <c r="K250" s="168"/>
      <c r="L250" s="169"/>
      <c r="M250" s="170" t="s">
        <v>1</v>
      </c>
      <c r="N250" s="171" t="s">
        <v>43</v>
      </c>
      <c r="O250" s="54"/>
      <c r="P250" s="157">
        <f t="shared" si="61"/>
        <v>0</v>
      </c>
      <c r="Q250" s="157">
        <v>0</v>
      </c>
      <c r="R250" s="157">
        <f t="shared" si="62"/>
        <v>0</v>
      </c>
      <c r="S250" s="157">
        <v>0</v>
      </c>
      <c r="T250" s="158">
        <f t="shared" si="6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455</v>
      </c>
      <c r="AT250" s="159" t="s">
        <v>310</v>
      </c>
      <c r="AU250" s="159" t="s">
        <v>83</v>
      </c>
      <c r="AY250" s="14" t="s">
        <v>237</v>
      </c>
      <c r="BE250" s="160">
        <f t="shared" si="64"/>
        <v>0</v>
      </c>
      <c r="BF250" s="160">
        <f t="shared" si="65"/>
        <v>0</v>
      </c>
      <c r="BG250" s="160">
        <f t="shared" si="66"/>
        <v>0</v>
      </c>
      <c r="BH250" s="160">
        <f t="shared" si="67"/>
        <v>0</v>
      </c>
      <c r="BI250" s="160">
        <f t="shared" si="68"/>
        <v>0</v>
      </c>
      <c r="BJ250" s="14" t="s">
        <v>89</v>
      </c>
      <c r="BK250" s="160">
        <f t="shared" si="69"/>
        <v>0</v>
      </c>
      <c r="BL250" s="14" t="s">
        <v>455</v>
      </c>
      <c r="BM250" s="159" t="s">
        <v>757</v>
      </c>
    </row>
    <row r="251" spans="1:65" s="2" customFormat="1" ht="44.25" customHeight="1" x14ac:dyDescent="0.2">
      <c r="A251" s="29"/>
      <c r="B251" s="146"/>
      <c r="C251" s="147" t="s">
        <v>659</v>
      </c>
      <c r="D251" s="147" t="s">
        <v>240</v>
      </c>
      <c r="E251" s="148"/>
      <c r="F251" s="149" t="s">
        <v>1055</v>
      </c>
      <c r="G251" s="150" t="s">
        <v>454</v>
      </c>
      <c r="H251" s="151">
        <v>8</v>
      </c>
      <c r="I251" s="152"/>
      <c r="J251" s="153">
        <f t="shared" si="60"/>
        <v>0</v>
      </c>
      <c r="K251" s="154"/>
      <c r="L251" s="30"/>
      <c r="M251" s="155" t="s">
        <v>1</v>
      </c>
      <c r="N251" s="156" t="s">
        <v>43</v>
      </c>
      <c r="O251" s="54"/>
      <c r="P251" s="157">
        <f t="shared" si="61"/>
        <v>0</v>
      </c>
      <c r="Q251" s="157">
        <v>0</v>
      </c>
      <c r="R251" s="157">
        <f t="shared" si="62"/>
        <v>0</v>
      </c>
      <c r="S251" s="157">
        <v>0</v>
      </c>
      <c r="T251" s="158">
        <f t="shared" si="6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455</v>
      </c>
      <c r="AT251" s="159" t="s">
        <v>240</v>
      </c>
      <c r="AU251" s="159" t="s">
        <v>83</v>
      </c>
      <c r="AY251" s="14" t="s">
        <v>237</v>
      </c>
      <c r="BE251" s="160">
        <f t="shared" si="64"/>
        <v>0</v>
      </c>
      <c r="BF251" s="160">
        <f t="shared" si="65"/>
        <v>0</v>
      </c>
      <c r="BG251" s="160">
        <f t="shared" si="66"/>
        <v>0</v>
      </c>
      <c r="BH251" s="160">
        <f t="shared" si="67"/>
        <v>0</v>
      </c>
      <c r="BI251" s="160">
        <f t="shared" si="68"/>
        <v>0</v>
      </c>
      <c r="BJ251" s="14" t="s">
        <v>89</v>
      </c>
      <c r="BK251" s="160">
        <f t="shared" si="69"/>
        <v>0</v>
      </c>
      <c r="BL251" s="14" t="s">
        <v>455</v>
      </c>
      <c r="BM251" s="159" t="s">
        <v>759</v>
      </c>
    </row>
    <row r="252" spans="1:65" s="2" customFormat="1" ht="16.5" customHeight="1" x14ac:dyDescent="0.2">
      <c r="A252" s="29"/>
      <c r="B252" s="146"/>
      <c r="C252" s="161" t="s">
        <v>553</v>
      </c>
      <c r="D252" s="161" t="s">
        <v>310</v>
      </c>
      <c r="E252" s="162"/>
      <c r="F252" s="163" t="s">
        <v>1057</v>
      </c>
      <c r="G252" s="164" t="s">
        <v>3947</v>
      </c>
      <c r="H252" s="165">
        <v>1</v>
      </c>
      <c r="I252" s="166"/>
      <c r="J252" s="167">
        <f t="shared" si="60"/>
        <v>0</v>
      </c>
      <c r="K252" s="168"/>
      <c r="L252" s="169"/>
      <c r="M252" s="170" t="s">
        <v>1</v>
      </c>
      <c r="N252" s="171" t="s">
        <v>43</v>
      </c>
      <c r="O252" s="54"/>
      <c r="P252" s="157">
        <f t="shared" si="61"/>
        <v>0</v>
      </c>
      <c r="Q252" s="157">
        <v>0</v>
      </c>
      <c r="R252" s="157">
        <f t="shared" si="62"/>
        <v>0</v>
      </c>
      <c r="S252" s="157">
        <v>0</v>
      </c>
      <c r="T252" s="158">
        <f t="shared" si="6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455</v>
      </c>
      <c r="AT252" s="159" t="s">
        <v>310</v>
      </c>
      <c r="AU252" s="159" t="s">
        <v>83</v>
      </c>
      <c r="AY252" s="14" t="s">
        <v>237</v>
      </c>
      <c r="BE252" s="160">
        <f t="shared" si="64"/>
        <v>0</v>
      </c>
      <c r="BF252" s="160">
        <f t="shared" si="65"/>
        <v>0</v>
      </c>
      <c r="BG252" s="160">
        <f t="shared" si="66"/>
        <v>0</v>
      </c>
      <c r="BH252" s="160">
        <f t="shared" si="67"/>
        <v>0</v>
      </c>
      <c r="BI252" s="160">
        <f t="shared" si="68"/>
        <v>0</v>
      </c>
      <c r="BJ252" s="14" t="s">
        <v>89</v>
      </c>
      <c r="BK252" s="160">
        <f t="shared" si="69"/>
        <v>0</v>
      </c>
      <c r="BL252" s="14" t="s">
        <v>455</v>
      </c>
      <c r="BM252" s="159" t="s">
        <v>762</v>
      </c>
    </row>
    <row r="253" spans="1:65" s="2" customFormat="1" ht="6.9" customHeight="1" x14ac:dyDescent="0.2">
      <c r="A253" s="29"/>
      <c r="B253" s="43"/>
      <c r="C253" s="44"/>
      <c r="D253" s="44"/>
      <c r="E253" s="44"/>
      <c r="F253" s="44"/>
      <c r="G253" s="44"/>
      <c r="H253" s="44"/>
      <c r="I253" s="44"/>
      <c r="J253" s="44"/>
      <c r="K253" s="44"/>
      <c r="L253" s="30"/>
      <c r="M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</row>
  </sheetData>
  <autoFilter ref="C133:K252" xr:uid="{00000000-0009-0000-0000-000014000000}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53" xr:uid="{00000000-0002-0000-1400-000000000000}">
      <formula1>"K, M"</formula1>
    </dataValidation>
    <dataValidation type="list" allowBlank="1" showInputMessage="1" showErrorMessage="1" error="Povolené sú hodnoty základná, znížená, nulová." sqref="N253" xr:uid="{00000000-0002-0000-14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251"/>
  <sheetViews>
    <sheetView showGridLines="0" topLeftCell="A141" zoomScaleNormal="100" workbookViewId="0">
      <selection activeCell="J141" sqref="J14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156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3903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3948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ROUND(J140,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ROUND((ROUND((SUM(BE140:BE250)),  2) + SUM(#REF!)), 2)</f>
        <v>#REF!</v>
      </c>
      <c r="G35" s="29"/>
      <c r="H35" s="29"/>
      <c r="I35" s="101">
        <v>0.2</v>
      </c>
      <c r="J35" s="100" t="e">
        <f>ROUND((ROUND(((SUM(BE140:BE250))*I35),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ROUND((ROUND((SUM(BF140:BF250)),  2) + SUM(#REF!)), 2)</f>
        <v>#REF!</v>
      </c>
      <c r="G36" s="29"/>
      <c r="H36" s="29"/>
      <c r="I36" s="101">
        <v>0.2</v>
      </c>
      <c r="J36" s="100" t="e">
        <f>ROUND((ROUND(((SUM(BF140:BF250))*I36),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ROUND((ROUND((SUM(BG140:BG250)),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ROUND((ROUND((SUM(BH140:BH250)),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ROUND((ROUND((SUM(BI140:BI250)),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3903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06_EL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J140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1061</v>
      </c>
      <c r="E99" s="115"/>
      <c r="F99" s="115"/>
      <c r="G99" s="115"/>
      <c r="H99" s="115"/>
      <c r="I99" s="115"/>
      <c r="J99" s="116">
        <f>J141</f>
        <v>0</v>
      </c>
      <c r="L99" s="113"/>
    </row>
    <row r="100" spans="1:47" s="10" customFormat="1" ht="19.95" customHeight="1" x14ac:dyDescent="0.2">
      <c r="B100" s="117"/>
      <c r="D100" s="118" t="s">
        <v>3949</v>
      </c>
      <c r="E100" s="119"/>
      <c r="F100" s="119"/>
      <c r="G100" s="119"/>
      <c r="H100" s="119"/>
      <c r="I100" s="119"/>
      <c r="J100" s="120">
        <f>J142</f>
        <v>0</v>
      </c>
      <c r="L100" s="117"/>
    </row>
    <row r="101" spans="1:47" s="10" customFormat="1" ht="19.95" customHeight="1" x14ac:dyDescent="0.2">
      <c r="B101" s="117"/>
      <c r="D101" s="118" t="s">
        <v>3950</v>
      </c>
      <c r="E101" s="119"/>
      <c r="F101" s="119"/>
      <c r="G101" s="119"/>
      <c r="H101" s="119"/>
      <c r="I101" s="119"/>
      <c r="J101" s="120">
        <f>J153</f>
        <v>0</v>
      </c>
      <c r="L101" s="117"/>
    </row>
    <row r="102" spans="1:47" s="10" customFormat="1" ht="19.95" customHeight="1" x14ac:dyDescent="0.2">
      <c r="B102" s="117"/>
      <c r="D102" s="118" t="s">
        <v>3951</v>
      </c>
      <c r="E102" s="119"/>
      <c r="F102" s="119"/>
      <c r="G102" s="119"/>
      <c r="H102" s="119"/>
      <c r="I102" s="119"/>
      <c r="J102" s="120">
        <f>J157</f>
        <v>0</v>
      </c>
      <c r="L102" s="117"/>
    </row>
    <row r="103" spans="1:47" s="10" customFormat="1" ht="19.95" customHeight="1" x14ac:dyDescent="0.2">
      <c r="B103" s="117"/>
      <c r="D103" s="118" t="s">
        <v>3952</v>
      </c>
      <c r="E103" s="119"/>
      <c r="F103" s="119"/>
      <c r="G103" s="119"/>
      <c r="H103" s="119"/>
      <c r="I103" s="119"/>
      <c r="J103" s="120">
        <f>J164</f>
        <v>0</v>
      </c>
      <c r="L103" s="117"/>
    </row>
    <row r="104" spans="1:47" s="10" customFormat="1" ht="19.95" customHeight="1" x14ac:dyDescent="0.2">
      <c r="B104" s="117"/>
      <c r="D104" s="118" t="s">
        <v>3953</v>
      </c>
      <c r="E104" s="119"/>
      <c r="F104" s="119"/>
      <c r="G104" s="119"/>
      <c r="H104" s="119"/>
      <c r="I104" s="119"/>
      <c r="J104" s="120">
        <f>J185</f>
        <v>0</v>
      </c>
      <c r="L104" s="117"/>
    </row>
    <row r="105" spans="1:47" s="10" customFormat="1" ht="19.95" customHeight="1" x14ac:dyDescent="0.2">
      <c r="B105" s="117"/>
      <c r="D105" s="118" t="s">
        <v>3954</v>
      </c>
      <c r="E105" s="119"/>
      <c r="F105" s="119"/>
      <c r="G105" s="119"/>
      <c r="H105" s="119"/>
      <c r="I105" s="119"/>
      <c r="J105" s="120">
        <f>J189</f>
        <v>0</v>
      </c>
      <c r="L105" s="117"/>
    </row>
    <row r="106" spans="1:47" s="10" customFormat="1" ht="19.95" customHeight="1" x14ac:dyDescent="0.2">
      <c r="B106" s="117"/>
      <c r="D106" s="118" t="s">
        <v>3955</v>
      </c>
      <c r="E106" s="119"/>
      <c r="F106" s="119"/>
      <c r="G106" s="119"/>
      <c r="H106" s="119"/>
      <c r="I106" s="119"/>
      <c r="J106" s="120">
        <f>J194</f>
        <v>0</v>
      </c>
      <c r="L106" s="117"/>
    </row>
    <row r="107" spans="1:47" s="10" customFormat="1" ht="19.95" customHeight="1" x14ac:dyDescent="0.2">
      <c r="B107" s="117"/>
      <c r="D107" s="118" t="s">
        <v>3515</v>
      </c>
      <c r="E107" s="119"/>
      <c r="F107" s="119"/>
      <c r="G107" s="119"/>
      <c r="H107" s="119"/>
      <c r="I107" s="119"/>
      <c r="J107" s="120">
        <f>J203</f>
        <v>0</v>
      </c>
      <c r="L107" s="117"/>
    </row>
    <row r="108" spans="1:47" s="10" customFormat="1" ht="19.95" customHeight="1" x14ac:dyDescent="0.2">
      <c r="B108" s="117"/>
      <c r="D108" s="118" t="s">
        <v>3516</v>
      </c>
      <c r="E108" s="119"/>
      <c r="F108" s="119"/>
      <c r="G108" s="119"/>
      <c r="H108" s="119"/>
      <c r="I108" s="119"/>
      <c r="J108" s="120">
        <f>J207</f>
        <v>0</v>
      </c>
      <c r="L108" s="117"/>
    </row>
    <row r="109" spans="1:47" s="10" customFormat="1" ht="19.95" customHeight="1" x14ac:dyDescent="0.2">
      <c r="B109" s="117"/>
      <c r="D109" s="118" t="s">
        <v>3956</v>
      </c>
      <c r="E109" s="119"/>
      <c r="F109" s="119"/>
      <c r="G109" s="119"/>
      <c r="H109" s="119"/>
      <c r="I109" s="119"/>
      <c r="J109" s="120">
        <f>J215</f>
        <v>0</v>
      </c>
      <c r="L109" s="117"/>
    </row>
    <row r="110" spans="1:47" s="10" customFormat="1" ht="19.95" customHeight="1" x14ac:dyDescent="0.2">
      <c r="B110" s="117"/>
      <c r="D110" s="118" t="s">
        <v>3957</v>
      </c>
      <c r="E110" s="119"/>
      <c r="F110" s="119"/>
      <c r="G110" s="119"/>
      <c r="H110" s="119"/>
      <c r="I110" s="119"/>
      <c r="J110" s="120">
        <f>J223</f>
        <v>0</v>
      </c>
      <c r="L110" s="117"/>
    </row>
    <row r="111" spans="1:47" s="10" customFormat="1" ht="19.95" customHeight="1" x14ac:dyDescent="0.2">
      <c r="B111" s="117"/>
      <c r="D111" s="118" t="s">
        <v>3958</v>
      </c>
      <c r="E111" s="119"/>
      <c r="F111" s="119"/>
      <c r="G111" s="119"/>
      <c r="H111" s="119"/>
      <c r="I111" s="119"/>
      <c r="J111" s="120">
        <f>J225</f>
        <v>0</v>
      </c>
      <c r="L111" s="117"/>
    </row>
    <row r="112" spans="1:47" s="10" customFormat="1" ht="19.95" customHeight="1" x14ac:dyDescent="0.2">
      <c r="B112" s="117"/>
      <c r="D112" s="118" t="s">
        <v>3959</v>
      </c>
      <c r="E112" s="119"/>
      <c r="F112" s="119"/>
      <c r="G112" s="119"/>
      <c r="H112" s="119"/>
      <c r="I112" s="119"/>
      <c r="J112" s="120">
        <f>J228</f>
        <v>0</v>
      </c>
      <c r="L112" s="117"/>
    </row>
    <row r="113" spans="1:31" s="10" customFormat="1" ht="19.95" customHeight="1" x14ac:dyDescent="0.2">
      <c r="B113" s="117"/>
      <c r="D113" s="118" t="s">
        <v>3960</v>
      </c>
      <c r="E113" s="119"/>
      <c r="F113" s="119"/>
      <c r="G113" s="119"/>
      <c r="H113" s="119"/>
      <c r="I113" s="119"/>
      <c r="J113" s="120">
        <f>J230</f>
        <v>0</v>
      </c>
      <c r="L113" s="117"/>
    </row>
    <row r="114" spans="1:31" s="10" customFormat="1" ht="19.95" customHeight="1" x14ac:dyDescent="0.2">
      <c r="B114" s="117"/>
      <c r="D114" s="118" t="s">
        <v>3961</v>
      </c>
      <c r="E114" s="119"/>
      <c r="F114" s="119"/>
      <c r="G114" s="119"/>
      <c r="H114" s="119"/>
      <c r="I114" s="119"/>
      <c r="J114" s="120">
        <f>J234</f>
        <v>0</v>
      </c>
      <c r="L114" s="117"/>
    </row>
    <row r="115" spans="1:31" s="10" customFormat="1" ht="19.95" customHeight="1" x14ac:dyDescent="0.2">
      <c r="B115" s="117"/>
      <c r="D115" s="118" t="s">
        <v>3962</v>
      </c>
      <c r="E115" s="119"/>
      <c r="F115" s="119"/>
      <c r="G115" s="119"/>
      <c r="H115" s="119"/>
      <c r="I115" s="119"/>
      <c r="J115" s="120">
        <f>J238</f>
        <v>0</v>
      </c>
      <c r="L115" s="117"/>
    </row>
    <row r="116" spans="1:31" s="10" customFormat="1" ht="19.95" customHeight="1" x14ac:dyDescent="0.2">
      <c r="B116" s="117"/>
      <c r="D116" s="118" t="s">
        <v>3963</v>
      </c>
      <c r="E116" s="119"/>
      <c r="F116" s="119"/>
      <c r="G116" s="119"/>
      <c r="H116" s="119"/>
      <c r="I116" s="119"/>
      <c r="J116" s="120">
        <f>J242</f>
        <v>0</v>
      </c>
      <c r="L116" s="117"/>
    </row>
    <row r="117" spans="1:31" s="10" customFormat="1" ht="19.95" customHeight="1" x14ac:dyDescent="0.2">
      <c r="B117" s="117"/>
      <c r="D117" s="118" t="s">
        <v>3964</v>
      </c>
      <c r="E117" s="119"/>
      <c r="F117" s="119"/>
      <c r="G117" s="119"/>
      <c r="H117" s="119"/>
      <c r="I117" s="119"/>
      <c r="J117" s="120">
        <f>J244</f>
        <v>0</v>
      </c>
      <c r="L117" s="117"/>
    </row>
    <row r="118" spans="1:31" s="9" customFormat="1" ht="24.9" customHeight="1" x14ac:dyDescent="0.2">
      <c r="B118" s="113"/>
      <c r="D118" s="114" t="s">
        <v>222</v>
      </c>
      <c r="E118" s="115"/>
      <c r="F118" s="115"/>
      <c r="G118" s="115"/>
      <c r="H118" s="115"/>
      <c r="I118" s="115"/>
      <c r="J118" s="116">
        <f>J246</f>
        <v>0</v>
      </c>
      <c r="L118" s="113"/>
    </row>
    <row r="119" spans="1:31" s="2" customFormat="1" ht="21.75" customHeight="1" x14ac:dyDescent="0.2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 x14ac:dyDescent="0.2">
      <c r="A120" s="29"/>
      <c r="B120" s="43"/>
      <c r="C120" s="44"/>
      <c r="D120" s="44"/>
      <c r="E120" s="44"/>
      <c r="F120" s="44"/>
      <c r="G120" s="44"/>
      <c r="H120" s="44"/>
      <c r="I120" s="44"/>
      <c r="J120" s="44"/>
      <c r="K120" s="44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" customHeight="1" x14ac:dyDescent="0.2">
      <c r="A124" s="29"/>
      <c r="B124" s="45"/>
      <c r="C124" s="46"/>
      <c r="D124" s="46"/>
      <c r="E124" s="46"/>
      <c r="F124" s="46"/>
      <c r="G124" s="46"/>
      <c r="H124" s="46"/>
      <c r="I124" s="46"/>
      <c r="J124" s="46"/>
      <c r="K124" s="46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" customHeight="1" x14ac:dyDescent="0.2">
      <c r="A125" s="29"/>
      <c r="B125" s="30"/>
      <c r="C125" s="18" t="s">
        <v>224</v>
      </c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 x14ac:dyDescent="0.2">
      <c r="A127" s="29"/>
      <c r="B127" s="30"/>
      <c r="C127" s="24" t="s">
        <v>15</v>
      </c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 x14ac:dyDescent="0.2">
      <c r="A128" s="29"/>
      <c r="B128" s="30"/>
      <c r="C128" s="29"/>
      <c r="D128" s="29"/>
      <c r="E128" s="241" t="str">
        <f>E7</f>
        <v>SOŠ hotelových služieb a dopravy – modernizácia odborného vzdelávania</v>
      </c>
      <c r="F128" s="242"/>
      <c r="G128" s="242"/>
      <c r="H128" s="242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 x14ac:dyDescent="0.2">
      <c r="B129" s="17"/>
      <c r="C129" s="24" t="s">
        <v>201</v>
      </c>
      <c r="L129" s="17"/>
    </row>
    <row r="130" spans="1:65" s="2" customFormat="1" ht="23.25" customHeight="1" x14ac:dyDescent="0.2">
      <c r="A130" s="29"/>
      <c r="B130" s="30"/>
      <c r="C130" s="29"/>
      <c r="D130" s="29"/>
      <c r="E130" s="241" t="s">
        <v>3903</v>
      </c>
      <c r="F130" s="240"/>
      <c r="G130" s="240"/>
      <c r="H130" s="240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 x14ac:dyDescent="0.2">
      <c r="A131" s="29"/>
      <c r="B131" s="30"/>
      <c r="C131" s="24" t="s">
        <v>203</v>
      </c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 x14ac:dyDescent="0.2">
      <c r="A132" s="29"/>
      <c r="B132" s="30"/>
      <c r="C132" s="29"/>
      <c r="D132" s="29"/>
      <c r="E132" s="214" t="str">
        <f>E11</f>
        <v>SO 06_EL - ELI - Elektroinštalácie</v>
      </c>
      <c r="F132" s="240"/>
      <c r="G132" s="240"/>
      <c r="H132" s="240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 x14ac:dyDescent="0.2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 x14ac:dyDescent="0.2">
      <c r="A134" s="29"/>
      <c r="B134" s="30"/>
      <c r="C134" s="24" t="s">
        <v>19</v>
      </c>
      <c r="D134" s="29"/>
      <c r="E134" s="29"/>
      <c r="F134" s="22" t="str">
        <f>F14</f>
        <v>Lučenec</v>
      </c>
      <c r="G134" s="29"/>
      <c r="H134" s="29"/>
      <c r="I134" s="24" t="s">
        <v>21</v>
      </c>
      <c r="J134" s="51">
        <f>IF(J14="","",J14)</f>
        <v>44354</v>
      </c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 x14ac:dyDescent="0.2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 x14ac:dyDescent="0.2">
      <c r="A136" s="29"/>
      <c r="B136" s="30"/>
      <c r="C136" s="24" t="s">
        <v>22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28</v>
      </c>
      <c r="J136" s="27" t="str">
        <f>E23</f>
        <v>DESIGN ENGINEERING, a.s.</v>
      </c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 x14ac:dyDescent="0.2">
      <c r="A137" s="29"/>
      <c r="B137" s="30"/>
      <c r="C137" s="24" t="s">
        <v>26</v>
      </c>
      <c r="D137" s="29"/>
      <c r="E137" s="29"/>
      <c r="F137" s="22" t="str">
        <f>IF(E20="","",E20)</f>
        <v>Vyplň údaj</v>
      </c>
      <c r="G137" s="29"/>
      <c r="H137" s="29"/>
      <c r="I137" s="24" t="s">
        <v>33</v>
      </c>
      <c r="J137" s="27" t="str">
        <f>E26</f>
        <v xml:space="preserve"> 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 x14ac:dyDescent="0.2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 x14ac:dyDescent="0.2">
      <c r="A139" s="123"/>
      <c r="B139" s="124"/>
      <c r="C139" s="125" t="s">
        <v>225</v>
      </c>
      <c r="D139" s="126" t="s">
        <v>62</v>
      </c>
      <c r="E139" s="126" t="s">
        <v>58</v>
      </c>
      <c r="F139" s="126" t="s">
        <v>59</v>
      </c>
      <c r="G139" s="126" t="s">
        <v>226</v>
      </c>
      <c r="H139" s="126" t="s">
        <v>227</v>
      </c>
      <c r="I139" s="126" t="s">
        <v>228</v>
      </c>
      <c r="J139" s="127" t="s">
        <v>207</v>
      </c>
      <c r="K139" s="128" t="s">
        <v>229</v>
      </c>
      <c r="L139" s="129"/>
      <c r="M139" s="58" t="s">
        <v>1</v>
      </c>
      <c r="N139" s="59" t="s">
        <v>41</v>
      </c>
      <c r="O139" s="59" t="s">
        <v>230</v>
      </c>
      <c r="P139" s="59" t="s">
        <v>231</v>
      </c>
      <c r="Q139" s="59" t="s">
        <v>232</v>
      </c>
      <c r="R139" s="59" t="s">
        <v>233</v>
      </c>
      <c r="S139" s="59" t="s">
        <v>234</v>
      </c>
      <c r="T139" s="60" t="s">
        <v>235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</row>
    <row r="140" spans="1:65" s="2" customFormat="1" ht="22.95" customHeight="1" x14ac:dyDescent="0.3">
      <c r="A140" s="29"/>
      <c r="B140" s="30"/>
      <c r="C140" s="65" t="s">
        <v>208</v>
      </c>
      <c r="D140" s="29"/>
      <c r="E140" s="29"/>
      <c r="F140" s="29"/>
      <c r="G140" s="29"/>
      <c r="H140" s="29"/>
      <c r="I140" s="29"/>
      <c r="J140" s="130">
        <f>J141+J246</f>
        <v>0</v>
      </c>
      <c r="K140" s="29"/>
      <c r="L140" s="30"/>
      <c r="M140" s="61"/>
      <c r="N140" s="52"/>
      <c r="O140" s="62"/>
      <c r="P140" s="131" t="e">
        <f>P141+P246+#REF!</f>
        <v>#REF!</v>
      </c>
      <c r="Q140" s="62"/>
      <c r="R140" s="131" t="e">
        <f>R141+R246+#REF!</f>
        <v>#REF!</v>
      </c>
      <c r="S140" s="62"/>
      <c r="T140" s="132" t="e">
        <f>T141+T246+#REF!</f>
        <v>#REF!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76</v>
      </c>
      <c r="AU140" s="14" t="s">
        <v>209</v>
      </c>
      <c r="BK140" s="133" t="e">
        <f>BK141+BK246+#REF!</f>
        <v>#REF!</v>
      </c>
    </row>
    <row r="141" spans="1:65" s="12" customFormat="1" ht="25.95" customHeight="1" x14ac:dyDescent="0.25">
      <c r="B141" s="134"/>
      <c r="D141" s="135" t="s">
        <v>76</v>
      </c>
      <c r="E141" s="136"/>
      <c r="F141" s="136" t="s">
        <v>1081</v>
      </c>
      <c r="I141" s="137"/>
      <c r="J141" s="122">
        <f>BK141</f>
        <v>0</v>
      </c>
      <c r="L141" s="134"/>
      <c r="M141" s="138"/>
      <c r="N141" s="139"/>
      <c r="O141" s="139"/>
      <c r="P141" s="140">
        <f>P142+P153+P157+P164+P185+P189+P194+P203+P207+P215+P223+P225+P228+P230+P234+P238+P242+P244</f>
        <v>0</v>
      </c>
      <c r="Q141" s="139"/>
      <c r="R141" s="140">
        <f>R142+R153+R157+R164+R185+R189+R194+R203+R207+R215+R223+R225+R228+R230+R234+R238+R242+R244</f>
        <v>0</v>
      </c>
      <c r="S141" s="139"/>
      <c r="T141" s="141">
        <f>T142+T153+T157+T164+T185+T189+T194+T203+T207+T215+T223+T225+T228+T230+T234+T238+T242+T244</f>
        <v>0</v>
      </c>
      <c r="AR141" s="135" t="s">
        <v>247</v>
      </c>
      <c r="AT141" s="142" t="s">
        <v>76</v>
      </c>
      <c r="AU141" s="142" t="s">
        <v>77</v>
      </c>
      <c r="AY141" s="135" t="s">
        <v>237</v>
      </c>
      <c r="BK141" s="143">
        <f>BK142+BK153+BK157+BK164+BK185+BK189+BK194+BK203+BK207+BK215+BK223+BK225+BK228+BK230+BK234+BK238+BK242+BK244</f>
        <v>0</v>
      </c>
    </row>
    <row r="142" spans="1:65" s="12" customFormat="1" ht="22.95" customHeight="1" x14ac:dyDescent="0.25">
      <c r="B142" s="134"/>
      <c r="D142" s="135" t="s">
        <v>76</v>
      </c>
      <c r="E142" s="144"/>
      <c r="F142" s="144" t="s">
        <v>3965</v>
      </c>
      <c r="I142" s="137"/>
      <c r="J142" s="145">
        <f>BK142</f>
        <v>0</v>
      </c>
      <c r="L142" s="134"/>
      <c r="M142" s="138"/>
      <c r="N142" s="139"/>
      <c r="O142" s="139"/>
      <c r="P142" s="140">
        <f>SUM(P143:P152)</f>
        <v>0</v>
      </c>
      <c r="Q142" s="139"/>
      <c r="R142" s="140">
        <f>SUM(R143:R152)</f>
        <v>0</v>
      </c>
      <c r="S142" s="139"/>
      <c r="T142" s="141">
        <f>SUM(T143:T152)</f>
        <v>0</v>
      </c>
      <c r="AR142" s="135" t="s">
        <v>83</v>
      </c>
      <c r="AT142" s="142" t="s">
        <v>76</v>
      </c>
      <c r="AU142" s="142" t="s">
        <v>83</v>
      </c>
      <c r="AY142" s="135" t="s">
        <v>237</v>
      </c>
      <c r="BK142" s="143">
        <f>SUM(BK143:BK152)</f>
        <v>0</v>
      </c>
    </row>
    <row r="143" spans="1:65" s="2" customFormat="1" ht="21.75" customHeight="1" x14ac:dyDescent="0.2">
      <c r="A143" s="29"/>
      <c r="B143" s="146"/>
      <c r="C143" s="147" t="s">
        <v>83</v>
      </c>
      <c r="D143" s="147" t="s">
        <v>240</v>
      </c>
      <c r="E143" s="148"/>
      <c r="F143" s="149" t="s">
        <v>1083</v>
      </c>
      <c r="G143" s="150" t="s">
        <v>307</v>
      </c>
      <c r="H143" s="151">
        <v>7</v>
      </c>
      <c r="I143" s="152"/>
      <c r="J143" s="153">
        <f t="shared" ref="J143:J152" si="0">ROUND(I143*H143,2)</f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ref="P143:P152" si="1">O143*H143</f>
        <v>0</v>
      </c>
      <c r="Q143" s="157">
        <v>0</v>
      </c>
      <c r="R143" s="157">
        <f t="shared" ref="R143:R152" si="2">Q143*H143</f>
        <v>0</v>
      </c>
      <c r="S143" s="157">
        <v>0</v>
      </c>
      <c r="T143" s="158">
        <f t="shared" ref="T143:T152" si="3"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ref="BE143:BE152" si="4">IF(N143="základná",J143,0)</f>
        <v>0</v>
      </c>
      <c r="BF143" s="160">
        <f t="shared" ref="BF143:BF152" si="5">IF(N143="znížená",J143,0)</f>
        <v>0</v>
      </c>
      <c r="BG143" s="160">
        <f t="shared" ref="BG143:BG152" si="6">IF(N143="zákl. prenesená",J143,0)</f>
        <v>0</v>
      </c>
      <c r="BH143" s="160">
        <f t="shared" ref="BH143:BH152" si="7">IF(N143="zníž. prenesená",J143,0)</f>
        <v>0</v>
      </c>
      <c r="BI143" s="160">
        <f t="shared" ref="BI143:BI152" si="8">IF(N143="nulová",J143,0)</f>
        <v>0</v>
      </c>
      <c r="BJ143" s="14" t="s">
        <v>89</v>
      </c>
      <c r="BK143" s="160">
        <f t="shared" ref="BK143:BK152" si="9">ROUND(I143*H143,2)</f>
        <v>0</v>
      </c>
      <c r="BL143" s="14" t="s">
        <v>243</v>
      </c>
      <c r="BM143" s="159" t="s">
        <v>89</v>
      </c>
    </row>
    <row r="144" spans="1:65" s="2" customFormat="1" ht="16.5" customHeight="1" x14ac:dyDescent="0.2">
      <c r="A144" s="29"/>
      <c r="B144" s="146"/>
      <c r="C144" s="147" t="s">
        <v>89</v>
      </c>
      <c r="D144" s="147" t="s">
        <v>240</v>
      </c>
      <c r="E144" s="148"/>
      <c r="F144" s="149" t="s">
        <v>1085</v>
      </c>
      <c r="G144" s="150" t="s">
        <v>307</v>
      </c>
      <c r="H144" s="151">
        <v>7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243</v>
      </c>
      <c r="BM144" s="159" t="s">
        <v>243</v>
      </c>
    </row>
    <row r="145" spans="1:65" s="2" customFormat="1" ht="16.5" customHeight="1" x14ac:dyDescent="0.2">
      <c r="A145" s="29"/>
      <c r="B145" s="146"/>
      <c r="C145" s="147" t="s">
        <v>247</v>
      </c>
      <c r="D145" s="147" t="s">
        <v>240</v>
      </c>
      <c r="E145" s="148"/>
      <c r="F145" s="149" t="s">
        <v>1087</v>
      </c>
      <c r="G145" s="150" t="s">
        <v>307</v>
      </c>
      <c r="H145" s="151">
        <v>7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238</v>
      </c>
    </row>
    <row r="146" spans="1:65" s="2" customFormat="1" ht="16.5" customHeight="1" x14ac:dyDescent="0.2">
      <c r="A146" s="29"/>
      <c r="B146" s="146"/>
      <c r="C146" s="147" t="s">
        <v>243</v>
      </c>
      <c r="D146" s="147" t="s">
        <v>240</v>
      </c>
      <c r="E146" s="148"/>
      <c r="F146" s="149" t="s">
        <v>1089</v>
      </c>
      <c r="G146" s="150" t="s">
        <v>376</v>
      </c>
      <c r="H146" s="151">
        <v>21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243</v>
      </c>
      <c r="BM146" s="159" t="s">
        <v>262</v>
      </c>
    </row>
    <row r="147" spans="1:65" s="2" customFormat="1" ht="16.5" customHeight="1" x14ac:dyDescent="0.2">
      <c r="A147" s="29"/>
      <c r="B147" s="146"/>
      <c r="C147" s="147" t="s">
        <v>252</v>
      </c>
      <c r="D147" s="147" t="s">
        <v>240</v>
      </c>
      <c r="E147" s="148"/>
      <c r="F147" s="149" t="s">
        <v>1091</v>
      </c>
      <c r="G147" s="150" t="s">
        <v>376</v>
      </c>
      <c r="H147" s="151">
        <v>84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243</v>
      </c>
      <c r="BM147" s="159" t="s">
        <v>268</v>
      </c>
    </row>
    <row r="148" spans="1:65" s="2" customFormat="1" ht="21.75" customHeight="1" x14ac:dyDescent="0.2">
      <c r="A148" s="29"/>
      <c r="B148" s="146"/>
      <c r="C148" s="147" t="s">
        <v>238</v>
      </c>
      <c r="D148" s="147" t="s">
        <v>240</v>
      </c>
      <c r="E148" s="148"/>
      <c r="F148" s="149" t="s">
        <v>1093</v>
      </c>
      <c r="G148" s="150" t="s">
        <v>307</v>
      </c>
      <c r="H148" s="151">
        <v>7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243</v>
      </c>
      <c r="BM148" s="159" t="s">
        <v>274</v>
      </c>
    </row>
    <row r="149" spans="1:65" s="2" customFormat="1" ht="21.75" customHeight="1" x14ac:dyDescent="0.2">
      <c r="A149" s="29"/>
      <c r="B149" s="146"/>
      <c r="C149" s="147" t="s">
        <v>259</v>
      </c>
      <c r="D149" s="147" t="s">
        <v>240</v>
      </c>
      <c r="E149" s="148"/>
      <c r="F149" s="149" t="s">
        <v>1095</v>
      </c>
      <c r="G149" s="150" t="s">
        <v>307</v>
      </c>
      <c r="H149" s="151">
        <v>56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243</v>
      </c>
      <c r="BM149" s="159" t="s">
        <v>280</v>
      </c>
    </row>
    <row r="150" spans="1:65" s="2" customFormat="1" ht="21.75" customHeight="1" x14ac:dyDescent="0.2">
      <c r="A150" s="29"/>
      <c r="B150" s="146"/>
      <c r="C150" s="147" t="s">
        <v>262</v>
      </c>
      <c r="D150" s="147" t="s">
        <v>240</v>
      </c>
      <c r="E150" s="148"/>
      <c r="F150" s="149" t="s">
        <v>1104</v>
      </c>
      <c r="G150" s="150" t="s">
        <v>307</v>
      </c>
      <c r="H150" s="151">
        <v>7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243</v>
      </c>
      <c r="BM150" s="159" t="s">
        <v>286</v>
      </c>
    </row>
    <row r="151" spans="1:65" s="2" customFormat="1" ht="16.5" customHeight="1" x14ac:dyDescent="0.2">
      <c r="A151" s="29"/>
      <c r="B151" s="146"/>
      <c r="C151" s="147" t="s">
        <v>257</v>
      </c>
      <c r="D151" s="147" t="s">
        <v>240</v>
      </c>
      <c r="E151" s="148"/>
      <c r="F151" s="149" t="s">
        <v>1097</v>
      </c>
      <c r="G151" s="150" t="s">
        <v>376</v>
      </c>
      <c r="H151" s="151">
        <v>7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243</v>
      </c>
      <c r="BM151" s="159" t="s">
        <v>294</v>
      </c>
    </row>
    <row r="152" spans="1:65" s="2" customFormat="1" ht="16.5" customHeight="1" x14ac:dyDescent="0.2">
      <c r="A152" s="29"/>
      <c r="B152" s="146"/>
      <c r="C152" s="147" t="s">
        <v>268</v>
      </c>
      <c r="D152" s="147" t="s">
        <v>240</v>
      </c>
      <c r="E152" s="148"/>
      <c r="F152" s="149" t="s">
        <v>1099</v>
      </c>
      <c r="G152" s="150" t="s">
        <v>1100</v>
      </c>
      <c r="H152" s="151">
        <v>7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243</v>
      </c>
      <c r="BM152" s="159" t="s">
        <v>7</v>
      </c>
    </row>
    <row r="153" spans="1:65" s="12" customFormat="1" ht="22.95" customHeight="1" x14ac:dyDescent="0.25">
      <c r="B153" s="134"/>
      <c r="D153" s="135" t="s">
        <v>76</v>
      </c>
      <c r="E153" s="144"/>
      <c r="F153" s="144" t="s">
        <v>1114</v>
      </c>
      <c r="I153" s="137"/>
      <c r="J153" s="145">
        <f>BK153</f>
        <v>0</v>
      </c>
      <c r="L153" s="134"/>
      <c r="M153" s="138"/>
      <c r="N153" s="139"/>
      <c r="O153" s="139"/>
      <c r="P153" s="140">
        <f>SUM(P154:P156)</f>
        <v>0</v>
      </c>
      <c r="Q153" s="139"/>
      <c r="R153" s="140">
        <f>SUM(R154:R156)</f>
        <v>0</v>
      </c>
      <c r="S153" s="139"/>
      <c r="T153" s="141">
        <f>SUM(T154:T156)</f>
        <v>0</v>
      </c>
      <c r="AR153" s="135" t="s">
        <v>83</v>
      </c>
      <c r="AT153" s="142" t="s">
        <v>76</v>
      </c>
      <c r="AU153" s="142" t="s">
        <v>83</v>
      </c>
      <c r="AY153" s="135" t="s">
        <v>237</v>
      </c>
      <c r="BK153" s="143">
        <f>SUM(BK154:BK156)</f>
        <v>0</v>
      </c>
    </row>
    <row r="154" spans="1:65" s="2" customFormat="1" ht="21.75" customHeight="1" x14ac:dyDescent="0.2">
      <c r="A154" s="29"/>
      <c r="B154" s="146"/>
      <c r="C154" s="147" t="s">
        <v>271</v>
      </c>
      <c r="D154" s="147" t="s">
        <v>240</v>
      </c>
      <c r="E154" s="148"/>
      <c r="F154" s="149" t="s">
        <v>1115</v>
      </c>
      <c r="G154" s="150" t="s">
        <v>307</v>
      </c>
      <c r="H154" s="151">
        <v>7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0</v>
      </c>
      <c r="R154" s="157">
        <f>Q154*H154</f>
        <v>0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243</v>
      </c>
      <c r="BM154" s="159" t="s">
        <v>309</v>
      </c>
    </row>
    <row r="155" spans="1:65" s="2" customFormat="1" ht="21.75" customHeight="1" x14ac:dyDescent="0.2">
      <c r="A155" s="29"/>
      <c r="B155" s="146"/>
      <c r="C155" s="147" t="s">
        <v>274</v>
      </c>
      <c r="D155" s="147" t="s">
        <v>240</v>
      </c>
      <c r="E155" s="148"/>
      <c r="F155" s="149" t="s">
        <v>1117</v>
      </c>
      <c r="G155" s="150" t="s">
        <v>307</v>
      </c>
      <c r="H155" s="151">
        <v>7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0</v>
      </c>
      <c r="R155" s="157">
        <f>Q155*H155</f>
        <v>0</v>
      </c>
      <c r="S155" s="157">
        <v>0</v>
      </c>
      <c r="T155" s="158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243</v>
      </c>
      <c r="BM155" s="159" t="s">
        <v>317</v>
      </c>
    </row>
    <row r="156" spans="1:65" s="2" customFormat="1" ht="16.5" customHeight="1" x14ac:dyDescent="0.2">
      <c r="A156" s="29"/>
      <c r="B156" s="146"/>
      <c r="C156" s="147" t="s">
        <v>277</v>
      </c>
      <c r="D156" s="147" t="s">
        <v>240</v>
      </c>
      <c r="E156" s="148"/>
      <c r="F156" s="149" t="s">
        <v>1119</v>
      </c>
      <c r="G156" s="150" t="s">
        <v>307</v>
      </c>
      <c r="H156" s="151">
        <v>7</v>
      </c>
      <c r="I156" s="152"/>
      <c r="J156" s="153">
        <f>ROUND(I156*H156,2)</f>
        <v>0</v>
      </c>
      <c r="K156" s="154"/>
      <c r="L156" s="30"/>
      <c r="M156" s="155" t="s">
        <v>1</v>
      </c>
      <c r="N156" s="156" t="s">
        <v>43</v>
      </c>
      <c r="O156" s="54"/>
      <c r="P156" s="157">
        <f>O156*H156</f>
        <v>0</v>
      </c>
      <c r="Q156" s="157">
        <v>0</v>
      </c>
      <c r="R156" s="157">
        <f>Q156*H156</f>
        <v>0</v>
      </c>
      <c r="S156" s="157">
        <v>0</v>
      </c>
      <c r="T156" s="158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243</v>
      </c>
      <c r="AT156" s="159" t="s">
        <v>240</v>
      </c>
      <c r="AU156" s="159" t="s">
        <v>89</v>
      </c>
      <c r="AY156" s="14" t="s">
        <v>237</v>
      </c>
      <c r="BE156" s="160">
        <f>IF(N156="základná",J156,0)</f>
        <v>0</v>
      </c>
      <c r="BF156" s="160">
        <f>IF(N156="znížená",J156,0)</f>
        <v>0</v>
      </c>
      <c r="BG156" s="160">
        <f>IF(N156="zákl. prenesená",J156,0)</f>
        <v>0</v>
      </c>
      <c r="BH156" s="160">
        <f>IF(N156="zníž. prenesená",J156,0)</f>
        <v>0</v>
      </c>
      <c r="BI156" s="160">
        <f>IF(N156="nulová",J156,0)</f>
        <v>0</v>
      </c>
      <c r="BJ156" s="14" t="s">
        <v>89</v>
      </c>
      <c r="BK156" s="160">
        <f>ROUND(I156*H156,2)</f>
        <v>0</v>
      </c>
      <c r="BL156" s="14" t="s">
        <v>243</v>
      </c>
      <c r="BM156" s="159" t="s">
        <v>323</v>
      </c>
    </row>
    <row r="157" spans="1:65" s="12" customFormat="1" ht="22.95" customHeight="1" x14ac:dyDescent="0.25">
      <c r="B157" s="134"/>
      <c r="D157" s="135" t="s">
        <v>76</v>
      </c>
      <c r="E157" s="144"/>
      <c r="F157" s="144" t="s">
        <v>1121</v>
      </c>
      <c r="I157" s="137"/>
      <c r="J157" s="145">
        <f>BK157</f>
        <v>0</v>
      </c>
      <c r="L157" s="134"/>
      <c r="M157" s="138"/>
      <c r="N157" s="139"/>
      <c r="O157" s="139"/>
      <c r="P157" s="140">
        <f>SUM(P158:P163)</f>
        <v>0</v>
      </c>
      <c r="Q157" s="139"/>
      <c r="R157" s="140">
        <f>SUM(R158:R163)</f>
        <v>0</v>
      </c>
      <c r="S157" s="139"/>
      <c r="T157" s="141">
        <f>SUM(T158:T163)</f>
        <v>0</v>
      </c>
      <c r="AR157" s="135" t="s">
        <v>83</v>
      </c>
      <c r="AT157" s="142" t="s">
        <v>76</v>
      </c>
      <c r="AU157" s="142" t="s">
        <v>83</v>
      </c>
      <c r="AY157" s="135" t="s">
        <v>237</v>
      </c>
      <c r="BK157" s="143">
        <f>SUM(BK158:BK163)</f>
        <v>0</v>
      </c>
    </row>
    <row r="158" spans="1:65" s="2" customFormat="1" ht="16.5" customHeight="1" x14ac:dyDescent="0.2">
      <c r="A158" s="29"/>
      <c r="B158" s="146"/>
      <c r="C158" s="147" t="s">
        <v>280</v>
      </c>
      <c r="D158" s="147" t="s">
        <v>240</v>
      </c>
      <c r="E158" s="148"/>
      <c r="F158" s="149" t="s">
        <v>1089</v>
      </c>
      <c r="G158" s="150" t="s">
        <v>376</v>
      </c>
      <c r="H158" s="151">
        <v>90</v>
      </c>
      <c r="I158" s="152"/>
      <c r="J158" s="153">
        <f t="shared" ref="J158:J163" si="10"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ref="P158:P163" si="11">O158*H158</f>
        <v>0</v>
      </c>
      <c r="Q158" s="157">
        <v>0</v>
      </c>
      <c r="R158" s="157">
        <f t="shared" ref="R158:R163" si="12">Q158*H158</f>
        <v>0</v>
      </c>
      <c r="S158" s="157">
        <v>0</v>
      </c>
      <c r="T158" s="158">
        <f t="shared" ref="T158:T163" si="13"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243</v>
      </c>
      <c r="AT158" s="159" t="s">
        <v>240</v>
      </c>
      <c r="AU158" s="159" t="s">
        <v>89</v>
      </c>
      <c r="AY158" s="14" t="s">
        <v>237</v>
      </c>
      <c r="BE158" s="160">
        <f t="shared" ref="BE158:BE163" si="14">IF(N158="základná",J158,0)</f>
        <v>0</v>
      </c>
      <c r="BF158" s="160">
        <f t="shared" ref="BF158:BF163" si="15">IF(N158="znížená",J158,0)</f>
        <v>0</v>
      </c>
      <c r="BG158" s="160">
        <f t="shared" ref="BG158:BG163" si="16">IF(N158="zákl. prenesená",J158,0)</f>
        <v>0</v>
      </c>
      <c r="BH158" s="160">
        <f t="shared" ref="BH158:BH163" si="17">IF(N158="zníž. prenesená",J158,0)</f>
        <v>0</v>
      </c>
      <c r="BI158" s="160">
        <f t="shared" ref="BI158:BI163" si="18">IF(N158="nulová",J158,0)</f>
        <v>0</v>
      </c>
      <c r="BJ158" s="14" t="s">
        <v>89</v>
      </c>
      <c r="BK158" s="160">
        <f t="shared" ref="BK158:BK163" si="19">ROUND(I158*H158,2)</f>
        <v>0</v>
      </c>
      <c r="BL158" s="14" t="s">
        <v>243</v>
      </c>
      <c r="BM158" s="159" t="s">
        <v>329</v>
      </c>
    </row>
    <row r="159" spans="1:65" s="2" customFormat="1" ht="16.5" customHeight="1" x14ac:dyDescent="0.2">
      <c r="A159" s="29"/>
      <c r="B159" s="146"/>
      <c r="C159" s="147" t="s">
        <v>283</v>
      </c>
      <c r="D159" s="147" t="s">
        <v>240</v>
      </c>
      <c r="E159" s="148"/>
      <c r="F159" s="149" t="s">
        <v>3966</v>
      </c>
      <c r="G159" s="150" t="s">
        <v>376</v>
      </c>
      <c r="H159" s="151">
        <v>71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</v>
      </c>
      <c r="R159" s="157">
        <f t="shared" si="12"/>
        <v>0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243</v>
      </c>
      <c r="BM159" s="159" t="s">
        <v>335</v>
      </c>
    </row>
    <row r="160" spans="1:65" s="2" customFormat="1" ht="16.5" customHeight="1" x14ac:dyDescent="0.2">
      <c r="A160" s="29"/>
      <c r="B160" s="146"/>
      <c r="C160" s="147" t="s">
        <v>286</v>
      </c>
      <c r="D160" s="147" t="s">
        <v>240</v>
      </c>
      <c r="E160" s="148"/>
      <c r="F160" s="149" t="s">
        <v>3967</v>
      </c>
      <c r="G160" s="150" t="s">
        <v>376</v>
      </c>
      <c r="H160" s="151">
        <v>470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0</v>
      </c>
      <c r="R160" s="157">
        <f t="shared" si="12"/>
        <v>0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243</v>
      </c>
      <c r="BM160" s="159" t="s">
        <v>312</v>
      </c>
    </row>
    <row r="161" spans="1:65" s="2" customFormat="1" ht="16.5" customHeight="1" x14ac:dyDescent="0.2">
      <c r="A161" s="29"/>
      <c r="B161" s="146"/>
      <c r="C161" s="147" t="s">
        <v>291</v>
      </c>
      <c r="D161" s="147" t="s">
        <v>240</v>
      </c>
      <c r="E161" s="148"/>
      <c r="F161" s="149" t="s">
        <v>3968</v>
      </c>
      <c r="G161" s="150" t="s">
        <v>376</v>
      </c>
      <c r="H161" s="151">
        <v>1705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243</v>
      </c>
      <c r="BM161" s="159" t="s">
        <v>347</v>
      </c>
    </row>
    <row r="162" spans="1:65" s="2" customFormat="1" ht="16.5" customHeight="1" x14ac:dyDescent="0.2">
      <c r="A162" s="29"/>
      <c r="B162" s="146"/>
      <c r="C162" s="147" t="s">
        <v>294</v>
      </c>
      <c r="D162" s="147" t="s">
        <v>240</v>
      </c>
      <c r="E162" s="148"/>
      <c r="F162" s="149" t="s">
        <v>1128</v>
      </c>
      <c r="G162" s="150" t="s">
        <v>376</v>
      </c>
      <c r="H162" s="151">
        <v>4750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0</v>
      </c>
      <c r="R162" s="157">
        <f t="shared" si="12"/>
        <v>0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243</v>
      </c>
      <c r="BM162" s="159" t="s">
        <v>354</v>
      </c>
    </row>
    <row r="163" spans="1:65" s="2" customFormat="1" ht="21.75" customHeight="1" x14ac:dyDescent="0.2">
      <c r="A163" s="29"/>
      <c r="B163" s="146"/>
      <c r="C163" s="147" t="s">
        <v>297</v>
      </c>
      <c r="D163" s="147" t="s">
        <v>240</v>
      </c>
      <c r="E163" s="148"/>
      <c r="F163" s="149" t="s">
        <v>4832</v>
      </c>
      <c r="G163" s="150" t="s">
        <v>307</v>
      </c>
      <c r="H163" s="151">
        <v>316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243</v>
      </c>
      <c r="AT163" s="159" t="s">
        <v>240</v>
      </c>
      <c r="AU163" s="159" t="s">
        <v>89</v>
      </c>
      <c r="AY163" s="14" t="s">
        <v>237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243</v>
      </c>
      <c r="BM163" s="159" t="s">
        <v>361</v>
      </c>
    </row>
    <row r="164" spans="1:65" s="12" customFormat="1" ht="22.95" customHeight="1" x14ac:dyDescent="0.25">
      <c r="B164" s="134"/>
      <c r="D164" s="135" t="s">
        <v>76</v>
      </c>
      <c r="E164" s="144"/>
      <c r="F164" s="144" t="s">
        <v>1132</v>
      </c>
      <c r="I164" s="137"/>
      <c r="J164" s="145">
        <f>BK164</f>
        <v>0</v>
      </c>
      <c r="L164" s="134"/>
      <c r="M164" s="138"/>
      <c r="N164" s="139"/>
      <c r="O164" s="139"/>
      <c r="P164" s="140">
        <f>SUM(P165:P184)</f>
        <v>0</v>
      </c>
      <c r="Q164" s="139"/>
      <c r="R164" s="140">
        <f>SUM(R165:R184)</f>
        <v>0</v>
      </c>
      <c r="S164" s="139"/>
      <c r="T164" s="141">
        <f>SUM(T165:T184)</f>
        <v>0</v>
      </c>
      <c r="AR164" s="135" t="s">
        <v>83</v>
      </c>
      <c r="AT164" s="142" t="s">
        <v>76</v>
      </c>
      <c r="AU164" s="142" t="s">
        <v>83</v>
      </c>
      <c r="AY164" s="135" t="s">
        <v>237</v>
      </c>
      <c r="BK164" s="143">
        <f>SUM(BK165:BK184)</f>
        <v>0</v>
      </c>
    </row>
    <row r="165" spans="1:65" s="2" customFormat="1" ht="16.5" customHeight="1" x14ac:dyDescent="0.2">
      <c r="A165" s="29"/>
      <c r="B165" s="146"/>
      <c r="C165" s="147" t="s">
        <v>7</v>
      </c>
      <c r="D165" s="147" t="s">
        <v>240</v>
      </c>
      <c r="E165" s="148"/>
      <c r="F165" s="149" t="s">
        <v>4833</v>
      </c>
      <c r="G165" s="150" t="s">
        <v>376</v>
      </c>
      <c r="H165" s="151">
        <v>136</v>
      </c>
      <c r="I165" s="152"/>
      <c r="J165" s="153">
        <f t="shared" ref="J165:J184" si="20"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ref="P165:P184" si="21">O165*H165</f>
        <v>0</v>
      </c>
      <c r="Q165" s="157">
        <v>0</v>
      </c>
      <c r="R165" s="157">
        <f t="shared" ref="R165:R184" si="22">Q165*H165</f>
        <v>0</v>
      </c>
      <c r="S165" s="157">
        <v>0</v>
      </c>
      <c r="T165" s="158">
        <f t="shared" ref="T165:T184" si="2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 t="shared" ref="BE165:BE184" si="24">IF(N165="základná",J165,0)</f>
        <v>0</v>
      </c>
      <c r="BF165" s="160">
        <f t="shared" ref="BF165:BF184" si="25">IF(N165="znížená",J165,0)</f>
        <v>0</v>
      </c>
      <c r="BG165" s="160">
        <f t="shared" ref="BG165:BG184" si="26">IF(N165="zákl. prenesená",J165,0)</f>
        <v>0</v>
      </c>
      <c r="BH165" s="160">
        <f t="shared" ref="BH165:BH184" si="27">IF(N165="zníž. prenesená",J165,0)</f>
        <v>0</v>
      </c>
      <c r="BI165" s="160">
        <f t="shared" ref="BI165:BI184" si="28">IF(N165="nulová",J165,0)</f>
        <v>0</v>
      </c>
      <c r="BJ165" s="14" t="s">
        <v>89</v>
      </c>
      <c r="BK165" s="160">
        <f t="shared" ref="BK165:BK184" si="29">ROUND(I165*H165,2)</f>
        <v>0</v>
      </c>
      <c r="BL165" s="14" t="s">
        <v>243</v>
      </c>
      <c r="BM165" s="159" t="s">
        <v>367</v>
      </c>
    </row>
    <row r="166" spans="1:65" s="2" customFormat="1" ht="21.75" customHeight="1" x14ac:dyDescent="0.2">
      <c r="A166" s="29"/>
      <c r="B166" s="146"/>
      <c r="C166" s="147" t="s">
        <v>305</v>
      </c>
      <c r="D166" s="147" t="s">
        <v>240</v>
      </c>
      <c r="E166" s="148"/>
      <c r="F166" s="149" t="s">
        <v>4834</v>
      </c>
      <c r="G166" s="150" t="s">
        <v>376</v>
      </c>
      <c r="H166" s="151">
        <v>136</v>
      </c>
      <c r="I166" s="152"/>
      <c r="J166" s="153">
        <f t="shared" si="2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21"/>
        <v>0</v>
      </c>
      <c r="Q166" s="157">
        <v>0</v>
      </c>
      <c r="R166" s="157">
        <f t="shared" si="22"/>
        <v>0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243</v>
      </c>
      <c r="AT166" s="159" t="s">
        <v>240</v>
      </c>
      <c r="AU166" s="159" t="s">
        <v>89</v>
      </c>
      <c r="AY166" s="14" t="s">
        <v>237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243</v>
      </c>
      <c r="BM166" s="159" t="s">
        <v>374</v>
      </c>
    </row>
    <row r="167" spans="1:65" s="2" customFormat="1" ht="21.75" customHeight="1" x14ac:dyDescent="0.2">
      <c r="A167" s="29"/>
      <c r="B167" s="146"/>
      <c r="C167" s="147" t="s">
        <v>309</v>
      </c>
      <c r="D167" s="147" t="s">
        <v>240</v>
      </c>
      <c r="E167" s="148"/>
      <c r="F167" s="149" t="s">
        <v>4835</v>
      </c>
      <c r="G167" s="150" t="s">
        <v>376</v>
      </c>
      <c r="H167" s="151">
        <v>136</v>
      </c>
      <c r="I167" s="152"/>
      <c r="J167" s="153">
        <f t="shared" si="2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21"/>
        <v>0</v>
      </c>
      <c r="Q167" s="157">
        <v>0</v>
      </c>
      <c r="R167" s="157">
        <f t="shared" si="22"/>
        <v>0</v>
      </c>
      <c r="S167" s="157">
        <v>0</v>
      </c>
      <c r="T167" s="158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 t="shared" si="24"/>
        <v>0</v>
      </c>
      <c r="BF167" s="160">
        <f t="shared" si="25"/>
        <v>0</v>
      </c>
      <c r="BG167" s="160">
        <f t="shared" si="26"/>
        <v>0</v>
      </c>
      <c r="BH167" s="160">
        <f t="shared" si="27"/>
        <v>0</v>
      </c>
      <c r="BI167" s="160">
        <f t="shared" si="28"/>
        <v>0</v>
      </c>
      <c r="BJ167" s="14" t="s">
        <v>89</v>
      </c>
      <c r="BK167" s="160">
        <f t="shared" si="29"/>
        <v>0</v>
      </c>
      <c r="BL167" s="14" t="s">
        <v>243</v>
      </c>
      <c r="BM167" s="159" t="s">
        <v>381</v>
      </c>
    </row>
    <row r="168" spans="1:65" s="2" customFormat="1" ht="16.5" customHeight="1" x14ac:dyDescent="0.2">
      <c r="A168" s="29"/>
      <c r="B168" s="146"/>
      <c r="C168" s="147" t="s">
        <v>314</v>
      </c>
      <c r="D168" s="147" t="s">
        <v>240</v>
      </c>
      <c r="E168" s="148"/>
      <c r="F168" s="149" t="s">
        <v>4836</v>
      </c>
      <c r="G168" s="150" t="s">
        <v>307</v>
      </c>
      <c r="H168" s="151">
        <v>70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0</v>
      </c>
      <c r="R168" s="157">
        <f t="shared" si="22"/>
        <v>0</v>
      </c>
      <c r="S168" s="157">
        <v>0</v>
      </c>
      <c r="T168" s="158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243</v>
      </c>
      <c r="AT168" s="159" t="s">
        <v>240</v>
      </c>
      <c r="AU168" s="159" t="s">
        <v>89</v>
      </c>
      <c r="AY168" s="14" t="s">
        <v>237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243</v>
      </c>
      <c r="BM168" s="159" t="s">
        <v>387</v>
      </c>
    </row>
    <row r="169" spans="1:65" s="2" customFormat="1" ht="21.75" customHeight="1" x14ac:dyDescent="0.2">
      <c r="A169" s="29"/>
      <c r="B169" s="146"/>
      <c r="C169" s="147" t="s">
        <v>317</v>
      </c>
      <c r="D169" s="147" t="s">
        <v>240</v>
      </c>
      <c r="E169" s="148"/>
      <c r="F169" s="149" t="s">
        <v>4837</v>
      </c>
      <c r="G169" s="150" t="s">
        <v>307</v>
      </c>
      <c r="H169" s="151">
        <v>27</v>
      </c>
      <c r="I169" s="152"/>
      <c r="J169" s="153">
        <f t="shared" si="2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21"/>
        <v>0</v>
      </c>
      <c r="Q169" s="157">
        <v>0</v>
      </c>
      <c r="R169" s="157">
        <f t="shared" si="22"/>
        <v>0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243</v>
      </c>
      <c r="BM169" s="159" t="s">
        <v>244</v>
      </c>
    </row>
    <row r="170" spans="1:65" s="2" customFormat="1" ht="16.5" customHeight="1" x14ac:dyDescent="0.2">
      <c r="A170" s="29"/>
      <c r="B170" s="146"/>
      <c r="C170" s="147" t="s">
        <v>320</v>
      </c>
      <c r="D170" s="147" t="s">
        <v>240</v>
      </c>
      <c r="E170" s="148"/>
      <c r="F170" s="149" t="s">
        <v>1139</v>
      </c>
      <c r="G170" s="150" t="s">
        <v>307</v>
      </c>
      <c r="H170" s="151">
        <v>17</v>
      </c>
      <c r="I170" s="152"/>
      <c r="J170" s="153">
        <f t="shared" si="2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21"/>
        <v>0</v>
      </c>
      <c r="Q170" s="157">
        <v>0</v>
      </c>
      <c r="R170" s="157">
        <f t="shared" si="22"/>
        <v>0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243</v>
      </c>
      <c r="BM170" s="159" t="s">
        <v>246</v>
      </c>
    </row>
    <row r="171" spans="1:65" s="2" customFormat="1" ht="16.5" customHeight="1" x14ac:dyDescent="0.2">
      <c r="A171" s="29"/>
      <c r="B171" s="146"/>
      <c r="C171" s="147" t="s">
        <v>323</v>
      </c>
      <c r="D171" s="147" t="s">
        <v>240</v>
      </c>
      <c r="E171" s="148"/>
      <c r="F171" s="149" t="s">
        <v>4838</v>
      </c>
      <c r="G171" s="150" t="s">
        <v>307</v>
      </c>
      <c r="H171" s="151">
        <v>16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0</v>
      </c>
      <c r="R171" s="157">
        <f t="shared" si="22"/>
        <v>0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243</v>
      </c>
      <c r="AT171" s="159" t="s">
        <v>240</v>
      </c>
      <c r="AU171" s="159" t="s">
        <v>89</v>
      </c>
      <c r="AY171" s="14" t="s">
        <v>237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243</v>
      </c>
      <c r="BM171" s="159" t="s">
        <v>249</v>
      </c>
    </row>
    <row r="172" spans="1:65" s="2" customFormat="1" ht="16.5" customHeight="1" x14ac:dyDescent="0.2">
      <c r="A172" s="29"/>
      <c r="B172" s="146"/>
      <c r="C172" s="147" t="s">
        <v>326</v>
      </c>
      <c r="D172" s="147" t="s">
        <v>240</v>
      </c>
      <c r="E172" s="148"/>
      <c r="F172" s="149" t="s">
        <v>4839</v>
      </c>
      <c r="G172" s="150" t="s">
        <v>307</v>
      </c>
      <c r="H172" s="151">
        <v>7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0</v>
      </c>
      <c r="R172" s="157">
        <f t="shared" si="22"/>
        <v>0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243</v>
      </c>
      <c r="BM172" s="159" t="s">
        <v>407</v>
      </c>
    </row>
    <row r="173" spans="1:65" s="2" customFormat="1" ht="16.5" customHeight="1" x14ac:dyDescent="0.2">
      <c r="A173" s="29"/>
      <c r="B173" s="146"/>
      <c r="C173" s="147" t="s">
        <v>329</v>
      </c>
      <c r="D173" s="147" t="s">
        <v>240</v>
      </c>
      <c r="E173" s="148"/>
      <c r="F173" s="149" t="s">
        <v>4882</v>
      </c>
      <c r="G173" s="150" t="s">
        <v>307</v>
      </c>
      <c r="H173" s="151">
        <v>7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0</v>
      </c>
      <c r="R173" s="157">
        <f t="shared" si="22"/>
        <v>0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243</v>
      </c>
      <c r="AT173" s="159" t="s">
        <v>240</v>
      </c>
      <c r="AU173" s="159" t="s">
        <v>89</v>
      </c>
      <c r="AY173" s="14" t="s">
        <v>237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243</v>
      </c>
      <c r="BM173" s="159" t="s">
        <v>251</v>
      </c>
    </row>
    <row r="174" spans="1:65" s="2" customFormat="1" ht="16.5" customHeight="1" x14ac:dyDescent="0.2">
      <c r="A174" s="29"/>
      <c r="B174" s="146"/>
      <c r="C174" s="147" t="s">
        <v>332</v>
      </c>
      <c r="D174" s="147" t="s">
        <v>240</v>
      </c>
      <c r="E174" s="148"/>
      <c r="F174" s="149" t="s">
        <v>4883</v>
      </c>
      <c r="G174" s="150" t="s">
        <v>307</v>
      </c>
      <c r="H174" s="151">
        <v>56</v>
      </c>
      <c r="I174" s="152"/>
      <c r="J174" s="153">
        <f t="shared" si="2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21"/>
        <v>0</v>
      </c>
      <c r="Q174" s="157">
        <v>0</v>
      </c>
      <c r="R174" s="157">
        <f t="shared" si="22"/>
        <v>0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243</v>
      </c>
      <c r="AT174" s="159" t="s">
        <v>240</v>
      </c>
      <c r="AU174" s="159" t="s">
        <v>89</v>
      </c>
      <c r="AY174" s="14" t="s">
        <v>237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243</v>
      </c>
      <c r="BM174" s="159" t="s">
        <v>254</v>
      </c>
    </row>
    <row r="175" spans="1:65" s="2" customFormat="1" ht="16.5" customHeight="1" x14ac:dyDescent="0.2">
      <c r="A175" s="29"/>
      <c r="B175" s="146"/>
      <c r="C175" s="147" t="s">
        <v>335</v>
      </c>
      <c r="D175" s="147" t="s">
        <v>240</v>
      </c>
      <c r="E175" s="148"/>
      <c r="F175" s="149" t="s">
        <v>4840</v>
      </c>
      <c r="G175" s="150" t="s">
        <v>376</v>
      </c>
      <c r="H175" s="151">
        <v>76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0</v>
      </c>
      <c r="R175" s="157">
        <f t="shared" si="22"/>
        <v>0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243</v>
      </c>
      <c r="AT175" s="159" t="s">
        <v>240</v>
      </c>
      <c r="AU175" s="159" t="s">
        <v>89</v>
      </c>
      <c r="AY175" s="14" t="s">
        <v>237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243</v>
      </c>
      <c r="BM175" s="159" t="s">
        <v>256</v>
      </c>
    </row>
    <row r="176" spans="1:65" s="2" customFormat="1" ht="21.75" customHeight="1" x14ac:dyDescent="0.2">
      <c r="A176" s="29"/>
      <c r="B176" s="146"/>
      <c r="C176" s="147" t="s">
        <v>338</v>
      </c>
      <c r="D176" s="147" t="s">
        <v>240</v>
      </c>
      <c r="E176" s="148"/>
      <c r="F176" s="149" t="s">
        <v>4841</v>
      </c>
      <c r="G176" s="150" t="s">
        <v>376</v>
      </c>
      <c r="H176" s="151">
        <v>152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243</v>
      </c>
      <c r="AT176" s="159" t="s">
        <v>240</v>
      </c>
      <c r="AU176" s="159" t="s">
        <v>89</v>
      </c>
      <c r="AY176" s="14" t="s">
        <v>237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243</v>
      </c>
      <c r="BM176" s="159" t="s">
        <v>3969</v>
      </c>
    </row>
    <row r="177" spans="1:65" s="2" customFormat="1" ht="21.75" customHeight="1" x14ac:dyDescent="0.2">
      <c r="A177" s="29"/>
      <c r="B177" s="146"/>
      <c r="C177" s="147" t="s">
        <v>312</v>
      </c>
      <c r="D177" s="147" t="s">
        <v>240</v>
      </c>
      <c r="E177" s="148"/>
      <c r="F177" s="149" t="s">
        <v>4842</v>
      </c>
      <c r="G177" s="150" t="s">
        <v>376</v>
      </c>
      <c r="H177" s="151">
        <v>76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0</v>
      </c>
      <c r="R177" s="157">
        <f t="shared" si="22"/>
        <v>0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243</v>
      </c>
      <c r="AT177" s="159" t="s">
        <v>240</v>
      </c>
      <c r="AU177" s="159" t="s">
        <v>89</v>
      </c>
      <c r="AY177" s="14" t="s">
        <v>237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243</v>
      </c>
      <c r="BM177" s="159" t="s">
        <v>3970</v>
      </c>
    </row>
    <row r="178" spans="1:65" s="2" customFormat="1" ht="16.5" customHeight="1" x14ac:dyDescent="0.2">
      <c r="A178" s="29"/>
      <c r="B178" s="146"/>
      <c r="C178" s="147" t="s">
        <v>344</v>
      </c>
      <c r="D178" s="147" t="s">
        <v>240</v>
      </c>
      <c r="E178" s="148"/>
      <c r="F178" s="149" t="s">
        <v>4836</v>
      </c>
      <c r="G178" s="150" t="s">
        <v>307</v>
      </c>
      <c r="H178" s="151">
        <v>38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0</v>
      </c>
      <c r="R178" s="157">
        <f t="shared" si="22"/>
        <v>0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243</v>
      </c>
      <c r="AT178" s="159" t="s">
        <v>240</v>
      </c>
      <c r="AU178" s="159" t="s">
        <v>89</v>
      </c>
      <c r="AY178" s="14" t="s">
        <v>237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243</v>
      </c>
      <c r="BM178" s="159" t="s">
        <v>442</v>
      </c>
    </row>
    <row r="179" spans="1:65" s="2" customFormat="1" ht="21.75" customHeight="1" x14ac:dyDescent="0.2">
      <c r="A179" s="29"/>
      <c r="B179" s="146"/>
      <c r="C179" s="147" t="s">
        <v>347</v>
      </c>
      <c r="D179" s="147" t="s">
        <v>240</v>
      </c>
      <c r="E179" s="148"/>
      <c r="F179" s="149" t="s">
        <v>4843</v>
      </c>
      <c r="G179" s="150" t="s">
        <v>307</v>
      </c>
      <c r="H179" s="151">
        <v>38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0</v>
      </c>
      <c r="R179" s="157">
        <f t="shared" si="22"/>
        <v>0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243</v>
      </c>
      <c r="AT179" s="159" t="s">
        <v>240</v>
      </c>
      <c r="AU179" s="159" t="s">
        <v>89</v>
      </c>
      <c r="AY179" s="14" t="s">
        <v>237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243</v>
      </c>
      <c r="BM179" s="159" t="s">
        <v>448</v>
      </c>
    </row>
    <row r="180" spans="1:65" s="2" customFormat="1" ht="21.75" customHeight="1" x14ac:dyDescent="0.2">
      <c r="A180" s="29"/>
      <c r="B180" s="146"/>
      <c r="C180" s="147" t="s">
        <v>351</v>
      </c>
      <c r="D180" s="147" t="s">
        <v>240</v>
      </c>
      <c r="E180" s="148"/>
      <c r="F180" s="149" t="s">
        <v>4844</v>
      </c>
      <c r="G180" s="150" t="s">
        <v>307</v>
      </c>
      <c r="H180" s="151">
        <v>8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0</v>
      </c>
      <c r="R180" s="157">
        <f t="shared" si="22"/>
        <v>0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243</v>
      </c>
      <c r="AT180" s="159" t="s">
        <v>240</v>
      </c>
      <c r="AU180" s="159" t="s">
        <v>89</v>
      </c>
      <c r="AY180" s="14" t="s">
        <v>237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243</v>
      </c>
      <c r="BM180" s="159" t="s">
        <v>457</v>
      </c>
    </row>
    <row r="181" spans="1:65" s="2" customFormat="1" ht="16.5" customHeight="1" x14ac:dyDescent="0.2">
      <c r="A181" s="29"/>
      <c r="B181" s="146"/>
      <c r="C181" s="147" t="s">
        <v>354</v>
      </c>
      <c r="D181" s="147" t="s">
        <v>240</v>
      </c>
      <c r="E181" s="148"/>
      <c r="F181" s="149" t="s">
        <v>1150</v>
      </c>
      <c r="G181" s="150" t="s">
        <v>307</v>
      </c>
      <c r="H181" s="151">
        <v>4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0</v>
      </c>
      <c r="R181" s="157">
        <f t="shared" si="22"/>
        <v>0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243</v>
      </c>
      <c r="AT181" s="159" t="s">
        <v>240</v>
      </c>
      <c r="AU181" s="159" t="s">
        <v>89</v>
      </c>
      <c r="AY181" s="14" t="s">
        <v>237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243</v>
      </c>
      <c r="BM181" s="159" t="s">
        <v>464</v>
      </c>
    </row>
    <row r="182" spans="1:65" s="2" customFormat="1" ht="16.5" customHeight="1" x14ac:dyDescent="0.2">
      <c r="A182" s="29"/>
      <c r="B182" s="146"/>
      <c r="C182" s="147" t="s">
        <v>358</v>
      </c>
      <c r="D182" s="147" t="s">
        <v>240</v>
      </c>
      <c r="E182" s="148"/>
      <c r="F182" s="149" t="s">
        <v>4845</v>
      </c>
      <c r="G182" s="150" t="s">
        <v>307</v>
      </c>
      <c r="H182" s="151">
        <v>12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0</v>
      </c>
      <c r="R182" s="157">
        <f t="shared" si="22"/>
        <v>0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243</v>
      </c>
      <c r="AT182" s="159" t="s">
        <v>240</v>
      </c>
      <c r="AU182" s="159" t="s">
        <v>89</v>
      </c>
      <c r="AY182" s="14" t="s">
        <v>237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243</v>
      </c>
      <c r="BM182" s="159" t="s">
        <v>471</v>
      </c>
    </row>
    <row r="183" spans="1:65" s="2" customFormat="1" ht="16.5" customHeight="1" x14ac:dyDescent="0.2">
      <c r="A183" s="29"/>
      <c r="B183" s="146"/>
      <c r="C183" s="147" t="s">
        <v>361</v>
      </c>
      <c r="D183" s="147" t="s">
        <v>240</v>
      </c>
      <c r="E183" s="148"/>
      <c r="F183" s="149" t="s">
        <v>4846</v>
      </c>
      <c r="G183" s="150" t="s">
        <v>307</v>
      </c>
      <c r="H183" s="151">
        <v>5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0</v>
      </c>
      <c r="R183" s="157">
        <f t="shared" si="22"/>
        <v>0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243</v>
      </c>
      <c r="AT183" s="159" t="s">
        <v>240</v>
      </c>
      <c r="AU183" s="159" t="s">
        <v>89</v>
      </c>
      <c r="AY183" s="14" t="s">
        <v>237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243</v>
      </c>
      <c r="BM183" s="159" t="s">
        <v>527</v>
      </c>
    </row>
    <row r="184" spans="1:65" s="2" customFormat="1" ht="16.5" customHeight="1" x14ac:dyDescent="0.2">
      <c r="A184" s="29"/>
      <c r="B184" s="146"/>
      <c r="C184" s="147" t="s">
        <v>364</v>
      </c>
      <c r="D184" s="147" t="s">
        <v>240</v>
      </c>
      <c r="E184" s="148"/>
      <c r="F184" s="149" t="s">
        <v>4881</v>
      </c>
      <c r="G184" s="150" t="s">
        <v>307</v>
      </c>
      <c r="H184" s="151">
        <v>40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0</v>
      </c>
      <c r="R184" s="157">
        <f t="shared" si="22"/>
        <v>0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243</v>
      </c>
      <c r="AT184" s="159" t="s">
        <v>240</v>
      </c>
      <c r="AU184" s="159" t="s">
        <v>89</v>
      </c>
      <c r="AY184" s="14" t="s">
        <v>237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243</v>
      </c>
      <c r="BM184" s="159" t="s">
        <v>529</v>
      </c>
    </row>
    <row r="185" spans="1:65" s="12" customFormat="1" ht="22.95" customHeight="1" x14ac:dyDescent="0.25">
      <c r="B185" s="134"/>
      <c r="D185" s="135" t="s">
        <v>76</v>
      </c>
      <c r="E185" s="144"/>
      <c r="F185" s="144" t="s">
        <v>1155</v>
      </c>
      <c r="I185" s="137"/>
      <c r="J185" s="145">
        <f>BK185</f>
        <v>0</v>
      </c>
      <c r="L185" s="134"/>
      <c r="M185" s="138"/>
      <c r="N185" s="139"/>
      <c r="O185" s="139"/>
      <c r="P185" s="140">
        <f>SUM(P186:P188)</f>
        <v>0</v>
      </c>
      <c r="Q185" s="139"/>
      <c r="R185" s="140">
        <f>SUM(R186:R188)</f>
        <v>0</v>
      </c>
      <c r="S185" s="139"/>
      <c r="T185" s="141">
        <f>SUM(T186:T188)</f>
        <v>0</v>
      </c>
      <c r="AR185" s="135" t="s">
        <v>83</v>
      </c>
      <c r="AT185" s="142" t="s">
        <v>76</v>
      </c>
      <c r="AU185" s="142" t="s">
        <v>83</v>
      </c>
      <c r="AY185" s="135" t="s">
        <v>237</v>
      </c>
      <c r="BK185" s="143">
        <f>SUM(BK186:BK188)</f>
        <v>0</v>
      </c>
    </row>
    <row r="186" spans="1:65" s="2" customFormat="1" ht="21.75" customHeight="1" x14ac:dyDescent="0.2">
      <c r="A186" s="29"/>
      <c r="B186" s="146"/>
      <c r="C186" s="147" t="s">
        <v>367</v>
      </c>
      <c r="D186" s="147" t="s">
        <v>240</v>
      </c>
      <c r="E186" s="148"/>
      <c r="F186" s="149" t="s">
        <v>1156</v>
      </c>
      <c r="G186" s="150" t="s">
        <v>307</v>
      </c>
      <c r="H186" s="151">
        <v>29</v>
      </c>
      <c r="I186" s="152"/>
      <c r="J186" s="153">
        <f>ROUND(I186*H186,2)</f>
        <v>0</v>
      </c>
      <c r="K186" s="154"/>
      <c r="L186" s="30"/>
      <c r="M186" s="155" t="s">
        <v>1</v>
      </c>
      <c r="N186" s="156" t="s">
        <v>43</v>
      </c>
      <c r="O186" s="54"/>
      <c r="P186" s="157">
        <f>O186*H186</f>
        <v>0</v>
      </c>
      <c r="Q186" s="157">
        <v>0</v>
      </c>
      <c r="R186" s="157">
        <f>Q186*H186</f>
        <v>0</v>
      </c>
      <c r="S186" s="157">
        <v>0</v>
      </c>
      <c r="T186" s="158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243</v>
      </c>
      <c r="AT186" s="159" t="s">
        <v>240</v>
      </c>
      <c r="AU186" s="159" t="s">
        <v>89</v>
      </c>
      <c r="AY186" s="14" t="s">
        <v>237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4" t="s">
        <v>89</v>
      </c>
      <c r="BK186" s="160">
        <f>ROUND(I186*H186,2)</f>
        <v>0</v>
      </c>
      <c r="BL186" s="14" t="s">
        <v>243</v>
      </c>
      <c r="BM186" s="159" t="s">
        <v>531</v>
      </c>
    </row>
    <row r="187" spans="1:65" s="2" customFormat="1" ht="21.75" customHeight="1" x14ac:dyDescent="0.2">
      <c r="A187" s="29"/>
      <c r="B187" s="146"/>
      <c r="C187" s="147" t="s">
        <v>370</v>
      </c>
      <c r="D187" s="147" t="s">
        <v>240</v>
      </c>
      <c r="E187" s="148"/>
      <c r="F187" s="149" t="s">
        <v>1158</v>
      </c>
      <c r="G187" s="150" t="s">
        <v>307</v>
      </c>
      <c r="H187" s="151">
        <v>29</v>
      </c>
      <c r="I187" s="152"/>
      <c r="J187" s="153">
        <f>ROUND(I187*H187,2)</f>
        <v>0</v>
      </c>
      <c r="K187" s="154"/>
      <c r="L187" s="30"/>
      <c r="M187" s="155" t="s">
        <v>1</v>
      </c>
      <c r="N187" s="156" t="s">
        <v>43</v>
      </c>
      <c r="O187" s="54"/>
      <c r="P187" s="157">
        <f>O187*H187</f>
        <v>0</v>
      </c>
      <c r="Q187" s="157">
        <v>0</v>
      </c>
      <c r="R187" s="157">
        <f>Q187*H187</f>
        <v>0</v>
      </c>
      <c r="S187" s="157">
        <v>0</v>
      </c>
      <c r="T187" s="158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243</v>
      </c>
      <c r="AT187" s="159" t="s">
        <v>240</v>
      </c>
      <c r="AU187" s="159" t="s">
        <v>89</v>
      </c>
      <c r="AY187" s="14" t="s">
        <v>237</v>
      </c>
      <c r="BE187" s="160">
        <f>IF(N187="základná",J187,0)</f>
        <v>0</v>
      </c>
      <c r="BF187" s="160">
        <f>IF(N187="znížená",J187,0)</f>
        <v>0</v>
      </c>
      <c r="BG187" s="160">
        <f>IF(N187="zákl. prenesená",J187,0)</f>
        <v>0</v>
      </c>
      <c r="BH187" s="160">
        <f>IF(N187="zníž. prenesená",J187,0)</f>
        <v>0</v>
      </c>
      <c r="BI187" s="160">
        <f>IF(N187="nulová",J187,0)</f>
        <v>0</v>
      </c>
      <c r="BJ187" s="14" t="s">
        <v>89</v>
      </c>
      <c r="BK187" s="160">
        <f>ROUND(I187*H187,2)</f>
        <v>0</v>
      </c>
      <c r="BL187" s="14" t="s">
        <v>243</v>
      </c>
      <c r="BM187" s="159" t="s">
        <v>533</v>
      </c>
    </row>
    <row r="188" spans="1:65" s="2" customFormat="1" ht="16.5" customHeight="1" x14ac:dyDescent="0.2">
      <c r="A188" s="29"/>
      <c r="B188" s="146"/>
      <c r="C188" s="147" t="s">
        <v>374</v>
      </c>
      <c r="D188" s="147" t="s">
        <v>240</v>
      </c>
      <c r="E188" s="148"/>
      <c r="F188" s="149" t="s">
        <v>1160</v>
      </c>
      <c r="G188" s="150" t="s">
        <v>307</v>
      </c>
      <c r="H188" s="151">
        <v>29</v>
      </c>
      <c r="I188" s="152"/>
      <c r="J188" s="153">
        <f>ROUND(I188*H188,2)</f>
        <v>0</v>
      </c>
      <c r="K188" s="154"/>
      <c r="L188" s="30"/>
      <c r="M188" s="155" t="s">
        <v>1</v>
      </c>
      <c r="N188" s="156" t="s">
        <v>43</v>
      </c>
      <c r="O188" s="54"/>
      <c r="P188" s="157">
        <f>O188*H188</f>
        <v>0</v>
      </c>
      <c r="Q188" s="157">
        <v>0</v>
      </c>
      <c r="R188" s="157">
        <f>Q188*H188</f>
        <v>0</v>
      </c>
      <c r="S188" s="157">
        <v>0</v>
      </c>
      <c r="T188" s="158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243</v>
      </c>
      <c r="AT188" s="159" t="s">
        <v>240</v>
      </c>
      <c r="AU188" s="159" t="s">
        <v>89</v>
      </c>
      <c r="AY188" s="14" t="s">
        <v>237</v>
      </c>
      <c r="BE188" s="160">
        <f>IF(N188="základná",J188,0)</f>
        <v>0</v>
      </c>
      <c r="BF188" s="160">
        <f>IF(N188="znížená",J188,0)</f>
        <v>0</v>
      </c>
      <c r="BG188" s="160">
        <f>IF(N188="zákl. prenesená",J188,0)</f>
        <v>0</v>
      </c>
      <c r="BH188" s="160">
        <f>IF(N188="zníž. prenesená",J188,0)</f>
        <v>0</v>
      </c>
      <c r="BI188" s="160">
        <f>IF(N188="nulová",J188,0)</f>
        <v>0</v>
      </c>
      <c r="BJ188" s="14" t="s">
        <v>89</v>
      </c>
      <c r="BK188" s="160">
        <f>ROUND(I188*H188,2)</f>
        <v>0</v>
      </c>
      <c r="BL188" s="14" t="s">
        <v>243</v>
      </c>
      <c r="BM188" s="159" t="s">
        <v>534</v>
      </c>
    </row>
    <row r="189" spans="1:65" s="12" customFormat="1" ht="22.95" customHeight="1" x14ac:dyDescent="0.25">
      <c r="B189" s="134"/>
      <c r="D189" s="135" t="s">
        <v>76</v>
      </c>
      <c r="E189" s="144"/>
      <c r="F189" s="144" t="s">
        <v>1162</v>
      </c>
      <c r="I189" s="137"/>
      <c r="J189" s="145">
        <f>BK189</f>
        <v>0</v>
      </c>
      <c r="L189" s="134"/>
      <c r="M189" s="138"/>
      <c r="N189" s="139"/>
      <c r="O189" s="139"/>
      <c r="P189" s="140">
        <f>SUM(P190:P193)</f>
        <v>0</v>
      </c>
      <c r="Q189" s="139"/>
      <c r="R189" s="140">
        <f>SUM(R190:R193)</f>
        <v>0</v>
      </c>
      <c r="S189" s="139"/>
      <c r="T189" s="141">
        <f>SUM(T190:T193)</f>
        <v>0</v>
      </c>
      <c r="AR189" s="135" t="s">
        <v>83</v>
      </c>
      <c r="AT189" s="142" t="s">
        <v>76</v>
      </c>
      <c r="AU189" s="142" t="s">
        <v>83</v>
      </c>
      <c r="AY189" s="135" t="s">
        <v>237</v>
      </c>
      <c r="BK189" s="143">
        <f>SUM(BK190:BK193)</f>
        <v>0</v>
      </c>
    </row>
    <row r="190" spans="1:65" s="2" customFormat="1" ht="21.75" customHeight="1" x14ac:dyDescent="0.2">
      <c r="A190" s="29"/>
      <c r="B190" s="146"/>
      <c r="C190" s="147" t="s">
        <v>378</v>
      </c>
      <c r="D190" s="147" t="s">
        <v>240</v>
      </c>
      <c r="E190" s="148"/>
      <c r="F190" s="149" t="s">
        <v>4847</v>
      </c>
      <c r="G190" s="150" t="s">
        <v>307</v>
      </c>
      <c r="H190" s="151">
        <v>26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243</v>
      </c>
      <c r="AT190" s="159" t="s">
        <v>240</v>
      </c>
      <c r="AU190" s="159" t="s">
        <v>89</v>
      </c>
      <c r="AY190" s="14" t="s">
        <v>237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243</v>
      </c>
      <c r="BM190" s="159" t="s">
        <v>536</v>
      </c>
    </row>
    <row r="191" spans="1:65" s="2" customFormat="1" ht="21.75" customHeight="1" x14ac:dyDescent="0.2">
      <c r="A191" s="29"/>
      <c r="B191" s="146"/>
      <c r="C191" s="147" t="s">
        <v>381</v>
      </c>
      <c r="D191" s="147" t="s">
        <v>240</v>
      </c>
      <c r="E191" s="148"/>
      <c r="F191" s="149" t="s">
        <v>4848</v>
      </c>
      <c r="G191" s="150" t="s">
        <v>307</v>
      </c>
      <c r="H191" s="151">
        <v>3</v>
      </c>
      <c r="I191" s="152"/>
      <c r="J191" s="153">
        <f>ROUND(I191*H191,2)</f>
        <v>0</v>
      </c>
      <c r="K191" s="154"/>
      <c r="L191" s="30"/>
      <c r="M191" s="155" t="s">
        <v>1</v>
      </c>
      <c r="N191" s="156" t="s">
        <v>43</v>
      </c>
      <c r="O191" s="54"/>
      <c r="P191" s="157">
        <f>O191*H191</f>
        <v>0</v>
      </c>
      <c r="Q191" s="157">
        <v>0</v>
      </c>
      <c r="R191" s="157">
        <f>Q191*H191</f>
        <v>0</v>
      </c>
      <c r="S191" s="157">
        <v>0</v>
      </c>
      <c r="T191" s="158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243</v>
      </c>
      <c r="AT191" s="159" t="s">
        <v>240</v>
      </c>
      <c r="AU191" s="159" t="s">
        <v>89</v>
      </c>
      <c r="AY191" s="14" t="s">
        <v>237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4" t="s">
        <v>89</v>
      </c>
      <c r="BK191" s="160">
        <f>ROUND(I191*H191,2)</f>
        <v>0</v>
      </c>
      <c r="BL191" s="14" t="s">
        <v>243</v>
      </c>
      <c r="BM191" s="159" t="s">
        <v>537</v>
      </c>
    </row>
    <row r="192" spans="1:65" s="2" customFormat="1" ht="21.75" customHeight="1" x14ac:dyDescent="0.2">
      <c r="A192" s="29"/>
      <c r="B192" s="146"/>
      <c r="C192" s="147" t="s">
        <v>384</v>
      </c>
      <c r="D192" s="147" t="s">
        <v>240</v>
      </c>
      <c r="E192" s="148"/>
      <c r="F192" s="149" t="s">
        <v>4849</v>
      </c>
      <c r="G192" s="150" t="s">
        <v>307</v>
      </c>
      <c r="H192" s="151">
        <v>29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243</v>
      </c>
      <c r="AT192" s="159" t="s">
        <v>240</v>
      </c>
      <c r="AU192" s="159" t="s">
        <v>89</v>
      </c>
      <c r="AY192" s="14" t="s">
        <v>237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243</v>
      </c>
      <c r="BM192" s="159" t="s">
        <v>539</v>
      </c>
    </row>
    <row r="193" spans="1:65" s="2" customFormat="1" ht="16.5" customHeight="1" x14ac:dyDescent="0.2">
      <c r="A193" s="29"/>
      <c r="B193" s="146"/>
      <c r="C193" s="147" t="s">
        <v>387</v>
      </c>
      <c r="D193" s="147" t="s">
        <v>240</v>
      </c>
      <c r="E193" s="148"/>
      <c r="F193" s="149" t="s">
        <v>1166</v>
      </c>
      <c r="G193" s="150" t="s">
        <v>307</v>
      </c>
      <c r="H193" s="151">
        <v>29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243</v>
      </c>
      <c r="AT193" s="159" t="s">
        <v>240</v>
      </c>
      <c r="AU193" s="159" t="s">
        <v>89</v>
      </c>
      <c r="AY193" s="14" t="s">
        <v>237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243</v>
      </c>
      <c r="BM193" s="159" t="s">
        <v>541</v>
      </c>
    </row>
    <row r="194" spans="1:65" s="12" customFormat="1" ht="22.95" customHeight="1" x14ac:dyDescent="0.25">
      <c r="B194" s="134"/>
      <c r="D194" s="135" t="s">
        <v>76</v>
      </c>
      <c r="E194" s="144"/>
      <c r="F194" s="144" t="s">
        <v>1168</v>
      </c>
      <c r="I194" s="137"/>
      <c r="J194" s="145">
        <f>BK194</f>
        <v>0</v>
      </c>
      <c r="L194" s="134"/>
      <c r="M194" s="138"/>
      <c r="N194" s="139"/>
      <c r="O194" s="139"/>
      <c r="P194" s="140">
        <f>SUM(P195:P202)</f>
        <v>0</v>
      </c>
      <c r="Q194" s="139"/>
      <c r="R194" s="140">
        <f>SUM(R195:R202)</f>
        <v>0</v>
      </c>
      <c r="S194" s="139"/>
      <c r="T194" s="141">
        <f>SUM(T195:T202)</f>
        <v>0</v>
      </c>
      <c r="AR194" s="135" t="s">
        <v>83</v>
      </c>
      <c r="AT194" s="142" t="s">
        <v>76</v>
      </c>
      <c r="AU194" s="142" t="s">
        <v>83</v>
      </c>
      <c r="AY194" s="135" t="s">
        <v>237</v>
      </c>
      <c r="BK194" s="143">
        <f>SUM(BK195:BK202)</f>
        <v>0</v>
      </c>
    </row>
    <row r="195" spans="1:65" s="2" customFormat="1" ht="16.5" customHeight="1" x14ac:dyDescent="0.2">
      <c r="A195" s="29"/>
      <c r="B195" s="146"/>
      <c r="C195" s="147" t="s">
        <v>390</v>
      </c>
      <c r="D195" s="147" t="s">
        <v>240</v>
      </c>
      <c r="E195" s="148"/>
      <c r="F195" s="149" t="s">
        <v>4850</v>
      </c>
      <c r="G195" s="150" t="s">
        <v>307</v>
      </c>
      <c r="H195" s="151">
        <v>92</v>
      </c>
      <c r="I195" s="152"/>
      <c r="J195" s="153">
        <f t="shared" ref="J195:J202" si="30"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ref="P195:P202" si="31">O195*H195</f>
        <v>0</v>
      </c>
      <c r="Q195" s="157">
        <v>0</v>
      </c>
      <c r="R195" s="157">
        <f t="shared" ref="R195:R202" si="32">Q195*H195</f>
        <v>0</v>
      </c>
      <c r="S195" s="157">
        <v>0</v>
      </c>
      <c r="T195" s="158">
        <f t="shared" ref="T195:T202" si="33"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243</v>
      </c>
      <c r="AT195" s="159" t="s">
        <v>240</v>
      </c>
      <c r="AU195" s="159" t="s">
        <v>89</v>
      </c>
      <c r="AY195" s="14" t="s">
        <v>237</v>
      </c>
      <c r="BE195" s="160">
        <f t="shared" ref="BE195:BE202" si="34">IF(N195="základná",J195,0)</f>
        <v>0</v>
      </c>
      <c r="BF195" s="160">
        <f t="shared" ref="BF195:BF202" si="35">IF(N195="znížená",J195,0)</f>
        <v>0</v>
      </c>
      <c r="BG195" s="160">
        <f t="shared" ref="BG195:BG202" si="36">IF(N195="zákl. prenesená",J195,0)</f>
        <v>0</v>
      </c>
      <c r="BH195" s="160">
        <f t="shared" ref="BH195:BH202" si="37">IF(N195="zníž. prenesená",J195,0)</f>
        <v>0</v>
      </c>
      <c r="BI195" s="160">
        <f t="shared" ref="BI195:BI202" si="38">IF(N195="nulová",J195,0)</f>
        <v>0</v>
      </c>
      <c r="BJ195" s="14" t="s">
        <v>89</v>
      </c>
      <c r="BK195" s="160">
        <f t="shared" ref="BK195:BK202" si="39">ROUND(I195*H195,2)</f>
        <v>0</v>
      </c>
      <c r="BL195" s="14" t="s">
        <v>243</v>
      </c>
      <c r="BM195" s="159" t="s">
        <v>543</v>
      </c>
    </row>
    <row r="196" spans="1:65" s="2" customFormat="1" ht="16.5" customHeight="1" x14ac:dyDescent="0.2">
      <c r="A196" s="29"/>
      <c r="B196" s="146"/>
      <c r="C196" s="147" t="s">
        <v>244</v>
      </c>
      <c r="D196" s="147" t="s">
        <v>240</v>
      </c>
      <c r="E196" s="148"/>
      <c r="F196" s="149" t="s">
        <v>4851</v>
      </c>
      <c r="G196" s="150" t="s">
        <v>307</v>
      </c>
      <c r="H196" s="151">
        <v>7</v>
      </c>
      <c r="I196" s="152"/>
      <c r="J196" s="153">
        <f t="shared" si="3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31"/>
        <v>0</v>
      </c>
      <c r="Q196" s="157">
        <v>0</v>
      </c>
      <c r="R196" s="157">
        <f t="shared" si="32"/>
        <v>0</v>
      </c>
      <c r="S196" s="157">
        <v>0</v>
      </c>
      <c r="T196" s="158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243</v>
      </c>
      <c r="AT196" s="159" t="s">
        <v>240</v>
      </c>
      <c r="AU196" s="159" t="s">
        <v>89</v>
      </c>
      <c r="AY196" s="14" t="s">
        <v>237</v>
      </c>
      <c r="BE196" s="160">
        <f t="shared" si="34"/>
        <v>0</v>
      </c>
      <c r="BF196" s="160">
        <f t="shared" si="35"/>
        <v>0</v>
      </c>
      <c r="BG196" s="160">
        <f t="shared" si="36"/>
        <v>0</v>
      </c>
      <c r="BH196" s="160">
        <f t="shared" si="37"/>
        <v>0</v>
      </c>
      <c r="BI196" s="160">
        <f t="shared" si="38"/>
        <v>0</v>
      </c>
      <c r="BJ196" s="14" t="s">
        <v>89</v>
      </c>
      <c r="BK196" s="160">
        <f t="shared" si="39"/>
        <v>0</v>
      </c>
      <c r="BL196" s="14" t="s">
        <v>243</v>
      </c>
      <c r="BM196" s="159" t="s">
        <v>545</v>
      </c>
    </row>
    <row r="197" spans="1:65" s="2" customFormat="1" ht="21.75" customHeight="1" x14ac:dyDescent="0.2">
      <c r="A197" s="29"/>
      <c r="B197" s="146"/>
      <c r="C197" s="147" t="s">
        <v>394</v>
      </c>
      <c r="D197" s="147" t="s">
        <v>240</v>
      </c>
      <c r="E197" s="148"/>
      <c r="F197" s="149" t="s">
        <v>4852</v>
      </c>
      <c r="G197" s="150" t="s">
        <v>307</v>
      </c>
      <c r="H197" s="151">
        <v>101</v>
      </c>
      <c r="I197" s="152"/>
      <c r="J197" s="153">
        <f t="shared" si="3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31"/>
        <v>0</v>
      </c>
      <c r="Q197" s="157">
        <v>0</v>
      </c>
      <c r="R197" s="157">
        <f t="shared" si="32"/>
        <v>0</v>
      </c>
      <c r="S197" s="157">
        <v>0</v>
      </c>
      <c r="T197" s="158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243</v>
      </c>
      <c r="AT197" s="159" t="s">
        <v>240</v>
      </c>
      <c r="AU197" s="159" t="s">
        <v>89</v>
      </c>
      <c r="AY197" s="14" t="s">
        <v>237</v>
      </c>
      <c r="BE197" s="160">
        <f t="shared" si="34"/>
        <v>0</v>
      </c>
      <c r="BF197" s="160">
        <f t="shared" si="35"/>
        <v>0</v>
      </c>
      <c r="BG197" s="160">
        <f t="shared" si="36"/>
        <v>0</v>
      </c>
      <c r="BH197" s="160">
        <f t="shared" si="37"/>
        <v>0</v>
      </c>
      <c r="BI197" s="160">
        <f t="shared" si="38"/>
        <v>0</v>
      </c>
      <c r="BJ197" s="14" t="s">
        <v>89</v>
      </c>
      <c r="BK197" s="160">
        <f t="shared" si="39"/>
        <v>0</v>
      </c>
      <c r="BL197" s="14" t="s">
        <v>243</v>
      </c>
      <c r="BM197" s="159" t="s">
        <v>547</v>
      </c>
    </row>
    <row r="198" spans="1:65" s="2" customFormat="1" ht="21.75" customHeight="1" x14ac:dyDescent="0.2">
      <c r="A198" s="29"/>
      <c r="B198" s="146"/>
      <c r="C198" s="147" t="s">
        <v>246</v>
      </c>
      <c r="D198" s="147" t="s">
        <v>240</v>
      </c>
      <c r="E198" s="148"/>
      <c r="F198" s="149" t="s">
        <v>4853</v>
      </c>
      <c r="G198" s="150" t="s">
        <v>307</v>
      </c>
      <c r="H198" s="151">
        <v>58</v>
      </c>
      <c r="I198" s="152"/>
      <c r="J198" s="153">
        <f t="shared" si="3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31"/>
        <v>0</v>
      </c>
      <c r="Q198" s="157">
        <v>0</v>
      </c>
      <c r="R198" s="157">
        <f t="shared" si="32"/>
        <v>0</v>
      </c>
      <c r="S198" s="157">
        <v>0</v>
      </c>
      <c r="T198" s="158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243</v>
      </c>
      <c r="AT198" s="159" t="s">
        <v>240</v>
      </c>
      <c r="AU198" s="159" t="s">
        <v>89</v>
      </c>
      <c r="AY198" s="14" t="s">
        <v>237</v>
      </c>
      <c r="BE198" s="160">
        <f t="shared" si="34"/>
        <v>0</v>
      </c>
      <c r="BF198" s="160">
        <f t="shared" si="35"/>
        <v>0</v>
      </c>
      <c r="BG198" s="160">
        <f t="shared" si="36"/>
        <v>0</v>
      </c>
      <c r="BH198" s="160">
        <f t="shared" si="37"/>
        <v>0</v>
      </c>
      <c r="BI198" s="160">
        <f t="shared" si="38"/>
        <v>0</v>
      </c>
      <c r="BJ198" s="14" t="s">
        <v>89</v>
      </c>
      <c r="BK198" s="160">
        <f t="shared" si="39"/>
        <v>0</v>
      </c>
      <c r="BL198" s="14" t="s">
        <v>243</v>
      </c>
      <c r="BM198" s="159" t="s">
        <v>549</v>
      </c>
    </row>
    <row r="199" spans="1:65" s="2" customFormat="1" ht="16.5" customHeight="1" x14ac:dyDescent="0.2">
      <c r="A199" s="29"/>
      <c r="B199" s="146"/>
      <c r="C199" s="147" t="s">
        <v>399</v>
      </c>
      <c r="D199" s="147" t="s">
        <v>240</v>
      </c>
      <c r="E199" s="148"/>
      <c r="F199" s="149" t="s">
        <v>4854</v>
      </c>
      <c r="G199" s="150" t="s">
        <v>307</v>
      </c>
      <c r="H199" s="151">
        <v>29</v>
      </c>
      <c r="I199" s="152"/>
      <c r="J199" s="153">
        <f t="shared" si="3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31"/>
        <v>0</v>
      </c>
      <c r="Q199" s="157">
        <v>0</v>
      </c>
      <c r="R199" s="157">
        <f t="shared" si="32"/>
        <v>0</v>
      </c>
      <c r="S199" s="157">
        <v>0</v>
      </c>
      <c r="T199" s="158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243</v>
      </c>
      <c r="AT199" s="159" t="s">
        <v>240</v>
      </c>
      <c r="AU199" s="159" t="s">
        <v>89</v>
      </c>
      <c r="AY199" s="14" t="s">
        <v>237</v>
      </c>
      <c r="BE199" s="160">
        <f t="shared" si="34"/>
        <v>0</v>
      </c>
      <c r="BF199" s="160">
        <f t="shared" si="35"/>
        <v>0</v>
      </c>
      <c r="BG199" s="160">
        <f t="shared" si="36"/>
        <v>0</v>
      </c>
      <c r="BH199" s="160">
        <f t="shared" si="37"/>
        <v>0</v>
      </c>
      <c r="BI199" s="160">
        <f t="shared" si="38"/>
        <v>0</v>
      </c>
      <c r="BJ199" s="14" t="s">
        <v>89</v>
      </c>
      <c r="BK199" s="160">
        <f t="shared" si="39"/>
        <v>0</v>
      </c>
      <c r="BL199" s="14" t="s">
        <v>243</v>
      </c>
      <c r="BM199" s="159" t="s">
        <v>551</v>
      </c>
    </row>
    <row r="200" spans="1:65" s="2" customFormat="1" ht="16.5" customHeight="1" x14ac:dyDescent="0.2">
      <c r="A200" s="29"/>
      <c r="B200" s="146"/>
      <c r="C200" s="147" t="s">
        <v>249</v>
      </c>
      <c r="D200" s="147" t="s">
        <v>240</v>
      </c>
      <c r="E200" s="148"/>
      <c r="F200" s="149" t="s">
        <v>1174</v>
      </c>
      <c r="G200" s="150" t="s">
        <v>307</v>
      </c>
      <c r="H200" s="151">
        <v>7</v>
      </c>
      <c r="I200" s="152"/>
      <c r="J200" s="153">
        <f t="shared" si="3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31"/>
        <v>0</v>
      </c>
      <c r="Q200" s="157">
        <v>0</v>
      </c>
      <c r="R200" s="157">
        <f t="shared" si="32"/>
        <v>0</v>
      </c>
      <c r="S200" s="157">
        <v>0</v>
      </c>
      <c r="T200" s="158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243</v>
      </c>
      <c r="AT200" s="159" t="s">
        <v>240</v>
      </c>
      <c r="AU200" s="159" t="s">
        <v>89</v>
      </c>
      <c r="AY200" s="14" t="s">
        <v>237</v>
      </c>
      <c r="BE200" s="160">
        <f t="shared" si="34"/>
        <v>0</v>
      </c>
      <c r="BF200" s="160">
        <f t="shared" si="35"/>
        <v>0</v>
      </c>
      <c r="BG200" s="160">
        <f t="shared" si="36"/>
        <v>0</v>
      </c>
      <c r="BH200" s="160">
        <f t="shared" si="37"/>
        <v>0</v>
      </c>
      <c r="BI200" s="160">
        <f t="shared" si="38"/>
        <v>0</v>
      </c>
      <c r="BJ200" s="14" t="s">
        <v>89</v>
      </c>
      <c r="BK200" s="160">
        <f t="shared" si="39"/>
        <v>0</v>
      </c>
      <c r="BL200" s="14" t="s">
        <v>243</v>
      </c>
      <c r="BM200" s="159" t="s">
        <v>553</v>
      </c>
    </row>
    <row r="201" spans="1:65" s="2" customFormat="1" ht="16.5" customHeight="1" x14ac:dyDescent="0.2">
      <c r="A201" s="29"/>
      <c r="B201" s="146"/>
      <c r="C201" s="147" t="s">
        <v>404</v>
      </c>
      <c r="D201" s="147" t="s">
        <v>240</v>
      </c>
      <c r="E201" s="148"/>
      <c r="F201" s="149" t="s">
        <v>1176</v>
      </c>
      <c r="G201" s="150" t="s">
        <v>307</v>
      </c>
      <c r="H201" s="151">
        <v>49</v>
      </c>
      <c r="I201" s="152"/>
      <c r="J201" s="153">
        <f t="shared" si="3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31"/>
        <v>0</v>
      </c>
      <c r="Q201" s="157">
        <v>0</v>
      </c>
      <c r="R201" s="157">
        <f t="shared" si="32"/>
        <v>0</v>
      </c>
      <c r="S201" s="157">
        <v>0</v>
      </c>
      <c r="T201" s="158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243</v>
      </c>
      <c r="AT201" s="159" t="s">
        <v>240</v>
      </c>
      <c r="AU201" s="159" t="s">
        <v>89</v>
      </c>
      <c r="AY201" s="14" t="s">
        <v>237</v>
      </c>
      <c r="BE201" s="160">
        <f t="shared" si="34"/>
        <v>0</v>
      </c>
      <c r="BF201" s="160">
        <f t="shared" si="35"/>
        <v>0</v>
      </c>
      <c r="BG201" s="160">
        <f t="shared" si="36"/>
        <v>0</v>
      </c>
      <c r="BH201" s="160">
        <f t="shared" si="37"/>
        <v>0</v>
      </c>
      <c r="BI201" s="160">
        <f t="shared" si="38"/>
        <v>0</v>
      </c>
      <c r="BJ201" s="14" t="s">
        <v>89</v>
      </c>
      <c r="BK201" s="160">
        <f t="shared" si="39"/>
        <v>0</v>
      </c>
      <c r="BL201" s="14" t="s">
        <v>243</v>
      </c>
      <c r="BM201" s="159" t="s">
        <v>555</v>
      </c>
    </row>
    <row r="202" spans="1:65" s="2" customFormat="1" ht="21.75" customHeight="1" x14ac:dyDescent="0.2">
      <c r="A202" s="29"/>
      <c r="B202" s="146"/>
      <c r="C202" s="147" t="s">
        <v>407</v>
      </c>
      <c r="D202" s="147" t="s">
        <v>240</v>
      </c>
      <c r="E202" s="148"/>
      <c r="F202" s="149" t="s">
        <v>1178</v>
      </c>
      <c r="G202" s="150" t="s">
        <v>307</v>
      </c>
      <c r="H202" s="151">
        <v>4</v>
      </c>
      <c r="I202" s="152"/>
      <c r="J202" s="153">
        <f t="shared" si="3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31"/>
        <v>0</v>
      </c>
      <c r="Q202" s="157">
        <v>0</v>
      </c>
      <c r="R202" s="157">
        <f t="shared" si="32"/>
        <v>0</v>
      </c>
      <c r="S202" s="157">
        <v>0</v>
      </c>
      <c r="T202" s="158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243</v>
      </c>
      <c r="AT202" s="159" t="s">
        <v>240</v>
      </c>
      <c r="AU202" s="159" t="s">
        <v>89</v>
      </c>
      <c r="AY202" s="14" t="s">
        <v>237</v>
      </c>
      <c r="BE202" s="160">
        <f t="shared" si="34"/>
        <v>0</v>
      </c>
      <c r="BF202" s="160">
        <f t="shared" si="35"/>
        <v>0</v>
      </c>
      <c r="BG202" s="160">
        <f t="shared" si="36"/>
        <v>0</v>
      </c>
      <c r="BH202" s="160">
        <f t="shared" si="37"/>
        <v>0</v>
      </c>
      <c r="BI202" s="160">
        <f t="shared" si="38"/>
        <v>0</v>
      </c>
      <c r="BJ202" s="14" t="s">
        <v>89</v>
      </c>
      <c r="BK202" s="160">
        <f t="shared" si="39"/>
        <v>0</v>
      </c>
      <c r="BL202" s="14" t="s">
        <v>243</v>
      </c>
      <c r="BM202" s="159" t="s">
        <v>557</v>
      </c>
    </row>
    <row r="203" spans="1:65" s="12" customFormat="1" ht="22.95" customHeight="1" x14ac:dyDescent="0.25">
      <c r="B203" s="134"/>
      <c r="D203" s="135" t="s">
        <v>76</v>
      </c>
      <c r="E203" s="144"/>
      <c r="F203" s="144" t="s">
        <v>1180</v>
      </c>
      <c r="I203" s="137"/>
      <c r="J203" s="145">
        <f>BK203</f>
        <v>0</v>
      </c>
      <c r="L203" s="134"/>
      <c r="M203" s="138"/>
      <c r="N203" s="139"/>
      <c r="O203" s="139"/>
      <c r="P203" s="140">
        <f>SUM(P204:P206)</f>
        <v>0</v>
      </c>
      <c r="Q203" s="139"/>
      <c r="R203" s="140">
        <f>SUM(R204:R206)</f>
        <v>0</v>
      </c>
      <c r="S203" s="139"/>
      <c r="T203" s="141">
        <f>SUM(T204:T206)</f>
        <v>0</v>
      </c>
      <c r="AR203" s="135" t="s">
        <v>83</v>
      </c>
      <c r="AT203" s="142" t="s">
        <v>76</v>
      </c>
      <c r="AU203" s="142" t="s">
        <v>83</v>
      </c>
      <c r="AY203" s="135" t="s">
        <v>237</v>
      </c>
      <c r="BK203" s="143">
        <f>SUM(BK204:BK206)</f>
        <v>0</v>
      </c>
    </row>
    <row r="204" spans="1:65" s="2" customFormat="1" ht="16.5" customHeight="1" x14ac:dyDescent="0.2">
      <c r="A204" s="29"/>
      <c r="B204" s="146"/>
      <c r="C204" s="147" t="s">
        <v>410</v>
      </c>
      <c r="D204" s="147" t="s">
        <v>240</v>
      </c>
      <c r="E204" s="148"/>
      <c r="F204" s="149" t="s">
        <v>1181</v>
      </c>
      <c r="G204" s="150" t="s">
        <v>307</v>
      </c>
      <c r="H204" s="151">
        <v>54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243</v>
      </c>
      <c r="AT204" s="159" t="s">
        <v>240</v>
      </c>
      <c r="AU204" s="159" t="s">
        <v>89</v>
      </c>
      <c r="AY204" s="14" t="s">
        <v>237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243</v>
      </c>
      <c r="BM204" s="159" t="s">
        <v>559</v>
      </c>
    </row>
    <row r="205" spans="1:65" s="2" customFormat="1" ht="21.75" customHeight="1" x14ac:dyDescent="0.2">
      <c r="A205" s="29"/>
      <c r="B205" s="146"/>
      <c r="C205" s="147" t="s">
        <v>251</v>
      </c>
      <c r="D205" s="147" t="s">
        <v>240</v>
      </c>
      <c r="E205" s="148"/>
      <c r="F205" s="149" t="s">
        <v>1183</v>
      </c>
      <c r="G205" s="150" t="s">
        <v>307</v>
      </c>
      <c r="H205" s="151">
        <v>54</v>
      </c>
      <c r="I205" s="152"/>
      <c r="J205" s="153">
        <f>ROUND(I205*H205,2)</f>
        <v>0</v>
      </c>
      <c r="K205" s="154"/>
      <c r="L205" s="30"/>
      <c r="M205" s="155" t="s">
        <v>1</v>
      </c>
      <c r="N205" s="156" t="s">
        <v>43</v>
      </c>
      <c r="O205" s="54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243</v>
      </c>
      <c r="AT205" s="159" t="s">
        <v>240</v>
      </c>
      <c r="AU205" s="159" t="s">
        <v>89</v>
      </c>
      <c r="AY205" s="14" t="s">
        <v>237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4" t="s">
        <v>89</v>
      </c>
      <c r="BK205" s="160">
        <f>ROUND(I205*H205,2)</f>
        <v>0</v>
      </c>
      <c r="BL205" s="14" t="s">
        <v>243</v>
      </c>
      <c r="BM205" s="159" t="s">
        <v>561</v>
      </c>
    </row>
    <row r="206" spans="1:65" s="2" customFormat="1" ht="21.75" customHeight="1" x14ac:dyDescent="0.2">
      <c r="A206" s="29"/>
      <c r="B206" s="146"/>
      <c r="C206" s="147" t="s">
        <v>416</v>
      </c>
      <c r="D206" s="147" t="s">
        <v>240</v>
      </c>
      <c r="E206" s="148"/>
      <c r="F206" s="149" t="s">
        <v>1185</v>
      </c>
      <c r="G206" s="150" t="s">
        <v>307</v>
      </c>
      <c r="H206" s="151">
        <v>108</v>
      </c>
      <c r="I206" s="152"/>
      <c r="J206" s="153">
        <f>ROUND(I206*H206,2)</f>
        <v>0</v>
      </c>
      <c r="K206" s="154"/>
      <c r="L206" s="30"/>
      <c r="M206" s="155" t="s">
        <v>1</v>
      </c>
      <c r="N206" s="156" t="s">
        <v>43</v>
      </c>
      <c r="O206" s="54"/>
      <c r="P206" s="157">
        <f>O206*H206</f>
        <v>0</v>
      </c>
      <c r="Q206" s="157">
        <v>0</v>
      </c>
      <c r="R206" s="157">
        <f>Q206*H206</f>
        <v>0</v>
      </c>
      <c r="S206" s="157">
        <v>0</v>
      </c>
      <c r="T206" s="158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243</v>
      </c>
      <c r="AT206" s="159" t="s">
        <v>240</v>
      </c>
      <c r="AU206" s="159" t="s">
        <v>89</v>
      </c>
      <c r="AY206" s="14" t="s">
        <v>237</v>
      </c>
      <c r="BE206" s="160">
        <f>IF(N206="základná",J206,0)</f>
        <v>0</v>
      </c>
      <c r="BF206" s="160">
        <f>IF(N206="znížená",J206,0)</f>
        <v>0</v>
      </c>
      <c r="BG206" s="160">
        <f>IF(N206="zákl. prenesená",J206,0)</f>
        <v>0</v>
      </c>
      <c r="BH206" s="160">
        <f>IF(N206="zníž. prenesená",J206,0)</f>
        <v>0</v>
      </c>
      <c r="BI206" s="160">
        <f>IF(N206="nulová",J206,0)</f>
        <v>0</v>
      </c>
      <c r="BJ206" s="14" t="s">
        <v>89</v>
      </c>
      <c r="BK206" s="160">
        <f>ROUND(I206*H206,2)</f>
        <v>0</v>
      </c>
      <c r="BL206" s="14" t="s">
        <v>243</v>
      </c>
      <c r="BM206" s="159" t="s">
        <v>563</v>
      </c>
    </row>
    <row r="207" spans="1:65" s="12" customFormat="1" ht="22.95" customHeight="1" x14ac:dyDescent="0.25">
      <c r="B207" s="134"/>
      <c r="D207" s="135" t="s">
        <v>76</v>
      </c>
      <c r="E207" s="144"/>
      <c r="F207" s="144" t="s">
        <v>1187</v>
      </c>
      <c r="I207" s="137"/>
      <c r="J207" s="145">
        <f>BK207</f>
        <v>0</v>
      </c>
      <c r="L207" s="134"/>
      <c r="M207" s="138"/>
      <c r="N207" s="139"/>
      <c r="O207" s="139"/>
      <c r="P207" s="140">
        <f>SUM(P208:P214)</f>
        <v>0</v>
      </c>
      <c r="Q207" s="139"/>
      <c r="R207" s="140">
        <f>SUM(R208:R214)</f>
        <v>0</v>
      </c>
      <c r="S207" s="139"/>
      <c r="T207" s="141">
        <f>SUM(T208:T214)</f>
        <v>0</v>
      </c>
      <c r="AR207" s="135" t="s">
        <v>83</v>
      </c>
      <c r="AT207" s="142" t="s">
        <v>76</v>
      </c>
      <c r="AU207" s="142" t="s">
        <v>83</v>
      </c>
      <c r="AY207" s="135" t="s">
        <v>237</v>
      </c>
      <c r="BK207" s="143">
        <f>SUM(BK208:BK214)</f>
        <v>0</v>
      </c>
    </row>
    <row r="208" spans="1:65" s="2" customFormat="1" ht="16.5" customHeight="1" x14ac:dyDescent="0.2">
      <c r="A208" s="29"/>
      <c r="B208" s="146"/>
      <c r="C208" s="147" t="s">
        <v>254</v>
      </c>
      <c r="D208" s="147" t="s">
        <v>240</v>
      </c>
      <c r="E208" s="148"/>
      <c r="F208" s="149" t="s">
        <v>1188</v>
      </c>
      <c r="G208" s="150" t="s">
        <v>376</v>
      </c>
      <c r="H208" s="151">
        <v>7</v>
      </c>
      <c r="I208" s="152"/>
      <c r="J208" s="153">
        <f t="shared" ref="J208:J214" si="40"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ref="P208:P214" si="41">O208*H208</f>
        <v>0</v>
      </c>
      <c r="Q208" s="157">
        <v>0</v>
      </c>
      <c r="R208" s="157">
        <f t="shared" ref="R208:R214" si="42">Q208*H208</f>
        <v>0</v>
      </c>
      <c r="S208" s="157">
        <v>0</v>
      </c>
      <c r="T208" s="158">
        <f t="shared" ref="T208:T214" si="4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243</v>
      </c>
      <c r="AT208" s="159" t="s">
        <v>240</v>
      </c>
      <c r="AU208" s="159" t="s">
        <v>89</v>
      </c>
      <c r="AY208" s="14" t="s">
        <v>237</v>
      </c>
      <c r="BE208" s="160">
        <f t="shared" ref="BE208:BE214" si="44">IF(N208="základná",J208,0)</f>
        <v>0</v>
      </c>
      <c r="BF208" s="160">
        <f t="shared" ref="BF208:BF214" si="45">IF(N208="znížená",J208,0)</f>
        <v>0</v>
      </c>
      <c r="BG208" s="160">
        <f t="shared" ref="BG208:BG214" si="46">IF(N208="zákl. prenesená",J208,0)</f>
        <v>0</v>
      </c>
      <c r="BH208" s="160">
        <f t="shared" ref="BH208:BH214" si="47">IF(N208="zníž. prenesená",J208,0)</f>
        <v>0</v>
      </c>
      <c r="BI208" s="160">
        <f t="shared" ref="BI208:BI214" si="48">IF(N208="nulová",J208,0)</f>
        <v>0</v>
      </c>
      <c r="BJ208" s="14" t="s">
        <v>89</v>
      </c>
      <c r="BK208" s="160">
        <f t="shared" ref="BK208:BK214" si="49">ROUND(I208*H208,2)</f>
        <v>0</v>
      </c>
      <c r="BL208" s="14" t="s">
        <v>243</v>
      </c>
      <c r="BM208" s="159" t="s">
        <v>565</v>
      </c>
    </row>
    <row r="209" spans="1:65" s="2" customFormat="1" ht="16.5" customHeight="1" x14ac:dyDescent="0.2">
      <c r="A209" s="29"/>
      <c r="B209" s="146"/>
      <c r="C209" s="147" t="s">
        <v>422</v>
      </c>
      <c r="D209" s="147" t="s">
        <v>240</v>
      </c>
      <c r="E209" s="148"/>
      <c r="F209" s="149" t="s">
        <v>1190</v>
      </c>
      <c r="G209" s="150" t="s">
        <v>376</v>
      </c>
      <c r="H209" s="151">
        <v>730</v>
      </c>
      <c r="I209" s="152"/>
      <c r="J209" s="153">
        <f t="shared" si="4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41"/>
        <v>0</v>
      </c>
      <c r="Q209" s="157">
        <v>0</v>
      </c>
      <c r="R209" s="157">
        <f t="shared" si="42"/>
        <v>0</v>
      </c>
      <c r="S209" s="157">
        <v>0</v>
      </c>
      <c r="T209" s="158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243</v>
      </c>
      <c r="AT209" s="159" t="s">
        <v>240</v>
      </c>
      <c r="AU209" s="159" t="s">
        <v>89</v>
      </c>
      <c r="AY209" s="14" t="s">
        <v>237</v>
      </c>
      <c r="BE209" s="160">
        <f t="shared" si="44"/>
        <v>0</v>
      </c>
      <c r="BF209" s="160">
        <f t="shared" si="45"/>
        <v>0</v>
      </c>
      <c r="BG209" s="160">
        <f t="shared" si="46"/>
        <v>0</v>
      </c>
      <c r="BH209" s="160">
        <f t="shared" si="47"/>
        <v>0</v>
      </c>
      <c r="BI209" s="160">
        <f t="shared" si="48"/>
        <v>0</v>
      </c>
      <c r="BJ209" s="14" t="s">
        <v>89</v>
      </c>
      <c r="BK209" s="160">
        <f t="shared" si="49"/>
        <v>0</v>
      </c>
      <c r="BL209" s="14" t="s">
        <v>243</v>
      </c>
      <c r="BM209" s="159" t="s">
        <v>566</v>
      </c>
    </row>
    <row r="210" spans="1:65" s="2" customFormat="1" ht="16.5" customHeight="1" x14ac:dyDescent="0.2">
      <c r="A210" s="29"/>
      <c r="B210" s="146"/>
      <c r="C210" s="147" t="s">
        <v>256</v>
      </c>
      <c r="D210" s="147" t="s">
        <v>240</v>
      </c>
      <c r="E210" s="148"/>
      <c r="F210" s="149" t="s">
        <v>1192</v>
      </c>
      <c r="G210" s="150" t="s">
        <v>307</v>
      </c>
      <c r="H210" s="151">
        <v>7</v>
      </c>
      <c r="I210" s="152"/>
      <c r="J210" s="153">
        <f t="shared" si="4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41"/>
        <v>0</v>
      </c>
      <c r="Q210" s="157">
        <v>0</v>
      </c>
      <c r="R210" s="157">
        <f t="shared" si="42"/>
        <v>0</v>
      </c>
      <c r="S210" s="157">
        <v>0</v>
      </c>
      <c r="T210" s="158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243</v>
      </c>
      <c r="AT210" s="159" t="s">
        <v>240</v>
      </c>
      <c r="AU210" s="159" t="s">
        <v>89</v>
      </c>
      <c r="AY210" s="14" t="s">
        <v>237</v>
      </c>
      <c r="BE210" s="160">
        <f t="shared" si="44"/>
        <v>0</v>
      </c>
      <c r="BF210" s="160">
        <f t="shared" si="45"/>
        <v>0</v>
      </c>
      <c r="BG210" s="160">
        <f t="shared" si="46"/>
        <v>0</v>
      </c>
      <c r="BH210" s="160">
        <f t="shared" si="47"/>
        <v>0</v>
      </c>
      <c r="BI210" s="160">
        <f t="shared" si="48"/>
        <v>0</v>
      </c>
      <c r="BJ210" s="14" t="s">
        <v>89</v>
      </c>
      <c r="BK210" s="160">
        <f t="shared" si="49"/>
        <v>0</v>
      </c>
      <c r="BL210" s="14" t="s">
        <v>243</v>
      </c>
      <c r="BM210" s="159" t="s">
        <v>568</v>
      </c>
    </row>
    <row r="211" spans="1:65" s="2" customFormat="1" ht="16.5" customHeight="1" x14ac:dyDescent="0.2">
      <c r="A211" s="29"/>
      <c r="B211" s="146"/>
      <c r="C211" s="147" t="s">
        <v>427</v>
      </c>
      <c r="D211" s="147" t="s">
        <v>240</v>
      </c>
      <c r="E211" s="148"/>
      <c r="F211" s="149" t="s">
        <v>1194</v>
      </c>
      <c r="G211" s="150" t="s">
        <v>307</v>
      </c>
      <c r="H211" s="151">
        <v>2540</v>
      </c>
      <c r="I211" s="152"/>
      <c r="J211" s="153">
        <f t="shared" si="4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41"/>
        <v>0</v>
      </c>
      <c r="Q211" s="157">
        <v>0</v>
      </c>
      <c r="R211" s="157">
        <f t="shared" si="42"/>
        <v>0</v>
      </c>
      <c r="S211" s="157">
        <v>0</v>
      </c>
      <c r="T211" s="158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243</v>
      </c>
      <c r="AT211" s="159" t="s">
        <v>240</v>
      </c>
      <c r="AU211" s="159" t="s">
        <v>89</v>
      </c>
      <c r="AY211" s="14" t="s">
        <v>237</v>
      </c>
      <c r="BE211" s="160">
        <f t="shared" si="44"/>
        <v>0</v>
      </c>
      <c r="BF211" s="160">
        <f t="shared" si="45"/>
        <v>0</v>
      </c>
      <c r="BG211" s="160">
        <f t="shared" si="46"/>
        <v>0</v>
      </c>
      <c r="BH211" s="160">
        <f t="shared" si="47"/>
        <v>0</v>
      </c>
      <c r="BI211" s="160">
        <f t="shared" si="48"/>
        <v>0</v>
      </c>
      <c r="BJ211" s="14" t="s">
        <v>89</v>
      </c>
      <c r="BK211" s="160">
        <f t="shared" si="49"/>
        <v>0</v>
      </c>
      <c r="BL211" s="14" t="s">
        <v>243</v>
      </c>
      <c r="BM211" s="159" t="s">
        <v>570</v>
      </c>
    </row>
    <row r="212" spans="1:65" s="2" customFormat="1" ht="16.5" customHeight="1" x14ac:dyDescent="0.2">
      <c r="A212" s="29"/>
      <c r="B212" s="146"/>
      <c r="C212" s="147" t="s">
        <v>430</v>
      </c>
      <c r="D212" s="147" t="s">
        <v>240</v>
      </c>
      <c r="E212" s="148"/>
      <c r="F212" s="149" t="s">
        <v>1196</v>
      </c>
      <c r="G212" s="150" t="s">
        <v>307</v>
      </c>
      <c r="H212" s="151">
        <v>2540</v>
      </c>
      <c r="I212" s="152"/>
      <c r="J212" s="153">
        <f t="shared" si="4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41"/>
        <v>0</v>
      </c>
      <c r="Q212" s="157">
        <v>0</v>
      </c>
      <c r="R212" s="157">
        <f t="shared" si="42"/>
        <v>0</v>
      </c>
      <c r="S212" s="157">
        <v>0</v>
      </c>
      <c r="T212" s="158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243</v>
      </c>
      <c r="AT212" s="159" t="s">
        <v>240</v>
      </c>
      <c r="AU212" s="159" t="s">
        <v>89</v>
      </c>
      <c r="AY212" s="14" t="s">
        <v>237</v>
      </c>
      <c r="BE212" s="160">
        <f t="shared" si="44"/>
        <v>0</v>
      </c>
      <c r="BF212" s="160">
        <f t="shared" si="45"/>
        <v>0</v>
      </c>
      <c r="BG212" s="160">
        <f t="shared" si="46"/>
        <v>0</v>
      </c>
      <c r="BH212" s="160">
        <f t="shared" si="47"/>
        <v>0</v>
      </c>
      <c r="BI212" s="160">
        <f t="shared" si="48"/>
        <v>0</v>
      </c>
      <c r="BJ212" s="14" t="s">
        <v>89</v>
      </c>
      <c r="BK212" s="160">
        <f t="shared" si="49"/>
        <v>0</v>
      </c>
      <c r="BL212" s="14" t="s">
        <v>243</v>
      </c>
      <c r="BM212" s="159" t="s">
        <v>572</v>
      </c>
    </row>
    <row r="213" spans="1:65" s="2" customFormat="1" ht="16.5" customHeight="1" x14ac:dyDescent="0.2">
      <c r="A213" s="29"/>
      <c r="B213" s="146"/>
      <c r="C213" s="147" t="s">
        <v>433</v>
      </c>
      <c r="D213" s="147" t="s">
        <v>240</v>
      </c>
      <c r="E213" s="148"/>
      <c r="F213" s="149" t="s">
        <v>1198</v>
      </c>
      <c r="G213" s="150" t="s">
        <v>307</v>
      </c>
      <c r="H213" s="151">
        <v>7</v>
      </c>
      <c r="I213" s="152"/>
      <c r="J213" s="153">
        <f t="shared" si="4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41"/>
        <v>0</v>
      </c>
      <c r="Q213" s="157">
        <v>0</v>
      </c>
      <c r="R213" s="157">
        <f t="shared" si="42"/>
        <v>0</v>
      </c>
      <c r="S213" s="157">
        <v>0</v>
      </c>
      <c r="T213" s="158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243</v>
      </c>
      <c r="AT213" s="159" t="s">
        <v>240</v>
      </c>
      <c r="AU213" s="159" t="s">
        <v>89</v>
      </c>
      <c r="AY213" s="14" t="s">
        <v>237</v>
      </c>
      <c r="BE213" s="160">
        <f t="shared" si="44"/>
        <v>0</v>
      </c>
      <c r="BF213" s="160">
        <f t="shared" si="45"/>
        <v>0</v>
      </c>
      <c r="BG213" s="160">
        <f t="shared" si="46"/>
        <v>0</v>
      </c>
      <c r="BH213" s="160">
        <f t="shared" si="47"/>
        <v>0</v>
      </c>
      <c r="BI213" s="160">
        <f t="shared" si="48"/>
        <v>0</v>
      </c>
      <c r="BJ213" s="14" t="s">
        <v>89</v>
      </c>
      <c r="BK213" s="160">
        <f t="shared" si="49"/>
        <v>0</v>
      </c>
      <c r="BL213" s="14" t="s">
        <v>243</v>
      </c>
      <c r="BM213" s="159" t="s">
        <v>261</v>
      </c>
    </row>
    <row r="214" spans="1:65" s="2" customFormat="1" ht="16.5" customHeight="1" x14ac:dyDescent="0.2">
      <c r="A214" s="29"/>
      <c r="B214" s="146"/>
      <c r="C214" s="147" t="s">
        <v>436</v>
      </c>
      <c r="D214" s="147" t="s">
        <v>240</v>
      </c>
      <c r="E214" s="148"/>
      <c r="F214" s="149" t="s">
        <v>1200</v>
      </c>
      <c r="G214" s="150" t="s">
        <v>307</v>
      </c>
      <c r="H214" s="151">
        <v>7</v>
      </c>
      <c r="I214" s="152"/>
      <c r="J214" s="153">
        <f t="shared" si="40"/>
        <v>0</v>
      </c>
      <c r="K214" s="154"/>
      <c r="L214" s="30"/>
      <c r="M214" s="155" t="s">
        <v>1</v>
      </c>
      <c r="N214" s="156" t="s">
        <v>43</v>
      </c>
      <c r="O214" s="54"/>
      <c r="P214" s="157">
        <f t="shared" si="41"/>
        <v>0</v>
      </c>
      <c r="Q214" s="157">
        <v>0</v>
      </c>
      <c r="R214" s="157">
        <f t="shared" si="42"/>
        <v>0</v>
      </c>
      <c r="S214" s="157">
        <v>0</v>
      </c>
      <c r="T214" s="158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243</v>
      </c>
      <c r="AT214" s="159" t="s">
        <v>240</v>
      </c>
      <c r="AU214" s="159" t="s">
        <v>89</v>
      </c>
      <c r="AY214" s="14" t="s">
        <v>237</v>
      </c>
      <c r="BE214" s="160">
        <f t="shared" si="44"/>
        <v>0</v>
      </c>
      <c r="BF214" s="160">
        <f t="shared" si="45"/>
        <v>0</v>
      </c>
      <c r="BG214" s="160">
        <f t="shared" si="46"/>
        <v>0</v>
      </c>
      <c r="BH214" s="160">
        <f t="shared" si="47"/>
        <v>0</v>
      </c>
      <c r="BI214" s="160">
        <f t="shared" si="48"/>
        <v>0</v>
      </c>
      <c r="BJ214" s="14" t="s">
        <v>89</v>
      </c>
      <c r="BK214" s="160">
        <f t="shared" si="49"/>
        <v>0</v>
      </c>
      <c r="BL214" s="14" t="s">
        <v>243</v>
      </c>
      <c r="BM214" s="159" t="s">
        <v>574</v>
      </c>
    </row>
    <row r="215" spans="1:65" s="12" customFormat="1" ht="22.95" customHeight="1" x14ac:dyDescent="0.25">
      <c r="B215" s="134"/>
      <c r="D215" s="135" t="s">
        <v>76</v>
      </c>
      <c r="E215" s="144"/>
      <c r="F215" s="144" t="s">
        <v>1202</v>
      </c>
      <c r="I215" s="137"/>
      <c r="J215" s="145">
        <f>BK215</f>
        <v>0</v>
      </c>
      <c r="L215" s="134"/>
      <c r="M215" s="138"/>
      <c r="N215" s="139"/>
      <c r="O215" s="139"/>
      <c r="P215" s="140">
        <f>SUM(P216:P222)</f>
        <v>0</v>
      </c>
      <c r="Q215" s="139"/>
      <c r="R215" s="140">
        <f>SUM(R216:R222)</f>
        <v>0</v>
      </c>
      <c r="S215" s="139"/>
      <c r="T215" s="141">
        <f>SUM(T216:T222)</f>
        <v>0</v>
      </c>
      <c r="AR215" s="135" t="s">
        <v>83</v>
      </c>
      <c r="AT215" s="142" t="s">
        <v>76</v>
      </c>
      <c r="AU215" s="142" t="s">
        <v>83</v>
      </c>
      <c r="AY215" s="135" t="s">
        <v>237</v>
      </c>
      <c r="BK215" s="143">
        <f>SUM(BK216:BK222)</f>
        <v>0</v>
      </c>
    </row>
    <row r="216" spans="1:65" s="2" customFormat="1" ht="16.5" customHeight="1" x14ac:dyDescent="0.2">
      <c r="A216" s="29"/>
      <c r="B216" s="146"/>
      <c r="C216" s="147" t="s">
        <v>439</v>
      </c>
      <c r="D216" s="147" t="s">
        <v>240</v>
      </c>
      <c r="E216" s="148"/>
      <c r="F216" s="149" t="s">
        <v>1203</v>
      </c>
      <c r="G216" s="150" t="s">
        <v>376</v>
      </c>
      <c r="H216" s="151">
        <v>190</v>
      </c>
      <c r="I216" s="152"/>
      <c r="J216" s="153">
        <f t="shared" ref="J216:J222" si="50">ROUND(I216*H216,2)</f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ref="P216:P222" si="51">O216*H216</f>
        <v>0</v>
      </c>
      <c r="Q216" s="157">
        <v>0</v>
      </c>
      <c r="R216" s="157">
        <f t="shared" ref="R216:R222" si="52">Q216*H216</f>
        <v>0</v>
      </c>
      <c r="S216" s="157">
        <v>0</v>
      </c>
      <c r="T216" s="158">
        <f t="shared" ref="T216:T222" si="5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243</v>
      </c>
      <c r="AT216" s="159" t="s">
        <v>240</v>
      </c>
      <c r="AU216" s="159" t="s">
        <v>89</v>
      </c>
      <c r="AY216" s="14" t="s">
        <v>237</v>
      </c>
      <c r="BE216" s="160">
        <f t="shared" ref="BE216:BE222" si="54">IF(N216="základná",J216,0)</f>
        <v>0</v>
      </c>
      <c r="BF216" s="160">
        <f t="shared" ref="BF216:BF222" si="55">IF(N216="znížená",J216,0)</f>
        <v>0</v>
      </c>
      <c r="BG216" s="160">
        <f t="shared" ref="BG216:BG222" si="56">IF(N216="zákl. prenesená",J216,0)</f>
        <v>0</v>
      </c>
      <c r="BH216" s="160">
        <f t="shared" ref="BH216:BH222" si="57">IF(N216="zníž. prenesená",J216,0)</f>
        <v>0</v>
      </c>
      <c r="BI216" s="160">
        <f t="shared" ref="BI216:BI222" si="58">IF(N216="nulová",J216,0)</f>
        <v>0</v>
      </c>
      <c r="BJ216" s="14" t="s">
        <v>89</v>
      </c>
      <c r="BK216" s="160">
        <f t="shared" ref="BK216:BK222" si="59">ROUND(I216*H216,2)</f>
        <v>0</v>
      </c>
      <c r="BL216" s="14" t="s">
        <v>243</v>
      </c>
      <c r="BM216" s="159" t="s">
        <v>264</v>
      </c>
    </row>
    <row r="217" spans="1:65" s="2" customFormat="1" ht="16.5" customHeight="1" x14ac:dyDescent="0.2">
      <c r="A217" s="29"/>
      <c r="B217" s="146"/>
      <c r="C217" s="147" t="s">
        <v>442</v>
      </c>
      <c r="D217" s="147" t="s">
        <v>240</v>
      </c>
      <c r="E217" s="148"/>
      <c r="F217" s="149" t="s">
        <v>1205</v>
      </c>
      <c r="G217" s="150" t="s">
        <v>307</v>
      </c>
      <c r="H217" s="151">
        <v>9</v>
      </c>
      <c r="I217" s="152"/>
      <c r="J217" s="153">
        <f t="shared" si="5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51"/>
        <v>0</v>
      </c>
      <c r="Q217" s="157">
        <v>0</v>
      </c>
      <c r="R217" s="157">
        <f t="shared" si="52"/>
        <v>0</v>
      </c>
      <c r="S217" s="157">
        <v>0</v>
      </c>
      <c r="T217" s="158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243</v>
      </c>
      <c r="AT217" s="159" t="s">
        <v>240</v>
      </c>
      <c r="AU217" s="159" t="s">
        <v>89</v>
      </c>
      <c r="AY217" s="14" t="s">
        <v>237</v>
      </c>
      <c r="BE217" s="160">
        <f t="shared" si="54"/>
        <v>0</v>
      </c>
      <c r="BF217" s="160">
        <f t="shared" si="55"/>
        <v>0</v>
      </c>
      <c r="BG217" s="160">
        <f t="shared" si="56"/>
        <v>0</v>
      </c>
      <c r="BH217" s="160">
        <f t="shared" si="57"/>
        <v>0</v>
      </c>
      <c r="BI217" s="160">
        <f t="shared" si="58"/>
        <v>0</v>
      </c>
      <c r="BJ217" s="14" t="s">
        <v>89</v>
      </c>
      <c r="BK217" s="160">
        <f t="shared" si="59"/>
        <v>0</v>
      </c>
      <c r="BL217" s="14" t="s">
        <v>243</v>
      </c>
      <c r="BM217" s="159" t="s">
        <v>576</v>
      </c>
    </row>
    <row r="218" spans="1:65" s="2" customFormat="1" ht="16.5" customHeight="1" x14ac:dyDescent="0.2">
      <c r="A218" s="29"/>
      <c r="B218" s="146"/>
      <c r="C218" s="147" t="s">
        <v>445</v>
      </c>
      <c r="D218" s="147" t="s">
        <v>240</v>
      </c>
      <c r="E218" s="148"/>
      <c r="F218" s="149" t="s">
        <v>1207</v>
      </c>
      <c r="G218" s="150" t="s">
        <v>376</v>
      </c>
      <c r="H218" s="151">
        <v>240</v>
      </c>
      <c r="I218" s="152"/>
      <c r="J218" s="153">
        <f t="shared" si="5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51"/>
        <v>0</v>
      </c>
      <c r="Q218" s="157">
        <v>0</v>
      </c>
      <c r="R218" s="157">
        <f t="shared" si="52"/>
        <v>0</v>
      </c>
      <c r="S218" s="157">
        <v>0</v>
      </c>
      <c r="T218" s="158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243</v>
      </c>
      <c r="AT218" s="159" t="s">
        <v>240</v>
      </c>
      <c r="AU218" s="159" t="s">
        <v>89</v>
      </c>
      <c r="AY218" s="14" t="s">
        <v>237</v>
      </c>
      <c r="BE218" s="160">
        <f t="shared" si="54"/>
        <v>0</v>
      </c>
      <c r="BF218" s="160">
        <f t="shared" si="55"/>
        <v>0</v>
      </c>
      <c r="BG218" s="160">
        <f t="shared" si="56"/>
        <v>0</v>
      </c>
      <c r="BH218" s="160">
        <f t="shared" si="57"/>
        <v>0</v>
      </c>
      <c r="BI218" s="160">
        <f t="shared" si="58"/>
        <v>0</v>
      </c>
      <c r="BJ218" s="14" t="s">
        <v>89</v>
      </c>
      <c r="BK218" s="160">
        <f t="shared" si="59"/>
        <v>0</v>
      </c>
      <c r="BL218" s="14" t="s">
        <v>243</v>
      </c>
      <c r="BM218" s="159" t="s">
        <v>578</v>
      </c>
    </row>
    <row r="219" spans="1:65" s="2" customFormat="1" ht="16.5" customHeight="1" x14ac:dyDescent="0.2">
      <c r="A219" s="29"/>
      <c r="B219" s="146"/>
      <c r="C219" s="147" t="s">
        <v>448</v>
      </c>
      <c r="D219" s="147" t="s">
        <v>240</v>
      </c>
      <c r="E219" s="148"/>
      <c r="F219" s="149" t="s">
        <v>1217</v>
      </c>
      <c r="G219" s="150" t="s">
        <v>307</v>
      </c>
      <c r="H219" s="151">
        <v>27</v>
      </c>
      <c r="I219" s="152"/>
      <c r="J219" s="153">
        <f t="shared" si="5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51"/>
        <v>0</v>
      </c>
      <c r="Q219" s="157">
        <v>0</v>
      </c>
      <c r="R219" s="157">
        <f t="shared" si="52"/>
        <v>0</v>
      </c>
      <c r="S219" s="157">
        <v>0</v>
      </c>
      <c r="T219" s="158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243</v>
      </c>
      <c r="AT219" s="159" t="s">
        <v>240</v>
      </c>
      <c r="AU219" s="159" t="s">
        <v>89</v>
      </c>
      <c r="AY219" s="14" t="s">
        <v>237</v>
      </c>
      <c r="BE219" s="160">
        <f t="shared" si="54"/>
        <v>0</v>
      </c>
      <c r="BF219" s="160">
        <f t="shared" si="55"/>
        <v>0</v>
      </c>
      <c r="BG219" s="160">
        <f t="shared" si="56"/>
        <v>0</v>
      </c>
      <c r="BH219" s="160">
        <f t="shared" si="57"/>
        <v>0</v>
      </c>
      <c r="BI219" s="160">
        <f t="shared" si="58"/>
        <v>0</v>
      </c>
      <c r="BJ219" s="14" t="s">
        <v>89</v>
      </c>
      <c r="BK219" s="160">
        <f t="shared" si="59"/>
        <v>0</v>
      </c>
      <c r="BL219" s="14" t="s">
        <v>243</v>
      </c>
      <c r="BM219" s="159" t="s">
        <v>580</v>
      </c>
    </row>
    <row r="220" spans="1:65" s="2" customFormat="1" ht="16.5" customHeight="1" x14ac:dyDescent="0.2">
      <c r="A220" s="29"/>
      <c r="B220" s="146"/>
      <c r="C220" s="147" t="s">
        <v>452</v>
      </c>
      <c r="D220" s="147" t="s">
        <v>240</v>
      </c>
      <c r="E220" s="148"/>
      <c r="F220" s="149" t="s">
        <v>1219</v>
      </c>
      <c r="G220" s="150" t="s">
        <v>307</v>
      </c>
      <c r="H220" s="151">
        <v>9</v>
      </c>
      <c r="I220" s="152"/>
      <c r="J220" s="153">
        <f t="shared" si="5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51"/>
        <v>0</v>
      </c>
      <c r="Q220" s="157">
        <v>0</v>
      </c>
      <c r="R220" s="157">
        <f t="shared" si="52"/>
        <v>0</v>
      </c>
      <c r="S220" s="157">
        <v>0</v>
      </c>
      <c r="T220" s="158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243</v>
      </c>
      <c r="AT220" s="159" t="s">
        <v>240</v>
      </c>
      <c r="AU220" s="159" t="s">
        <v>89</v>
      </c>
      <c r="AY220" s="14" t="s">
        <v>237</v>
      </c>
      <c r="BE220" s="160">
        <f t="shared" si="54"/>
        <v>0</v>
      </c>
      <c r="BF220" s="160">
        <f t="shared" si="55"/>
        <v>0</v>
      </c>
      <c r="BG220" s="160">
        <f t="shared" si="56"/>
        <v>0</v>
      </c>
      <c r="BH220" s="160">
        <f t="shared" si="57"/>
        <v>0</v>
      </c>
      <c r="BI220" s="160">
        <f t="shared" si="58"/>
        <v>0</v>
      </c>
      <c r="BJ220" s="14" t="s">
        <v>89</v>
      </c>
      <c r="BK220" s="160">
        <f t="shared" si="59"/>
        <v>0</v>
      </c>
      <c r="BL220" s="14" t="s">
        <v>243</v>
      </c>
      <c r="BM220" s="159" t="s">
        <v>582</v>
      </c>
    </row>
    <row r="221" spans="1:65" s="2" customFormat="1" ht="16.5" customHeight="1" x14ac:dyDescent="0.2">
      <c r="A221" s="29"/>
      <c r="B221" s="146"/>
      <c r="C221" s="147" t="s">
        <v>457</v>
      </c>
      <c r="D221" s="147" t="s">
        <v>240</v>
      </c>
      <c r="E221" s="148"/>
      <c r="F221" s="149" t="s">
        <v>1221</v>
      </c>
      <c r="G221" s="150" t="s">
        <v>307</v>
      </c>
      <c r="H221" s="151">
        <v>9</v>
      </c>
      <c r="I221" s="152"/>
      <c r="J221" s="153">
        <f t="shared" si="5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51"/>
        <v>0</v>
      </c>
      <c r="Q221" s="157">
        <v>0</v>
      </c>
      <c r="R221" s="157">
        <f t="shared" si="52"/>
        <v>0</v>
      </c>
      <c r="S221" s="157">
        <v>0</v>
      </c>
      <c r="T221" s="158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243</v>
      </c>
      <c r="AT221" s="159" t="s">
        <v>240</v>
      </c>
      <c r="AU221" s="159" t="s">
        <v>89</v>
      </c>
      <c r="AY221" s="14" t="s">
        <v>237</v>
      </c>
      <c r="BE221" s="160">
        <f t="shared" si="54"/>
        <v>0</v>
      </c>
      <c r="BF221" s="160">
        <f t="shared" si="55"/>
        <v>0</v>
      </c>
      <c r="BG221" s="160">
        <f t="shared" si="56"/>
        <v>0</v>
      </c>
      <c r="BH221" s="160">
        <f t="shared" si="57"/>
        <v>0</v>
      </c>
      <c r="BI221" s="160">
        <f t="shared" si="58"/>
        <v>0</v>
      </c>
      <c r="BJ221" s="14" t="s">
        <v>89</v>
      </c>
      <c r="BK221" s="160">
        <f t="shared" si="59"/>
        <v>0</v>
      </c>
      <c r="BL221" s="14" t="s">
        <v>243</v>
      </c>
      <c r="BM221" s="159" t="s">
        <v>584</v>
      </c>
    </row>
    <row r="222" spans="1:65" s="2" customFormat="1" ht="16.5" customHeight="1" x14ac:dyDescent="0.2">
      <c r="A222" s="29"/>
      <c r="B222" s="146"/>
      <c r="C222" s="147" t="s">
        <v>460</v>
      </c>
      <c r="D222" s="147" t="s">
        <v>240</v>
      </c>
      <c r="E222" s="148"/>
      <c r="F222" s="149" t="s">
        <v>1223</v>
      </c>
      <c r="G222" s="150" t="s">
        <v>307</v>
      </c>
      <c r="H222" s="151">
        <v>9</v>
      </c>
      <c r="I222" s="152"/>
      <c r="J222" s="153">
        <f t="shared" si="5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51"/>
        <v>0</v>
      </c>
      <c r="Q222" s="157">
        <v>0</v>
      </c>
      <c r="R222" s="157">
        <f t="shared" si="52"/>
        <v>0</v>
      </c>
      <c r="S222" s="157">
        <v>0</v>
      </c>
      <c r="T222" s="158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243</v>
      </c>
      <c r="AT222" s="159" t="s">
        <v>240</v>
      </c>
      <c r="AU222" s="159" t="s">
        <v>89</v>
      </c>
      <c r="AY222" s="14" t="s">
        <v>237</v>
      </c>
      <c r="BE222" s="160">
        <f t="shared" si="54"/>
        <v>0</v>
      </c>
      <c r="BF222" s="160">
        <f t="shared" si="55"/>
        <v>0</v>
      </c>
      <c r="BG222" s="160">
        <f t="shared" si="56"/>
        <v>0</v>
      </c>
      <c r="BH222" s="160">
        <f t="shared" si="57"/>
        <v>0</v>
      </c>
      <c r="BI222" s="160">
        <f t="shared" si="58"/>
        <v>0</v>
      </c>
      <c r="BJ222" s="14" t="s">
        <v>89</v>
      </c>
      <c r="BK222" s="160">
        <f t="shared" si="59"/>
        <v>0</v>
      </c>
      <c r="BL222" s="14" t="s">
        <v>243</v>
      </c>
      <c r="BM222" s="159" t="s">
        <v>586</v>
      </c>
    </row>
    <row r="223" spans="1:65" s="12" customFormat="1" ht="22.95" customHeight="1" x14ac:dyDescent="0.25">
      <c r="B223" s="134"/>
      <c r="D223" s="135" t="s">
        <v>76</v>
      </c>
      <c r="E223" s="144"/>
      <c r="F223" s="144" t="s">
        <v>1225</v>
      </c>
      <c r="I223" s="137"/>
      <c r="J223" s="145">
        <f>BK223</f>
        <v>0</v>
      </c>
      <c r="L223" s="134"/>
      <c r="M223" s="138"/>
      <c r="N223" s="139"/>
      <c r="O223" s="139"/>
      <c r="P223" s="140">
        <f>P224</f>
        <v>0</v>
      </c>
      <c r="Q223" s="139"/>
      <c r="R223" s="140">
        <f>R224</f>
        <v>0</v>
      </c>
      <c r="S223" s="139"/>
      <c r="T223" s="141">
        <f>T224</f>
        <v>0</v>
      </c>
      <c r="AR223" s="135" t="s">
        <v>83</v>
      </c>
      <c r="AT223" s="142" t="s">
        <v>76</v>
      </c>
      <c r="AU223" s="142" t="s">
        <v>83</v>
      </c>
      <c r="AY223" s="135" t="s">
        <v>237</v>
      </c>
      <c r="BK223" s="143">
        <f>BK224</f>
        <v>0</v>
      </c>
    </row>
    <row r="224" spans="1:65" s="2" customFormat="1" ht="16.5" customHeight="1" x14ac:dyDescent="0.2">
      <c r="A224" s="29"/>
      <c r="B224" s="146"/>
      <c r="C224" s="147" t="s">
        <v>464</v>
      </c>
      <c r="D224" s="147" t="s">
        <v>240</v>
      </c>
      <c r="E224" s="148"/>
      <c r="F224" s="149" t="s">
        <v>1226</v>
      </c>
      <c r="G224" s="150" t="s">
        <v>307</v>
      </c>
      <c r="H224" s="151">
        <v>252</v>
      </c>
      <c r="I224" s="152"/>
      <c r="J224" s="153">
        <f>ROUND(I224*H224,2)</f>
        <v>0</v>
      </c>
      <c r="K224" s="154"/>
      <c r="L224" s="30"/>
      <c r="M224" s="155" t="s">
        <v>1</v>
      </c>
      <c r="N224" s="156" t="s">
        <v>43</v>
      </c>
      <c r="O224" s="54"/>
      <c r="P224" s="157">
        <f>O224*H224</f>
        <v>0</v>
      </c>
      <c r="Q224" s="157">
        <v>0</v>
      </c>
      <c r="R224" s="157">
        <f>Q224*H224</f>
        <v>0</v>
      </c>
      <c r="S224" s="157">
        <v>0</v>
      </c>
      <c r="T224" s="158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243</v>
      </c>
      <c r="AT224" s="159" t="s">
        <v>240</v>
      </c>
      <c r="AU224" s="159" t="s">
        <v>89</v>
      </c>
      <c r="AY224" s="14" t="s">
        <v>237</v>
      </c>
      <c r="BE224" s="160">
        <f>IF(N224="základná",J224,0)</f>
        <v>0</v>
      </c>
      <c r="BF224" s="160">
        <f>IF(N224="znížená",J224,0)</f>
        <v>0</v>
      </c>
      <c r="BG224" s="160">
        <f>IF(N224="zákl. prenesená",J224,0)</f>
        <v>0</v>
      </c>
      <c r="BH224" s="160">
        <f>IF(N224="zníž. prenesená",J224,0)</f>
        <v>0</v>
      </c>
      <c r="BI224" s="160">
        <f>IF(N224="nulová",J224,0)</f>
        <v>0</v>
      </c>
      <c r="BJ224" s="14" t="s">
        <v>89</v>
      </c>
      <c r="BK224" s="160">
        <f>ROUND(I224*H224,2)</f>
        <v>0</v>
      </c>
      <c r="BL224" s="14" t="s">
        <v>243</v>
      </c>
      <c r="BM224" s="159" t="s">
        <v>588</v>
      </c>
    </row>
    <row r="225" spans="1:65" s="12" customFormat="1" ht="22.95" customHeight="1" x14ac:dyDescent="0.25">
      <c r="B225" s="134"/>
      <c r="D225" s="135" t="s">
        <v>76</v>
      </c>
      <c r="E225" s="144"/>
      <c r="F225" s="144" t="s">
        <v>59</v>
      </c>
      <c r="I225" s="137"/>
      <c r="J225" s="145">
        <f>BK225</f>
        <v>0</v>
      </c>
      <c r="L225" s="134"/>
      <c r="M225" s="138"/>
      <c r="N225" s="139"/>
      <c r="O225" s="139"/>
      <c r="P225" s="140">
        <f>SUM(P226:P227)</f>
        <v>0</v>
      </c>
      <c r="Q225" s="139"/>
      <c r="R225" s="140">
        <f>SUM(R226:R227)</f>
        <v>0</v>
      </c>
      <c r="S225" s="139"/>
      <c r="T225" s="141">
        <f>SUM(T226:T227)</f>
        <v>0</v>
      </c>
      <c r="AR225" s="135" t="s">
        <v>83</v>
      </c>
      <c r="AT225" s="142" t="s">
        <v>76</v>
      </c>
      <c r="AU225" s="142" t="s">
        <v>83</v>
      </c>
      <c r="AY225" s="135" t="s">
        <v>237</v>
      </c>
      <c r="BK225" s="143">
        <f>SUM(BK226:BK227)</f>
        <v>0</v>
      </c>
    </row>
    <row r="226" spans="1:65" s="2" customFormat="1" ht="16.5" customHeight="1" x14ac:dyDescent="0.2">
      <c r="A226" s="29"/>
      <c r="B226" s="146"/>
      <c r="C226" s="147" t="s">
        <v>468</v>
      </c>
      <c r="D226" s="147" t="s">
        <v>240</v>
      </c>
      <c r="E226" s="148"/>
      <c r="F226" s="149" t="s">
        <v>1228</v>
      </c>
      <c r="G226" s="150" t="s">
        <v>307</v>
      </c>
      <c r="H226" s="151">
        <v>242</v>
      </c>
      <c r="I226" s="152"/>
      <c r="J226" s="153">
        <f>ROUND(I226*H226,2)</f>
        <v>0</v>
      </c>
      <c r="K226" s="154"/>
      <c r="L226" s="30"/>
      <c r="M226" s="155" t="s">
        <v>1</v>
      </c>
      <c r="N226" s="156" t="s">
        <v>43</v>
      </c>
      <c r="O226" s="54"/>
      <c r="P226" s="157">
        <f>O226*H226</f>
        <v>0</v>
      </c>
      <c r="Q226" s="157">
        <v>0</v>
      </c>
      <c r="R226" s="157">
        <f>Q226*H226</f>
        <v>0</v>
      </c>
      <c r="S226" s="157">
        <v>0</v>
      </c>
      <c r="T226" s="158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243</v>
      </c>
      <c r="AT226" s="159" t="s">
        <v>240</v>
      </c>
      <c r="AU226" s="159" t="s">
        <v>89</v>
      </c>
      <c r="AY226" s="14" t="s">
        <v>237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4" t="s">
        <v>89</v>
      </c>
      <c r="BK226" s="160">
        <f>ROUND(I226*H226,2)</f>
        <v>0</v>
      </c>
      <c r="BL226" s="14" t="s">
        <v>243</v>
      </c>
      <c r="BM226" s="159" t="s">
        <v>590</v>
      </c>
    </row>
    <row r="227" spans="1:65" s="2" customFormat="1" ht="16.5" customHeight="1" x14ac:dyDescent="0.2">
      <c r="A227" s="29"/>
      <c r="B227" s="146"/>
      <c r="C227" s="147" t="s">
        <v>471</v>
      </c>
      <c r="D227" s="147" t="s">
        <v>240</v>
      </c>
      <c r="E227" s="148"/>
      <c r="F227" s="149" t="s">
        <v>1230</v>
      </c>
      <c r="G227" s="150" t="s">
        <v>307</v>
      </c>
      <c r="H227" s="151">
        <v>294</v>
      </c>
      <c r="I227" s="152"/>
      <c r="J227" s="153">
        <f>ROUND(I227*H227,2)</f>
        <v>0</v>
      </c>
      <c r="K227" s="154"/>
      <c r="L227" s="30"/>
      <c r="M227" s="155" t="s">
        <v>1</v>
      </c>
      <c r="N227" s="156" t="s">
        <v>43</v>
      </c>
      <c r="O227" s="54"/>
      <c r="P227" s="157">
        <f>O227*H227</f>
        <v>0</v>
      </c>
      <c r="Q227" s="157">
        <v>0</v>
      </c>
      <c r="R227" s="157">
        <f>Q227*H227</f>
        <v>0</v>
      </c>
      <c r="S227" s="157">
        <v>0</v>
      </c>
      <c r="T227" s="158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243</v>
      </c>
      <c r="AT227" s="159" t="s">
        <v>240</v>
      </c>
      <c r="AU227" s="159" t="s">
        <v>89</v>
      </c>
      <c r="AY227" s="14" t="s">
        <v>237</v>
      </c>
      <c r="BE227" s="160">
        <f>IF(N227="základná",J227,0)</f>
        <v>0</v>
      </c>
      <c r="BF227" s="160">
        <f>IF(N227="znížená",J227,0)</f>
        <v>0</v>
      </c>
      <c r="BG227" s="160">
        <f>IF(N227="zákl. prenesená",J227,0)</f>
        <v>0</v>
      </c>
      <c r="BH227" s="160">
        <f>IF(N227="zníž. prenesená",J227,0)</f>
        <v>0</v>
      </c>
      <c r="BI227" s="160">
        <f>IF(N227="nulová",J227,0)</f>
        <v>0</v>
      </c>
      <c r="BJ227" s="14" t="s">
        <v>89</v>
      </c>
      <c r="BK227" s="160">
        <f>ROUND(I227*H227,2)</f>
        <v>0</v>
      </c>
      <c r="BL227" s="14" t="s">
        <v>243</v>
      </c>
      <c r="BM227" s="159" t="s">
        <v>592</v>
      </c>
    </row>
    <row r="228" spans="1:65" s="12" customFormat="1" ht="22.95" customHeight="1" x14ac:dyDescent="0.25">
      <c r="B228" s="134"/>
      <c r="D228" s="135" t="s">
        <v>76</v>
      </c>
      <c r="E228" s="144"/>
      <c r="F228" s="144" t="s">
        <v>1232</v>
      </c>
      <c r="I228" s="137"/>
      <c r="J228" s="145">
        <f>BK228</f>
        <v>0</v>
      </c>
      <c r="L228" s="134"/>
      <c r="M228" s="138"/>
      <c r="N228" s="139"/>
      <c r="O228" s="139"/>
      <c r="P228" s="140">
        <f>P229</f>
        <v>0</v>
      </c>
      <c r="Q228" s="139"/>
      <c r="R228" s="140">
        <f>R229</f>
        <v>0</v>
      </c>
      <c r="S228" s="139"/>
      <c r="T228" s="141">
        <f>T229</f>
        <v>0</v>
      </c>
      <c r="AR228" s="135" t="s">
        <v>83</v>
      </c>
      <c r="AT228" s="142" t="s">
        <v>76</v>
      </c>
      <c r="AU228" s="142" t="s">
        <v>83</v>
      </c>
      <c r="AY228" s="135" t="s">
        <v>237</v>
      </c>
      <c r="BK228" s="143">
        <f>BK229</f>
        <v>0</v>
      </c>
    </row>
    <row r="229" spans="1:65" s="2" customFormat="1" ht="16.5" customHeight="1" x14ac:dyDescent="0.2">
      <c r="A229" s="29"/>
      <c r="B229" s="146"/>
      <c r="C229" s="147" t="s">
        <v>609</v>
      </c>
      <c r="D229" s="147" t="s">
        <v>240</v>
      </c>
      <c r="E229" s="148"/>
      <c r="F229" s="149" t="s">
        <v>1233</v>
      </c>
      <c r="G229" s="150" t="s">
        <v>307</v>
      </c>
      <c r="H229" s="151">
        <v>35</v>
      </c>
      <c r="I229" s="152"/>
      <c r="J229" s="153">
        <f>ROUND(I229*H229,2)</f>
        <v>0</v>
      </c>
      <c r="K229" s="154"/>
      <c r="L229" s="30"/>
      <c r="M229" s="155" t="s">
        <v>1</v>
      </c>
      <c r="N229" s="156" t="s">
        <v>43</v>
      </c>
      <c r="O229" s="54"/>
      <c r="P229" s="157">
        <f>O229*H229</f>
        <v>0</v>
      </c>
      <c r="Q229" s="157">
        <v>0</v>
      </c>
      <c r="R229" s="157">
        <f>Q229*H229</f>
        <v>0</v>
      </c>
      <c r="S229" s="157">
        <v>0</v>
      </c>
      <c r="T229" s="158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243</v>
      </c>
      <c r="AT229" s="159" t="s">
        <v>240</v>
      </c>
      <c r="AU229" s="159" t="s">
        <v>89</v>
      </c>
      <c r="AY229" s="14" t="s">
        <v>237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4" t="s">
        <v>89</v>
      </c>
      <c r="BK229" s="160">
        <f>ROUND(I229*H229,2)</f>
        <v>0</v>
      </c>
      <c r="BL229" s="14" t="s">
        <v>243</v>
      </c>
      <c r="BM229" s="159" t="s">
        <v>594</v>
      </c>
    </row>
    <row r="230" spans="1:65" s="12" customFormat="1" ht="22.95" customHeight="1" x14ac:dyDescent="0.25">
      <c r="B230" s="134"/>
      <c r="D230" s="135" t="s">
        <v>76</v>
      </c>
      <c r="E230" s="144"/>
      <c r="F230" s="144" t="s">
        <v>1235</v>
      </c>
      <c r="I230" s="137"/>
      <c r="J230" s="145">
        <f>BK230</f>
        <v>0</v>
      </c>
      <c r="L230" s="134"/>
      <c r="M230" s="138"/>
      <c r="N230" s="139"/>
      <c r="O230" s="139"/>
      <c r="P230" s="140">
        <f>SUM(P231:P233)</f>
        <v>0</v>
      </c>
      <c r="Q230" s="139"/>
      <c r="R230" s="140">
        <f>SUM(R231:R233)</f>
        <v>0</v>
      </c>
      <c r="S230" s="139"/>
      <c r="T230" s="141">
        <f>SUM(T231:T233)</f>
        <v>0</v>
      </c>
      <c r="AR230" s="135" t="s">
        <v>83</v>
      </c>
      <c r="AT230" s="142" t="s">
        <v>76</v>
      </c>
      <c r="AU230" s="142" t="s">
        <v>83</v>
      </c>
      <c r="AY230" s="135" t="s">
        <v>237</v>
      </c>
      <c r="BK230" s="143">
        <f>SUM(BK231:BK233)</f>
        <v>0</v>
      </c>
    </row>
    <row r="231" spans="1:65" s="2" customFormat="1" ht="16.5" customHeight="1" x14ac:dyDescent="0.2">
      <c r="A231" s="29"/>
      <c r="B231" s="146"/>
      <c r="C231" s="147" t="s">
        <v>527</v>
      </c>
      <c r="D231" s="147" t="s">
        <v>240</v>
      </c>
      <c r="E231" s="148"/>
      <c r="F231" s="149" t="s">
        <v>1236</v>
      </c>
      <c r="G231" s="150" t="s">
        <v>307</v>
      </c>
      <c r="H231" s="151">
        <v>5</v>
      </c>
      <c r="I231" s="152"/>
      <c r="J231" s="153">
        <f>ROUND(I231*H231,2)</f>
        <v>0</v>
      </c>
      <c r="K231" s="154"/>
      <c r="L231" s="30"/>
      <c r="M231" s="155" t="s">
        <v>1</v>
      </c>
      <c r="N231" s="156" t="s">
        <v>43</v>
      </c>
      <c r="O231" s="54"/>
      <c r="P231" s="157">
        <f>O231*H231</f>
        <v>0</v>
      </c>
      <c r="Q231" s="157">
        <v>0</v>
      </c>
      <c r="R231" s="157">
        <f>Q231*H231</f>
        <v>0</v>
      </c>
      <c r="S231" s="157">
        <v>0</v>
      </c>
      <c r="T231" s="158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243</v>
      </c>
      <c r="AT231" s="159" t="s">
        <v>240</v>
      </c>
      <c r="AU231" s="159" t="s">
        <v>89</v>
      </c>
      <c r="AY231" s="14" t="s">
        <v>237</v>
      </c>
      <c r="BE231" s="160">
        <f>IF(N231="základná",J231,0)</f>
        <v>0</v>
      </c>
      <c r="BF231" s="160">
        <f>IF(N231="znížená",J231,0)</f>
        <v>0</v>
      </c>
      <c r="BG231" s="160">
        <f>IF(N231="zákl. prenesená",J231,0)</f>
        <v>0</v>
      </c>
      <c r="BH231" s="160">
        <f>IF(N231="zníž. prenesená",J231,0)</f>
        <v>0</v>
      </c>
      <c r="BI231" s="160">
        <f>IF(N231="nulová",J231,0)</f>
        <v>0</v>
      </c>
      <c r="BJ231" s="14" t="s">
        <v>89</v>
      </c>
      <c r="BK231" s="160">
        <f>ROUND(I231*H231,2)</f>
        <v>0</v>
      </c>
      <c r="BL231" s="14" t="s">
        <v>243</v>
      </c>
      <c r="BM231" s="159" t="s">
        <v>596</v>
      </c>
    </row>
    <row r="232" spans="1:65" s="2" customFormat="1" ht="16.5" customHeight="1" x14ac:dyDescent="0.2">
      <c r="A232" s="29"/>
      <c r="B232" s="146"/>
      <c r="C232" s="147" t="s">
        <v>614</v>
      </c>
      <c r="D232" s="147" t="s">
        <v>240</v>
      </c>
      <c r="E232" s="148"/>
      <c r="F232" s="149" t="s">
        <v>1238</v>
      </c>
      <c r="G232" s="150" t="s">
        <v>307</v>
      </c>
      <c r="H232" s="151">
        <v>5</v>
      </c>
      <c r="I232" s="152"/>
      <c r="J232" s="153">
        <f>ROUND(I232*H232,2)</f>
        <v>0</v>
      </c>
      <c r="K232" s="154"/>
      <c r="L232" s="30"/>
      <c r="M232" s="155" t="s">
        <v>1</v>
      </c>
      <c r="N232" s="156" t="s">
        <v>43</v>
      </c>
      <c r="O232" s="54"/>
      <c r="P232" s="157">
        <f>O232*H232</f>
        <v>0</v>
      </c>
      <c r="Q232" s="157">
        <v>0</v>
      </c>
      <c r="R232" s="157">
        <f>Q232*H232</f>
        <v>0</v>
      </c>
      <c r="S232" s="157">
        <v>0</v>
      </c>
      <c r="T232" s="158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243</v>
      </c>
      <c r="AT232" s="159" t="s">
        <v>240</v>
      </c>
      <c r="AU232" s="159" t="s">
        <v>89</v>
      </c>
      <c r="AY232" s="14" t="s">
        <v>237</v>
      </c>
      <c r="BE232" s="160">
        <f>IF(N232="základná",J232,0)</f>
        <v>0</v>
      </c>
      <c r="BF232" s="160">
        <f>IF(N232="znížená",J232,0)</f>
        <v>0</v>
      </c>
      <c r="BG232" s="160">
        <f>IF(N232="zákl. prenesená",J232,0)</f>
        <v>0</v>
      </c>
      <c r="BH232" s="160">
        <f>IF(N232="zníž. prenesená",J232,0)</f>
        <v>0</v>
      </c>
      <c r="BI232" s="160">
        <f>IF(N232="nulová",J232,0)</f>
        <v>0</v>
      </c>
      <c r="BJ232" s="14" t="s">
        <v>89</v>
      </c>
      <c r="BK232" s="160">
        <f>ROUND(I232*H232,2)</f>
        <v>0</v>
      </c>
      <c r="BL232" s="14" t="s">
        <v>243</v>
      </c>
      <c r="BM232" s="159" t="s">
        <v>598</v>
      </c>
    </row>
    <row r="233" spans="1:65" s="2" customFormat="1" ht="16.5" customHeight="1" x14ac:dyDescent="0.2">
      <c r="A233" s="29"/>
      <c r="B233" s="146"/>
      <c r="C233" s="147" t="s">
        <v>529</v>
      </c>
      <c r="D233" s="147" t="s">
        <v>240</v>
      </c>
      <c r="E233" s="148"/>
      <c r="F233" s="149" t="s">
        <v>1240</v>
      </c>
      <c r="G233" s="150" t="s">
        <v>307</v>
      </c>
      <c r="H233" s="151">
        <v>7</v>
      </c>
      <c r="I233" s="152"/>
      <c r="J233" s="153">
        <f>ROUND(I233*H233,2)</f>
        <v>0</v>
      </c>
      <c r="K233" s="154"/>
      <c r="L233" s="30"/>
      <c r="M233" s="155" t="s">
        <v>1</v>
      </c>
      <c r="N233" s="156" t="s">
        <v>43</v>
      </c>
      <c r="O233" s="54"/>
      <c r="P233" s="157">
        <f>O233*H233</f>
        <v>0</v>
      </c>
      <c r="Q233" s="157">
        <v>0</v>
      </c>
      <c r="R233" s="157">
        <f>Q233*H233</f>
        <v>0</v>
      </c>
      <c r="S233" s="157">
        <v>0</v>
      </c>
      <c r="T233" s="158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243</v>
      </c>
      <c r="AT233" s="159" t="s">
        <v>240</v>
      </c>
      <c r="AU233" s="159" t="s">
        <v>89</v>
      </c>
      <c r="AY233" s="14" t="s">
        <v>237</v>
      </c>
      <c r="BE233" s="160">
        <f>IF(N233="základná",J233,0)</f>
        <v>0</v>
      </c>
      <c r="BF233" s="160">
        <f>IF(N233="znížená",J233,0)</f>
        <v>0</v>
      </c>
      <c r="BG233" s="160">
        <f>IF(N233="zákl. prenesená",J233,0)</f>
        <v>0</v>
      </c>
      <c r="BH233" s="160">
        <f>IF(N233="zníž. prenesená",J233,0)</f>
        <v>0</v>
      </c>
      <c r="BI233" s="160">
        <f>IF(N233="nulová",J233,0)</f>
        <v>0</v>
      </c>
      <c r="BJ233" s="14" t="s">
        <v>89</v>
      </c>
      <c r="BK233" s="160">
        <f>ROUND(I233*H233,2)</f>
        <v>0</v>
      </c>
      <c r="BL233" s="14" t="s">
        <v>243</v>
      </c>
      <c r="BM233" s="159" t="s">
        <v>600</v>
      </c>
    </row>
    <row r="234" spans="1:65" s="12" customFormat="1" ht="22.95" customHeight="1" x14ac:dyDescent="0.25">
      <c r="B234" s="134"/>
      <c r="D234" s="135" t="s">
        <v>76</v>
      </c>
      <c r="E234" s="144"/>
      <c r="F234" s="144" t="s">
        <v>1242</v>
      </c>
      <c r="I234" s="137"/>
      <c r="J234" s="145">
        <f>BK234</f>
        <v>0</v>
      </c>
      <c r="L234" s="134"/>
      <c r="M234" s="138"/>
      <c r="N234" s="139"/>
      <c r="O234" s="139"/>
      <c r="P234" s="140">
        <f>SUM(P235:P237)</f>
        <v>0</v>
      </c>
      <c r="Q234" s="139"/>
      <c r="R234" s="140">
        <f>SUM(R235:R237)</f>
        <v>0</v>
      </c>
      <c r="S234" s="139"/>
      <c r="T234" s="141">
        <f>SUM(T235:T237)</f>
        <v>0</v>
      </c>
      <c r="AR234" s="135" t="s">
        <v>83</v>
      </c>
      <c r="AT234" s="142" t="s">
        <v>76</v>
      </c>
      <c r="AU234" s="142" t="s">
        <v>83</v>
      </c>
      <c r="AY234" s="135" t="s">
        <v>237</v>
      </c>
      <c r="BK234" s="143">
        <f>SUM(BK235:BK237)</f>
        <v>0</v>
      </c>
    </row>
    <row r="235" spans="1:65" s="2" customFormat="1" ht="16.5" customHeight="1" x14ac:dyDescent="0.2">
      <c r="A235" s="29"/>
      <c r="B235" s="146"/>
      <c r="C235" s="147" t="s">
        <v>619</v>
      </c>
      <c r="D235" s="147" t="s">
        <v>240</v>
      </c>
      <c r="E235" s="148"/>
      <c r="F235" s="149" t="s">
        <v>1243</v>
      </c>
      <c r="G235" s="150" t="s">
        <v>376</v>
      </c>
      <c r="H235" s="151">
        <v>490</v>
      </c>
      <c r="I235" s="152"/>
      <c r="J235" s="153">
        <f>ROUND(I235*H235,2)</f>
        <v>0</v>
      </c>
      <c r="K235" s="154"/>
      <c r="L235" s="30"/>
      <c r="M235" s="155" t="s">
        <v>1</v>
      </c>
      <c r="N235" s="156" t="s">
        <v>43</v>
      </c>
      <c r="O235" s="54"/>
      <c r="P235" s="157">
        <f>O235*H235</f>
        <v>0</v>
      </c>
      <c r="Q235" s="157">
        <v>0</v>
      </c>
      <c r="R235" s="157">
        <f>Q235*H235</f>
        <v>0</v>
      </c>
      <c r="S235" s="157">
        <v>0</v>
      </c>
      <c r="T235" s="158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243</v>
      </c>
      <c r="AT235" s="159" t="s">
        <v>240</v>
      </c>
      <c r="AU235" s="159" t="s">
        <v>89</v>
      </c>
      <c r="AY235" s="14" t="s">
        <v>237</v>
      </c>
      <c r="BE235" s="160">
        <f>IF(N235="základná",J235,0)</f>
        <v>0</v>
      </c>
      <c r="BF235" s="160">
        <f>IF(N235="znížená",J235,0)</f>
        <v>0</v>
      </c>
      <c r="BG235" s="160">
        <f>IF(N235="zákl. prenesená",J235,0)</f>
        <v>0</v>
      </c>
      <c r="BH235" s="160">
        <f>IF(N235="zníž. prenesená",J235,0)</f>
        <v>0</v>
      </c>
      <c r="BI235" s="160">
        <f>IF(N235="nulová",J235,0)</f>
        <v>0</v>
      </c>
      <c r="BJ235" s="14" t="s">
        <v>89</v>
      </c>
      <c r="BK235" s="160">
        <f>ROUND(I235*H235,2)</f>
        <v>0</v>
      </c>
      <c r="BL235" s="14" t="s">
        <v>243</v>
      </c>
      <c r="BM235" s="159" t="s">
        <v>602</v>
      </c>
    </row>
    <row r="236" spans="1:65" s="2" customFormat="1" ht="16.5" customHeight="1" x14ac:dyDescent="0.2">
      <c r="A236" s="29"/>
      <c r="B236" s="146"/>
      <c r="C236" s="147" t="s">
        <v>531</v>
      </c>
      <c r="D236" s="147" t="s">
        <v>240</v>
      </c>
      <c r="E236" s="148"/>
      <c r="F236" s="149" t="s">
        <v>1245</v>
      </c>
      <c r="G236" s="150" t="s">
        <v>376</v>
      </c>
      <c r="H236" s="151">
        <v>60</v>
      </c>
      <c r="I236" s="152"/>
      <c r="J236" s="153">
        <f>ROUND(I236*H236,2)</f>
        <v>0</v>
      </c>
      <c r="K236" s="154"/>
      <c r="L236" s="30"/>
      <c r="M236" s="155" t="s">
        <v>1</v>
      </c>
      <c r="N236" s="156" t="s">
        <v>43</v>
      </c>
      <c r="O236" s="54"/>
      <c r="P236" s="157">
        <f>O236*H236</f>
        <v>0</v>
      </c>
      <c r="Q236" s="157">
        <v>0</v>
      </c>
      <c r="R236" s="157">
        <f>Q236*H236</f>
        <v>0</v>
      </c>
      <c r="S236" s="157">
        <v>0</v>
      </c>
      <c r="T236" s="158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243</v>
      </c>
      <c r="AT236" s="159" t="s">
        <v>240</v>
      </c>
      <c r="AU236" s="159" t="s">
        <v>89</v>
      </c>
      <c r="AY236" s="14" t="s">
        <v>237</v>
      </c>
      <c r="BE236" s="160">
        <f>IF(N236="základná",J236,0)</f>
        <v>0</v>
      </c>
      <c r="BF236" s="160">
        <f>IF(N236="znížená",J236,0)</f>
        <v>0</v>
      </c>
      <c r="BG236" s="160">
        <f>IF(N236="zákl. prenesená",J236,0)</f>
        <v>0</v>
      </c>
      <c r="BH236" s="160">
        <f>IF(N236="zníž. prenesená",J236,0)</f>
        <v>0</v>
      </c>
      <c r="BI236" s="160">
        <f>IF(N236="nulová",J236,0)</f>
        <v>0</v>
      </c>
      <c r="BJ236" s="14" t="s">
        <v>89</v>
      </c>
      <c r="BK236" s="160">
        <f>ROUND(I236*H236,2)</f>
        <v>0</v>
      </c>
      <c r="BL236" s="14" t="s">
        <v>243</v>
      </c>
      <c r="BM236" s="159" t="s">
        <v>604</v>
      </c>
    </row>
    <row r="237" spans="1:65" s="2" customFormat="1" ht="16.5" customHeight="1" x14ac:dyDescent="0.2">
      <c r="A237" s="29"/>
      <c r="B237" s="146"/>
      <c r="C237" s="147" t="s">
        <v>625</v>
      </c>
      <c r="D237" s="147" t="s">
        <v>240</v>
      </c>
      <c r="E237" s="148"/>
      <c r="F237" s="149" t="s">
        <v>1247</v>
      </c>
      <c r="G237" s="150" t="s">
        <v>376</v>
      </c>
      <c r="H237" s="151">
        <v>1070</v>
      </c>
      <c r="I237" s="152"/>
      <c r="J237" s="153">
        <f>ROUND(I237*H237,2)</f>
        <v>0</v>
      </c>
      <c r="K237" s="154"/>
      <c r="L237" s="30"/>
      <c r="M237" s="155" t="s">
        <v>1</v>
      </c>
      <c r="N237" s="156" t="s">
        <v>43</v>
      </c>
      <c r="O237" s="54"/>
      <c r="P237" s="157">
        <f>O237*H237</f>
        <v>0</v>
      </c>
      <c r="Q237" s="157">
        <v>0</v>
      </c>
      <c r="R237" s="157">
        <f>Q237*H237</f>
        <v>0</v>
      </c>
      <c r="S237" s="157">
        <v>0</v>
      </c>
      <c r="T237" s="158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243</v>
      </c>
      <c r="AT237" s="159" t="s">
        <v>240</v>
      </c>
      <c r="AU237" s="159" t="s">
        <v>89</v>
      </c>
      <c r="AY237" s="14" t="s">
        <v>237</v>
      </c>
      <c r="BE237" s="160">
        <f>IF(N237="základná",J237,0)</f>
        <v>0</v>
      </c>
      <c r="BF237" s="160">
        <f>IF(N237="znížená",J237,0)</f>
        <v>0</v>
      </c>
      <c r="BG237" s="160">
        <f>IF(N237="zákl. prenesená",J237,0)</f>
        <v>0</v>
      </c>
      <c r="BH237" s="160">
        <f>IF(N237="zníž. prenesená",J237,0)</f>
        <v>0</v>
      </c>
      <c r="BI237" s="160">
        <f>IF(N237="nulová",J237,0)</f>
        <v>0</v>
      </c>
      <c r="BJ237" s="14" t="s">
        <v>89</v>
      </c>
      <c r="BK237" s="160">
        <f>ROUND(I237*H237,2)</f>
        <v>0</v>
      </c>
      <c r="BL237" s="14" t="s">
        <v>243</v>
      </c>
      <c r="BM237" s="159" t="s">
        <v>606</v>
      </c>
    </row>
    <row r="238" spans="1:65" s="12" customFormat="1" ht="22.95" customHeight="1" x14ac:dyDescent="0.25">
      <c r="B238" s="134"/>
      <c r="D238" s="135" t="s">
        <v>76</v>
      </c>
      <c r="E238" s="144"/>
      <c r="F238" s="144" t="s">
        <v>1249</v>
      </c>
      <c r="I238" s="137"/>
      <c r="J238" s="145">
        <f>BK238</f>
        <v>0</v>
      </c>
      <c r="L238" s="134"/>
      <c r="M238" s="138"/>
      <c r="N238" s="139"/>
      <c r="O238" s="139"/>
      <c r="P238" s="140">
        <f>SUM(P239:P241)</f>
        <v>0</v>
      </c>
      <c r="Q238" s="139"/>
      <c r="R238" s="140">
        <f>SUM(R239:R241)</f>
        <v>0</v>
      </c>
      <c r="S238" s="139"/>
      <c r="T238" s="141">
        <f>SUM(T239:T241)</f>
        <v>0</v>
      </c>
      <c r="AR238" s="135" t="s">
        <v>83</v>
      </c>
      <c r="AT238" s="142" t="s">
        <v>76</v>
      </c>
      <c r="AU238" s="142" t="s">
        <v>83</v>
      </c>
      <c r="AY238" s="135" t="s">
        <v>237</v>
      </c>
      <c r="BK238" s="143">
        <f>SUM(BK239:BK241)</f>
        <v>0</v>
      </c>
    </row>
    <row r="239" spans="1:65" s="2" customFormat="1" ht="16.5" customHeight="1" x14ac:dyDescent="0.2">
      <c r="A239" s="29"/>
      <c r="B239" s="146"/>
      <c r="C239" s="147" t="s">
        <v>533</v>
      </c>
      <c r="D239" s="147" t="s">
        <v>240</v>
      </c>
      <c r="E239" s="148"/>
      <c r="F239" s="149" t="s">
        <v>1250</v>
      </c>
      <c r="G239" s="150" t="s">
        <v>454</v>
      </c>
      <c r="H239" s="151">
        <v>14</v>
      </c>
      <c r="I239" s="152"/>
      <c r="J239" s="153">
        <f>ROUND(I239*H239,2)</f>
        <v>0</v>
      </c>
      <c r="K239" s="154"/>
      <c r="L239" s="30"/>
      <c r="M239" s="155" t="s">
        <v>1</v>
      </c>
      <c r="N239" s="156" t="s">
        <v>43</v>
      </c>
      <c r="O239" s="54"/>
      <c r="P239" s="157">
        <f>O239*H239</f>
        <v>0</v>
      </c>
      <c r="Q239" s="157">
        <v>0</v>
      </c>
      <c r="R239" s="157">
        <f>Q239*H239</f>
        <v>0</v>
      </c>
      <c r="S239" s="157">
        <v>0</v>
      </c>
      <c r="T239" s="158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243</v>
      </c>
      <c r="AT239" s="159" t="s">
        <v>240</v>
      </c>
      <c r="AU239" s="159" t="s">
        <v>89</v>
      </c>
      <c r="AY239" s="14" t="s">
        <v>237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4" t="s">
        <v>89</v>
      </c>
      <c r="BK239" s="160">
        <f>ROUND(I239*H239,2)</f>
        <v>0</v>
      </c>
      <c r="BL239" s="14" t="s">
        <v>243</v>
      </c>
      <c r="BM239" s="159" t="s">
        <v>608</v>
      </c>
    </row>
    <row r="240" spans="1:65" s="2" customFormat="1" ht="16.5" customHeight="1" x14ac:dyDescent="0.2">
      <c r="A240" s="29"/>
      <c r="B240" s="146"/>
      <c r="C240" s="147" t="s">
        <v>630</v>
      </c>
      <c r="D240" s="147" t="s">
        <v>240</v>
      </c>
      <c r="E240" s="148"/>
      <c r="F240" s="149" t="s">
        <v>1252</v>
      </c>
      <c r="G240" s="150" t="s">
        <v>454</v>
      </c>
      <c r="H240" s="151">
        <v>14</v>
      </c>
      <c r="I240" s="152"/>
      <c r="J240" s="153">
        <f>ROUND(I240*H240,2)</f>
        <v>0</v>
      </c>
      <c r="K240" s="154"/>
      <c r="L240" s="30"/>
      <c r="M240" s="155" t="s">
        <v>1</v>
      </c>
      <c r="N240" s="156" t="s">
        <v>43</v>
      </c>
      <c r="O240" s="54"/>
      <c r="P240" s="157">
        <f>O240*H240</f>
        <v>0</v>
      </c>
      <c r="Q240" s="157">
        <v>0</v>
      </c>
      <c r="R240" s="157">
        <f>Q240*H240</f>
        <v>0</v>
      </c>
      <c r="S240" s="157">
        <v>0</v>
      </c>
      <c r="T240" s="158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243</v>
      </c>
      <c r="AT240" s="159" t="s">
        <v>240</v>
      </c>
      <c r="AU240" s="159" t="s">
        <v>89</v>
      </c>
      <c r="AY240" s="14" t="s">
        <v>237</v>
      </c>
      <c r="BE240" s="160">
        <f>IF(N240="základná",J240,0)</f>
        <v>0</v>
      </c>
      <c r="BF240" s="160">
        <f>IF(N240="znížená",J240,0)</f>
        <v>0</v>
      </c>
      <c r="BG240" s="160">
        <f>IF(N240="zákl. prenesená",J240,0)</f>
        <v>0</v>
      </c>
      <c r="BH240" s="160">
        <f>IF(N240="zníž. prenesená",J240,0)</f>
        <v>0</v>
      </c>
      <c r="BI240" s="160">
        <f>IF(N240="nulová",J240,0)</f>
        <v>0</v>
      </c>
      <c r="BJ240" s="14" t="s">
        <v>89</v>
      </c>
      <c r="BK240" s="160">
        <f>ROUND(I240*H240,2)</f>
        <v>0</v>
      </c>
      <c r="BL240" s="14" t="s">
        <v>243</v>
      </c>
      <c r="BM240" s="159" t="s">
        <v>611</v>
      </c>
    </row>
    <row r="241" spans="1:65" s="2" customFormat="1" ht="21.75" customHeight="1" x14ac:dyDescent="0.2">
      <c r="A241" s="29"/>
      <c r="B241" s="146"/>
      <c r="C241" s="147" t="s">
        <v>534</v>
      </c>
      <c r="D241" s="147" t="s">
        <v>240</v>
      </c>
      <c r="E241" s="148"/>
      <c r="F241" s="149" t="s">
        <v>1254</v>
      </c>
      <c r="G241" s="150" t="s">
        <v>454</v>
      </c>
      <c r="H241" s="151">
        <v>80</v>
      </c>
      <c r="I241" s="152"/>
      <c r="J241" s="153">
        <f>ROUND(I241*H241,2)</f>
        <v>0</v>
      </c>
      <c r="K241" s="154"/>
      <c r="L241" s="30"/>
      <c r="M241" s="155" t="s">
        <v>1</v>
      </c>
      <c r="N241" s="156" t="s">
        <v>43</v>
      </c>
      <c r="O241" s="54"/>
      <c r="P241" s="157">
        <f>O241*H241</f>
        <v>0</v>
      </c>
      <c r="Q241" s="157">
        <v>0</v>
      </c>
      <c r="R241" s="157">
        <f>Q241*H241</f>
        <v>0</v>
      </c>
      <c r="S241" s="157">
        <v>0</v>
      </c>
      <c r="T241" s="158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243</v>
      </c>
      <c r="AT241" s="159" t="s">
        <v>240</v>
      </c>
      <c r="AU241" s="159" t="s">
        <v>89</v>
      </c>
      <c r="AY241" s="14" t="s">
        <v>237</v>
      </c>
      <c r="BE241" s="160">
        <f>IF(N241="základná",J241,0)</f>
        <v>0</v>
      </c>
      <c r="BF241" s="160">
        <f>IF(N241="znížená",J241,0)</f>
        <v>0</v>
      </c>
      <c r="BG241" s="160">
        <f>IF(N241="zákl. prenesená",J241,0)</f>
        <v>0</v>
      </c>
      <c r="BH241" s="160">
        <f>IF(N241="zníž. prenesená",J241,0)</f>
        <v>0</v>
      </c>
      <c r="BI241" s="160">
        <f>IF(N241="nulová",J241,0)</f>
        <v>0</v>
      </c>
      <c r="BJ241" s="14" t="s">
        <v>89</v>
      </c>
      <c r="BK241" s="160">
        <f>ROUND(I241*H241,2)</f>
        <v>0</v>
      </c>
      <c r="BL241" s="14" t="s">
        <v>243</v>
      </c>
      <c r="BM241" s="159" t="s">
        <v>613</v>
      </c>
    </row>
    <row r="242" spans="1:65" s="12" customFormat="1" ht="22.95" customHeight="1" x14ac:dyDescent="0.25">
      <c r="B242" s="134"/>
      <c r="D242" s="135" t="s">
        <v>76</v>
      </c>
      <c r="E242" s="144"/>
      <c r="F242" s="144" t="s">
        <v>1256</v>
      </c>
      <c r="I242" s="137"/>
      <c r="J242" s="145">
        <f>BK242</f>
        <v>0</v>
      </c>
      <c r="L242" s="134"/>
      <c r="M242" s="138"/>
      <c r="N242" s="139"/>
      <c r="O242" s="139"/>
      <c r="P242" s="140">
        <f>P243</f>
        <v>0</v>
      </c>
      <c r="Q242" s="139"/>
      <c r="R242" s="140">
        <f>R243</f>
        <v>0</v>
      </c>
      <c r="S242" s="139"/>
      <c r="T242" s="141">
        <f>T243</f>
        <v>0</v>
      </c>
      <c r="AR242" s="135" t="s">
        <v>83</v>
      </c>
      <c r="AT242" s="142" t="s">
        <v>76</v>
      </c>
      <c r="AU242" s="142" t="s">
        <v>83</v>
      </c>
      <c r="AY242" s="135" t="s">
        <v>237</v>
      </c>
      <c r="BK242" s="143">
        <f>BK243</f>
        <v>0</v>
      </c>
    </row>
    <row r="243" spans="1:65" s="2" customFormat="1" ht="21.75" customHeight="1" x14ac:dyDescent="0.2">
      <c r="A243" s="29"/>
      <c r="B243" s="146"/>
      <c r="C243" s="147" t="s">
        <v>631</v>
      </c>
      <c r="D243" s="147" t="s">
        <v>240</v>
      </c>
      <c r="E243" s="148"/>
      <c r="F243" s="149" t="s">
        <v>1257</v>
      </c>
      <c r="G243" s="150" t="s">
        <v>454</v>
      </c>
      <c r="H243" s="151">
        <v>80</v>
      </c>
      <c r="I243" s="152"/>
      <c r="J243" s="153">
        <f>ROUND(I243*H243,2)</f>
        <v>0</v>
      </c>
      <c r="K243" s="154"/>
      <c r="L243" s="30"/>
      <c r="M243" s="155" t="s">
        <v>1</v>
      </c>
      <c r="N243" s="156" t="s">
        <v>43</v>
      </c>
      <c r="O243" s="54"/>
      <c r="P243" s="157">
        <f>O243*H243</f>
        <v>0</v>
      </c>
      <c r="Q243" s="157">
        <v>0</v>
      </c>
      <c r="R243" s="157">
        <f>Q243*H243</f>
        <v>0</v>
      </c>
      <c r="S243" s="157">
        <v>0</v>
      </c>
      <c r="T243" s="158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243</v>
      </c>
      <c r="AT243" s="159" t="s">
        <v>240</v>
      </c>
      <c r="AU243" s="159" t="s">
        <v>89</v>
      </c>
      <c r="AY243" s="14" t="s">
        <v>237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4" t="s">
        <v>89</v>
      </c>
      <c r="BK243" s="160">
        <f>ROUND(I243*H243,2)</f>
        <v>0</v>
      </c>
      <c r="BL243" s="14" t="s">
        <v>243</v>
      </c>
      <c r="BM243" s="159" t="s">
        <v>616</v>
      </c>
    </row>
    <row r="244" spans="1:65" s="12" customFormat="1" ht="22.95" customHeight="1" x14ac:dyDescent="0.25">
      <c r="B244" s="134"/>
      <c r="D244" s="135" t="s">
        <v>76</v>
      </c>
      <c r="E244" s="144"/>
      <c r="F244" s="144" t="s">
        <v>1259</v>
      </c>
      <c r="I244" s="137"/>
      <c r="J244" s="145">
        <f>BK244</f>
        <v>0</v>
      </c>
      <c r="L244" s="134"/>
      <c r="M244" s="138"/>
      <c r="N244" s="139"/>
      <c r="O244" s="139"/>
      <c r="P244" s="140">
        <f>P245</f>
        <v>0</v>
      </c>
      <c r="Q244" s="139"/>
      <c r="R244" s="140">
        <f>R245</f>
        <v>0</v>
      </c>
      <c r="S244" s="139"/>
      <c r="T244" s="141">
        <f>T245</f>
        <v>0</v>
      </c>
      <c r="AR244" s="135" t="s">
        <v>83</v>
      </c>
      <c r="AT244" s="142" t="s">
        <v>76</v>
      </c>
      <c r="AU244" s="142" t="s">
        <v>83</v>
      </c>
      <c r="AY244" s="135" t="s">
        <v>237</v>
      </c>
      <c r="BK244" s="143">
        <f>BK245</f>
        <v>0</v>
      </c>
    </row>
    <row r="245" spans="1:65" s="2" customFormat="1" ht="16.5" customHeight="1" x14ac:dyDescent="0.2">
      <c r="A245" s="29"/>
      <c r="B245" s="146"/>
      <c r="C245" s="147" t="s">
        <v>536</v>
      </c>
      <c r="D245" s="147" t="s">
        <v>240</v>
      </c>
      <c r="E245" s="148"/>
      <c r="F245" s="149" t="s">
        <v>1260</v>
      </c>
      <c r="G245" s="150" t="s">
        <v>307</v>
      </c>
      <c r="H245" s="151">
        <v>1</v>
      </c>
      <c r="I245" s="152"/>
      <c r="J245" s="153">
        <f>ROUND(I245*H245,2)</f>
        <v>0</v>
      </c>
      <c r="K245" s="154"/>
      <c r="L245" s="30"/>
      <c r="M245" s="155" t="s">
        <v>1</v>
      </c>
      <c r="N245" s="156" t="s">
        <v>43</v>
      </c>
      <c r="O245" s="54"/>
      <c r="P245" s="157">
        <f>O245*H245</f>
        <v>0</v>
      </c>
      <c r="Q245" s="157">
        <v>0</v>
      </c>
      <c r="R245" s="157">
        <f>Q245*H245</f>
        <v>0</v>
      </c>
      <c r="S245" s="157">
        <v>0</v>
      </c>
      <c r="T245" s="158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243</v>
      </c>
      <c r="AT245" s="159" t="s">
        <v>240</v>
      </c>
      <c r="AU245" s="159" t="s">
        <v>89</v>
      </c>
      <c r="AY245" s="14" t="s">
        <v>237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4" t="s">
        <v>89</v>
      </c>
      <c r="BK245" s="160">
        <f>ROUND(I245*H245,2)</f>
        <v>0</v>
      </c>
      <c r="BL245" s="14" t="s">
        <v>243</v>
      </c>
      <c r="BM245" s="159" t="s">
        <v>618</v>
      </c>
    </row>
    <row r="246" spans="1:65" s="12" customFormat="1" ht="25.95" customHeight="1" x14ac:dyDescent="0.25">
      <c r="B246" s="134"/>
      <c r="D246" s="135" t="s">
        <v>76</v>
      </c>
      <c r="E246" s="136"/>
      <c r="F246" s="136" t="s">
        <v>467</v>
      </c>
      <c r="I246" s="137"/>
      <c r="J246" s="122">
        <f>BK246</f>
        <v>0</v>
      </c>
      <c r="L246" s="134"/>
      <c r="M246" s="138"/>
      <c r="N246" s="139"/>
      <c r="O246" s="139"/>
      <c r="P246" s="140">
        <f>SUM(P247:P250)</f>
        <v>0</v>
      </c>
      <c r="Q246" s="139"/>
      <c r="R246" s="140">
        <f>SUM(R247:R250)</f>
        <v>0</v>
      </c>
      <c r="S246" s="139"/>
      <c r="T246" s="141">
        <f>SUM(T247:T250)</f>
        <v>0</v>
      </c>
      <c r="AR246" s="135" t="s">
        <v>252</v>
      </c>
      <c r="AT246" s="142" t="s">
        <v>76</v>
      </c>
      <c r="AU246" s="142" t="s">
        <v>77</v>
      </c>
      <c r="AY246" s="135" t="s">
        <v>237</v>
      </c>
      <c r="BK246" s="143">
        <f>SUM(BK247:BK250)</f>
        <v>0</v>
      </c>
    </row>
    <row r="247" spans="1:65" s="2" customFormat="1" ht="16.5" customHeight="1" x14ac:dyDescent="0.2">
      <c r="A247" s="29"/>
      <c r="B247" s="146"/>
      <c r="C247" s="147" t="s">
        <v>633</v>
      </c>
      <c r="D247" s="147" t="s">
        <v>240</v>
      </c>
      <c r="E247" s="148"/>
      <c r="F247" s="149" t="s">
        <v>1262</v>
      </c>
      <c r="G247" s="150" t="s">
        <v>469</v>
      </c>
      <c r="H247" s="151">
        <v>1</v>
      </c>
      <c r="I247" s="152"/>
      <c r="J247" s="153">
        <f t="shared" ref="J247:J250" si="60">ROUND(I247*H247,2)</f>
        <v>0</v>
      </c>
      <c r="K247" s="154"/>
      <c r="L247" s="30"/>
      <c r="M247" s="155" t="s">
        <v>1</v>
      </c>
      <c r="N247" s="156" t="s">
        <v>43</v>
      </c>
      <c r="O247" s="54"/>
      <c r="P247" s="157">
        <f t="shared" ref="P247:P250" si="61">O247*H247</f>
        <v>0</v>
      </c>
      <c r="Q247" s="157">
        <v>0</v>
      </c>
      <c r="R247" s="157">
        <f t="shared" ref="R247:R250" si="62">Q247*H247</f>
        <v>0</v>
      </c>
      <c r="S247" s="157">
        <v>0</v>
      </c>
      <c r="T247" s="158">
        <f t="shared" ref="T247:T250" si="63"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470</v>
      </c>
      <c r="AT247" s="159" t="s">
        <v>240</v>
      </c>
      <c r="AU247" s="159" t="s">
        <v>83</v>
      </c>
      <c r="AY247" s="14" t="s">
        <v>237</v>
      </c>
      <c r="BE247" s="160">
        <f t="shared" ref="BE247:BE250" si="64">IF(N247="základná",J247,0)</f>
        <v>0</v>
      </c>
      <c r="BF247" s="160">
        <f t="shared" ref="BF247:BF250" si="65">IF(N247="znížená",J247,0)</f>
        <v>0</v>
      </c>
      <c r="BG247" s="160">
        <f t="shared" ref="BG247:BG250" si="66">IF(N247="zákl. prenesená",J247,0)</f>
        <v>0</v>
      </c>
      <c r="BH247" s="160">
        <f t="shared" ref="BH247:BH250" si="67">IF(N247="zníž. prenesená",J247,0)</f>
        <v>0</v>
      </c>
      <c r="BI247" s="160">
        <f t="shared" ref="BI247:BI250" si="68">IF(N247="nulová",J247,0)</f>
        <v>0</v>
      </c>
      <c r="BJ247" s="14" t="s">
        <v>89</v>
      </c>
      <c r="BK247" s="160">
        <f t="shared" ref="BK247:BK250" si="69">ROUND(I247*H247,2)</f>
        <v>0</v>
      </c>
      <c r="BL247" s="14" t="s">
        <v>470</v>
      </c>
      <c r="BM247" s="159" t="s">
        <v>3971</v>
      </c>
    </row>
    <row r="248" spans="1:65" s="2" customFormat="1" ht="21.75" customHeight="1" x14ac:dyDescent="0.2">
      <c r="A248" s="29"/>
      <c r="B248" s="146"/>
      <c r="C248" s="147" t="s">
        <v>539</v>
      </c>
      <c r="D248" s="147" t="s">
        <v>240</v>
      </c>
      <c r="E248" s="148"/>
      <c r="F248" s="149" t="s">
        <v>1264</v>
      </c>
      <c r="G248" s="150" t="s">
        <v>469</v>
      </c>
      <c r="H248" s="151">
        <v>1</v>
      </c>
      <c r="I248" s="152"/>
      <c r="J248" s="153">
        <f t="shared" si="60"/>
        <v>0</v>
      </c>
      <c r="K248" s="154"/>
      <c r="L248" s="30"/>
      <c r="M248" s="155" t="s">
        <v>1</v>
      </c>
      <c r="N248" s="156" t="s">
        <v>43</v>
      </c>
      <c r="O248" s="54"/>
      <c r="P248" s="157">
        <f t="shared" si="61"/>
        <v>0</v>
      </c>
      <c r="Q248" s="157">
        <v>0</v>
      </c>
      <c r="R248" s="157">
        <f t="shared" si="62"/>
        <v>0</v>
      </c>
      <c r="S248" s="157">
        <v>0</v>
      </c>
      <c r="T248" s="158">
        <f t="shared" si="6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470</v>
      </c>
      <c r="AT248" s="159" t="s">
        <v>240</v>
      </c>
      <c r="AU248" s="159" t="s">
        <v>83</v>
      </c>
      <c r="AY248" s="14" t="s">
        <v>237</v>
      </c>
      <c r="BE248" s="160">
        <f t="shared" si="64"/>
        <v>0</v>
      </c>
      <c r="BF248" s="160">
        <f t="shared" si="65"/>
        <v>0</v>
      </c>
      <c r="BG248" s="160">
        <f t="shared" si="66"/>
        <v>0</v>
      </c>
      <c r="BH248" s="160">
        <f t="shared" si="67"/>
        <v>0</v>
      </c>
      <c r="BI248" s="160">
        <f t="shared" si="68"/>
        <v>0</v>
      </c>
      <c r="BJ248" s="14" t="s">
        <v>89</v>
      </c>
      <c r="BK248" s="160">
        <f t="shared" si="69"/>
        <v>0</v>
      </c>
      <c r="BL248" s="14" t="s">
        <v>470</v>
      </c>
      <c r="BM248" s="159" t="s">
        <v>3972</v>
      </c>
    </row>
    <row r="249" spans="1:65" s="2" customFormat="1" ht="16.5" customHeight="1" x14ac:dyDescent="0.2">
      <c r="A249" s="29"/>
      <c r="B249" s="146"/>
      <c r="C249" s="147" t="s">
        <v>634</v>
      </c>
      <c r="D249" s="147" t="s">
        <v>240</v>
      </c>
      <c r="E249" s="148"/>
      <c r="F249" s="149" t="s">
        <v>1266</v>
      </c>
      <c r="G249" s="150" t="s">
        <v>469</v>
      </c>
      <c r="H249" s="151">
        <v>1</v>
      </c>
      <c r="I249" s="152"/>
      <c r="J249" s="153">
        <f t="shared" si="60"/>
        <v>0</v>
      </c>
      <c r="K249" s="154"/>
      <c r="L249" s="30"/>
      <c r="M249" s="155" t="s">
        <v>1</v>
      </c>
      <c r="N249" s="156" t="s">
        <v>43</v>
      </c>
      <c r="O249" s="54"/>
      <c r="P249" s="157">
        <f t="shared" si="61"/>
        <v>0</v>
      </c>
      <c r="Q249" s="157">
        <v>0</v>
      </c>
      <c r="R249" s="157">
        <f t="shared" si="62"/>
        <v>0</v>
      </c>
      <c r="S249" s="157">
        <v>0</v>
      </c>
      <c r="T249" s="158">
        <f t="shared" si="6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470</v>
      </c>
      <c r="AT249" s="159" t="s">
        <v>240</v>
      </c>
      <c r="AU249" s="159" t="s">
        <v>83</v>
      </c>
      <c r="AY249" s="14" t="s">
        <v>237</v>
      </c>
      <c r="BE249" s="160">
        <f t="shared" si="64"/>
        <v>0</v>
      </c>
      <c r="BF249" s="160">
        <f t="shared" si="65"/>
        <v>0</v>
      </c>
      <c r="BG249" s="160">
        <f t="shared" si="66"/>
        <v>0</v>
      </c>
      <c r="BH249" s="160">
        <f t="shared" si="67"/>
        <v>0</v>
      </c>
      <c r="BI249" s="160">
        <f t="shared" si="68"/>
        <v>0</v>
      </c>
      <c r="BJ249" s="14" t="s">
        <v>89</v>
      </c>
      <c r="BK249" s="160">
        <f t="shared" si="69"/>
        <v>0</v>
      </c>
      <c r="BL249" s="14" t="s">
        <v>470</v>
      </c>
      <c r="BM249" s="159" t="s">
        <v>3973</v>
      </c>
    </row>
    <row r="250" spans="1:65" s="2" customFormat="1" ht="16.5" customHeight="1" x14ac:dyDescent="0.2">
      <c r="A250" s="29"/>
      <c r="B250" s="146"/>
      <c r="C250" s="147" t="s">
        <v>541</v>
      </c>
      <c r="D250" s="147" t="s">
        <v>240</v>
      </c>
      <c r="E250" s="148"/>
      <c r="F250" s="149" t="s">
        <v>1268</v>
      </c>
      <c r="G250" s="150" t="s">
        <v>469</v>
      </c>
      <c r="H250" s="151">
        <v>1</v>
      </c>
      <c r="I250" s="152"/>
      <c r="J250" s="153">
        <f t="shared" si="60"/>
        <v>0</v>
      </c>
      <c r="K250" s="154"/>
      <c r="L250" s="30"/>
      <c r="M250" s="155" t="s">
        <v>1</v>
      </c>
      <c r="N250" s="156" t="s">
        <v>43</v>
      </c>
      <c r="O250" s="54"/>
      <c r="P250" s="157">
        <f t="shared" si="61"/>
        <v>0</v>
      </c>
      <c r="Q250" s="157">
        <v>0</v>
      </c>
      <c r="R250" s="157">
        <f t="shared" si="62"/>
        <v>0</v>
      </c>
      <c r="S250" s="157">
        <v>0</v>
      </c>
      <c r="T250" s="158">
        <f t="shared" si="6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470</v>
      </c>
      <c r="AT250" s="159" t="s">
        <v>240</v>
      </c>
      <c r="AU250" s="159" t="s">
        <v>83</v>
      </c>
      <c r="AY250" s="14" t="s">
        <v>237</v>
      </c>
      <c r="BE250" s="160">
        <f t="shared" si="64"/>
        <v>0</v>
      </c>
      <c r="BF250" s="160">
        <f t="shared" si="65"/>
        <v>0</v>
      </c>
      <c r="BG250" s="160">
        <f t="shared" si="66"/>
        <v>0</v>
      </c>
      <c r="BH250" s="160">
        <f t="shared" si="67"/>
        <v>0</v>
      </c>
      <c r="BI250" s="160">
        <f t="shared" si="68"/>
        <v>0</v>
      </c>
      <c r="BJ250" s="14" t="s">
        <v>89</v>
      </c>
      <c r="BK250" s="160">
        <f t="shared" si="69"/>
        <v>0</v>
      </c>
      <c r="BL250" s="14" t="s">
        <v>470</v>
      </c>
      <c r="BM250" s="159" t="s">
        <v>3974</v>
      </c>
    </row>
    <row r="251" spans="1:65" s="2" customFormat="1" ht="6.9" customHeight="1" x14ac:dyDescent="0.2">
      <c r="A251" s="29"/>
      <c r="B251" s="43"/>
      <c r="C251" s="44"/>
      <c r="D251" s="44"/>
      <c r="E251" s="44"/>
      <c r="F251" s="44"/>
      <c r="G251" s="44"/>
      <c r="H251" s="44"/>
      <c r="I251" s="44"/>
      <c r="J251" s="44"/>
      <c r="K251" s="44"/>
      <c r="L251" s="30"/>
      <c r="M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</row>
  </sheetData>
  <autoFilter ref="C139:K250" xr:uid="{00000000-0009-0000-0000-000015000000}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51" xr:uid="{00000000-0002-0000-1500-000000000000}">
      <formula1>"K, M"</formula1>
    </dataValidation>
    <dataValidation type="list" allowBlank="1" showInputMessage="1" showErrorMessage="1" error="Povolené sú hodnoty základná, znížená, nulová." sqref="N251" xr:uid="{00000000-0002-0000-15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175"/>
  <sheetViews>
    <sheetView showGridLines="0" topLeftCell="A133" zoomScaleNormal="100" workbookViewId="0">
      <selection activeCell="J133" sqref="J133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161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3975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3976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ROUND(J132,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ROUND((ROUND((SUM(BE132:BE174)),  2) + SUM(#REF!)), 2)</f>
        <v>#REF!</v>
      </c>
      <c r="G35" s="29"/>
      <c r="H35" s="29"/>
      <c r="I35" s="101">
        <v>0.2</v>
      </c>
      <c r="J35" s="100" t="e">
        <f>ROUND((ROUND(((SUM(BE132:BE174))*I35),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ROUND((ROUND((SUM(BF132:BF174)),  2) + SUM(#REF!)), 2)</f>
        <v>#REF!</v>
      </c>
      <c r="G36" s="29"/>
      <c r="H36" s="29"/>
      <c r="I36" s="101">
        <v>0.2</v>
      </c>
      <c r="J36" s="100" t="e">
        <f>ROUND((ROUND(((SUM(BF132:BF174))*I36),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ROUND((ROUND((SUM(BG132:BG174)),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ROUND((ROUND((SUM(BH132:BH174)),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ROUND((ROUND((SUM(BI132:BI174)),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3975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07_A - ACH -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J132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J133</f>
        <v>0</v>
      </c>
      <c r="L99" s="113"/>
    </row>
    <row r="100" spans="1:47" s="10" customFormat="1" ht="19.95" customHeight="1" x14ac:dyDescent="0.2">
      <c r="B100" s="117"/>
      <c r="D100" s="118" t="s">
        <v>2059</v>
      </c>
      <c r="E100" s="119"/>
      <c r="F100" s="119"/>
      <c r="G100" s="119"/>
      <c r="H100" s="119"/>
      <c r="I100" s="119"/>
      <c r="J100" s="120">
        <f>J134</f>
        <v>0</v>
      </c>
      <c r="L100" s="117"/>
    </row>
    <row r="101" spans="1:47" s="10" customFormat="1" ht="19.95" customHeight="1" x14ac:dyDescent="0.2">
      <c r="B101" s="117"/>
      <c r="D101" s="118" t="s">
        <v>1271</v>
      </c>
      <c r="E101" s="119"/>
      <c r="F101" s="119"/>
      <c r="G101" s="119"/>
      <c r="H101" s="119"/>
      <c r="I101" s="119"/>
      <c r="J101" s="120">
        <f>J143</f>
        <v>0</v>
      </c>
      <c r="L101" s="117"/>
    </row>
    <row r="102" spans="1:47" s="10" customFormat="1" ht="19.95" customHeight="1" x14ac:dyDescent="0.2">
      <c r="B102" s="117"/>
      <c r="D102" s="118" t="s">
        <v>3977</v>
      </c>
      <c r="E102" s="119"/>
      <c r="F102" s="119"/>
      <c r="G102" s="119"/>
      <c r="H102" s="119"/>
      <c r="I102" s="119"/>
      <c r="J102" s="120">
        <f>J151</f>
        <v>0</v>
      </c>
      <c r="L102" s="117"/>
    </row>
    <row r="103" spans="1:47" s="10" customFormat="1" ht="19.95" customHeight="1" x14ac:dyDescent="0.2">
      <c r="B103" s="117"/>
      <c r="D103" s="118" t="s">
        <v>1274</v>
      </c>
      <c r="E103" s="119"/>
      <c r="F103" s="119"/>
      <c r="G103" s="119"/>
      <c r="H103" s="119"/>
      <c r="I103" s="119"/>
      <c r="J103" s="120">
        <f>J156</f>
        <v>0</v>
      </c>
      <c r="L103" s="117"/>
    </row>
    <row r="104" spans="1:47" s="10" customFormat="1" ht="19.95" customHeight="1" x14ac:dyDescent="0.2">
      <c r="B104" s="117"/>
      <c r="D104" s="118" t="s">
        <v>212</v>
      </c>
      <c r="E104" s="119"/>
      <c r="F104" s="119"/>
      <c r="G104" s="119"/>
      <c r="H104" s="119"/>
      <c r="I104" s="119"/>
      <c r="J104" s="120">
        <f>J158</f>
        <v>0</v>
      </c>
      <c r="L104" s="117"/>
    </row>
    <row r="105" spans="1:47" s="10" customFormat="1" ht="19.95" customHeight="1" x14ac:dyDescent="0.2">
      <c r="B105" s="117"/>
      <c r="D105" s="118" t="s">
        <v>1275</v>
      </c>
      <c r="E105" s="119"/>
      <c r="F105" s="119"/>
      <c r="G105" s="119"/>
      <c r="H105" s="119"/>
      <c r="I105" s="119"/>
      <c r="J105" s="120">
        <f>J163</f>
        <v>0</v>
      </c>
      <c r="L105" s="117"/>
    </row>
    <row r="106" spans="1:47" s="9" customFormat="1" ht="24.9" customHeight="1" x14ac:dyDescent="0.2">
      <c r="B106" s="113"/>
      <c r="D106" s="114" t="s">
        <v>1276</v>
      </c>
      <c r="E106" s="115"/>
      <c r="F106" s="115"/>
      <c r="G106" s="115"/>
      <c r="H106" s="115"/>
      <c r="I106" s="115"/>
      <c r="J106" s="116">
        <f>J165</f>
        <v>0</v>
      </c>
      <c r="L106" s="113"/>
    </row>
    <row r="107" spans="1:47" s="10" customFormat="1" ht="19.95" customHeight="1" x14ac:dyDescent="0.2">
      <c r="B107" s="117"/>
      <c r="D107" s="118" t="s">
        <v>1282</v>
      </c>
      <c r="E107" s="119"/>
      <c r="F107" s="119"/>
      <c r="G107" s="119"/>
      <c r="H107" s="119"/>
      <c r="I107" s="119"/>
      <c r="J107" s="120">
        <f>J166</f>
        <v>0</v>
      </c>
      <c r="L107" s="117"/>
    </row>
    <row r="108" spans="1:47" s="9" customFormat="1" ht="24.9" customHeight="1" x14ac:dyDescent="0.2">
      <c r="B108" s="113"/>
      <c r="D108" s="114" t="s">
        <v>1673</v>
      </c>
      <c r="E108" s="115"/>
      <c r="F108" s="115"/>
      <c r="G108" s="115"/>
      <c r="H108" s="115"/>
      <c r="I108" s="115"/>
      <c r="J108" s="116">
        <f>J169</f>
        <v>0</v>
      </c>
      <c r="L108" s="113"/>
    </row>
    <row r="109" spans="1:47" s="9" customFormat="1" ht="24.9" customHeight="1" x14ac:dyDescent="0.2">
      <c r="B109" s="113"/>
      <c r="D109" s="114" t="s">
        <v>222</v>
      </c>
      <c r="E109" s="115"/>
      <c r="F109" s="115"/>
      <c r="G109" s="115"/>
      <c r="H109" s="115"/>
      <c r="I109" s="115"/>
      <c r="J109" s="116">
        <f>J172</f>
        <v>0</v>
      </c>
      <c r="L109" s="113"/>
    </row>
    <row r="110" spans="1:47" s="9" customFormat="1" ht="21.75" customHeight="1" x14ac:dyDescent="0.25">
      <c r="B110" s="113"/>
      <c r="D110" s="121" t="s">
        <v>223</v>
      </c>
      <c r="J110" s="122" t="e">
        <f>#REF!</f>
        <v>#REF!</v>
      </c>
      <c r="L110" s="113"/>
    </row>
    <row r="111" spans="1:47" s="2" customFormat="1" ht="21.75" customHeight="1" x14ac:dyDescent="0.2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6.9" customHeight="1" x14ac:dyDescent="0.2">
      <c r="A112" s="29"/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3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 x14ac:dyDescent="0.2">
      <c r="A116" s="29"/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 x14ac:dyDescent="0.2">
      <c r="A117" s="29"/>
      <c r="B117" s="30"/>
      <c r="C117" s="18" t="s">
        <v>224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 x14ac:dyDescent="0.2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 x14ac:dyDescent="0.2">
      <c r="A119" s="29"/>
      <c r="B119" s="30"/>
      <c r="C119" s="24" t="s">
        <v>15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 x14ac:dyDescent="0.2">
      <c r="A120" s="29"/>
      <c r="B120" s="30"/>
      <c r="C120" s="29"/>
      <c r="D120" s="29"/>
      <c r="E120" s="241" t="str">
        <f>E7</f>
        <v>SOŠ hotelových služieb a dopravy – modernizácia odborného vzdelávania</v>
      </c>
      <c r="F120" s="242"/>
      <c r="G120" s="242"/>
      <c r="H120" s="242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1" customFormat="1" ht="12" customHeight="1" x14ac:dyDescent="0.2">
      <c r="B121" s="17"/>
      <c r="C121" s="24" t="s">
        <v>201</v>
      </c>
      <c r="L121" s="17"/>
    </row>
    <row r="122" spans="1:31" s="2" customFormat="1" ht="23.25" customHeight="1" x14ac:dyDescent="0.2">
      <c r="A122" s="29"/>
      <c r="B122" s="30"/>
      <c r="C122" s="29"/>
      <c r="D122" s="29"/>
      <c r="E122" s="241" t="s">
        <v>3975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203</v>
      </c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6.5" customHeight="1" x14ac:dyDescent="0.2">
      <c r="A124" s="29"/>
      <c r="B124" s="30"/>
      <c r="C124" s="29"/>
      <c r="D124" s="29"/>
      <c r="E124" s="214" t="str">
        <f>E11</f>
        <v xml:space="preserve">SO 07_A - ACH - Architektonicko – stavebné riešenie </v>
      </c>
      <c r="F124" s="240"/>
      <c r="G124" s="240"/>
      <c r="H124" s="240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 x14ac:dyDescent="0.2">
      <c r="A126" s="29"/>
      <c r="B126" s="30"/>
      <c r="C126" s="24" t="s">
        <v>19</v>
      </c>
      <c r="D126" s="29"/>
      <c r="E126" s="29"/>
      <c r="F126" s="22" t="str">
        <f>F14</f>
        <v>Lučenec</v>
      </c>
      <c r="G126" s="29"/>
      <c r="H126" s="29"/>
      <c r="I126" s="24" t="s">
        <v>21</v>
      </c>
      <c r="J126" s="51">
        <f>IF(J14="","",J14)</f>
        <v>44354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5.65" customHeight="1" x14ac:dyDescent="0.2">
      <c r="A128" s="29"/>
      <c r="B128" s="30"/>
      <c r="C128" s="24" t="s">
        <v>22</v>
      </c>
      <c r="D128" s="29"/>
      <c r="E128" s="29"/>
      <c r="F128" s="22" t="str">
        <f>E17</f>
        <v>Banskobystrický samosprávny kraj</v>
      </c>
      <c r="G128" s="29"/>
      <c r="H128" s="29"/>
      <c r="I128" s="24" t="s">
        <v>28</v>
      </c>
      <c r="J128" s="27" t="str">
        <f>E23</f>
        <v>DESIGN ENGINEERING, a.s.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5.15" customHeight="1" x14ac:dyDescent="0.2">
      <c r="A129" s="29"/>
      <c r="B129" s="30"/>
      <c r="C129" s="24" t="s">
        <v>26</v>
      </c>
      <c r="D129" s="29"/>
      <c r="E129" s="29"/>
      <c r="F129" s="22" t="str">
        <f>IF(E20="","",E20)</f>
        <v>Vyplň údaj</v>
      </c>
      <c r="G129" s="29"/>
      <c r="H129" s="29"/>
      <c r="I129" s="24" t="s">
        <v>33</v>
      </c>
      <c r="J129" s="27" t="str">
        <f>E26</f>
        <v xml:space="preserve"> </v>
      </c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0.35" customHeight="1" x14ac:dyDescent="0.2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11" customFormat="1" ht="29.25" customHeight="1" x14ac:dyDescent="0.2">
      <c r="A131" s="123"/>
      <c r="B131" s="124"/>
      <c r="C131" s="125" t="s">
        <v>225</v>
      </c>
      <c r="D131" s="126" t="s">
        <v>62</v>
      </c>
      <c r="E131" s="126" t="s">
        <v>58</v>
      </c>
      <c r="F131" s="126" t="s">
        <v>59</v>
      </c>
      <c r="G131" s="126" t="s">
        <v>226</v>
      </c>
      <c r="H131" s="126" t="s">
        <v>227</v>
      </c>
      <c r="I131" s="126" t="s">
        <v>228</v>
      </c>
      <c r="J131" s="127" t="s">
        <v>207</v>
      </c>
      <c r="K131" s="128" t="s">
        <v>229</v>
      </c>
      <c r="L131" s="129"/>
      <c r="M131" s="58" t="s">
        <v>1</v>
      </c>
      <c r="N131" s="59" t="s">
        <v>41</v>
      </c>
      <c r="O131" s="59" t="s">
        <v>230</v>
      </c>
      <c r="P131" s="59" t="s">
        <v>231</v>
      </c>
      <c r="Q131" s="59" t="s">
        <v>232</v>
      </c>
      <c r="R131" s="59" t="s">
        <v>233</v>
      </c>
      <c r="S131" s="59" t="s">
        <v>234</v>
      </c>
      <c r="T131" s="60" t="s">
        <v>235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</row>
    <row r="132" spans="1:65" s="2" customFormat="1" ht="22.95" customHeight="1" x14ac:dyDescent="0.3">
      <c r="A132" s="29"/>
      <c r="B132" s="30"/>
      <c r="C132" s="65" t="s">
        <v>208</v>
      </c>
      <c r="D132" s="29"/>
      <c r="E132" s="29"/>
      <c r="F132" s="29"/>
      <c r="G132" s="29"/>
      <c r="H132" s="29"/>
      <c r="I132" s="29"/>
      <c r="J132" s="130">
        <f>J133+J165+J169+J172</f>
        <v>0</v>
      </c>
      <c r="K132" s="29"/>
      <c r="L132" s="30"/>
      <c r="M132" s="61"/>
      <c r="N132" s="52"/>
      <c r="O132" s="62"/>
      <c r="P132" s="131" t="e">
        <f>P133+P165+P169+P172+#REF!</f>
        <v>#REF!</v>
      </c>
      <c r="Q132" s="62"/>
      <c r="R132" s="131" t="e">
        <f>R133+R165+R169+R172+#REF!</f>
        <v>#REF!</v>
      </c>
      <c r="S132" s="62"/>
      <c r="T132" s="132" t="e">
        <f>T133+T165+T169+T172+#REF!</f>
        <v>#REF!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76</v>
      </c>
      <c r="AU132" s="14" t="s">
        <v>209</v>
      </c>
      <c r="BK132" s="133" t="e">
        <f>BK133+BK165+BK169+BK172+#REF!</f>
        <v>#REF!</v>
      </c>
    </row>
    <row r="133" spans="1:65" s="12" customFormat="1" ht="25.95" customHeight="1" x14ac:dyDescent="0.25">
      <c r="B133" s="134"/>
      <c r="D133" s="135" t="s">
        <v>76</v>
      </c>
      <c r="E133" s="136"/>
      <c r="F133" s="136" t="s">
        <v>1291</v>
      </c>
      <c r="I133" s="137"/>
      <c r="J133" s="122">
        <f>BK133</f>
        <v>0</v>
      </c>
      <c r="L133" s="134"/>
      <c r="M133" s="138"/>
      <c r="N133" s="139"/>
      <c r="O133" s="139"/>
      <c r="P133" s="140">
        <f>P134+P143+P151+P156+P158+P163</f>
        <v>0</v>
      </c>
      <c r="Q133" s="139"/>
      <c r="R133" s="140">
        <f>R134+R143+R151+R156+R158+R163</f>
        <v>1013.6751538199999</v>
      </c>
      <c r="S133" s="139"/>
      <c r="T133" s="141">
        <f>T134+T143+T151+T156+T158+T163</f>
        <v>0</v>
      </c>
      <c r="AR133" s="135" t="s">
        <v>83</v>
      </c>
      <c r="AT133" s="142" t="s">
        <v>76</v>
      </c>
      <c r="AU133" s="142" t="s">
        <v>77</v>
      </c>
      <c r="AY133" s="135" t="s">
        <v>237</v>
      </c>
      <c r="BK133" s="143">
        <f>BK134+BK143+BK151+BK156+BK158+BK163</f>
        <v>0</v>
      </c>
    </row>
    <row r="134" spans="1:65" s="12" customFormat="1" ht="22.95" customHeight="1" x14ac:dyDescent="0.25">
      <c r="B134" s="134"/>
      <c r="D134" s="135" t="s">
        <v>76</v>
      </c>
      <c r="E134" s="144"/>
      <c r="F134" s="144" t="s">
        <v>2063</v>
      </c>
      <c r="I134" s="137"/>
      <c r="J134" s="145">
        <f>BK134</f>
        <v>0</v>
      </c>
      <c r="L134" s="134"/>
      <c r="M134" s="138"/>
      <c r="N134" s="139"/>
      <c r="O134" s="139"/>
      <c r="P134" s="140">
        <f>SUM(P135:P142)</f>
        <v>0</v>
      </c>
      <c r="Q134" s="139"/>
      <c r="R134" s="140">
        <f>SUM(R135:R142)</f>
        <v>0</v>
      </c>
      <c r="S134" s="139"/>
      <c r="T134" s="141">
        <f>SUM(T135:T142)</f>
        <v>0</v>
      </c>
      <c r="AR134" s="135" t="s">
        <v>83</v>
      </c>
      <c r="AT134" s="142" t="s">
        <v>76</v>
      </c>
      <c r="AU134" s="142" t="s">
        <v>83</v>
      </c>
      <c r="AY134" s="135" t="s">
        <v>237</v>
      </c>
      <c r="BK134" s="143">
        <f>SUM(BK135:BK142)</f>
        <v>0</v>
      </c>
    </row>
    <row r="135" spans="1:65" s="2" customFormat="1" ht="21.75" customHeight="1" x14ac:dyDescent="0.2">
      <c r="A135" s="29"/>
      <c r="B135" s="146"/>
      <c r="C135" s="147" t="s">
        <v>83</v>
      </c>
      <c r="D135" s="147" t="s">
        <v>240</v>
      </c>
      <c r="E135" s="148"/>
      <c r="F135" s="149" t="s">
        <v>3978</v>
      </c>
      <c r="G135" s="150" t="s">
        <v>491</v>
      </c>
      <c r="H135" s="151">
        <v>363.04</v>
      </c>
      <c r="I135" s="152"/>
      <c r="J135" s="153">
        <f t="shared" ref="J135:J142" si="0"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ref="P135:P142" si="1">O135*H135</f>
        <v>0</v>
      </c>
      <c r="Q135" s="157">
        <v>0</v>
      </c>
      <c r="R135" s="157">
        <f t="shared" ref="R135:R142" si="2">Q135*H135</f>
        <v>0</v>
      </c>
      <c r="S135" s="157">
        <v>0</v>
      </c>
      <c r="T135" s="158">
        <f t="shared" ref="T135:T142" si="3"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 t="shared" ref="BE135:BE142" si="4">IF(N135="základná",J135,0)</f>
        <v>0</v>
      </c>
      <c r="BF135" s="160">
        <f t="shared" ref="BF135:BF142" si="5">IF(N135="znížená",J135,0)</f>
        <v>0</v>
      </c>
      <c r="BG135" s="160">
        <f t="shared" ref="BG135:BG142" si="6">IF(N135="zákl. prenesená",J135,0)</f>
        <v>0</v>
      </c>
      <c r="BH135" s="160">
        <f t="shared" ref="BH135:BH142" si="7">IF(N135="zníž. prenesená",J135,0)</f>
        <v>0</v>
      </c>
      <c r="BI135" s="160">
        <f t="shared" ref="BI135:BI142" si="8">IF(N135="nulová",J135,0)</f>
        <v>0</v>
      </c>
      <c r="BJ135" s="14" t="s">
        <v>89</v>
      </c>
      <c r="BK135" s="160">
        <f t="shared" ref="BK135:BK142" si="9">ROUND(I135*H135,2)</f>
        <v>0</v>
      </c>
      <c r="BL135" s="14" t="s">
        <v>243</v>
      </c>
      <c r="BM135" s="159" t="s">
        <v>3979</v>
      </c>
    </row>
    <row r="136" spans="1:65" s="2" customFormat="1" ht="21.75" customHeight="1" x14ac:dyDescent="0.2">
      <c r="A136" s="29"/>
      <c r="B136" s="146"/>
      <c r="C136" s="147" t="s">
        <v>89</v>
      </c>
      <c r="D136" s="147" t="s">
        <v>240</v>
      </c>
      <c r="E136" s="148"/>
      <c r="F136" s="149" t="s">
        <v>3279</v>
      </c>
      <c r="G136" s="150" t="s">
        <v>491</v>
      </c>
      <c r="H136" s="151">
        <v>363.04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3980</v>
      </c>
    </row>
    <row r="137" spans="1:65" s="2" customFormat="1" ht="33" customHeight="1" x14ac:dyDescent="0.2">
      <c r="A137" s="29"/>
      <c r="B137" s="146"/>
      <c r="C137" s="147" t="s">
        <v>247</v>
      </c>
      <c r="D137" s="147" t="s">
        <v>240</v>
      </c>
      <c r="E137" s="148"/>
      <c r="F137" s="149" t="s">
        <v>3981</v>
      </c>
      <c r="G137" s="150" t="s">
        <v>491</v>
      </c>
      <c r="H137" s="151">
        <v>395.327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3982</v>
      </c>
    </row>
    <row r="138" spans="1:65" s="2" customFormat="1" ht="33" customHeight="1" x14ac:dyDescent="0.2">
      <c r="A138" s="29"/>
      <c r="B138" s="146"/>
      <c r="C138" s="147" t="s">
        <v>243</v>
      </c>
      <c r="D138" s="147" t="s">
        <v>240</v>
      </c>
      <c r="E138" s="148"/>
      <c r="F138" s="149" t="s">
        <v>3286</v>
      </c>
      <c r="G138" s="150" t="s">
        <v>491</v>
      </c>
      <c r="H138" s="151">
        <v>395.327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3983</v>
      </c>
    </row>
    <row r="139" spans="1:65" s="2" customFormat="1" ht="21.75" customHeight="1" x14ac:dyDescent="0.2">
      <c r="A139" s="29"/>
      <c r="B139" s="146"/>
      <c r="C139" s="147" t="s">
        <v>252</v>
      </c>
      <c r="D139" s="147" t="s">
        <v>240</v>
      </c>
      <c r="E139" s="148"/>
      <c r="F139" s="149" t="s">
        <v>3288</v>
      </c>
      <c r="G139" s="150" t="s">
        <v>491</v>
      </c>
      <c r="H139" s="151">
        <v>395.327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3984</v>
      </c>
    </row>
    <row r="140" spans="1:65" s="2" customFormat="1" ht="33" customHeight="1" x14ac:dyDescent="0.2">
      <c r="A140" s="29"/>
      <c r="B140" s="146"/>
      <c r="C140" s="147" t="s">
        <v>238</v>
      </c>
      <c r="D140" s="147" t="s">
        <v>240</v>
      </c>
      <c r="E140" s="148"/>
      <c r="F140" s="149" t="s">
        <v>3985</v>
      </c>
      <c r="G140" s="150" t="s">
        <v>491</v>
      </c>
      <c r="H140" s="151">
        <v>395.327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3986</v>
      </c>
    </row>
    <row r="141" spans="1:65" s="2" customFormat="1" ht="21.75" customHeight="1" x14ac:dyDescent="0.2">
      <c r="A141" s="29"/>
      <c r="B141" s="146"/>
      <c r="C141" s="147" t="s">
        <v>259</v>
      </c>
      <c r="D141" s="147" t="s">
        <v>240</v>
      </c>
      <c r="E141" s="148"/>
      <c r="F141" s="149" t="s">
        <v>3290</v>
      </c>
      <c r="G141" s="150" t="s">
        <v>491</v>
      </c>
      <c r="H141" s="151">
        <v>395.327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3987</v>
      </c>
    </row>
    <row r="142" spans="1:65" s="2" customFormat="1" ht="33" customHeight="1" x14ac:dyDescent="0.2">
      <c r="A142" s="29"/>
      <c r="B142" s="146"/>
      <c r="C142" s="147" t="s">
        <v>262</v>
      </c>
      <c r="D142" s="147" t="s">
        <v>240</v>
      </c>
      <c r="E142" s="148"/>
      <c r="F142" s="149" t="s">
        <v>2072</v>
      </c>
      <c r="G142" s="150" t="s">
        <v>491</v>
      </c>
      <c r="H142" s="151">
        <v>395.327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3988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1298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SUM(P144:P150)</f>
        <v>0</v>
      </c>
      <c r="Q143" s="139"/>
      <c r="R143" s="140">
        <f>SUM(R144:R150)</f>
        <v>790.91980541999988</v>
      </c>
      <c r="S143" s="139"/>
      <c r="T143" s="141">
        <f>SUM(T144:T150)</f>
        <v>0</v>
      </c>
      <c r="AR143" s="135" t="s">
        <v>83</v>
      </c>
      <c r="AT143" s="142" t="s">
        <v>76</v>
      </c>
      <c r="AU143" s="142" t="s">
        <v>83</v>
      </c>
      <c r="AY143" s="135" t="s">
        <v>237</v>
      </c>
      <c r="BK143" s="143">
        <f>SUM(BK144:BK150)</f>
        <v>0</v>
      </c>
    </row>
    <row r="144" spans="1:65" s="2" customFormat="1" ht="21.75" customHeight="1" x14ac:dyDescent="0.2">
      <c r="A144" s="29"/>
      <c r="B144" s="146"/>
      <c r="C144" s="147" t="s">
        <v>257</v>
      </c>
      <c r="D144" s="147" t="s">
        <v>240</v>
      </c>
      <c r="E144" s="148"/>
      <c r="F144" s="149" t="s">
        <v>3989</v>
      </c>
      <c r="G144" s="150" t="s">
        <v>491</v>
      </c>
      <c r="H144" s="151">
        <v>252.953</v>
      </c>
      <c r="I144" s="152"/>
      <c r="J144" s="153">
        <f t="shared" ref="J144:J150" si="1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50" si="11">O144*H144</f>
        <v>0</v>
      </c>
      <c r="Q144" s="157">
        <v>2.0699999999999998</v>
      </c>
      <c r="R144" s="157">
        <f t="shared" ref="R144:R150" si="12">Q144*H144</f>
        <v>523.61270999999999</v>
      </c>
      <c r="S144" s="157">
        <v>0</v>
      </c>
      <c r="T144" s="158">
        <f t="shared" ref="T144:T150" si="1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ref="BE144:BE150" si="14">IF(N144="základná",J144,0)</f>
        <v>0</v>
      </c>
      <c r="BF144" s="160">
        <f t="shared" ref="BF144:BF150" si="15">IF(N144="znížená",J144,0)</f>
        <v>0</v>
      </c>
      <c r="BG144" s="160">
        <f t="shared" ref="BG144:BG150" si="16">IF(N144="zákl. prenesená",J144,0)</f>
        <v>0</v>
      </c>
      <c r="BH144" s="160">
        <f t="shared" ref="BH144:BH150" si="17">IF(N144="zníž. prenesená",J144,0)</f>
        <v>0</v>
      </c>
      <c r="BI144" s="160">
        <f t="shared" ref="BI144:BI150" si="18">IF(N144="nulová",J144,0)</f>
        <v>0</v>
      </c>
      <c r="BJ144" s="14" t="s">
        <v>89</v>
      </c>
      <c r="BK144" s="160">
        <f t="shared" ref="BK144:BK150" si="19">ROUND(I144*H144,2)</f>
        <v>0</v>
      </c>
      <c r="BL144" s="14" t="s">
        <v>243</v>
      </c>
      <c r="BM144" s="159" t="s">
        <v>3990</v>
      </c>
    </row>
    <row r="145" spans="1:65" s="2" customFormat="1" ht="21.75" customHeight="1" x14ac:dyDescent="0.2">
      <c r="A145" s="29"/>
      <c r="B145" s="146"/>
      <c r="C145" s="147" t="s">
        <v>268</v>
      </c>
      <c r="D145" s="147" t="s">
        <v>240</v>
      </c>
      <c r="E145" s="148"/>
      <c r="F145" s="149" t="s">
        <v>3991</v>
      </c>
      <c r="G145" s="150" t="s">
        <v>491</v>
      </c>
      <c r="H145" s="151">
        <v>37.93</v>
      </c>
      <c r="I145" s="152"/>
      <c r="J145" s="153">
        <f t="shared" si="1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1"/>
        <v>0</v>
      </c>
      <c r="Q145" s="157">
        <v>1.9319999999999999</v>
      </c>
      <c r="R145" s="157">
        <f t="shared" si="12"/>
        <v>73.280760000000001</v>
      </c>
      <c r="S145" s="157">
        <v>0</v>
      </c>
      <c r="T145" s="158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 t="shared" si="14"/>
        <v>0</v>
      </c>
      <c r="BF145" s="160">
        <f t="shared" si="15"/>
        <v>0</v>
      </c>
      <c r="BG145" s="160">
        <f t="shared" si="16"/>
        <v>0</v>
      </c>
      <c r="BH145" s="160">
        <f t="shared" si="17"/>
        <v>0</v>
      </c>
      <c r="BI145" s="160">
        <f t="shared" si="18"/>
        <v>0</v>
      </c>
      <c r="BJ145" s="14" t="s">
        <v>89</v>
      </c>
      <c r="BK145" s="160">
        <f t="shared" si="19"/>
        <v>0</v>
      </c>
      <c r="BL145" s="14" t="s">
        <v>243</v>
      </c>
      <c r="BM145" s="159" t="s">
        <v>3992</v>
      </c>
    </row>
    <row r="146" spans="1:65" s="2" customFormat="1" ht="21.75" customHeight="1" x14ac:dyDescent="0.2">
      <c r="A146" s="29"/>
      <c r="B146" s="146"/>
      <c r="C146" s="147" t="s">
        <v>271</v>
      </c>
      <c r="D146" s="147" t="s">
        <v>240</v>
      </c>
      <c r="E146" s="148"/>
      <c r="F146" s="149" t="s">
        <v>1299</v>
      </c>
      <c r="G146" s="150" t="s">
        <v>491</v>
      </c>
      <c r="H146" s="151">
        <v>3.69</v>
      </c>
      <c r="I146" s="152"/>
      <c r="J146" s="153">
        <f t="shared" si="1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1"/>
        <v>0</v>
      </c>
      <c r="Q146" s="157">
        <v>2.0699999999999998</v>
      </c>
      <c r="R146" s="157">
        <f t="shared" si="12"/>
        <v>7.6382999999999992</v>
      </c>
      <c r="S146" s="157">
        <v>0</v>
      </c>
      <c r="T146" s="158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14"/>
        <v>0</v>
      </c>
      <c r="BF146" s="160">
        <f t="shared" si="15"/>
        <v>0</v>
      </c>
      <c r="BG146" s="160">
        <f t="shared" si="16"/>
        <v>0</v>
      </c>
      <c r="BH146" s="160">
        <f t="shared" si="17"/>
        <v>0</v>
      </c>
      <c r="BI146" s="160">
        <f t="shared" si="18"/>
        <v>0</v>
      </c>
      <c r="BJ146" s="14" t="s">
        <v>89</v>
      </c>
      <c r="BK146" s="160">
        <f t="shared" si="19"/>
        <v>0</v>
      </c>
      <c r="BL146" s="14" t="s">
        <v>243</v>
      </c>
      <c r="BM146" s="159" t="s">
        <v>3993</v>
      </c>
    </row>
    <row r="147" spans="1:65" s="2" customFormat="1" ht="16.5" customHeight="1" x14ac:dyDescent="0.2">
      <c r="A147" s="29"/>
      <c r="B147" s="146"/>
      <c r="C147" s="147" t="s">
        <v>274</v>
      </c>
      <c r="D147" s="147" t="s">
        <v>240</v>
      </c>
      <c r="E147" s="148"/>
      <c r="F147" s="149" t="s">
        <v>2077</v>
      </c>
      <c r="G147" s="150" t="s">
        <v>491</v>
      </c>
      <c r="H147" s="151">
        <v>4.3860000000000001</v>
      </c>
      <c r="I147" s="152"/>
      <c r="J147" s="153">
        <f t="shared" si="1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1"/>
        <v>0</v>
      </c>
      <c r="Q147" s="157">
        <v>2.19407</v>
      </c>
      <c r="R147" s="157">
        <f t="shared" si="12"/>
        <v>9.6231910200000002</v>
      </c>
      <c r="S147" s="157">
        <v>0</v>
      </c>
      <c r="T147" s="158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14"/>
        <v>0</v>
      </c>
      <c r="BF147" s="160">
        <f t="shared" si="15"/>
        <v>0</v>
      </c>
      <c r="BG147" s="160">
        <f t="shared" si="16"/>
        <v>0</v>
      </c>
      <c r="BH147" s="160">
        <f t="shared" si="17"/>
        <v>0</v>
      </c>
      <c r="BI147" s="160">
        <f t="shared" si="18"/>
        <v>0</v>
      </c>
      <c r="BJ147" s="14" t="s">
        <v>89</v>
      </c>
      <c r="BK147" s="160">
        <f t="shared" si="19"/>
        <v>0</v>
      </c>
      <c r="BL147" s="14" t="s">
        <v>243</v>
      </c>
      <c r="BM147" s="159" t="s">
        <v>3994</v>
      </c>
    </row>
    <row r="148" spans="1:65" s="2" customFormat="1" ht="16.5" customHeight="1" x14ac:dyDescent="0.2">
      <c r="A148" s="29"/>
      <c r="B148" s="146"/>
      <c r="C148" s="147" t="s">
        <v>277</v>
      </c>
      <c r="D148" s="147" t="s">
        <v>240</v>
      </c>
      <c r="E148" s="148"/>
      <c r="F148" s="149" t="s">
        <v>3995</v>
      </c>
      <c r="G148" s="150" t="s">
        <v>491</v>
      </c>
      <c r="H148" s="151">
        <v>20.38</v>
      </c>
      <c r="I148" s="152"/>
      <c r="J148" s="153">
        <f t="shared" si="1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1"/>
        <v>0</v>
      </c>
      <c r="Q148" s="157">
        <v>2.4157199999999999</v>
      </c>
      <c r="R148" s="157">
        <f t="shared" si="12"/>
        <v>49.232373599999995</v>
      </c>
      <c r="S148" s="157">
        <v>0</v>
      </c>
      <c r="T148" s="158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4" t="s">
        <v>89</v>
      </c>
      <c r="BK148" s="160">
        <f t="shared" si="19"/>
        <v>0</v>
      </c>
      <c r="BL148" s="14" t="s">
        <v>243</v>
      </c>
      <c r="BM148" s="159" t="s">
        <v>3996</v>
      </c>
    </row>
    <row r="149" spans="1:65" s="2" customFormat="1" ht="21.75" customHeight="1" x14ac:dyDescent="0.2">
      <c r="A149" s="29"/>
      <c r="B149" s="146"/>
      <c r="C149" s="147" t="s">
        <v>280</v>
      </c>
      <c r="D149" s="147" t="s">
        <v>240</v>
      </c>
      <c r="E149" s="148"/>
      <c r="F149" s="149" t="s">
        <v>3997</v>
      </c>
      <c r="G149" s="150" t="s">
        <v>491</v>
      </c>
      <c r="H149" s="151">
        <v>52.02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2.4157199999999999</v>
      </c>
      <c r="R149" s="157">
        <f t="shared" si="12"/>
        <v>125.6657544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243</v>
      </c>
      <c r="BM149" s="159" t="s">
        <v>3998</v>
      </c>
    </row>
    <row r="150" spans="1:65" s="2" customFormat="1" ht="16.5" customHeight="1" x14ac:dyDescent="0.2">
      <c r="A150" s="29"/>
      <c r="B150" s="146"/>
      <c r="C150" s="147" t="s">
        <v>283</v>
      </c>
      <c r="D150" s="147" t="s">
        <v>240</v>
      </c>
      <c r="E150" s="148"/>
      <c r="F150" s="149" t="s">
        <v>3999</v>
      </c>
      <c r="G150" s="150" t="s">
        <v>266</v>
      </c>
      <c r="H150" s="151">
        <v>1.8320000000000001</v>
      </c>
      <c r="I150" s="152"/>
      <c r="J150" s="153">
        <f t="shared" si="1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1"/>
        <v>0</v>
      </c>
      <c r="Q150" s="157">
        <v>1.01895</v>
      </c>
      <c r="R150" s="157">
        <f t="shared" si="12"/>
        <v>1.8667164000000001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243</v>
      </c>
      <c r="BM150" s="159" t="s">
        <v>4000</v>
      </c>
    </row>
    <row r="151" spans="1:65" s="12" customFormat="1" ht="22.95" customHeight="1" x14ac:dyDescent="0.25">
      <c r="B151" s="134"/>
      <c r="D151" s="135" t="s">
        <v>76</v>
      </c>
      <c r="E151" s="144"/>
      <c r="F151" s="144" t="s">
        <v>4001</v>
      </c>
      <c r="I151" s="137"/>
      <c r="J151" s="145">
        <f>BK151</f>
        <v>0</v>
      </c>
      <c r="L151" s="134"/>
      <c r="M151" s="138"/>
      <c r="N151" s="139"/>
      <c r="O151" s="139"/>
      <c r="P151" s="140">
        <f>SUM(P152:P155)</f>
        <v>0</v>
      </c>
      <c r="Q151" s="139"/>
      <c r="R151" s="140">
        <f>SUM(R152:R155)</f>
        <v>54.197600000000001</v>
      </c>
      <c r="S151" s="139"/>
      <c r="T151" s="141">
        <f>SUM(T152:T155)</f>
        <v>0</v>
      </c>
      <c r="AR151" s="135" t="s">
        <v>83</v>
      </c>
      <c r="AT151" s="142" t="s">
        <v>76</v>
      </c>
      <c r="AU151" s="142" t="s">
        <v>83</v>
      </c>
      <c r="AY151" s="135" t="s">
        <v>237</v>
      </c>
      <c r="BK151" s="143">
        <f>SUM(BK152:BK155)</f>
        <v>0</v>
      </c>
    </row>
    <row r="152" spans="1:65" s="2" customFormat="1" ht="33" customHeight="1" x14ac:dyDescent="0.2">
      <c r="A152" s="29"/>
      <c r="B152" s="146"/>
      <c r="C152" s="147" t="s">
        <v>286</v>
      </c>
      <c r="D152" s="147" t="s">
        <v>240</v>
      </c>
      <c r="E152" s="148"/>
      <c r="F152" s="149" t="s">
        <v>4002</v>
      </c>
      <c r="G152" s="150" t="s">
        <v>242</v>
      </c>
      <c r="H152" s="151">
        <v>30</v>
      </c>
      <c r="I152" s="152"/>
      <c r="J152" s="153">
        <f>ROUND(I152*H152,2)</f>
        <v>0</v>
      </c>
      <c r="K152" s="154"/>
      <c r="L152" s="30"/>
      <c r="M152" s="155" t="s">
        <v>1</v>
      </c>
      <c r="N152" s="156" t="s">
        <v>43</v>
      </c>
      <c r="O152" s="54"/>
      <c r="P152" s="157">
        <f>O152*H152</f>
        <v>0</v>
      </c>
      <c r="Q152" s="157">
        <v>9.2499999999999999E-2</v>
      </c>
      <c r="R152" s="157">
        <f>Q152*H152</f>
        <v>2.7749999999999999</v>
      </c>
      <c r="S152" s="157">
        <v>0</v>
      </c>
      <c r="T152" s="158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4" t="s">
        <v>89</v>
      </c>
      <c r="BK152" s="160">
        <f>ROUND(I152*H152,2)</f>
        <v>0</v>
      </c>
      <c r="BL152" s="14" t="s">
        <v>243</v>
      </c>
      <c r="BM152" s="159" t="s">
        <v>4003</v>
      </c>
    </row>
    <row r="153" spans="1:65" s="2" customFormat="1" ht="21.75" customHeight="1" x14ac:dyDescent="0.2">
      <c r="A153" s="29"/>
      <c r="B153" s="146"/>
      <c r="C153" s="161" t="s">
        <v>291</v>
      </c>
      <c r="D153" s="161" t="s">
        <v>310</v>
      </c>
      <c r="E153" s="162"/>
      <c r="F153" s="163" t="s">
        <v>4004</v>
      </c>
      <c r="G153" s="164" t="s">
        <v>242</v>
      </c>
      <c r="H153" s="165">
        <v>30.6</v>
      </c>
      <c r="I153" s="166"/>
      <c r="J153" s="167">
        <f>ROUND(I153*H153,2)</f>
        <v>0</v>
      </c>
      <c r="K153" s="168"/>
      <c r="L153" s="169"/>
      <c r="M153" s="170" t="s">
        <v>1</v>
      </c>
      <c r="N153" s="171" t="s">
        <v>43</v>
      </c>
      <c r="O153" s="54"/>
      <c r="P153" s="157">
        <f>O153*H153</f>
        <v>0</v>
      </c>
      <c r="Q153" s="157">
        <v>0.184</v>
      </c>
      <c r="R153" s="157">
        <f>Q153*H153</f>
        <v>5.6303999999999998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262</v>
      </c>
      <c r="AT153" s="159" t="s">
        <v>310</v>
      </c>
      <c r="AU153" s="159" t="s">
        <v>89</v>
      </c>
      <c r="AY153" s="14" t="s">
        <v>237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243</v>
      </c>
      <c r="BM153" s="159" t="s">
        <v>4005</v>
      </c>
    </row>
    <row r="154" spans="1:65" s="2" customFormat="1" ht="21.75" customHeight="1" x14ac:dyDescent="0.2">
      <c r="A154" s="29"/>
      <c r="B154" s="146"/>
      <c r="C154" s="147" t="s">
        <v>294</v>
      </c>
      <c r="D154" s="147" t="s">
        <v>240</v>
      </c>
      <c r="E154" s="148"/>
      <c r="F154" s="149" t="s">
        <v>4006</v>
      </c>
      <c r="G154" s="150" t="s">
        <v>242</v>
      </c>
      <c r="H154" s="151">
        <v>917.43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0.04</v>
      </c>
      <c r="R154" s="157">
        <f>Q154*H154</f>
        <v>36.697200000000002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243</v>
      </c>
      <c r="BM154" s="159" t="s">
        <v>4007</v>
      </c>
    </row>
    <row r="155" spans="1:65" s="2" customFormat="1" ht="16.5" customHeight="1" x14ac:dyDescent="0.2">
      <c r="A155" s="29"/>
      <c r="B155" s="146"/>
      <c r="C155" s="161" t="s">
        <v>297</v>
      </c>
      <c r="D155" s="161" t="s">
        <v>310</v>
      </c>
      <c r="E155" s="162"/>
      <c r="F155" s="163" t="s">
        <v>4008</v>
      </c>
      <c r="G155" s="164" t="s">
        <v>307</v>
      </c>
      <c r="H155" s="165">
        <v>8500</v>
      </c>
      <c r="I155" s="166"/>
      <c r="J155" s="167">
        <f>ROUND(I155*H155,2)</f>
        <v>0</v>
      </c>
      <c r="K155" s="168"/>
      <c r="L155" s="169"/>
      <c r="M155" s="170" t="s">
        <v>1</v>
      </c>
      <c r="N155" s="171" t="s">
        <v>43</v>
      </c>
      <c r="O155" s="54"/>
      <c r="P155" s="157">
        <f>O155*H155</f>
        <v>0</v>
      </c>
      <c r="Q155" s="157">
        <v>1.07E-3</v>
      </c>
      <c r="R155" s="157">
        <f>Q155*H155</f>
        <v>9.0950000000000006</v>
      </c>
      <c r="S155" s="157">
        <v>0</v>
      </c>
      <c r="T155" s="158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262</v>
      </c>
      <c r="AT155" s="159" t="s">
        <v>310</v>
      </c>
      <c r="AU155" s="159" t="s">
        <v>89</v>
      </c>
      <c r="AY155" s="14" t="s">
        <v>237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243</v>
      </c>
      <c r="BM155" s="159" t="s">
        <v>4009</v>
      </c>
    </row>
    <row r="156" spans="1:65" s="12" customFormat="1" ht="22.95" customHeight="1" x14ac:dyDescent="0.25">
      <c r="B156" s="134"/>
      <c r="D156" s="135" t="s">
        <v>76</v>
      </c>
      <c r="E156" s="144"/>
      <c r="F156" s="144" t="s">
        <v>1358</v>
      </c>
      <c r="I156" s="137"/>
      <c r="J156" s="145">
        <f>BK156</f>
        <v>0</v>
      </c>
      <c r="L156" s="134"/>
      <c r="M156" s="138"/>
      <c r="N156" s="139"/>
      <c r="O156" s="139"/>
      <c r="P156" s="140">
        <f>P157</f>
        <v>0</v>
      </c>
      <c r="Q156" s="139"/>
      <c r="R156" s="140">
        <f>R157</f>
        <v>151.68108999999998</v>
      </c>
      <c r="S156" s="139"/>
      <c r="T156" s="141">
        <f>T157</f>
        <v>0</v>
      </c>
      <c r="AR156" s="135" t="s">
        <v>83</v>
      </c>
      <c r="AT156" s="142" t="s">
        <v>76</v>
      </c>
      <c r="AU156" s="142" t="s">
        <v>83</v>
      </c>
      <c r="AY156" s="135" t="s">
        <v>237</v>
      </c>
      <c r="BK156" s="143">
        <f>BK157</f>
        <v>0</v>
      </c>
    </row>
    <row r="157" spans="1:65" s="2" customFormat="1" ht="21.75" customHeight="1" x14ac:dyDescent="0.2">
      <c r="A157" s="29"/>
      <c r="B157" s="146"/>
      <c r="C157" s="147" t="s">
        <v>7</v>
      </c>
      <c r="D157" s="147" t="s">
        <v>240</v>
      </c>
      <c r="E157" s="148"/>
      <c r="F157" s="149" t="s">
        <v>4010</v>
      </c>
      <c r="G157" s="150" t="s">
        <v>491</v>
      </c>
      <c r="H157" s="151">
        <v>82.57</v>
      </c>
      <c r="I157" s="152"/>
      <c r="J157" s="153">
        <f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>O157*H157</f>
        <v>0</v>
      </c>
      <c r="Q157" s="157">
        <v>1.837</v>
      </c>
      <c r="R157" s="157">
        <f>Q157*H157</f>
        <v>151.68108999999998</v>
      </c>
      <c r="S157" s="157">
        <v>0</v>
      </c>
      <c r="T157" s="158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243</v>
      </c>
      <c r="BM157" s="159" t="s">
        <v>4011</v>
      </c>
    </row>
    <row r="158" spans="1:65" s="12" customFormat="1" ht="22.95" customHeight="1" x14ac:dyDescent="0.25">
      <c r="B158" s="134"/>
      <c r="D158" s="135" t="s">
        <v>76</v>
      </c>
      <c r="E158" s="144"/>
      <c r="F158" s="144" t="s">
        <v>258</v>
      </c>
      <c r="I158" s="137"/>
      <c r="J158" s="145">
        <f>BK158</f>
        <v>0</v>
      </c>
      <c r="L158" s="134"/>
      <c r="M158" s="138"/>
      <c r="N158" s="139"/>
      <c r="O158" s="139"/>
      <c r="P158" s="140">
        <f>SUM(P159:P162)</f>
        <v>0</v>
      </c>
      <c r="Q158" s="139"/>
      <c r="R158" s="140">
        <f>SUM(R159:R162)</f>
        <v>16.876658400000004</v>
      </c>
      <c r="S158" s="139"/>
      <c r="T158" s="141">
        <f>SUM(T159:T162)</f>
        <v>0</v>
      </c>
      <c r="AR158" s="135" t="s">
        <v>83</v>
      </c>
      <c r="AT158" s="142" t="s">
        <v>76</v>
      </c>
      <c r="AU158" s="142" t="s">
        <v>83</v>
      </c>
      <c r="AY158" s="135" t="s">
        <v>237</v>
      </c>
      <c r="BK158" s="143">
        <f>SUM(BK159:BK162)</f>
        <v>0</v>
      </c>
    </row>
    <row r="159" spans="1:65" s="2" customFormat="1" ht="33" customHeight="1" x14ac:dyDescent="0.2">
      <c r="A159" s="29"/>
      <c r="B159" s="146"/>
      <c r="C159" s="147" t="s">
        <v>305</v>
      </c>
      <c r="D159" s="147" t="s">
        <v>240</v>
      </c>
      <c r="E159" s="148"/>
      <c r="F159" s="149" t="s">
        <v>4012</v>
      </c>
      <c r="G159" s="150" t="s">
        <v>376</v>
      </c>
      <c r="H159" s="151">
        <v>109.32</v>
      </c>
      <c r="I159" s="152"/>
      <c r="J159" s="153">
        <f>ROUND(I159*H159,2)</f>
        <v>0</v>
      </c>
      <c r="K159" s="154"/>
      <c r="L159" s="30"/>
      <c r="M159" s="155" t="s">
        <v>1</v>
      </c>
      <c r="N159" s="156" t="s">
        <v>43</v>
      </c>
      <c r="O159" s="54"/>
      <c r="P159" s="157">
        <f>O159*H159</f>
        <v>0</v>
      </c>
      <c r="Q159" s="157">
        <v>0.12662000000000001</v>
      </c>
      <c r="R159" s="157">
        <f>Q159*H159</f>
        <v>13.842098400000001</v>
      </c>
      <c r="S159" s="157">
        <v>0</v>
      </c>
      <c r="T159" s="158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4" t="s">
        <v>89</v>
      </c>
      <c r="BK159" s="160">
        <f>ROUND(I159*H159,2)</f>
        <v>0</v>
      </c>
      <c r="BL159" s="14" t="s">
        <v>243</v>
      </c>
      <c r="BM159" s="159" t="s">
        <v>4013</v>
      </c>
    </row>
    <row r="160" spans="1:65" s="2" customFormat="1" ht="21.75" customHeight="1" x14ac:dyDescent="0.2">
      <c r="A160" s="29"/>
      <c r="B160" s="146"/>
      <c r="C160" s="161" t="s">
        <v>309</v>
      </c>
      <c r="D160" s="161" t="s">
        <v>310</v>
      </c>
      <c r="E160" s="162"/>
      <c r="F160" s="163" t="s">
        <v>4014</v>
      </c>
      <c r="G160" s="164" t="s">
        <v>307</v>
      </c>
      <c r="H160" s="165">
        <v>109.32</v>
      </c>
      <c r="I160" s="166"/>
      <c r="J160" s="167">
        <f>ROUND(I160*H160,2)</f>
        <v>0</v>
      </c>
      <c r="K160" s="168"/>
      <c r="L160" s="169"/>
      <c r="M160" s="170" t="s">
        <v>1</v>
      </c>
      <c r="N160" s="171" t="s">
        <v>43</v>
      </c>
      <c r="O160" s="54"/>
      <c r="P160" s="157">
        <f>O160*H160</f>
        <v>0</v>
      </c>
      <c r="Q160" s="157">
        <v>2.3E-2</v>
      </c>
      <c r="R160" s="157">
        <f>Q160*H160</f>
        <v>2.5143599999999999</v>
      </c>
      <c r="S160" s="157">
        <v>0</v>
      </c>
      <c r="T160" s="158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262</v>
      </c>
      <c r="AT160" s="159" t="s">
        <v>310</v>
      </c>
      <c r="AU160" s="159" t="s">
        <v>89</v>
      </c>
      <c r="AY160" s="14" t="s">
        <v>237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243</v>
      </c>
      <c r="BM160" s="159" t="s">
        <v>4015</v>
      </c>
    </row>
    <row r="161" spans="1:65" s="2" customFormat="1" ht="21.75" customHeight="1" x14ac:dyDescent="0.2">
      <c r="A161" s="29"/>
      <c r="B161" s="146"/>
      <c r="C161" s="147" t="s">
        <v>314</v>
      </c>
      <c r="D161" s="147" t="s">
        <v>240</v>
      </c>
      <c r="E161" s="148"/>
      <c r="F161" s="149" t="s">
        <v>260</v>
      </c>
      <c r="G161" s="150" t="s">
        <v>242</v>
      </c>
      <c r="H161" s="151">
        <v>110</v>
      </c>
      <c r="I161" s="152"/>
      <c r="J161" s="153">
        <f>ROUND(I161*H161,2)</f>
        <v>0</v>
      </c>
      <c r="K161" s="154"/>
      <c r="L161" s="30"/>
      <c r="M161" s="155" t="s">
        <v>1</v>
      </c>
      <c r="N161" s="156" t="s">
        <v>43</v>
      </c>
      <c r="O161" s="54"/>
      <c r="P161" s="157">
        <f>O161*H161</f>
        <v>0</v>
      </c>
      <c r="Q161" s="157">
        <v>1.92E-3</v>
      </c>
      <c r="R161" s="157">
        <f>Q161*H161</f>
        <v>0.2112</v>
      </c>
      <c r="S161" s="157">
        <v>0</v>
      </c>
      <c r="T161" s="158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>IF(N161="základná",J161,0)</f>
        <v>0</v>
      </c>
      <c r="BF161" s="160">
        <f>IF(N161="znížená",J161,0)</f>
        <v>0</v>
      </c>
      <c r="BG161" s="160">
        <f>IF(N161="zákl. prenesená",J161,0)</f>
        <v>0</v>
      </c>
      <c r="BH161" s="160">
        <f>IF(N161="zníž. prenesená",J161,0)</f>
        <v>0</v>
      </c>
      <c r="BI161" s="160">
        <f>IF(N161="nulová",J161,0)</f>
        <v>0</v>
      </c>
      <c r="BJ161" s="14" t="s">
        <v>89</v>
      </c>
      <c r="BK161" s="160">
        <f>ROUND(I161*H161,2)</f>
        <v>0</v>
      </c>
      <c r="BL161" s="14" t="s">
        <v>243</v>
      </c>
      <c r="BM161" s="159" t="s">
        <v>4016</v>
      </c>
    </row>
    <row r="162" spans="1:65" s="2" customFormat="1" ht="21.75" customHeight="1" x14ac:dyDescent="0.2">
      <c r="A162" s="29"/>
      <c r="B162" s="146"/>
      <c r="C162" s="147" t="s">
        <v>317</v>
      </c>
      <c r="D162" s="147" t="s">
        <v>240</v>
      </c>
      <c r="E162" s="148"/>
      <c r="F162" s="149" t="s">
        <v>1421</v>
      </c>
      <c r="G162" s="150" t="s">
        <v>242</v>
      </c>
      <c r="H162" s="151">
        <v>50</v>
      </c>
      <c r="I162" s="152"/>
      <c r="J162" s="153">
        <f>ROUND(I162*H162,2)</f>
        <v>0</v>
      </c>
      <c r="K162" s="154"/>
      <c r="L162" s="30"/>
      <c r="M162" s="155" t="s">
        <v>1</v>
      </c>
      <c r="N162" s="156" t="s">
        <v>43</v>
      </c>
      <c r="O162" s="54"/>
      <c r="P162" s="157">
        <f>O162*H162</f>
        <v>0</v>
      </c>
      <c r="Q162" s="157">
        <v>6.1799999999999997E-3</v>
      </c>
      <c r="R162" s="157">
        <f>Q162*H162</f>
        <v>0.309</v>
      </c>
      <c r="S162" s="157">
        <v>0</v>
      </c>
      <c r="T162" s="158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>IF(N162="základná",J162,0)</f>
        <v>0</v>
      </c>
      <c r="BF162" s="160">
        <f>IF(N162="znížená",J162,0)</f>
        <v>0</v>
      </c>
      <c r="BG162" s="160">
        <f>IF(N162="zákl. prenesená",J162,0)</f>
        <v>0</v>
      </c>
      <c r="BH162" s="160">
        <f>IF(N162="zníž. prenesená",J162,0)</f>
        <v>0</v>
      </c>
      <c r="BI162" s="160">
        <f>IF(N162="nulová",J162,0)</f>
        <v>0</v>
      </c>
      <c r="BJ162" s="14" t="s">
        <v>89</v>
      </c>
      <c r="BK162" s="160">
        <f>ROUND(I162*H162,2)</f>
        <v>0</v>
      </c>
      <c r="BL162" s="14" t="s">
        <v>243</v>
      </c>
      <c r="BM162" s="159" t="s">
        <v>4017</v>
      </c>
    </row>
    <row r="163" spans="1:65" s="12" customFormat="1" ht="22.95" customHeight="1" x14ac:dyDescent="0.25">
      <c r="B163" s="134"/>
      <c r="D163" s="135" t="s">
        <v>76</v>
      </c>
      <c r="E163" s="144"/>
      <c r="F163" s="144" t="s">
        <v>1460</v>
      </c>
      <c r="I163" s="137"/>
      <c r="J163" s="145">
        <f>BK163</f>
        <v>0</v>
      </c>
      <c r="L163" s="134"/>
      <c r="M163" s="138"/>
      <c r="N163" s="139"/>
      <c r="O163" s="139"/>
      <c r="P163" s="140">
        <f>P164</f>
        <v>0</v>
      </c>
      <c r="Q163" s="139"/>
      <c r="R163" s="140">
        <f>R164</f>
        <v>0</v>
      </c>
      <c r="S163" s="139"/>
      <c r="T163" s="141">
        <f>T164</f>
        <v>0</v>
      </c>
      <c r="AR163" s="135" t="s">
        <v>83</v>
      </c>
      <c r="AT163" s="142" t="s">
        <v>76</v>
      </c>
      <c r="AU163" s="142" t="s">
        <v>83</v>
      </c>
      <c r="AY163" s="135" t="s">
        <v>237</v>
      </c>
      <c r="BK163" s="143">
        <f>BK164</f>
        <v>0</v>
      </c>
    </row>
    <row r="164" spans="1:65" s="2" customFormat="1" ht="21.75" customHeight="1" x14ac:dyDescent="0.2">
      <c r="A164" s="29"/>
      <c r="B164" s="146"/>
      <c r="C164" s="147" t="s">
        <v>320</v>
      </c>
      <c r="D164" s="147" t="s">
        <v>240</v>
      </c>
      <c r="E164" s="148"/>
      <c r="F164" s="149" t="s">
        <v>4018</v>
      </c>
      <c r="G164" s="150" t="s">
        <v>266</v>
      </c>
      <c r="H164" s="151">
        <v>1013.675</v>
      </c>
      <c r="I164" s="152"/>
      <c r="J164" s="153">
        <f>ROUND(I164*H164,2)</f>
        <v>0</v>
      </c>
      <c r="K164" s="154"/>
      <c r="L164" s="30"/>
      <c r="M164" s="155" t="s">
        <v>1</v>
      </c>
      <c r="N164" s="156" t="s">
        <v>43</v>
      </c>
      <c r="O164" s="54"/>
      <c r="P164" s="157">
        <f>O164*H164</f>
        <v>0</v>
      </c>
      <c r="Q164" s="157">
        <v>0</v>
      </c>
      <c r="R164" s="157">
        <f>Q164*H164</f>
        <v>0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243</v>
      </c>
      <c r="AT164" s="159" t="s">
        <v>240</v>
      </c>
      <c r="AU164" s="159" t="s">
        <v>89</v>
      </c>
      <c r="AY164" s="14" t="s">
        <v>237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243</v>
      </c>
      <c r="BM164" s="159" t="s">
        <v>4019</v>
      </c>
    </row>
    <row r="165" spans="1:65" s="12" customFormat="1" ht="25.95" customHeight="1" x14ac:dyDescent="0.25">
      <c r="B165" s="134"/>
      <c r="D165" s="135" t="s">
        <v>76</v>
      </c>
      <c r="E165" s="136"/>
      <c r="F165" s="136" t="s">
        <v>1462</v>
      </c>
      <c r="I165" s="137"/>
      <c r="J165" s="122">
        <f>BK165</f>
        <v>0</v>
      </c>
      <c r="L165" s="134"/>
      <c r="M165" s="138"/>
      <c r="N165" s="139"/>
      <c r="O165" s="139"/>
      <c r="P165" s="140">
        <f>P166</f>
        <v>0</v>
      </c>
      <c r="Q165" s="139"/>
      <c r="R165" s="140">
        <f>R166</f>
        <v>0</v>
      </c>
      <c r="S165" s="139"/>
      <c r="T165" s="141">
        <f>T166</f>
        <v>0</v>
      </c>
      <c r="AR165" s="135" t="s">
        <v>89</v>
      </c>
      <c r="AT165" s="142" t="s">
        <v>76</v>
      </c>
      <c r="AU165" s="142" t="s">
        <v>77</v>
      </c>
      <c r="AY165" s="135" t="s">
        <v>237</v>
      </c>
      <c r="BK165" s="143">
        <f>BK166</f>
        <v>0</v>
      </c>
    </row>
    <row r="166" spans="1:65" s="12" customFormat="1" ht="22.95" customHeight="1" x14ac:dyDescent="0.25">
      <c r="B166" s="134"/>
      <c r="D166" s="135" t="s">
        <v>76</v>
      </c>
      <c r="E166" s="144"/>
      <c r="F166" s="144" t="s">
        <v>1566</v>
      </c>
      <c r="I166" s="137"/>
      <c r="J166" s="145">
        <f>BK166</f>
        <v>0</v>
      </c>
      <c r="L166" s="134"/>
      <c r="M166" s="138"/>
      <c r="N166" s="139"/>
      <c r="O166" s="139"/>
      <c r="P166" s="140">
        <f>SUM(P167:P168)</f>
        <v>0</v>
      </c>
      <c r="Q166" s="139"/>
      <c r="R166" s="140">
        <f>SUM(R167:R168)</f>
        <v>0</v>
      </c>
      <c r="S166" s="139"/>
      <c r="T166" s="141">
        <f>SUM(T167:T168)</f>
        <v>0</v>
      </c>
      <c r="AR166" s="135" t="s">
        <v>89</v>
      </c>
      <c r="AT166" s="142" t="s">
        <v>76</v>
      </c>
      <c r="AU166" s="142" t="s">
        <v>83</v>
      </c>
      <c r="AY166" s="135" t="s">
        <v>237</v>
      </c>
      <c r="BK166" s="143">
        <f>SUM(BK167:BK168)</f>
        <v>0</v>
      </c>
    </row>
    <row r="167" spans="1:65" s="2" customFormat="1" ht="55.5" customHeight="1" x14ac:dyDescent="0.2">
      <c r="A167" s="29"/>
      <c r="B167" s="146"/>
      <c r="C167" s="147" t="s">
        <v>323</v>
      </c>
      <c r="D167" s="147" t="s">
        <v>240</v>
      </c>
      <c r="E167" s="148"/>
      <c r="F167" s="149" t="s">
        <v>4020</v>
      </c>
      <c r="G167" s="150" t="s">
        <v>307</v>
      </c>
      <c r="H167" s="151">
        <v>1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0</v>
      </c>
      <c r="R167" s="157">
        <f>Q167*H167</f>
        <v>0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286</v>
      </c>
      <c r="AT167" s="159" t="s">
        <v>240</v>
      </c>
      <c r="AU167" s="159" t="s">
        <v>89</v>
      </c>
      <c r="AY167" s="14" t="s">
        <v>237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286</v>
      </c>
      <c r="BM167" s="159" t="s">
        <v>4021</v>
      </c>
    </row>
    <row r="168" spans="1:65" s="2" customFormat="1" ht="21.75" customHeight="1" x14ac:dyDescent="0.2">
      <c r="A168" s="29"/>
      <c r="B168" s="146"/>
      <c r="C168" s="147" t="s">
        <v>326</v>
      </c>
      <c r="D168" s="147" t="s">
        <v>240</v>
      </c>
      <c r="E168" s="148"/>
      <c r="F168" s="149" t="s">
        <v>1591</v>
      </c>
      <c r="G168" s="150" t="s">
        <v>266</v>
      </c>
      <c r="H168" s="151">
        <v>10</v>
      </c>
      <c r="I168" s="152"/>
      <c r="J168" s="153">
        <f>ROUND(I168*H168,2)</f>
        <v>0</v>
      </c>
      <c r="K168" s="154"/>
      <c r="L168" s="30"/>
      <c r="M168" s="155" t="s">
        <v>1</v>
      </c>
      <c r="N168" s="156" t="s">
        <v>43</v>
      </c>
      <c r="O168" s="54"/>
      <c r="P168" s="157">
        <f>O168*H168</f>
        <v>0</v>
      </c>
      <c r="Q168" s="157">
        <v>0</v>
      </c>
      <c r="R168" s="157">
        <f>Q168*H168</f>
        <v>0</v>
      </c>
      <c r="S168" s="157">
        <v>0</v>
      </c>
      <c r="T168" s="158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286</v>
      </c>
      <c r="AT168" s="159" t="s">
        <v>240</v>
      </c>
      <c r="AU168" s="159" t="s">
        <v>89</v>
      </c>
      <c r="AY168" s="14" t="s">
        <v>237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4" t="s">
        <v>89</v>
      </c>
      <c r="BK168" s="160">
        <f>ROUND(I168*H168,2)</f>
        <v>0</v>
      </c>
      <c r="BL168" s="14" t="s">
        <v>286</v>
      </c>
      <c r="BM168" s="159" t="s">
        <v>4022</v>
      </c>
    </row>
    <row r="169" spans="1:65" s="12" customFormat="1" ht="25.95" customHeight="1" x14ac:dyDescent="0.25">
      <c r="B169" s="134"/>
      <c r="D169" s="135" t="s">
        <v>76</v>
      </c>
      <c r="E169" s="136"/>
      <c r="F169" s="136" t="s">
        <v>1828</v>
      </c>
      <c r="I169" s="137"/>
      <c r="J169" s="122">
        <f>BK169</f>
        <v>0</v>
      </c>
      <c r="L169" s="134"/>
      <c r="M169" s="138"/>
      <c r="N169" s="139"/>
      <c r="O169" s="139"/>
      <c r="P169" s="140">
        <f>SUM(P170:P171)</f>
        <v>0</v>
      </c>
      <c r="Q169" s="139"/>
      <c r="R169" s="140">
        <f>SUM(R170:R171)</f>
        <v>0</v>
      </c>
      <c r="S169" s="139"/>
      <c r="T169" s="141">
        <f>SUM(T170:T171)</f>
        <v>0</v>
      </c>
      <c r="AR169" s="135" t="s">
        <v>243</v>
      </c>
      <c r="AT169" s="142" t="s">
        <v>76</v>
      </c>
      <c r="AU169" s="142" t="s">
        <v>77</v>
      </c>
      <c r="AY169" s="135" t="s">
        <v>237</v>
      </c>
      <c r="BK169" s="143">
        <f>SUM(BK170:BK171)</f>
        <v>0</v>
      </c>
    </row>
    <row r="170" spans="1:65" s="2" customFormat="1" ht="33" customHeight="1" x14ac:dyDescent="0.2">
      <c r="A170" s="29"/>
      <c r="B170" s="146"/>
      <c r="C170" s="147" t="s">
        <v>329</v>
      </c>
      <c r="D170" s="147" t="s">
        <v>240</v>
      </c>
      <c r="E170" s="148"/>
      <c r="F170" s="149" t="s">
        <v>2049</v>
      </c>
      <c r="G170" s="150" t="s">
        <v>454</v>
      </c>
      <c r="H170" s="151">
        <v>16</v>
      </c>
      <c r="I170" s="152"/>
      <c r="J170" s="153">
        <f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>O170*H170</f>
        <v>0</v>
      </c>
      <c r="Q170" s="157">
        <v>0</v>
      </c>
      <c r="R170" s="157">
        <f>Q170*H170</f>
        <v>0</v>
      </c>
      <c r="S170" s="157">
        <v>0</v>
      </c>
      <c r="T170" s="158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972</v>
      </c>
      <c r="AT170" s="159" t="s">
        <v>240</v>
      </c>
      <c r="AU170" s="159" t="s">
        <v>83</v>
      </c>
      <c r="AY170" s="14" t="s">
        <v>237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4" t="s">
        <v>89</v>
      </c>
      <c r="BK170" s="160">
        <f>ROUND(I170*H170,2)</f>
        <v>0</v>
      </c>
      <c r="BL170" s="14" t="s">
        <v>972</v>
      </c>
      <c r="BM170" s="159" t="s">
        <v>4023</v>
      </c>
    </row>
    <row r="171" spans="1:65" s="2" customFormat="1" ht="33" customHeight="1" x14ac:dyDescent="0.2">
      <c r="A171" s="29"/>
      <c r="B171" s="146"/>
      <c r="C171" s="147" t="s">
        <v>332</v>
      </c>
      <c r="D171" s="147" t="s">
        <v>240</v>
      </c>
      <c r="E171" s="148"/>
      <c r="F171" s="149" t="s">
        <v>1831</v>
      </c>
      <c r="G171" s="150" t="s">
        <v>454</v>
      </c>
      <c r="H171" s="151">
        <v>16</v>
      </c>
      <c r="I171" s="152"/>
      <c r="J171" s="153">
        <f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>O171*H171</f>
        <v>0</v>
      </c>
      <c r="Q171" s="157">
        <v>0</v>
      </c>
      <c r="R171" s="157">
        <f>Q171*H171</f>
        <v>0</v>
      </c>
      <c r="S171" s="157">
        <v>0</v>
      </c>
      <c r="T171" s="158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972</v>
      </c>
      <c r="AT171" s="159" t="s">
        <v>240</v>
      </c>
      <c r="AU171" s="159" t="s">
        <v>83</v>
      </c>
      <c r="AY171" s="14" t="s">
        <v>237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4" t="s">
        <v>89</v>
      </c>
      <c r="BK171" s="160">
        <f>ROUND(I171*H171,2)</f>
        <v>0</v>
      </c>
      <c r="BL171" s="14" t="s">
        <v>972</v>
      </c>
      <c r="BM171" s="159" t="s">
        <v>4024</v>
      </c>
    </row>
    <row r="172" spans="1:65" s="12" customFormat="1" ht="25.95" customHeight="1" x14ac:dyDescent="0.25">
      <c r="B172" s="134"/>
      <c r="D172" s="135" t="s">
        <v>76</v>
      </c>
      <c r="E172" s="136"/>
      <c r="F172" s="136" t="s">
        <v>467</v>
      </c>
      <c r="I172" s="137"/>
      <c r="J172" s="122">
        <f>BK172</f>
        <v>0</v>
      </c>
      <c r="L172" s="134"/>
      <c r="M172" s="138"/>
      <c r="N172" s="139"/>
      <c r="O172" s="139"/>
      <c r="P172" s="140">
        <f>SUM(P173:P174)</f>
        <v>0</v>
      </c>
      <c r="Q172" s="139"/>
      <c r="R172" s="140">
        <f>SUM(R173:R174)</f>
        <v>4.2639999999999997E-2</v>
      </c>
      <c r="S172" s="139"/>
      <c r="T172" s="141">
        <f>SUM(T173:T174)</f>
        <v>0</v>
      </c>
      <c r="AR172" s="135" t="s">
        <v>252</v>
      </c>
      <c r="AT172" s="142" t="s">
        <v>76</v>
      </c>
      <c r="AU172" s="142" t="s">
        <v>77</v>
      </c>
      <c r="AY172" s="135" t="s">
        <v>237</v>
      </c>
      <c r="BK172" s="143">
        <f>SUM(BK173:BK174)</f>
        <v>0</v>
      </c>
    </row>
    <row r="173" spans="1:65" s="2" customFormat="1" ht="44.25" customHeight="1" x14ac:dyDescent="0.2">
      <c r="A173" s="29"/>
      <c r="B173" s="146"/>
      <c r="C173" s="147" t="s">
        <v>335</v>
      </c>
      <c r="D173" s="147" t="s">
        <v>240</v>
      </c>
      <c r="E173" s="148"/>
      <c r="F173" s="149" t="s">
        <v>3333</v>
      </c>
      <c r="G173" s="150" t="s">
        <v>469</v>
      </c>
      <c r="H173" s="151">
        <v>1</v>
      </c>
      <c r="I173" s="152"/>
      <c r="J173" s="153">
        <f>ROUND(I173*H173,2)</f>
        <v>0</v>
      </c>
      <c r="K173" s="154"/>
      <c r="L173" s="30"/>
      <c r="M173" s="155" t="s">
        <v>1</v>
      </c>
      <c r="N173" s="156" t="s">
        <v>43</v>
      </c>
      <c r="O173" s="54"/>
      <c r="P173" s="157">
        <f>O173*H173</f>
        <v>0</v>
      </c>
      <c r="Q173" s="157">
        <v>0</v>
      </c>
      <c r="R173" s="157">
        <f>Q173*H173</f>
        <v>0</v>
      </c>
      <c r="S173" s="157">
        <v>0</v>
      </c>
      <c r="T173" s="158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470</v>
      </c>
      <c r="AT173" s="159" t="s">
        <v>240</v>
      </c>
      <c r="AU173" s="159" t="s">
        <v>83</v>
      </c>
      <c r="AY173" s="14" t="s">
        <v>237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4" t="s">
        <v>89</v>
      </c>
      <c r="BK173" s="160">
        <f>ROUND(I173*H173,2)</f>
        <v>0</v>
      </c>
      <c r="BL173" s="14" t="s">
        <v>470</v>
      </c>
      <c r="BM173" s="159" t="s">
        <v>4025</v>
      </c>
    </row>
    <row r="174" spans="1:65" s="2" customFormat="1" ht="21.75" customHeight="1" x14ac:dyDescent="0.2">
      <c r="A174" s="29"/>
      <c r="B174" s="146"/>
      <c r="C174" s="161" t="s">
        <v>344</v>
      </c>
      <c r="D174" s="161" t="s">
        <v>310</v>
      </c>
      <c r="E174" s="162"/>
      <c r="F174" s="163" t="s">
        <v>465</v>
      </c>
      <c r="G174" s="164" t="s">
        <v>307</v>
      </c>
      <c r="H174" s="165">
        <v>2</v>
      </c>
      <c r="I174" s="166"/>
      <c r="J174" s="167">
        <f>ROUND(I174*H174,2)</f>
        <v>0</v>
      </c>
      <c r="K174" s="168"/>
      <c r="L174" s="169"/>
      <c r="M174" s="170" t="s">
        <v>1</v>
      </c>
      <c r="N174" s="171" t="s">
        <v>43</v>
      </c>
      <c r="O174" s="54"/>
      <c r="P174" s="157">
        <f>O174*H174</f>
        <v>0</v>
      </c>
      <c r="Q174" s="157">
        <v>2.1319999999999999E-2</v>
      </c>
      <c r="R174" s="157">
        <f>Q174*H174</f>
        <v>4.2639999999999997E-2</v>
      </c>
      <c r="S174" s="157">
        <v>0</v>
      </c>
      <c r="T174" s="158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470</v>
      </c>
      <c r="AT174" s="159" t="s">
        <v>310</v>
      </c>
      <c r="AU174" s="159" t="s">
        <v>83</v>
      </c>
      <c r="AY174" s="14" t="s">
        <v>237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470</v>
      </c>
      <c r="BM174" s="159" t="s">
        <v>4026</v>
      </c>
    </row>
    <row r="175" spans="1:65" s="2" customFormat="1" ht="6.9" customHeight="1" x14ac:dyDescent="0.2">
      <c r="A175" s="29"/>
      <c r="B175" s="43"/>
      <c r="C175" s="44"/>
      <c r="D175" s="44"/>
      <c r="E175" s="44"/>
      <c r="F175" s="44"/>
      <c r="G175" s="44"/>
      <c r="H175" s="44"/>
      <c r="I175" s="44"/>
      <c r="J175" s="44"/>
      <c r="K175" s="44"/>
      <c r="L175" s="30"/>
      <c r="M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</row>
  </sheetData>
  <autoFilter ref="C131:K174" xr:uid="{00000000-0009-0000-0000-000016000000}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75" xr:uid="{00000000-0002-0000-1600-000000000000}">
      <formula1>"K, M"</formula1>
    </dataValidation>
    <dataValidation type="list" allowBlank="1" showInputMessage="1" showErrorMessage="1" error="Povolené sú hodnoty základná, znížená, nulová." sqref="N175" xr:uid="{00000000-0002-0000-16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214"/>
  <sheetViews>
    <sheetView showGridLines="0" topLeftCell="A132" zoomScaleNormal="100" workbookViewId="0">
      <selection activeCell="J132" sqref="J13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163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3975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4027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ROUND((ROUND((SUM(BE131:BE213)),  2) + SUM(#REF!)), 2)</f>
        <v>#REF!</v>
      </c>
      <c r="G35" s="29"/>
      <c r="H35" s="29"/>
      <c r="I35" s="101">
        <v>0.2</v>
      </c>
      <c r="J35" s="100" t="e">
        <f>ROUND((ROUND(((SUM(BE131:BE213))*I35),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ROUND((ROUND((SUM(BF131:BF213)),  2) + SUM(#REF!)), 2)</f>
        <v>#REF!</v>
      </c>
      <c r="G36" s="29"/>
      <c r="H36" s="29"/>
      <c r="I36" s="101">
        <v>0.2</v>
      </c>
      <c r="J36" s="100" t="e">
        <f>ROUND((ROUND(((SUM(BF131:BF213))*I36),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ROUND((ROUND((SUM(BG131:BG213)),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ROUND((ROUND((SUM(BH131:BH213)),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ROUND((ROUND((SUM(BI131:BI213)),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3975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07_E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J132</f>
        <v>0</v>
      </c>
      <c r="L99" s="113"/>
    </row>
    <row r="100" spans="1:47" s="10" customFormat="1" ht="19.95" customHeight="1" x14ac:dyDescent="0.2">
      <c r="B100" s="117"/>
      <c r="D100" s="118" t="s">
        <v>1271</v>
      </c>
      <c r="E100" s="119"/>
      <c r="F100" s="119"/>
      <c r="G100" s="119"/>
      <c r="H100" s="119"/>
      <c r="I100" s="119"/>
      <c r="J100" s="120">
        <f>J133</f>
        <v>0</v>
      </c>
      <c r="L100" s="117"/>
    </row>
    <row r="101" spans="1:47" s="10" customFormat="1" ht="19.95" customHeight="1" x14ac:dyDescent="0.2">
      <c r="B101" s="117"/>
      <c r="D101" s="118" t="s">
        <v>213</v>
      </c>
      <c r="E101" s="119"/>
      <c r="F101" s="119"/>
      <c r="G101" s="119"/>
      <c r="H101" s="119"/>
      <c r="I101" s="119"/>
      <c r="J101" s="120">
        <f>J135</f>
        <v>0</v>
      </c>
      <c r="L101" s="117"/>
    </row>
    <row r="102" spans="1:47" s="9" customFormat="1" ht="24.9" customHeight="1" x14ac:dyDescent="0.2">
      <c r="B102" s="113"/>
      <c r="D102" s="114" t="s">
        <v>1276</v>
      </c>
      <c r="E102" s="115"/>
      <c r="F102" s="115"/>
      <c r="G102" s="115"/>
      <c r="H102" s="115"/>
      <c r="I102" s="115"/>
      <c r="J102" s="116">
        <f>J137</f>
        <v>0</v>
      </c>
      <c r="L102" s="113"/>
    </row>
    <row r="103" spans="1:47" s="10" customFormat="1" ht="19.95" customHeight="1" x14ac:dyDescent="0.2">
      <c r="B103" s="117"/>
      <c r="D103" s="118" t="s">
        <v>1278</v>
      </c>
      <c r="E103" s="119"/>
      <c r="F103" s="119"/>
      <c r="G103" s="119"/>
      <c r="H103" s="119"/>
      <c r="I103" s="119"/>
      <c r="J103" s="120">
        <f>J138</f>
        <v>0</v>
      </c>
      <c r="L103" s="117"/>
    </row>
    <row r="104" spans="1:47" s="9" customFormat="1" ht="24.9" customHeight="1" x14ac:dyDescent="0.2">
      <c r="B104" s="113"/>
      <c r="D104" s="114" t="s">
        <v>1061</v>
      </c>
      <c r="E104" s="115"/>
      <c r="F104" s="115"/>
      <c r="G104" s="115"/>
      <c r="H104" s="115"/>
      <c r="I104" s="115"/>
      <c r="J104" s="116">
        <f>J143</f>
        <v>0</v>
      </c>
      <c r="L104" s="113"/>
    </row>
    <row r="105" spans="1:47" s="10" customFormat="1" ht="19.95" customHeight="1" x14ac:dyDescent="0.2">
      <c r="B105" s="117"/>
      <c r="D105" s="118" t="s">
        <v>1671</v>
      </c>
      <c r="E105" s="119"/>
      <c r="F105" s="119"/>
      <c r="G105" s="119"/>
      <c r="H105" s="119"/>
      <c r="I105" s="119"/>
      <c r="J105" s="120">
        <f>J144</f>
        <v>0</v>
      </c>
      <c r="L105" s="117"/>
    </row>
    <row r="106" spans="1:47" s="10" customFormat="1" ht="19.95" customHeight="1" x14ac:dyDescent="0.2">
      <c r="B106" s="117"/>
      <c r="D106" s="118" t="s">
        <v>1672</v>
      </c>
      <c r="E106" s="119"/>
      <c r="F106" s="119"/>
      <c r="G106" s="119"/>
      <c r="H106" s="119"/>
      <c r="I106" s="119"/>
      <c r="J106" s="120">
        <f>J196</f>
        <v>0</v>
      </c>
      <c r="L106" s="117"/>
    </row>
    <row r="107" spans="1:47" s="10" customFormat="1" ht="19.95" customHeight="1" x14ac:dyDescent="0.2">
      <c r="B107" s="117"/>
      <c r="D107" s="118" t="s">
        <v>3272</v>
      </c>
      <c r="E107" s="119"/>
      <c r="F107" s="119"/>
      <c r="G107" s="119"/>
      <c r="H107" s="119"/>
      <c r="I107" s="119"/>
      <c r="J107" s="120">
        <f>J199</f>
        <v>0</v>
      </c>
      <c r="L107" s="117"/>
    </row>
    <row r="108" spans="1:47" s="10" customFormat="1" ht="19.95" customHeight="1" x14ac:dyDescent="0.2">
      <c r="B108" s="117"/>
      <c r="D108" s="118" t="s">
        <v>2062</v>
      </c>
      <c r="E108" s="119"/>
      <c r="F108" s="119"/>
      <c r="G108" s="119"/>
      <c r="H108" s="119"/>
      <c r="I108" s="119"/>
      <c r="J108" s="120">
        <f>J202</f>
        <v>0</v>
      </c>
      <c r="L108" s="117"/>
    </row>
    <row r="109" spans="1:47" s="9" customFormat="1" ht="24.9" customHeight="1" x14ac:dyDescent="0.2">
      <c r="B109" s="113"/>
      <c r="D109" s="114" t="s">
        <v>1673</v>
      </c>
      <c r="E109" s="115"/>
      <c r="F109" s="115"/>
      <c r="G109" s="115"/>
      <c r="H109" s="115"/>
      <c r="I109" s="115"/>
      <c r="J109" s="116">
        <f>J211</f>
        <v>0</v>
      </c>
      <c r="L109" s="113"/>
    </row>
    <row r="110" spans="1:47" s="2" customFormat="1" ht="21.75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 x14ac:dyDescent="0.2">
      <c r="A111" s="29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 x14ac:dyDescent="0.2">
      <c r="A115" s="29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 x14ac:dyDescent="0.2">
      <c r="A116" s="29"/>
      <c r="B116" s="30"/>
      <c r="C116" s="18" t="s">
        <v>224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 x14ac:dyDescent="0.2">
      <c r="A118" s="29"/>
      <c r="B118" s="30"/>
      <c r="C118" s="24" t="s">
        <v>15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 x14ac:dyDescent="0.2">
      <c r="A119" s="29"/>
      <c r="B119" s="30"/>
      <c r="C119" s="29"/>
      <c r="D119" s="29"/>
      <c r="E119" s="241" t="str">
        <f>E7</f>
        <v>SOŠ hotelových služieb a dopravy – modernizácia odborného vzdelávania</v>
      </c>
      <c r="F119" s="242"/>
      <c r="G119" s="242"/>
      <c r="H119" s="242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 x14ac:dyDescent="0.2">
      <c r="B120" s="17"/>
      <c r="C120" s="24" t="s">
        <v>201</v>
      </c>
      <c r="L120" s="17"/>
    </row>
    <row r="121" spans="1:31" s="2" customFormat="1" ht="23.25" customHeight="1" x14ac:dyDescent="0.2">
      <c r="A121" s="29"/>
      <c r="B121" s="30"/>
      <c r="C121" s="29"/>
      <c r="D121" s="29"/>
      <c r="E121" s="241" t="s">
        <v>3975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 x14ac:dyDescent="0.2">
      <c r="A122" s="29"/>
      <c r="B122" s="30"/>
      <c r="C122" s="24" t="s">
        <v>203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 x14ac:dyDescent="0.2">
      <c r="A123" s="29"/>
      <c r="B123" s="30"/>
      <c r="C123" s="29"/>
      <c r="D123" s="29"/>
      <c r="E123" s="214" t="str">
        <f>E11</f>
        <v>SO 07_E - ELI - Elektroinštalácie</v>
      </c>
      <c r="F123" s="240"/>
      <c r="G123" s="240"/>
      <c r="H123" s="240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19</v>
      </c>
      <c r="D125" s="29"/>
      <c r="E125" s="29"/>
      <c r="F125" s="22" t="str">
        <f>F14</f>
        <v>Lučenec</v>
      </c>
      <c r="G125" s="29"/>
      <c r="H125" s="29"/>
      <c r="I125" s="24" t="s">
        <v>21</v>
      </c>
      <c r="J125" s="51">
        <f>IF(J14="","",J14)</f>
        <v>44354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 x14ac:dyDescent="0.2">
      <c r="A127" s="29"/>
      <c r="B127" s="30"/>
      <c r="C127" s="24" t="s">
        <v>22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28</v>
      </c>
      <c r="J127" s="27" t="str">
        <f>E23</f>
        <v>DESIGN ENGINEERING, a.s.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 x14ac:dyDescent="0.2">
      <c r="A128" s="29"/>
      <c r="B128" s="30"/>
      <c r="C128" s="24" t="s">
        <v>26</v>
      </c>
      <c r="D128" s="29"/>
      <c r="E128" s="29"/>
      <c r="F128" s="22" t="str">
        <f>IF(E20="","",E20)</f>
        <v>Vyplň údaj</v>
      </c>
      <c r="G128" s="29"/>
      <c r="H128" s="29"/>
      <c r="I128" s="24" t="s">
        <v>33</v>
      </c>
      <c r="J128" s="27" t="str">
        <f>E26</f>
        <v xml:space="preserve"> 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 x14ac:dyDescent="0.2">
      <c r="A130" s="123"/>
      <c r="B130" s="124"/>
      <c r="C130" s="125" t="s">
        <v>225</v>
      </c>
      <c r="D130" s="126" t="s">
        <v>62</v>
      </c>
      <c r="E130" s="126" t="s">
        <v>58</v>
      </c>
      <c r="F130" s="126" t="s">
        <v>59</v>
      </c>
      <c r="G130" s="126" t="s">
        <v>226</v>
      </c>
      <c r="H130" s="126" t="s">
        <v>227</v>
      </c>
      <c r="I130" s="126" t="s">
        <v>228</v>
      </c>
      <c r="J130" s="127" t="s">
        <v>207</v>
      </c>
      <c r="K130" s="128" t="s">
        <v>229</v>
      </c>
      <c r="L130" s="129"/>
      <c r="M130" s="58" t="s">
        <v>1</v>
      </c>
      <c r="N130" s="59" t="s">
        <v>41</v>
      </c>
      <c r="O130" s="59" t="s">
        <v>230</v>
      </c>
      <c r="P130" s="59" t="s">
        <v>231</v>
      </c>
      <c r="Q130" s="59" t="s">
        <v>232</v>
      </c>
      <c r="R130" s="59" t="s">
        <v>233</v>
      </c>
      <c r="S130" s="59" t="s">
        <v>234</v>
      </c>
      <c r="T130" s="60" t="s">
        <v>235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</row>
    <row r="131" spans="1:65" s="2" customFormat="1" ht="22.95" customHeight="1" x14ac:dyDescent="0.3">
      <c r="A131" s="29"/>
      <c r="B131" s="30"/>
      <c r="C131" s="65" t="s">
        <v>208</v>
      </c>
      <c r="D131" s="29"/>
      <c r="E131" s="29"/>
      <c r="F131" s="29"/>
      <c r="G131" s="29"/>
      <c r="H131" s="29"/>
      <c r="I131" s="29"/>
      <c r="J131" s="130">
        <f>J132+J137+J143+J211</f>
        <v>0</v>
      </c>
      <c r="K131" s="29"/>
      <c r="L131" s="30"/>
      <c r="M131" s="61"/>
      <c r="N131" s="52"/>
      <c r="O131" s="62"/>
      <c r="P131" s="131" t="e">
        <f>P132+P137+P143+P211+#REF!+#REF!</f>
        <v>#REF!</v>
      </c>
      <c r="Q131" s="62"/>
      <c r="R131" s="131" t="e">
        <f>R132+R137+R143+R211+#REF!+#REF!</f>
        <v>#REF!</v>
      </c>
      <c r="S131" s="62"/>
      <c r="T131" s="132" t="e">
        <f>T132+T137+T143+T211+#REF!+#REF!</f>
        <v>#REF!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76</v>
      </c>
      <c r="AU131" s="14" t="s">
        <v>209</v>
      </c>
      <c r="BK131" s="133" t="e">
        <f>BK132+BK137+BK143+BK211+#REF!+#REF!</f>
        <v>#REF!</v>
      </c>
    </row>
    <row r="132" spans="1:65" s="12" customFormat="1" ht="25.95" customHeight="1" x14ac:dyDescent="0.25">
      <c r="B132" s="134"/>
      <c r="D132" s="135" t="s">
        <v>76</v>
      </c>
      <c r="E132" s="136"/>
      <c r="F132" s="136" t="s">
        <v>1291</v>
      </c>
      <c r="I132" s="137"/>
      <c r="J132" s="122">
        <f>BK132</f>
        <v>0</v>
      </c>
      <c r="L132" s="134"/>
      <c r="M132" s="138"/>
      <c r="N132" s="139"/>
      <c r="O132" s="139"/>
      <c r="P132" s="140">
        <f>P133+P135</f>
        <v>0</v>
      </c>
      <c r="Q132" s="139"/>
      <c r="R132" s="140">
        <f>R133+R135</f>
        <v>1.097035</v>
      </c>
      <c r="S132" s="139"/>
      <c r="T132" s="141">
        <f>T133+T135</f>
        <v>0</v>
      </c>
      <c r="AR132" s="135" t="s">
        <v>83</v>
      </c>
      <c r="AT132" s="142" t="s">
        <v>76</v>
      </c>
      <c r="AU132" s="142" t="s">
        <v>77</v>
      </c>
      <c r="AY132" s="135" t="s">
        <v>237</v>
      </c>
      <c r="BK132" s="143">
        <f>BK133+BK135</f>
        <v>0</v>
      </c>
    </row>
    <row r="133" spans="1:65" s="12" customFormat="1" ht="22.95" customHeight="1" x14ac:dyDescent="0.25">
      <c r="B133" s="134"/>
      <c r="D133" s="135" t="s">
        <v>76</v>
      </c>
      <c r="E133" s="144"/>
      <c r="F133" s="144" t="s">
        <v>1298</v>
      </c>
      <c r="I133" s="137"/>
      <c r="J133" s="145">
        <f>BK133</f>
        <v>0</v>
      </c>
      <c r="L133" s="134"/>
      <c r="M133" s="138"/>
      <c r="N133" s="139"/>
      <c r="O133" s="139"/>
      <c r="P133" s="140">
        <f>P134</f>
        <v>0</v>
      </c>
      <c r="Q133" s="139"/>
      <c r="R133" s="140">
        <f>R134</f>
        <v>1.097035</v>
      </c>
      <c r="S133" s="139"/>
      <c r="T133" s="141">
        <f>T134</f>
        <v>0</v>
      </c>
      <c r="AR133" s="135" t="s">
        <v>83</v>
      </c>
      <c r="AT133" s="142" t="s">
        <v>76</v>
      </c>
      <c r="AU133" s="142" t="s">
        <v>83</v>
      </c>
      <c r="AY133" s="135" t="s">
        <v>237</v>
      </c>
      <c r="BK133" s="143">
        <f>BK134</f>
        <v>0</v>
      </c>
    </row>
    <row r="134" spans="1:65" s="2" customFormat="1" ht="16.5" customHeight="1" x14ac:dyDescent="0.2">
      <c r="A134" s="29"/>
      <c r="B134" s="146"/>
      <c r="C134" s="147" t="s">
        <v>83</v>
      </c>
      <c r="D134" s="147" t="s">
        <v>240</v>
      </c>
      <c r="E134" s="148"/>
      <c r="F134" s="149" t="s">
        <v>3337</v>
      </c>
      <c r="G134" s="150" t="s">
        <v>491</v>
      </c>
      <c r="H134" s="151">
        <v>0.5</v>
      </c>
      <c r="I134" s="152"/>
      <c r="J134" s="153">
        <f>ROUND(I134*H134,2)</f>
        <v>0</v>
      </c>
      <c r="K134" s="154"/>
      <c r="L134" s="30"/>
      <c r="M134" s="155" t="s">
        <v>1</v>
      </c>
      <c r="N134" s="156" t="s">
        <v>43</v>
      </c>
      <c r="O134" s="54"/>
      <c r="P134" s="157">
        <f>O134*H134</f>
        <v>0</v>
      </c>
      <c r="Q134" s="157">
        <v>2.19407</v>
      </c>
      <c r="R134" s="157">
        <f>Q134*H134</f>
        <v>1.097035</v>
      </c>
      <c r="S134" s="157">
        <v>0</v>
      </c>
      <c r="T134" s="158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>IF(N134="základná",J134,0)</f>
        <v>0</v>
      </c>
      <c r="BF134" s="160">
        <f>IF(N134="znížená",J134,0)</f>
        <v>0</v>
      </c>
      <c r="BG134" s="160">
        <f>IF(N134="zákl. prenesená",J134,0)</f>
        <v>0</v>
      </c>
      <c r="BH134" s="160">
        <f>IF(N134="zníž. prenesená",J134,0)</f>
        <v>0</v>
      </c>
      <c r="BI134" s="160">
        <f>IF(N134="nulová",J134,0)</f>
        <v>0</v>
      </c>
      <c r="BJ134" s="14" t="s">
        <v>89</v>
      </c>
      <c r="BK134" s="160">
        <f>ROUND(I134*H134,2)</f>
        <v>0</v>
      </c>
      <c r="BL134" s="14" t="s">
        <v>243</v>
      </c>
      <c r="BM134" s="159" t="s">
        <v>3338</v>
      </c>
    </row>
    <row r="135" spans="1:65" s="12" customFormat="1" ht="22.95" customHeight="1" x14ac:dyDescent="0.25">
      <c r="B135" s="134"/>
      <c r="D135" s="135" t="s">
        <v>76</v>
      </c>
      <c r="E135" s="144"/>
      <c r="F135" s="144" t="s">
        <v>290</v>
      </c>
      <c r="I135" s="137"/>
      <c r="J135" s="145">
        <f>BK135</f>
        <v>0</v>
      </c>
      <c r="L135" s="134"/>
      <c r="M135" s="138"/>
      <c r="N135" s="139"/>
      <c r="O135" s="139"/>
      <c r="P135" s="140">
        <f>P136</f>
        <v>0</v>
      </c>
      <c r="Q135" s="139"/>
      <c r="R135" s="140">
        <f>R136</f>
        <v>0</v>
      </c>
      <c r="S135" s="139"/>
      <c r="T135" s="141">
        <f>T136</f>
        <v>0</v>
      </c>
      <c r="AR135" s="135" t="s">
        <v>83</v>
      </c>
      <c r="AT135" s="142" t="s">
        <v>76</v>
      </c>
      <c r="AU135" s="142" t="s">
        <v>83</v>
      </c>
      <c r="AY135" s="135" t="s">
        <v>237</v>
      </c>
      <c r="BK135" s="143">
        <f>BK136</f>
        <v>0</v>
      </c>
    </row>
    <row r="136" spans="1:65" s="2" customFormat="1" ht="21.75" customHeight="1" x14ac:dyDescent="0.2">
      <c r="A136" s="29"/>
      <c r="B136" s="146"/>
      <c r="C136" s="147" t="s">
        <v>89</v>
      </c>
      <c r="D136" s="147" t="s">
        <v>240</v>
      </c>
      <c r="E136" s="148"/>
      <c r="F136" s="149" t="s">
        <v>292</v>
      </c>
      <c r="G136" s="150" t="s">
        <v>266</v>
      </c>
      <c r="H136" s="151">
        <v>1.097</v>
      </c>
      <c r="I136" s="152"/>
      <c r="J136" s="153">
        <f>ROUND(I136*H136,2)</f>
        <v>0</v>
      </c>
      <c r="K136" s="154"/>
      <c r="L136" s="30"/>
      <c r="M136" s="155" t="s">
        <v>1</v>
      </c>
      <c r="N136" s="156" t="s">
        <v>43</v>
      </c>
      <c r="O136" s="54"/>
      <c r="P136" s="157">
        <f>O136*H136</f>
        <v>0</v>
      </c>
      <c r="Q136" s="157">
        <v>0</v>
      </c>
      <c r="R136" s="157">
        <f>Q136*H136</f>
        <v>0</v>
      </c>
      <c r="S136" s="157">
        <v>0</v>
      </c>
      <c r="T136" s="158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>IF(N136="základná",J136,0)</f>
        <v>0</v>
      </c>
      <c r="BF136" s="160">
        <f>IF(N136="znížená",J136,0)</f>
        <v>0</v>
      </c>
      <c r="BG136" s="160">
        <f>IF(N136="zákl. prenesená",J136,0)</f>
        <v>0</v>
      </c>
      <c r="BH136" s="160">
        <f>IF(N136="zníž. prenesená",J136,0)</f>
        <v>0</v>
      </c>
      <c r="BI136" s="160">
        <f>IF(N136="nulová",J136,0)</f>
        <v>0</v>
      </c>
      <c r="BJ136" s="14" t="s">
        <v>89</v>
      </c>
      <c r="BK136" s="160">
        <f>ROUND(I136*H136,2)</f>
        <v>0</v>
      </c>
      <c r="BL136" s="14" t="s">
        <v>243</v>
      </c>
      <c r="BM136" s="159" t="s">
        <v>3339</v>
      </c>
    </row>
    <row r="137" spans="1:65" s="12" customFormat="1" ht="25.95" customHeight="1" x14ac:dyDescent="0.25">
      <c r="B137" s="134"/>
      <c r="D137" s="135" t="s">
        <v>76</v>
      </c>
      <c r="E137" s="136"/>
      <c r="F137" s="136" t="s">
        <v>1462</v>
      </c>
      <c r="I137" s="137"/>
      <c r="J137" s="122">
        <f>BK137</f>
        <v>0</v>
      </c>
      <c r="L137" s="134"/>
      <c r="M137" s="138"/>
      <c r="N137" s="139"/>
      <c r="O137" s="139"/>
      <c r="P137" s="140">
        <f>P138</f>
        <v>0</v>
      </c>
      <c r="Q137" s="139"/>
      <c r="R137" s="140">
        <f>R138</f>
        <v>1.9419999999999999E-3</v>
      </c>
      <c r="S137" s="139"/>
      <c r="T137" s="141">
        <f>T138</f>
        <v>0</v>
      </c>
      <c r="AR137" s="135" t="s">
        <v>89</v>
      </c>
      <c r="AT137" s="142" t="s">
        <v>76</v>
      </c>
      <c r="AU137" s="142" t="s">
        <v>77</v>
      </c>
      <c r="AY137" s="135" t="s">
        <v>237</v>
      </c>
      <c r="BK137" s="143">
        <f>BK138</f>
        <v>0</v>
      </c>
    </row>
    <row r="138" spans="1:65" s="12" customFormat="1" ht="22.95" customHeight="1" x14ac:dyDescent="0.25">
      <c r="B138" s="134"/>
      <c r="D138" s="135" t="s">
        <v>76</v>
      </c>
      <c r="E138" s="144"/>
      <c r="F138" s="144" t="s">
        <v>1470</v>
      </c>
      <c r="I138" s="137"/>
      <c r="J138" s="145">
        <f>BK138</f>
        <v>0</v>
      </c>
      <c r="L138" s="134"/>
      <c r="M138" s="138"/>
      <c r="N138" s="139"/>
      <c r="O138" s="139"/>
      <c r="P138" s="140">
        <f>SUM(P139:P142)</f>
        <v>0</v>
      </c>
      <c r="Q138" s="139"/>
      <c r="R138" s="140">
        <f>SUM(R139:R142)</f>
        <v>1.9419999999999999E-3</v>
      </c>
      <c r="S138" s="139"/>
      <c r="T138" s="141">
        <f>SUM(T139:T142)</f>
        <v>0</v>
      </c>
      <c r="AR138" s="135" t="s">
        <v>89</v>
      </c>
      <c r="AT138" s="142" t="s">
        <v>76</v>
      </c>
      <c r="AU138" s="142" t="s">
        <v>83</v>
      </c>
      <c r="AY138" s="135" t="s">
        <v>237</v>
      </c>
      <c r="BK138" s="143">
        <f>SUM(BK139:BK142)</f>
        <v>0</v>
      </c>
    </row>
    <row r="139" spans="1:65" s="2" customFormat="1" ht="21.75" customHeight="1" x14ac:dyDescent="0.2">
      <c r="A139" s="29"/>
      <c r="B139" s="146"/>
      <c r="C139" s="147" t="s">
        <v>247</v>
      </c>
      <c r="D139" s="147" t="s">
        <v>240</v>
      </c>
      <c r="E139" s="148"/>
      <c r="F139" s="149" t="s">
        <v>1687</v>
      </c>
      <c r="G139" s="150" t="s">
        <v>307</v>
      </c>
      <c r="H139" s="151">
        <v>1</v>
      </c>
      <c r="I139" s="152"/>
      <c r="J139" s="153">
        <f>ROUND(I139*H139,2)</f>
        <v>0</v>
      </c>
      <c r="K139" s="154"/>
      <c r="L139" s="30"/>
      <c r="M139" s="155" t="s">
        <v>1</v>
      </c>
      <c r="N139" s="156" t="s">
        <v>43</v>
      </c>
      <c r="O139" s="54"/>
      <c r="P139" s="157">
        <f>O139*H139</f>
        <v>0</v>
      </c>
      <c r="Q139" s="157">
        <v>1E-4</v>
      </c>
      <c r="R139" s="157">
        <f>Q139*H139</f>
        <v>1E-4</v>
      </c>
      <c r="S139" s="157">
        <v>0</v>
      </c>
      <c r="T139" s="158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286</v>
      </c>
      <c r="AT139" s="159" t="s">
        <v>240</v>
      </c>
      <c r="AU139" s="159" t="s">
        <v>89</v>
      </c>
      <c r="AY139" s="14" t="s">
        <v>237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4" t="s">
        <v>89</v>
      </c>
      <c r="BK139" s="160">
        <f>ROUND(I139*H139,2)</f>
        <v>0</v>
      </c>
      <c r="BL139" s="14" t="s">
        <v>286</v>
      </c>
      <c r="BM139" s="159" t="s">
        <v>3340</v>
      </c>
    </row>
    <row r="140" spans="1:65" s="2" customFormat="1" ht="21.75" customHeight="1" x14ac:dyDescent="0.2">
      <c r="A140" s="29"/>
      <c r="B140" s="146"/>
      <c r="C140" s="161" t="s">
        <v>243</v>
      </c>
      <c r="D140" s="161" t="s">
        <v>310</v>
      </c>
      <c r="E140" s="162"/>
      <c r="F140" s="163" t="s">
        <v>1689</v>
      </c>
      <c r="G140" s="164" t="s">
        <v>307</v>
      </c>
      <c r="H140" s="165">
        <v>1</v>
      </c>
      <c r="I140" s="166"/>
      <c r="J140" s="167">
        <f>ROUND(I140*H140,2)</f>
        <v>0</v>
      </c>
      <c r="K140" s="168"/>
      <c r="L140" s="169"/>
      <c r="M140" s="170" t="s">
        <v>1</v>
      </c>
      <c r="N140" s="171" t="s">
        <v>43</v>
      </c>
      <c r="O140" s="54"/>
      <c r="P140" s="157">
        <f>O140*H140</f>
        <v>0</v>
      </c>
      <c r="Q140" s="157">
        <v>4.6999999999999999E-4</v>
      </c>
      <c r="R140" s="157">
        <f>Q140*H140</f>
        <v>4.6999999999999999E-4</v>
      </c>
      <c r="S140" s="157">
        <v>0</v>
      </c>
      <c r="T140" s="158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312</v>
      </c>
      <c r="AT140" s="159" t="s">
        <v>310</v>
      </c>
      <c r="AU140" s="159" t="s">
        <v>89</v>
      </c>
      <c r="AY140" s="14" t="s">
        <v>237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4" t="s">
        <v>89</v>
      </c>
      <c r="BK140" s="160">
        <f>ROUND(I140*H140,2)</f>
        <v>0</v>
      </c>
      <c r="BL140" s="14" t="s">
        <v>286</v>
      </c>
      <c r="BM140" s="159" t="s">
        <v>3342</v>
      </c>
    </row>
    <row r="141" spans="1:65" s="2" customFormat="1" ht="33" customHeight="1" x14ac:dyDescent="0.2">
      <c r="A141" s="29"/>
      <c r="B141" s="146"/>
      <c r="C141" s="161" t="s">
        <v>252</v>
      </c>
      <c r="D141" s="161" t="s">
        <v>310</v>
      </c>
      <c r="E141" s="162"/>
      <c r="F141" s="163" t="s">
        <v>4858</v>
      </c>
      <c r="G141" s="164" t="s">
        <v>242</v>
      </c>
      <c r="H141" s="165">
        <v>0.4</v>
      </c>
      <c r="I141" s="166"/>
      <c r="J141" s="167">
        <f>ROUND(I141*H141,2)</f>
        <v>0</v>
      </c>
      <c r="K141" s="168"/>
      <c r="L141" s="169"/>
      <c r="M141" s="170" t="s">
        <v>1</v>
      </c>
      <c r="N141" s="171" t="s">
        <v>43</v>
      </c>
      <c r="O141" s="54"/>
      <c r="P141" s="157">
        <f>O141*H141</f>
        <v>0</v>
      </c>
      <c r="Q141" s="157">
        <v>3.4299999999999999E-3</v>
      </c>
      <c r="R141" s="157">
        <f>Q141*H141</f>
        <v>1.372E-3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312</v>
      </c>
      <c r="AT141" s="159" t="s">
        <v>310</v>
      </c>
      <c r="AU141" s="159" t="s">
        <v>89</v>
      </c>
      <c r="AY141" s="14" t="s">
        <v>237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286</v>
      </c>
      <c r="BM141" s="159" t="s">
        <v>3343</v>
      </c>
    </row>
    <row r="142" spans="1:65" s="2" customFormat="1" ht="21.75" customHeight="1" x14ac:dyDescent="0.2">
      <c r="A142" s="29"/>
      <c r="B142" s="146"/>
      <c r="C142" s="147" t="s">
        <v>238</v>
      </c>
      <c r="D142" s="147" t="s">
        <v>240</v>
      </c>
      <c r="E142" s="148"/>
      <c r="F142" s="149" t="s">
        <v>1693</v>
      </c>
      <c r="G142" s="150" t="s">
        <v>266</v>
      </c>
      <c r="H142" s="151">
        <v>2E-3</v>
      </c>
      <c r="I142" s="152"/>
      <c r="J142" s="153">
        <f>ROUND(I142*H142,2)</f>
        <v>0</v>
      </c>
      <c r="K142" s="154"/>
      <c r="L142" s="30"/>
      <c r="M142" s="155" t="s">
        <v>1</v>
      </c>
      <c r="N142" s="156" t="s">
        <v>43</v>
      </c>
      <c r="O142" s="54"/>
      <c r="P142" s="157">
        <f>O142*H142</f>
        <v>0</v>
      </c>
      <c r="Q142" s="157">
        <v>0</v>
      </c>
      <c r="R142" s="157">
        <f>Q142*H142</f>
        <v>0</v>
      </c>
      <c r="S142" s="157">
        <v>0</v>
      </c>
      <c r="T142" s="158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286</v>
      </c>
      <c r="AT142" s="159" t="s">
        <v>240</v>
      </c>
      <c r="AU142" s="159" t="s">
        <v>89</v>
      </c>
      <c r="AY142" s="14" t="s">
        <v>237</v>
      </c>
      <c r="BE142" s="160">
        <f>IF(N142="základná",J142,0)</f>
        <v>0</v>
      </c>
      <c r="BF142" s="160">
        <f>IF(N142="znížená",J142,0)</f>
        <v>0</v>
      </c>
      <c r="BG142" s="160">
        <f>IF(N142="zákl. prenesená",J142,0)</f>
        <v>0</v>
      </c>
      <c r="BH142" s="160">
        <f>IF(N142="zníž. prenesená",J142,0)</f>
        <v>0</v>
      </c>
      <c r="BI142" s="160">
        <f>IF(N142="nulová",J142,0)</f>
        <v>0</v>
      </c>
      <c r="BJ142" s="14" t="s">
        <v>89</v>
      </c>
      <c r="BK142" s="160">
        <f>ROUND(I142*H142,2)</f>
        <v>0</v>
      </c>
      <c r="BL142" s="14" t="s">
        <v>286</v>
      </c>
      <c r="BM142" s="159" t="s">
        <v>3344</v>
      </c>
    </row>
    <row r="143" spans="1:65" s="12" customFormat="1" ht="25.95" customHeight="1" x14ac:dyDescent="0.25">
      <c r="B143" s="134"/>
      <c r="D143" s="135" t="s">
        <v>76</v>
      </c>
      <c r="E143" s="136"/>
      <c r="F143" s="136" t="s">
        <v>1081</v>
      </c>
      <c r="I143" s="137"/>
      <c r="J143" s="122">
        <f>BK143</f>
        <v>0</v>
      </c>
      <c r="L143" s="134"/>
      <c r="M143" s="138"/>
      <c r="N143" s="139"/>
      <c r="O143" s="139"/>
      <c r="P143" s="140">
        <f>P144+P196+P199+P202</f>
        <v>0</v>
      </c>
      <c r="Q143" s="139"/>
      <c r="R143" s="140">
        <f>R144+R196+R199+R202</f>
        <v>0.56006000000000011</v>
      </c>
      <c r="S143" s="139"/>
      <c r="T143" s="141">
        <f>T144+T196+T199+T202</f>
        <v>0</v>
      </c>
      <c r="AR143" s="135" t="s">
        <v>247</v>
      </c>
      <c r="AT143" s="142" t="s">
        <v>76</v>
      </c>
      <c r="AU143" s="142" t="s">
        <v>77</v>
      </c>
      <c r="AY143" s="135" t="s">
        <v>237</v>
      </c>
      <c r="BK143" s="143">
        <f>BK144+BK196+BK199+BK202</f>
        <v>0</v>
      </c>
    </row>
    <row r="144" spans="1:65" s="12" customFormat="1" ht="22.95" customHeight="1" x14ac:dyDescent="0.25">
      <c r="B144" s="134"/>
      <c r="D144" s="135" t="s">
        <v>76</v>
      </c>
      <c r="E144" s="144"/>
      <c r="F144" s="144" t="s">
        <v>1695</v>
      </c>
      <c r="I144" s="137"/>
      <c r="J144" s="145">
        <f>BK144</f>
        <v>0</v>
      </c>
      <c r="L144" s="134"/>
      <c r="M144" s="138"/>
      <c r="N144" s="139"/>
      <c r="O144" s="139"/>
      <c r="P144" s="140">
        <f>SUM(P145:P195)</f>
        <v>0</v>
      </c>
      <c r="Q144" s="139"/>
      <c r="R144" s="140">
        <f>SUM(R145:R195)</f>
        <v>0.17194000000000004</v>
      </c>
      <c r="S144" s="139"/>
      <c r="T144" s="141">
        <f>SUM(T145:T195)</f>
        <v>0</v>
      </c>
      <c r="AR144" s="135" t="s">
        <v>247</v>
      </c>
      <c r="AT144" s="142" t="s">
        <v>76</v>
      </c>
      <c r="AU144" s="142" t="s">
        <v>83</v>
      </c>
      <c r="AY144" s="135" t="s">
        <v>237</v>
      </c>
      <c r="BK144" s="143">
        <f>SUM(BK145:BK195)</f>
        <v>0</v>
      </c>
    </row>
    <row r="145" spans="1:65" s="2" customFormat="1" ht="21.75" customHeight="1" x14ac:dyDescent="0.2">
      <c r="A145" s="29"/>
      <c r="B145" s="146"/>
      <c r="C145" s="147" t="s">
        <v>259</v>
      </c>
      <c r="D145" s="147" t="s">
        <v>240</v>
      </c>
      <c r="E145" s="148"/>
      <c r="F145" s="149" t="s">
        <v>1718</v>
      </c>
      <c r="G145" s="150" t="s">
        <v>307</v>
      </c>
      <c r="H145" s="151">
        <v>2</v>
      </c>
      <c r="I145" s="152"/>
      <c r="J145" s="153">
        <f t="shared" ref="J145:J176" si="0">ROUND(I145*H145,2)</f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ref="P145:P176" si="1">O145*H145</f>
        <v>0</v>
      </c>
      <c r="Q145" s="157">
        <v>0</v>
      </c>
      <c r="R145" s="157">
        <f t="shared" ref="R145:R176" si="2">Q145*H145</f>
        <v>0</v>
      </c>
      <c r="S145" s="157">
        <v>0</v>
      </c>
      <c r="T145" s="158">
        <f t="shared" ref="T145:T176" si="3"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436</v>
      </c>
      <c r="AT145" s="159" t="s">
        <v>240</v>
      </c>
      <c r="AU145" s="159" t="s">
        <v>89</v>
      </c>
      <c r="AY145" s="14" t="s">
        <v>237</v>
      </c>
      <c r="BE145" s="160">
        <f t="shared" ref="BE145:BE176" si="4">IF(N145="základná",J145,0)</f>
        <v>0</v>
      </c>
      <c r="BF145" s="160">
        <f t="shared" ref="BF145:BF176" si="5">IF(N145="znížená",J145,0)</f>
        <v>0</v>
      </c>
      <c r="BG145" s="160">
        <f t="shared" ref="BG145:BG176" si="6">IF(N145="zákl. prenesená",J145,0)</f>
        <v>0</v>
      </c>
      <c r="BH145" s="160">
        <f t="shared" ref="BH145:BH176" si="7">IF(N145="zníž. prenesená",J145,0)</f>
        <v>0</v>
      </c>
      <c r="BI145" s="160">
        <f t="shared" ref="BI145:BI176" si="8">IF(N145="nulová",J145,0)</f>
        <v>0</v>
      </c>
      <c r="BJ145" s="14" t="s">
        <v>89</v>
      </c>
      <c r="BK145" s="160">
        <f t="shared" ref="BK145:BK176" si="9">ROUND(I145*H145,2)</f>
        <v>0</v>
      </c>
      <c r="BL145" s="14" t="s">
        <v>436</v>
      </c>
      <c r="BM145" s="159" t="s">
        <v>3345</v>
      </c>
    </row>
    <row r="146" spans="1:65" s="2" customFormat="1" ht="16.5" customHeight="1" x14ac:dyDescent="0.2">
      <c r="A146" s="29"/>
      <c r="B146" s="146"/>
      <c r="C146" s="161" t="s">
        <v>262</v>
      </c>
      <c r="D146" s="161" t="s">
        <v>310</v>
      </c>
      <c r="E146" s="162"/>
      <c r="F146" s="163" t="s">
        <v>1720</v>
      </c>
      <c r="G146" s="164" t="s">
        <v>307</v>
      </c>
      <c r="H146" s="165">
        <v>2</v>
      </c>
      <c r="I146" s="166"/>
      <c r="J146" s="167">
        <f t="shared" si="0"/>
        <v>0</v>
      </c>
      <c r="K146" s="168"/>
      <c r="L146" s="169"/>
      <c r="M146" s="170" t="s">
        <v>1</v>
      </c>
      <c r="N146" s="171" t="s">
        <v>43</v>
      </c>
      <c r="O146" s="54"/>
      <c r="P146" s="157">
        <f t="shared" si="1"/>
        <v>0</v>
      </c>
      <c r="Q146" s="157">
        <v>1.0000000000000001E-5</v>
      </c>
      <c r="R146" s="157">
        <f t="shared" si="2"/>
        <v>2.0000000000000002E-5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574</v>
      </c>
      <c r="AT146" s="159" t="s">
        <v>310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574</v>
      </c>
      <c r="BM146" s="159" t="s">
        <v>3346</v>
      </c>
    </row>
    <row r="147" spans="1:65" s="2" customFormat="1" ht="21.75" customHeight="1" x14ac:dyDescent="0.2">
      <c r="A147" s="29"/>
      <c r="B147" s="146"/>
      <c r="C147" s="147" t="s">
        <v>257</v>
      </c>
      <c r="D147" s="147" t="s">
        <v>240</v>
      </c>
      <c r="E147" s="148"/>
      <c r="F147" s="149" t="s">
        <v>3347</v>
      </c>
      <c r="G147" s="150" t="s">
        <v>376</v>
      </c>
      <c r="H147" s="151">
        <v>5.5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436</v>
      </c>
      <c r="AT147" s="159" t="s">
        <v>240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436</v>
      </c>
      <c r="BM147" s="159" t="s">
        <v>3348</v>
      </c>
    </row>
    <row r="148" spans="1:65" s="2" customFormat="1" ht="16.5" customHeight="1" x14ac:dyDescent="0.2">
      <c r="A148" s="29"/>
      <c r="B148" s="146"/>
      <c r="C148" s="161" t="s">
        <v>268</v>
      </c>
      <c r="D148" s="161" t="s">
        <v>310</v>
      </c>
      <c r="E148" s="162"/>
      <c r="F148" s="163" t="s">
        <v>3349</v>
      </c>
      <c r="G148" s="164" t="s">
        <v>376</v>
      </c>
      <c r="H148" s="165">
        <v>5.5</v>
      </c>
      <c r="I148" s="166"/>
      <c r="J148" s="167">
        <f t="shared" si="0"/>
        <v>0</v>
      </c>
      <c r="K148" s="168"/>
      <c r="L148" s="169"/>
      <c r="M148" s="170" t="s">
        <v>1</v>
      </c>
      <c r="N148" s="171" t="s">
        <v>43</v>
      </c>
      <c r="O148" s="54"/>
      <c r="P148" s="157">
        <f t="shared" si="1"/>
        <v>0</v>
      </c>
      <c r="Q148" s="157">
        <v>7.3999999999999999E-4</v>
      </c>
      <c r="R148" s="157">
        <f t="shared" si="2"/>
        <v>4.0699999999999998E-3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574</v>
      </c>
      <c r="AT148" s="159" t="s">
        <v>310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574</v>
      </c>
      <c r="BM148" s="159" t="s">
        <v>3350</v>
      </c>
    </row>
    <row r="149" spans="1:65" s="2" customFormat="1" ht="21.75" customHeight="1" x14ac:dyDescent="0.2">
      <c r="A149" s="29"/>
      <c r="B149" s="146"/>
      <c r="C149" s="161" t="s">
        <v>271</v>
      </c>
      <c r="D149" s="161" t="s">
        <v>310</v>
      </c>
      <c r="E149" s="162"/>
      <c r="F149" s="163" t="s">
        <v>1726</v>
      </c>
      <c r="G149" s="164" t="s">
        <v>307</v>
      </c>
      <c r="H149" s="165">
        <v>3</v>
      </c>
      <c r="I149" s="166"/>
      <c r="J149" s="167">
        <f t="shared" si="0"/>
        <v>0</v>
      </c>
      <c r="K149" s="168"/>
      <c r="L149" s="169"/>
      <c r="M149" s="170" t="s">
        <v>1</v>
      </c>
      <c r="N149" s="171" t="s">
        <v>43</v>
      </c>
      <c r="O149" s="54"/>
      <c r="P149" s="157">
        <f t="shared" si="1"/>
        <v>0</v>
      </c>
      <c r="Q149" s="157">
        <v>1.0000000000000001E-5</v>
      </c>
      <c r="R149" s="157">
        <f t="shared" si="2"/>
        <v>3.0000000000000004E-5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574</v>
      </c>
      <c r="AT149" s="159" t="s">
        <v>310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574</v>
      </c>
      <c r="BM149" s="159" t="s">
        <v>3351</v>
      </c>
    </row>
    <row r="150" spans="1:65" s="2" customFormat="1" ht="16.5" customHeight="1" x14ac:dyDescent="0.2">
      <c r="A150" s="29"/>
      <c r="B150" s="146"/>
      <c r="C150" s="147" t="s">
        <v>274</v>
      </c>
      <c r="D150" s="147" t="s">
        <v>240</v>
      </c>
      <c r="E150" s="148"/>
      <c r="F150" s="149" t="s">
        <v>4028</v>
      </c>
      <c r="G150" s="150" t="s">
        <v>307</v>
      </c>
      <c r="H150" s="151">
        <v>1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436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436</v>
      </c>
      <c r="BM150" s="159" t="s">
        <v>4029</v>
      </c>
    </row>
    <row r="151" spans="1:65" s="2" customFormat="1" ht="16.5" customHeight="1" x14ac:dyDescent="0.2">
      <c r="A151" s="29"/>
      <c r="B151" s="146"/>
      <c r="C151" s="161" t="s">
        <v>277</v>
      </c>
      <c r="D151" s="161" t="s">
        <v>310</v>
      </c>
      <c r="E151" s="162"/>
      <c r="F151" s="163" t="s">
        <v>4030</v>
      </c>
      <c r="G151" s="164" t="s">
        <v>307</v>
      </c>
      <c r="H151" s="165">
        <v>1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1.0999999999999999E-2</v>
      </c>
      <c r="R151" s="157">
        <f t="shared" si="2"/>
        <v>1.0999999999999999E-2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574</v>
      </c>
      <c r="AT151" s="159" t="s">
        <v>310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574</v>
      </c>
      <c r="BM151" s="159" t="s">
        <v>4031</v>
      </c>
    </row>
    <row r="152" spans="1:65" s="2" customFormat="1" ht="21.75" customHeight="1" x14ac:dyDescent="0.2">
      <c r="A152" s="29"/>
      <c r="B152" s="146"/>
      <c r="C152" s="147" t="s">
        <v>280</v>
      </c>
      <c r="D152" s="147" t="s">
        <v>240</v>
      </c>
      <c r="E152" s="148"/>
      <c r="F152" s="149" t="s">
        <v>1736</v>
      </c>
      <c r="G152" s="150" t="s">
        <v>307</v>
      </c>
      <c r="H152" s="151">
        <v>18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436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436</v>
      </c>
      <c r="BM152" s="159" t="s">
        <v>3360</v>
      </c>
    </row>
    <row r="153" spans="1:65" s="2" customFormat="1" ht="33" customHeight="1" x14ac:dyDescent="0.2">
      <c r="A153" s="29"/>
      <c r="B153" s="146"/>
      <c r="C153" s="147" t="s">
        <v>283</v>
      </c>
      <c r="D153" s="147" t="s">
        <v>240</v>
      </c>
      <c r="E153" s="148"/>
      <c r="F153" s="149" t="s">
        <v>4032</v>
      </c>
      <c r="G153" s="150" t="s">
        <v>307</v>
      </c>
      <c r="H153" s="151">
        <v>1</v>
      </c>
      <c r="I153" s="152"/>
      <c r="J153" s="153">
        <f t="shared" si="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"/>
        <v>0</v>
      </c>
      <c r="Q153" s="157">
        <v>0</v>
      </c>
      <c r="R153" s="157">
        <f t="shared" si="2"/>
        <v>0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436</v>
      </c>
      <c r="AT153" s="159" t="s">
        <v>240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436</v>
      </c>
      <c r="BM153" s="159" t="s">
        <v>4033</v>
      </c>
    </row>
    <row r="154" spans="1:65" s="2" customFormat="1" ht="21.75" customHeight="1" x14ac:dyDescent="0.2">
      <c r="A154" s="29"/>
      <c r="B154" s="146"/>
      <c r="C154" s="161" t="s">
        <v>286</v>
      </c>
      <c r="D154" s="161" t="s">
        <v>310</v>
      </c>
      <c r="E154" s="162"/>
      <c r="F154" s="163" t="s">
        <v>4034</v>
      </c>
      <c r="G154" s="164" t="s">
        <v>307</v>
      </c>
      <c r="H154" s="165">
        <v>1</v>
      </c>
      <c r="I154" s="166"/>
      <c r="J154" s="167">
        <f t="shared" si="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"/>
        <v>0</v>
      </c>
      <c r="Q154" s="157">
        <v>3.8000000000000002E-4</v>
      </c>
      <c r="R154" s="157">
        <f t="shared" si="2"/>
        <v>3.8000000000000002E-4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574</v>
      </c>
      <c r="AT154" s="159" t="s">
        <v>310</v>
      </c>
      <c r="AU154" s="159" t="s">
        <v>89</v>
      </c>
      <c r="AY154" s="14" t="s">
        <v>237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574</v>
      </c>
      <c r="BM154" s="159" t="s">
        <v>4035</v>
      </c>
    </row>
    <row r="155" spans="1:65" s="2" customFormat="1" ht="16.5" customHeight="1" x14ac:dyDescent="0.2">
      <c r="A155" s="29"/>
      <c r="B155" s="146"/>
      <c r="C155" s="147" t="s">
        <v>291</v>
      </c>
      <c r="D155" s="147" t="s">
        <v>240</v>
      </c>
      <c r="E155" s="148"/>
      <c r="F155" s="149" t="s">
        <v>1754</v>
      </c>
      <c r="G155" s="150" t="s">
        <v>307</v>
      </c>
      <c r="H155" s="151">
        <v>2</v>
      </c>
      <c r="I155" s="152"/>
      <c r="J155" s="153">
        <f t="shared" si="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"/>
        <v>0</v>
      </c>
      <c r="Q155" s="157">
        <v>0</v>
      </c>
      <c r="R155" s="157">
        <f t="shared" si="2"/>
        <v>0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436</v>
      </c>
      <c r="AT155" s="159" t="s">
        <v>240</v>
      </c>
      <c r="AU155" s="159" t="s">
        <v>89</v>
      </c>
      <c r="AY155" s="14" t="s">
        <v>237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436</v>
      </c>
      <c r="BM155" s="159" t="s">
        <v>3361</v>
      </c>
    </row>
    <row r="156" spans="1:65" s="2" customFormat="1" ht="21.75" customHeight="1" x14ac:dyDescent="0.2">
      <c r="A156" s="29"/>
      <c r="B156" s="146"/>
      <c r="C156" s="161" t="s">
        <v>294</v>
      </c>
      <c r="D156" s="161" t="s">
        <v>310</v>
      </c>
      <c r="E156" s="162"/>
      <c r="F156" s="163" t="s">
        <v>1756</v>
      </c>
      <c r="G156" s="164" t="s">
        <v>307</v>
      </c>
      <c r="H156" s="165">
        <v>2</v>
      </c>
      <c r="I156" s="166"/>
      <c r="J156" s="167">
        <f t="shared" si="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"/>
        <v>0</v>
      </c>
      <c r="Q156" s="157">
        <v>1.4999999999999999E-4</v>
      </c>
      <c r="R156" s="157">
        <f t="shared" si="2"/>
        <v>2.9999999999999997E-4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574</v>
      </c>
      <c r="AT156" s="159" t="s">
        <v>310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574</v>
      </c>
      <c r="BM156" s="159" t="s">
        <v>3362</v>
      </c>
    </row>
    <row r="157" spans="1:65" s="2" customFormat="1" ht="16.5" customHeight="1" x14ac:dyDescent="0.2">
      <c r="A157" s="29"/>
      <c r="B157" s="146"/>
      <c r="C157" s="147" t="s">
        <v>297</v>
      </c>
      <c r="D157" s="147" t="s">
        <v>240</v>
      </c>
      <c r="E157" s="148"/>
      <c r="F157" s="149" t="s">
        <v>2475</v>
      </c>
      <c r="G157" s="150" t="s">
        <v>307</v>
      </c>
      <c r="H157" s="151">
        <v>2</v>
      </c>
      <c r="I157" s="152"/>
      <c r="J157" s="153">
        <f t="shared" si="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"/>
        <v>0</v>
      </c>
      <c r="Q157" s="157">
        <v>0</v>
      </c>
      <c r="R157" s="157">
        <f t="shared" si="2"/>
        <v>0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436</v>
      </c>
      <c r="AT157" s="159" t="s">
        <v>240</v>
      </c>
      <c r="AU157" s="159" t="s">
        <v>89</v>
      </c>
      <c r="AY157" s="14" t="s">
        <v>237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436</v>
      </c>
      <c r="BM157" s="159" t="s">
        <v>3365</v>
      </c>
    </row>
    <row r="158" spans="1:65" s="2" customFormat="1" ht="21.75" customHeight="1" x14ac:dyDescent="0.2">
      <c r="A158" s="29"/>
      <c r="B158" s="146"/>
      <c r="C158" s="161" t="s">
        <v>7</v>
      </c>
      <c r="D158" s="161" t="s">
        <v>310</v>
      </c>
      <c r="E158" s="162"/>
      <c r="F158" s="163" t="s">
        <v>4036</v>
      </c>
      <c r="G158" s="164" t="s">
        <v>307</v>
      </c>
      <c r="H158" s="165">
        <v>1</v>
      </c>
      <c r="I158" s="166"/>
      <c r="J158" s="167">
        <f t="shared" si="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"/>
        <v>0</v>
      </c>
      <c r="Q158" s="157">
        <v>4.2000000000000002E-4</v>
      </c>
      <c r="R158" s="157">
        <f t="shared" si="2"/>
        <v>4.2000000000000002E-4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574</v>
      </c>
      <c r="AT158" s="159" t="s">
        <v>310</v>
      </c>
      <c r="AU158" s="159" t="s">
        <v>89</v>
      </c>
      <c r="AY158" s="14" t="s">
        <v>237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574</v>
      </c>
      <c r="BM158" s="159" t="s">
        <v>4037</v>
      </c>
    </row>
    <row r="159" spans="1:65" s="2" customFormat="1" ht="21.75" customHeight="1" x14ac:dyDescent="0.2">
      <c r="A159" s="29"/>
      <c r="B159" s="146"/>
      <c r="C159" s="161" t="s">
        <v>305</v>
      </c>
      <c r="D159" s="161" t="s">
        <v>310</v>
      </c>
      <c r="E159" s="162"/>
      <c r="F159" s="163" t="s">
        <v>3366</v>
      </c>
      <c r="G159" s="164" t="s">
        <v>307</v>
      </c>
      <c r="H159" s="165">
        <v>1</v>
      </c>
      <c r="I159" s="166"/>
      <c r="J159" s="167">
        <f t="shared" si="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"/>
        <v>0</v>
      </c>
      <c r="Q159" s="157">
        <v>4.2000000000000002E-4</v>
      </c>
      <c r="R159" s="157">
        <f t="shared" si="2"/>
        <v>4.2000000000000002E-4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574</v>
      </c>
      <c r="AT159" s="159" t="s">
        <v>310</v>
      </c>
      <c r="AU159" s="159" t="s">
        <v>89</v>
      </c>
      <c r="AY159" s="14" t="s">
        <v>237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574</v>
      </c>
      <c r="BM159" s="159" t="s">
        <v>3367</v>
      </c>
    </row>
    <row r="160" spans="1:65" s="2" customFormat="1" ht="21.75" customHeight="1" x14ac:dyDescent="0.2">
      <c r="A160" s="29"/>
      <c r="B160" s="146"/>
      <c r="C160" s="147" t="s">
        <v>309</v>
      </c>
      <c r="D160" s="147" t="s">
        <v>240</v>
      </c>
      <c r="E160" s="148"/>
      <c r="F160" s="149" t="s">
        <v>4038</v>
      </c>
      <c r="G160" s="150" t="s">
        <v>307</v>
      </c>
      <c r="H160" s="151">
        <v>1</v>
      </c>
      <c r="I160" s="152"/>
      <c r="J160" s="153">
        <f t="shared" si="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"/>
        <v>0</v>
      </c>
      <c r="Q160" s="157">
        <v>0</v>
      </c>
      <c r="R160" s="157">
        <f t="shared" si="2"/>
        <v>0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436</v>
      </c>
      <c r="AT160" s="159" t="s">
        <v>240</v>
      </c>
      <c r="AU160" s="159" t="s">
        <v>89</v>
      </c>
      <c r="AY160" s="14" t="s">
        <v>237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436</v>
      </c>
      <c r="BM160" s="159" t="s">
        <v>4039</v>
      </c>
    </row>
    <row r="161" spans="1:65" s="2" customFormat="1" ht="16.5" customHeight="1" x14ac:dyDescent="0.2">
      <c r="A161" s="29"/>
      <c r="B161" s="146"/>
      <c r="C161" s="161" t="s">
        <v>314</v>
      </c>
      <c r="D161" s="161" t="s">
        <v>310</v>
      </c>
      <c r="E161" s="162"/>
      <c r="F161" s="163" t="s">
        <v>4040</v>
      </c>
      <c r="G161" s="164" t="s">
        <v>307</v>
      </c>
      <c r="H161" s="165">
        <v>1</v>
      </c>
      <c r="I161" s="166"/>
      <c r="J161" s="167">
        <f t="shared" si="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"/>
        <v>0</v>
      </c>
      <c r="Q161" s="157">
        <v>3.2000000000000003E-4</v>
      </c>
      <c r="R161" s="157">
        <f t="shared" si="2"/>
        <v>3.2000000000000003E-4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574</v>
      </c>
      <c r="AT161" s="159" t="s">
        <v>310</v>
      </c>
      <c r="AU161" s="159" t="s">
        <v>89</v>
      </c>
      <c r="AY161" s="14" t="s">
        <v>237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574</v>
      </c>
      <c r="BM161" s="159" t="s">
        <v>4041</v>
      </c>
    </row>
    <row r="162" spans="1:65" s="2" customFormat="1" ht="21.75" customHeight="1" x14ac:dyDescent="0.2">
      <c r="A162" s="29"/>
      <c r="B162" s="146"/>
      <c r="C162" s="147" t="s">
        <v>317</v>
      </c>
      <c r="D162" s="147" t="s">
        <v>240</v>
      </c>
      <c r="E162" s="148"/>
      <c r="F162" s="149" t="s">
        <v>3368</v>
      </c>
      <c r="G162" s="150" t="s">
        <v>307</v>
      </c>
      <c r="H162" s="151">
        <v>1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0</v>
      </c>
      <c r="R162" s="157">
        <f t="shared" si="2"/>
        <v>0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436</v>
      </c>
      <c r="AT162" s="159" t="s">
        <v>240</v>
      </c>
      <c r="AU162" s="159" t="s">
        <v>89</v>
      </c>
      <c r="AY162" s="14" t="s">
        <v>237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436</v>
      </c>
      <c r="BM162" s="159" t="s">
        <v>3369</v>
      </c>
    </row>
    <row r="163" spans="1:65" s="2" customFormat="1" ht="21.75" customHeight="1" x14ac:dyDescent="0.2">
      <c r="A163" s="29"/>
      <c r="B163" s="146"/>
      <c r="C163" s="161" t="s">
        <v>320</v>
      </c>
      <c r="D163" s="161" t="s">
        <v>310</v>
      </c>
      <c r="E163" s="162"/>
      <c r="F163" s="163" t="s">
        <v>3370</v>
      </c>
      <c r="G163" s="164" t="s">
        <v>307</v>
      </c>
      <c r="H163" s="165">
        <v>1</v>
      </c>
      <c r="I163" s="166"/>
      <c r="J163" s="167">
        <f t="shared" si="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"/>
        <v>0</v>
      </c>
      <c r="Q163" s="157">
        <v>2.2599999999999999E-3</v>
      </c>
      <c r="R163" s="157">
        <f t="shared" si="2"/>
        <v>2.2599999999999999E-3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574</v>
      </c>
      <c r="AT163" s="159" t="s">
        <v>310</v>
      </c>
      <c r="AU163" s="159" t="s">
        <v>89</v>
      </c>
      <c r="AY163" s="14" t="s">
        <v>237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574</v>
      </c>
      <c r="BM163" s="159" t="s">
        <v>3371</v>
      </c>
    </row>
    <row r="164" spans="1:65" s="2" customFormat="1" ht="33" customHeight="1" x14ac:dyDescent="0.2">
      <c r="A164" s="29"/>
      <c r="B164" s="146"/>
      <c r="C164" s="147" t="s">
        <v>323</v>
      </c>
      <c r="D164" s="147" t="s">
        <v>240</v>
      </c>
      <c r="E164" s="148"/>
      <c r="F164" s="149" t="s">
        <v>4042</v>
      </c>
      <c r="G164" s="150" t="s">
        <v>307</v>
      </c>
      <c r="H164" s="151">
        <v>1</v>
      </c>
      <c r="I164" s="152"/>
      <c r="J164" s="153">
        <f t="shared" si="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"/>
        <v>0</v>
      </c>
      <c r="Q164" s="157">
        <v>0</v>
      </c>
      <c r="R164" s="157">
        <f t="shared" si="2"/>
        <v>0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436</v>
      </c>
      <c r="AT164" s="159" t="s">
        <v>240</v>
      </c>
      <c r="AU164" s="159" t="s">
        <v>89</v>
      </c>
      <c r="AY164" s="14" t="s">
        <v>237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436</v>
      </c>
      <c r="BM164" s="159" t="s">
        <v>4043</v>
      </c>
    </row>
    <row r="165" spans="1:65" s="2" customFormat="1" ht="21.75" customHeight="1" x14ac:dyDescent="0.2">
      <c r="A165" s="29"/>
      <c r="B165" s="146"/>
      <c r="C165" s="161" t="s">
        <v>326</v>
      </c>
      <c r="D165" s="161" t="s">
        <v>310</v>
      </c>
      <c r="E165" s="162"/>
      <c r="F165" s="163" t="s">
        <v>4044</v>
      </c>
      <c r="G165" s="164" t="s">
        <v>307</v>
      </c>
      <c r="H165" s="165">
        <v>1</v>
      </c>
      <c r="I165" s="166"/>
      <c r="J165" s="167">
        <f t="shared" si="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"/>
        <v>0</v>
      </c>
      <c r="Q165" s="157">
        <v>5.0000000000000001E-3</v>
      </c>
      <c r="R165" s="157">
        <f t="shared" si="2"/>
        <v>5.0000000000000001E-3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574</v>
      </c>
      <c r="AT165" s="159" t="s">
        <v>310</v>
      </c>
      <c r="AU165" s="159" t="s">
        <v>89</v>
      </c>
      <c r="AY165" s="14" t="s">
        <v>237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574</v>
      </c>
      <c r="BM165" s="159" t="s">
        <v>4045</v>
      </c>
    </row>
    <row r="166" spans="1:65" s="2" customFormat="1" ht="21.75" customHeight="1" x14ac:dyDescent="0.2">
      <c r="A166" s="29"/>
      <c r="B166" s="146"/>
      <c r="C166" s="147" t="s">
        <v>329</v>
      </c>
      <c r="D166" s="147" t="s">
        <v>240</v>
      </c>
      <c r="E166" s="148"/>
      <c r="F166" s="149" t="s">
        <v>3372</v>
      </c>
      <c r="G166" s="150" t="s">
        <v>376</v>
      </c>
      <c r="H166" s="151">
        <v>40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0</v>
      </c>
      <c r="R166" s="157">
        <f t="shared" si="2"/>
        <v>0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436</v>
      </c>
      <c r="AT166" s="159" t="s">
        <v>240</v>
      </c>
      <c r="AU166" s="159" t="s">
        <v>89</v>
      </c>
      <c r="AY166" s="14" t="s">
        <v>237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436</v>
      </c>
      <c r="BM166" s="159" t="s">
        <v>3373</v>
      </c>
    </row>
    <row r="167" spans="1:65" s="2" customFormat="1" ht="16.5" customHeight="1" x14ac:dyDescent="0.2">
      <c r="A167" s="29"/>
      <c r="B167" s="146"/>
      <c r="C167" s="161" t="s">
        <v>332</v>
      </c>
      <c r="D167" s="161" t="s">
        <v>310</v>
      </c>
      <c r="E167" s="162"/>
      <c r="F167" s="163" t="s">
        <v>3374</v>
      </c>
      <c r="G167" s="164" t="s">
        <v>1382</v>
      </c>
      <c r="H167" s="165">
        <v>25</v>
      </c>
      <c r="I167" s="166"/>
      <c r="J167" s="167">
        <f t="shared" si="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"/>
        <v>0</v>
      </c>
      <c r="Q167" s="157">
        <v>1E-3</v>
      </c>
      <c r="R167" s="157">
        <f t="shared" si="2"/>
        <v>2.5000000000000001E-2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574</v>
      </c>
      <c r="AT167" s="159" t="s">
        <v>310</v>
      </c>
      <c r="AU167" s="159" t="s">
        <v>89</v>
      </c>
      <c r="AY167" s="14" t="s">
        <v>237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574</v>
      </c>
      <c r="BM167" s="159" t="s">
        <v>3375</v>
      </c>
    </row>
    <row r="168" spans="1:65" s="2" customFormat="1" ht="21.75" customHeight="1" x14ac:dyDescent="0.2">
      <c r="A168" s="29"/>
      <c r="B168" s="146"/>
      <c r="C168" s="147" t="s">
        <v>335</v>
      </c>
      <c r="D168" s="147" t="s">
        <v>240</v>
      </c>
      <c r="E168" s="148"/>
      <c r="F168" s="149" t="s">
        <v>4046</v>
      </c>
      <c r="G168" s="150" t="s">
        <v>376</v>
      </c>
      <c r="H168" s="151">
        <v>70</v>
      </c>
      <c r="I168" s="152"/>
      <c r="J168" s="153">
        <f t="shared" si="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"/>
        <v>0</v>
      </c>
      <c r="Q168" s="157">
        <v>0</v>
      </c>
      <c r="R168" s="157">
        <f t="shared" si="2"/>
        <v>0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436</v>
      </c>
      <c r="AT168" s="159" t="s">
        <v>240</v>
      </c>
      <c r="AU168" s="159" t="s">
        <v>89</v>
      </c>
      <c r="AY168" s="14" t="s">
        <v>237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436</v>
      </c>
      <c r="BM168" s="159" t="s">
        <v>4047</v>
      </c>
    </row>
    <row r="169" spans="1:65" s="2" customFormat="1" ht="16.5" customHeight="1" x14ac:dyDescent="0.2">
      <c r="A169" s="29"/>
      <c r="B169" s="146"/>
      <c r="C169" s="161" t="s">
        <v>338</v>
      </c>
      <c r="D169" s="161" t="s">
        <v>310</v>
      </c>
      <c r="E169" s="162"/>
      <c r="F169" s="163" t="s">
        <v>4048</v>
      </c>
      <c r="G169" s="164" t="s">
        <v>1382</v>
      </c>
      <c r="H169" s="165">
        <v>70</v>
      </c>
      <c r="I169" s="166"/>
      <c r="J169" s="167">
        <f t="shared" si="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1"/>
        <v>0</v>
      </c>
      <c r="Q169" s="157">
        <v>1E-3</v>
      </c>
      <c r="R169" s="157">
        <f t="shared" si="2"/>
        <v>7.0000000000000007E-2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700</v>
      </c>
      <c r="AT169" s="159" t="s">
        <v>310</v>
      </c>
      <c r="AU169" s="159" t="s">
        <v>89</v>
      </c>
      <c r="AY169" s="14" t="s">
        <v>237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436</v>
      </c>
      <c r="BM169" s="159" t="s">
        <v>4049</v>
      </c>
    </row>
    <row r="170" spans="1:65" s="2" customFormat="1" ht="16.5" customHeight="1" x14ac:dyDescent="0.2">
      <c r="A170" s="29"/>
      <c r="B170" s="146"/>
      <c r="C170" s="147" t="s">
        <v>312</v>
      </c>
      <c r="D170" s="147" t="s">
        <v>240</v>
      </c>
      <c r="E170" s="148"/>
      <c r="F170" s="149" t="s">
        <v>3376</v>
      </c>
      <c r="G170" s="150" t="s">
        <v>376</v>
      </c>
      <c r="H170" s="151">
        <v>9</v>
      </c>
      <c r="I170" s="152"/>
      <c r="J170" s="153">
        <f t="shared" si="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"/>
        <v>0</v>
      </c>
      <c r="Q170" s="157">
        <v>0</v>
      </c>
      <c r="R170" s="157">
        <f t="shared" si="2"/>
        <v>0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436</v>
      </c>
      <c r="AT170" s="159" t="s">
        <v>240</v>
      </c>
      <c r="AU170" s="159" t="s">
        <v>89</v>
      </c>
      <c r="AY170" s="14" t="s">
        <v>237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436</v>
      </c>
      <c r="BM170" s="159" t="s">
        <v>3377</v>
      </c>
    </row>
    <row r="171" spans="1:65" s="2" customFormat="1" ht="16.5" customHeight="1" x14ac:dyDescent="0.2">
      <c r="A171" s="29"/>
      <c r="B171" s="146"/>
      <c r="C171" s="161" t="s">
        <v>344</v>
      </c>
      <c r="D171" s="161" t="s">
        <v>310</v>
      </c>
      <c r="E171" s="162"/>
      <c r="F171" s="163" t="s">
        <v>3378</v>
      </c>
      <c r="G171" s="164" t="s">
        <v>307</v>
      </c>
      <c r="H171" s="165">
        <v>6</v>
      </c>
      <c r="I171" s="166"/>
      <c r="J171" s="167">
        <f t="shared" si="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1"/>
        <v>0</v>
      </c>
      <c r="Q171" s="157">
        <v>5.7800000000000004E-3</v>
      </c>
      <c r="R171" s="157">
        <f t="shared" si="2"/>
        <v>3.4680000000000002E-2</v>
      </c>
      <c r="S171" s="157">
        <v>0</v>
      </c>
      <c r="T171" s="158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574</v>
      </c>
      <c r="AT171" s="159" t="s">
        <v>310</v>
      </c>
      <c r="AU171" s="159" t="s">
        <v>89</v>
      </c>
      <c r="AY171" s="14" t="s">
        <v>237</v>
      </c>
      <c r="BE171" s="160">
        <f t="shared" si="4"/>
        <v>0</v>
      </c>
      <c r="BF171" s="160">
        <f t="shared" si="5"/>
        <v>0</v>
      </c>
      <c r="BG171" s="160">
        <f t="shared" si="6"/>
        <v>0</v>
      </c>
      <c r="BH171" s="160">
        <f t="shared" si="7"/>
        <v>0</v>
      </c>
      <c r="BI171" s="160">
        <f t="shared" si="8"/>
        <v>0</v>
      </c>
      <c r="BJ171" s="14" t="s">
        <v>89</v>
      </c>
      <c r="BK171" s="160">
        <f t="shared" si="9"/>
        <v>0</v>
      </c>
      <c r="BL171" s="14" t="s">
        <v>574</v>
      </c>
      <c r="BM171" s="159" t="s">
        <v>3379</v>
      </c>
    </row>
    <row r="172" spans="1:65" s="2" customFormat="1" ht="21.75" customHeight="1" x14ac:dyDescent="0.2">
      <c r="A172" s="29"/>
      <c r="B172" s="146"/>
      <c r="C172" s="147" t="s">
        <v>347</v>
      </c>
      <c r="D172" s="147" t="s">
        <v>240</v>
      </c>
      <c r="E172" s="148"/>
      <c r="F172" s="149" t="s">
        <v>4050</v>
      </c>
      <c r="G172" s="150" t="s">
        <v>307</v>
      </c>
      <c r="H172" s="151">
        <v>3</v>
      </c>
      <c r="I172" s="152"/>
      <c r="J172" s="153">
        <f t="shared" si="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"/>
        <v>0</v>
      </c>
      <c r="Q172" s="157">
        <v>0</v>
      </c>
      <c r="R172" s="157">
        <f t="shared" si="2"/>
        <v>0</v>
      </c>
      <c r="S172" s="157">
        <v>0</v>
      </c>
      <c r="T172" s="158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436</v>
      </c>
      <c r="AT172" s="159" t="s">
        <v>240</v>
      </c>
      <c r="AU172" s="159" t="s">
        <v>89</v>
      </c>
      <c r="AY172" s="14" t="s">
        <v>237</v>
      </c>
      <c r="BE172" s="160">
        <f t="shared" si="4"/>
        <v>0</v>
      </c>
      <c r="BF172" s="160">
        <f t="shared" si="5"/>
        <v>0</v>
      </c>
      <c r="BG172" s="160">
        <f t="shared" si="6"/>
        <v>0</v>
      </c>
      <c r="BH172" s="160">
        <f t="shared" si="7"/>
        <v>0</v>
      </c>
      <c r="BI172" s="160">
        <f t="shared" si="8"/>
        <v>0</v>
      </c>
      <c r="BJ172" s="14" t="s">
        <v>89</v>
      </c>
      <c r="BK172" s="160">
        <f t="shared" si="9"/>
        <v>0</v>
      </c>
      <c r="BL172" s="14" t="s">
        <v>436</v>
      </c>
      <c r="BM172" s="159" t="s">
        <v>4051</v>
      </c>
    </row>
    <row r="173" spans="1:65" s="2" customFormat="1" ht="21.75" customHeight="1" x14ac:dyDescent="0.2">
      <c r="A173" s="29"/>
      <c r="B173" s="146"/>
      <c r="C173" s="161" t="s">
        <v>351</v>
      </c>
      <c r="D173" s="161" t="s">
        <v>310</v>
      </c>
      <c r="E173" s="162"/>
      <c r="F173" s="163" t="s">
        <v>4052</v>
      </c>
      <c r="G173" s="164" t="s">
        <v>307</v>
      </c>
      <c r="H173" s="165">
        <v>3</v>
      </c>
      <c r="I173" s="166"/>
      <c r="J173" s="167">
        <f t="shared" si="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1"/>
        <v>0</v>
      </c>
      <c r="Q173" s="157">
        <v>1E-4</v>
      </c>
      <c r="R173" s="157">
        <f t="shared" si="2"/>
        <v>3.0000000000000003E-4</v>
      </c>
      <c r="S173" s="157">
        <v>0</v>
      </c>
      <c r="T173" s="158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574</v>
      </c>
      <c r="AT173" s="159" t="s">
        <v>310</v>
      </c>
      <c r="AU173" s="159" t="s">
        <v>89</v>
      </c>
      <c r="AY173" s="14" t="s">
        <v>237</v>
      </c>
      <c r="BE173" s="160">
        <f t="shared" si="4"/>
        <v>0</v>
      </c>
      <c r="BF173" s="160">
        <f t="shared" si="5"/>
        <v>0</v>
      </c>
      <c r="BG173" s="160">
        <f t="shared" si="6"/>
        <v>0</v>
      </c>
      <c r="BH173" s="160">
        <f t="shared" si="7"/>
        <v>0</v>
      </c>
      <c r="BI173" s="160">
        <f t="shared" si="8"/>
        <v>0</v>
      </c>
      <c r="BJ173" s="14" t="s">
        <v>89</v>
      </c>
      <c r="BK173" s="160">
        <f t="shared" si="9"/>
        <v>0</v>
      </c>
      <c r="BL173" s="14" t="s">
        <v>574</v>
      </c>
      <c r="BM173" s="159" t="s">
        <v>4053</v>
      </c>
    </row>
    <row r="174" spans="1:65" s="2" customFormat="1" ht="16.5" customHeight="1" x14ac:dyDescent="0.2">
      <c r="A174" s="29"/>
      <c r="B174" s="146"/>
      <c r="C174" s="147" t="s">
        <v>354</v>
      </c>
      <c r="D174" s="147" t="s">
        <v>240</v>
      </c>
      <c r="E174" s="148"/>
      <c r="F174" s="149" t="s">
        <v>3384</v>
      </c>
      <c r="G174" s="150" t="s">
        <v>307</v>
      </c>
      <c r="H174" s="151">
        <v>2</v>
      </c>
      <c r="I174" s="152"/>
      <c r="J174" s="153">
        <f t="shared" si="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"/>
        <v>0</v>
      </c>
      <c r="Q174" s="157">
        <v>0</v>
      </c>
      <c r="R174" s="157">
        <f t="shared" si="2"/>
        <v>0</v>
      </c>
      <c r="S174" s="157">
        <v>0</v>
      </c>
      <c r="T174" s="158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436</v>
      </c>
      <c r="AT174" s="159" t="s">
        <v>240</v>
      </c>
      <c r="AU174" s="159" t="s">
        <v>89</v>
      </c>
      <c r="AY174" s="14" t="s">
        <v>237</v>
      </c>
      <c r="BE174" s="160">
        <f t="shared" si="4"/>
        <v>0</v>
      </c>
      <c r="BF174" s="160">
        <f t="shared" si="5"/>
        <v>0</v>
      </c>
      <c r="BG174" s="160">
        <f t="shared" si="6"/>
        <v>0</v>
      </c>
      <c r="BH174" s="160">
        <f t="shared" si="7"/>
        <v>0</v>
      </c>
      <c r="BI174" s="160">
        <f t="shared" si="8"/>
        <v>0</v>
      </c>
      <c r="BJ174" s="14" t="s">
        <v>89</v>
      </c>
      <c r="BK174" s="160">
        <f t="shared" si="9"/>
        <v>0</v>
      </c>
      <c r="BL174" s="14" t="s">
        <v>436</v>
      </c>
      <c r="BM174" s="159" t="s">
        <v>3385</v>
      </c>
    </row>
    <row r="175" spans="1:65" s="2" customFormat="1" ht="21.75" customHeight="1" x14ac:dyDescent="0.2">
      <c r="A175" s="29"/>
      <c r="B175" s="146"/>
      <c r="C175" s="161" t="s">
        <v>358</v>
      </c>
      <c r="D175" s="161" t="s">
        <v>310</v>
      </c>
      <c r="E175" s="162"/>
      <c r="F175" s="163" t="s">
        <v>3386</v>
      </c>
      <c r="G175" s="164" t="s">
        <v>307</v>
      </c>
      <c r="H175" s="165">
        <v>2</v>
      </c>
      <c r="I175" s="166"/>
      <c r="J175" s="167">
        <f t="shared" si="0"/>
        <v>0</v>
      </c>
      <c r="K175" s="168"/>
      <c r="L175" s="169"/>
      <c r="M175" s="170" t="s">
        <v>1</v>
      </c>
      <c r="N175" s="171" t="s">
        <v>43</v>
      </c>
      <c r="O175" s="54"/>
      <c r="P175" s="157">
        <f t="shared" si="1"/>
        <v>0</v>
      </c>
      <c r="Q175" s="157">
        <v>2.2000000000000001E-4</v>
      </c>
      <c r="R175" s="157">
        <f t="shared" si="2"/>
        <v>4.4000000000000002E-4</v>
      </c>
      <c r="S175" s="157">
        <v>0</v>
      </c>
      <c r="T175" s="158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574</v>
      </c>
      <c r="AT175" s="159" t="s">
        <v>310</v>
      </c>
      <c r="AU175" s="159" t="s">
        <v>89</v>
      </c>
      <c r="AY175" s="14" t="s">
        <v>237</v>
      </c>
      <c r="BE175" s="160">
        <f t="shared" si="4"/>
        <v>0</v>
      </c>
      <c r="BF175" s="160">
        <f t="shared" si="5"/>
        <v>0</v>
      </c>
      <c r="BG175" s="160">
        <f t="shared" si="6"/>
        <v>0</v>
      </c>
      <c r="BH175" s="160">
        <f t="shared" si="7"/>
        <v>0</v>
      </c>
      <c r="BI175" s="160">
        <f t="shared" si="8"/>
        <v>0</v>
      </c>
      <c r="BJ175" s="14" t="s">
        <v>89</v>
      </c>
      <c r="BK175" s="160">
        <f t="shared" si="9"/>
        <v>0</v>
      </c>
      <c r="BL175" s="14" t="s">
        <v>574</v>
      </c>
      <c r="BM175" s="159" t="s">
        <v>3387</v>
      </c>
    </row>
    <row r="176" spans="1:65" s="2" customFormat="1" ht="16.5" customHeight="1" x14ac:dyDescent="0.2">
      <c r="A176" s="29"/>
      <c r="B176" s="146"/>
      <c r="C176" s="147" t="s">
        <v>361</v>
      </c>
      <c r="D176" s="147" t="s">
        <v>240</v>
      </c>
      <c r="E176" s="148"/>
      <c r="F176" s="149" t="s">
        <v>3388</v>
      </c>
      <c r="G176" s="150" t="s">
        <v>307</v>
      </c>
      <c r="H176" s="151">
        <v>6</v>
      </c>
      <c r="I176" s="152"/>
      <c r="J176" s="153">
        <f t="shared" si="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1"/>
        <v>0</v>
      </c>
      <c r="Q176" s="157">
        <v>0</v>
      </c>
      <c r="R176" s="157">
        <f t="shared" si="2"/>
        <v>0</v>
      </c>
      <c r="S176" s="157">
        <v>0</v>
      </c>
      <c r="T176" s="158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436</v>
      </c>
      <c r="AT176" s="159" t="s">
        <v>240</v>
      </c>
      <c r="AU176" s="159" t="s">
        <v>89</v>
      </c>
      <c r="AY176" s="14" t="s">
        <v>237</v>
      </c>
      <c r="BE176" s="160">
        <f t="shared" si="4"/>
        <v>0</v>
      </c>
      <c r="BF176" s="160">
        <f t="shared" si="5"/>
        <v>0</v>
      </c>
      <c r="BG176" s="160">
        <f t="shared" si="6"/>
        <v>0</v>
      </c>
      <c r="BH176" s="160">
        <f t="shared" si="7"/>
        <v>0</v>
      </c>
      <c r="BI176" s="160">
        <f t="shared" si="8"/>
        <v>0</v>
      </c>
      <c r="BJ176" s="14" t="s">
        <v>89</v>
      </c>
      <c r="BK176" s="160">
        <f t="shared" si="9"/>
        <v>0</v>
      </c>
      <c r="BL176" s="14" t="s">
        <v>436</v>
      </c>
      <c r="BM176" s="159" t="s">
        <v>3389</v>
      </c>
    </row>
    <row r="177" spans="1:65" s="2" customFormat="1" ht="21.75" customHeight="1" x14ac:dyDescent="0.2">
      <c r="A177" s="29"/>
      <c r="B177" s="146"/>
      <c r="C177" s="161" t="s">
        <v>364</v>
      </c>
      <c r="D177" s="161" t="s">
        <v>310</v>
      </c>
      <c r="E177" s="162"/>
      <c r="F177" s="163" t="s">
        <v>3390</v>
      </c>
      <c r="G177" s="164" t="s">
        <v>307</v>
      </c>
      <c r="H177" s="165">
        <v>6</v>
      </c>
      <c r="I177" s="166"/>
      <c r="J177" s="167">
        <f t="shared" ref="J177:J195" si="10">ROUND(I177*H177,2)</f>
        <v>0</v>
      </c>
      <c r="K177" s="168"/>
      <c r="L177" s="169"/>
      <c r="M177" s="170" t="s">
        <v>1</v>
      </c>
      <c r="N177" s="171" t="s">
        <v>43</v>
      </c>
      <c r="O177" s="54"/>
      <c r="P177" s="157">
        <f t="shared" ref="P177:P195" si="11">O177*H177</f>
        <v>0</v>
      </c>
      <c r="Q177" s="157">
        <v>2.0000000000000001E-4</v>
      </c>
      <c r="R177" s="157">
        <f t="shared" ref="R177:R195" si="12">Q177*H177</f>
        <v>1.2000000000000001E-3</v>
      </c>
      <c r="S177" s="157">
        <v>0</v>
      </c>
      <c r="T177" s="158">
        <f t="shared" ref="T177:T195" si="13"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574</v>
      </c>
      <c r="AT177" s="159" t="s">
        <v>310</v>
      </c>
      <c r="AU177" s="159" t="s">
        <v>89</v>
      </c>
      <c r="AY177" s="14" t="s">
        <v>237</v>
      </c>
      <c r="BE177" s="160">
        <f t="shared" ref="BE177:BE195" si="14">IF(N177="základná",J177,0)</f>
        <v>0</v>
      </c>
      <c r="BF177" s="160">
        <f t="shared" ref="BF177:BF195" si="15">IF(N177="znížená",J177,0)</f>
        <v>0</v>
      </c>
      <c r="BG177" s="160">
        <f t="shared" ref="BG177:BG195" si="16">IF(N177="zákl. prenesená",J177,0)</f>
        <v>0</v>
      </c>
      <c r="BH177" s="160">
        <f t="shared" ref="BH177:BH195" si="17">IF(N177="zníž. prenesená",J177,0)</f>
        <v>0</v>
      </c>
      <c r="BI177" s="160">
        <f t="shared" ref="BI177:BI195" si="18">IF(N177="nulová",J177,0)</f>
        <v>0</v>
      </c>
      <c r="BJ177" s="14" t="s">
        <v>89</v>
      </c>
      <c r="BK177" s="160">
        <f t="shared" ref="BK177:BK195" si="19">ROUND(I177*H177,2)</f>
        <v>0</v>
      </c>
      <c r="BL177" s="14" t="s">
        <v>574</v>
      </c>
      <c r="BM177" s="159" t="s">
        <v>3391</v>
      </c>
    </row>
    <row r="178" spans="1:65" s="2" customFormat="1" ht="21.75" customHeight="1" x14ac:dyDescent="0.2">
      <c r="A178" s="29"/>
      <c r="B178" s="146"/>
      <c r="C178" s="147" t="s">
        <v>367</v>
      </c>
      <c r="D178" s="147" t="s">
        <v>240</v>
      </c>
      <c r="E178" s="148"/>
      <c r="F178" s="149" t="s">
        <v>3392</v>
      </c>
      <c r="G178" s="150" t="s">
        <v>307</v>
      </c>
      <c r="H178" s="151">
        <v>18</v>
      </c>
      <c r="I178" s="152"/>
      <c r="J178" s="153">
        <f t="shared" si="1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11"/>
        <v>0</v>
      </c>
      <c r="Q178" s="157">
        <v>0</v>
      </c>
      <c r="R178" s="157">
        <f t="shared" si="12"/>
        <v>0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436</v>
      </c>
      <c r="AT178" s="159" t="s">
        <v>240</v>
      </c>
      <c r="AU178" s="159" t="s">
        <v>89</v>
      </c>
      <c r="AY178" s="14" t="s">
        <v>237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436</v>
      </c>
      <c r="BM178" s="159" t="s">
        <v>3393</v>
      </c>
    </row>
    <row r="179" spans="1:65" s="2" customFormat="1" ht="21.75" customHeight="1" x14ac:dyDescent="0.2">
      <c r="A179" s="29"/>
      <c r="B179" s="146"/>
      <c r="C179" s="161" t="s">
        <v>370</v>
      </c>
      <c r="D179" s="161" t="s">
        <v>310</v>
      </c>
      <c r="E179" s="162"/>
      <c r="F179" s="163" t="s">
        <v>3394</v>
      </c>
      <c r="G179" s="164" t="s">
        <v>307</v>
      </c>
      <c r="H179" s="165">
        <v>18</v>
      </c>
      <c r="I179" s="166"/>
      <c r="J179" s="167">
        <f t="shared" si="10"/>
        <v>0</v>
      </c>
      <c r="K179" s="168"/>
      <c r="L179" s="169"/>
      <c r="M179" s="170" t="s">
        <v>1</v>
      </c>
      <c r="N179" s="171" t="s">
        <v>43</v>
      </c>
      <c r="O179" s="54"/>
      <c r="P179" s="157">
        <f t="shared" si="11"/>
        <v>0</v>
      </c>
      <c r="Q179" s="157">
        <v>8.0000000000000007E-5</v>
      </c>
      <c r="R179" s="157">
        <f t="shared" si="12"/>
        <v>1.4400000000000001E-3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574</v>
      </c>
      <c r="AT179" s="159" t="s">
        <v>310</v>
      </c>
      <c r="AU179" s="159" t="s">
        <v>89</v>
      </c>
      <c r="AY179" s="14" t="s">
        <v>237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574</v>
      </c>
      <c r="BM179" s="159" t="s">
        <v>3395</v>
      </c>
    </row>
    <row r="180" spans="1:65" s="2" customFormat="1" ht="21.75" customHeight="1" x14ac:dyDescent="0.2">
      <c r="A180" s="29"/>
      <c r="B180" s="146"/>
      <c r="C180" s="147" t="s">
        <v>374</v>
      </c>
      <c r="D180" s="147" t="s">
        <v>240</v>
      </c>
      <c r="E180" s="148"/>
      <c r="F180" s="149" t="s">
        <v>3396</v>
      </c>
      <c r="G180" s="150" t="s">
        <v>307</v>
      </c>
      <c r="H180" s="151">
        <v>2</v>
      </c>
      <c r="I180" s="152"/>
      <c r="J180" s="153">
        <f t="shared" si="1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11"/>
        <v>0</v>
      </c>
      <c r="Q180" s="157">
        <v>0</v>
      </c>
      <c r="R180" s="157">
        <f t="shared" si="12"/>
        <v>0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436</v>
      </c>
      <c r="AT180" s="159" t="s">
        <v>240</v>
      </c>
      <c r="AU180" s="159" t="s">
        <v>89</v>
      </c>
      <c r="AY180" s="14" t="s">
        <v>237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436</v>
      </c>
      <c r="BM180" s="159" t="s">
        <v>3397</v>
      </c>
    </row>
    <row r="181" spans="1:65" s="2" customFormat="1" ht="16.5" customHeight="1" x14ac:dyDescent="0.2">
      <c r="A181" s="29"/>
      <c r="B181" s="146"/>
      <c r="C181" s="161" t="s">
        <v>378</v>
      </c>
      <c r="D181" s="161" t="s">
        <v>310</v>
      </c>
      <c r="E181" s="162"/>
      <c r="F181" s="163" t="s">
        <v>3398</v>
      </c>
      <c r="G181" s="164" t="s">
        <v>307</v>
      </c>
      <c r="H181" s="165">
        <v>2</v>
      </c>
      <c r="I181" s="166"/>
      <c r="J181" s="167">
        <f t="shared" si="1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11"/>
        <v>0</v>
      </c>
      <c r="Q181" s="157">
        <v>3.0000000000000001E-5</v>
      </c>
      <c r="R181" s="157">
        <f t="shared" si="12"/>
        <v>6.0000000000000002E-5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574</v>
      </c>
      <c r="AT181" s="159" t="s">
        <v>310</v>
      </c>
      <c r="AU181" s="159" t="s">
        <v>89</v>
      </c>
      <c r="AY181" s="14" t="s">
        <v>237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574</v>
      </c>
      <c r="BM181" s="159" t="s">
        <v>3399</v>
      </c>
    </row>
    <row r="182" spans="1:65" s="2" customFormat="1" ht="16.5" customHeight="1" x14ac:dyDescent="0.2">
      <c r="A182" s="29"/>
      <c r="B182" s="146"/>
      <c r="C182" s="147" t="s">
        <v>381</v>
      </c>
      <c r="D182" s="147" t="s">
        <v>240</v>
      </c>
      <c r="E182" s="148"/>
      <c r="F182" s="149" t="s">
        <v>1780</v>
      </c>
      <c r="G182" s="150" t="s">
        <v>307</v>
      </c>
      <c r="H182" s="151">
        <v>1</v>
      </c>
      <c r="I182" s="152"/>
      <c r="J182" s="153">
        <f t="shared" si="1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11"/>
        <v>0</v>
      </c>
      <c r="Q182" s="157">
        <v>0</v>
      </c>
      <c r="R182" s="157">
        <f t="shared" si="12"/>
        <v>0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436</v>
      </c>
      <c r="AT182" s="159" t="s">
        <v>240</v>
      </c>
      <c r="AU182" s="159" t="s">
        <v>89</v>
      </c>
      <c r="AY182" s="14" t="s">
        <v>237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436</v>
      </c>
      <c r="BM182" s="159" t="s">
        <v>4054</v>
      </c>
    </row>
    <row r="183" spans="1:65" s="2" customFormat="1" ht="16.5" customHeight="1" x14ac:dyDescent="0.2">
      <c r="A183" s="29"/>
      <c r="B183" s="146"/>
      <c r="C183" s="161" t="s">
        <v>384</v>
      </c>
      <c r="D183" s="161" t="s">
        <v>310</v>
      </c>
      <c r="E183" s="162"/>
      <c r="F183" s="163" t="s">
        <v>4055</v>
      </c>
      <c r="G183" s="164" t="s">
        <v>307</v>
      </c>
      <c r="H183" s="165">
        <v>1</v>
      </c>
      <c r="I183" s="166"/>
      <c r="J183" s="167">
        <f t="shared" si="1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11"/>
        <v>0</v>
      </c>
      <c r="Q183" s="157">
        <v>2.7999999999999998E-4</v>
      </c>
      <c r="R183" s="157">
        <f t="shared" si="12"/>
        <v>2.7999999999999998E-4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574</v>
      </c>
      <c r="AT183" s="159" t="s">
        <v>310</v>
      </c>
      <c r="AU183" s="159" t="s">
        <v>89</v>
      </c>
      <c r="AY183" s="14" t="s">
        <v>237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574</v>
      </c>
      <c r="BM183" s="159" t="s">
        <v>4056</v>
      </c>
    </row>
    <row r="184" spans="1:65" s="2" customFormat="1" ht="21.75" customHeight="1" x14ac:dyDescent="0.2">
      <c r="A184" s="29"/>
      <c r="B184" s="146"/>
      <c r="C184" s="147" t="s">
        <v>387</v>
      </c>
      <c r="D184" s="147" t="s">
        <v>240</v>
      </c>
      <c r="E184" s="148"/>
      <c r="F184" s="149" t="s">
        <v>4057</v>
      </c>
      <c r="G184" s="150" t="s">
        <v>376</v>
      </c>
      <c r="H184" s="151">
        <v>10</v>
      </c>
      <c r="I184" s="152"/>
      <c r="J184" s="153">
        <f t="shared" si="1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11"/>
        <v>0</v>
      </c>
      <c r="Q184" s="157">
        <v>0</v>
      </c>
      <c r="R184" s="157">
        <f t="shared" si="12"/>
        <v>0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436</v>
      </c>
      <c r="AT184" s="159" t="s">
        <v>240</v>
      </c>
      <c r="AU184" s="159" t="s">
        <v>89</v>
      </c>
      <c r="AY184" s="14" t="s">
        <v>237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436</v>
      </c>
      <c r="BM184" s="159" t="s">
        <v>4058</v>
      </c>
    </row>
    <row r="185" spans="1:65" s="2" customFormat="1" ht="16.5" customHeight="1" x14ac:dyDescent="0.2">
      <c r="A185" s="29"/>
      <c r="B185" s="146"/>
      <c r="C185" s="161" t="s">
        <v>390</v>
      </c>
      <c r="D185" s="161" t="s">
        <v>310</v>
      </c>
      <c r="E185" s="162"/>
      <c r="F185" s="163" t="s">
        <v>4059</v>
      </c>
      <c r="G185" s="164" t="s">
        <v>376</v>
      </c>
      <c r="H185" s="165">
        <v>10</v>
      </c>
      <c r="I185" s="166"/>
      <c r="J185" s="167">
        <f t="shared" si="1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1"/>
        <v>0</v>
      </c>
      <c r="Q185" s="157">
        <v>6.2E-4</v>
      </c>
      <c r="R185" s="157">
        <f t="shared" si="12"/>
        <v>6.1999999999999998E-3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574</v>
      </c>
      <c r="AT185" s="159" t="s">
        <v>310</v>
      </c>
      <c r="AU185" s="159" t="s">
        <v>89</v>
      </c>
      <c r="AY185" s="14" t="s">
        <v>237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574</v>
      </c>
      <c r="BM185" s="159" t="s">
        <v>4060</v>
      </c>
    </row>
    <row r="186" spans="1:65" s="2" customFormat="1" ht="21.75" customHeight="1" x14ac:dyDescent="0.2">
      <c r="A186" s="29"/>
      <c r="B186" s="146"/>
      <c r="C186" s="147" t="s">
        <v>244</v>
      </c>
      <c r="D186" s="147" t="s">
        <v>240</v>
      </c>
      <c r="E186" s="148"/>
      <c r="F186" s="149" t="s">
        <v>4061</v>
      </c>
      <c r="G186" s="150" t="s">
        <v>376</v>
      </c>
      <c r="H186" s="151">
        <v>11</v>
      </c>
      <c r="I186" s="152"/>
      <c r="J186" s="153">
        <f t="shared" si="1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11"/>
        <v>0</v>
      </c>
      <c r="Q186" s="157">
        <v>0</v>
      </c>
      <c r="R186" s="157">
        <f t="shared" si="12"/>
        <v>0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436</v>
      </c>
      <c r="AT186" s="159" t="s">
        <v>240</v>
      </c>
      <c r="AU186" s="159" t="s">
        <v>89</v>
      </c>
      <c r="AY186" s="14" t="s">
        <v>237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436</v>
      </c>
      <c r="BM186" s="159" t="s">
        <v>4062</v>
      </c>
    </row>
    <row r="187" spans="1:65" s="2" customFormat="1" ht="16.5" customHeight="1" x14ac:dyDescent="0.2">
      <c r="A187" s="29"/>
      <c r="B187" s="146"/>
      <c r="C187" s="161" t="s">
        <v>394</v>
      </c>
      <c r="D187" s="161" t="s">
        <v>310</v>
      </c>
      <c r="E187" s="162"/>
      <c r="F187" s="163" t="s">
        <v>4063</v>
      </c>
      <c r="G187" s="164" t="s">
        <v>376</v>
      </c>
      <c r="H187" s="165">
        <v>11</v>
      </c>
      <c r="I187" s="166"/>
      <c r="J187" s="167">
        <f t="shared" si="1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11"/>
        <v>0</v>
      </c>
      <c r="Q187" s="157">
        <v>4.2000000000000002E-4</v>
      </c>
      <c r="R187" s="157">
        <f t="shared" si="12"/>
        <v>4.62E-3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574</v>
      </c>
      <c r="AT187" s="159" t="s">
        <v>310</v>
      </c>
      <c r="AU187" s="159" t="s">
        <v>89</v>
      </c>
      <c r="AY187" s="14" t="s">
        <v>237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574</v>
      </c>
      <c r="BM187" s="159" t="s">
        <v>4064</v>
      </c>
    </row>
    <row r="188" spans="1:65" s="2" customFormat="1" ht="21.75" customHeight="1" x14ac:dyDescent="0.2">
      <c r="A188" s="29"/>
      <c r="B188" s="146"/>
      <c r="C188" s="147" t="s">
        <v>246</v>
      </c>
      <c r="D188" s="147" t="s">
        <v>240</v>
      </c>
      <c r="E188" s="148"/>
      <c r="F188" s="149" t="s">
        <v>3412</v>
      </c>
      <c r="G188" s="150" t="s">
        <v>307</v>
      </c>
      <c r="H188" s="151">
        <v>1</v>
      </c>
      <c r="I188" s="152"/>
      <c r="J188" s="153">
        <f t="shared" si="1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11"/>
        <v>0</v>
      </c>
      <c r="Q188" s="157">
        <v>0</v>
      </c>
      <c r="R188" s="157">
        <f t="shared" si="12"/>
        <v>0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436</v>
      </c>
      <c r="AT188" s="159" t="s">
        <v>240</v>
      </c>
      <c r="AU188" s="159" t="s">
        <v>89</v>
      </c>
      <c r="AY188" s="14" t="s">
        <v>237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436</v>
      </c>
      <c r="BM188" s="159" t="s">
        <v>3413</v>
      </c>
    </row>
    <row r="189" spans="1:65" s="2" customFormat="1" ht="16.5" customHeight="1" x14ac:dyDescent="0.2">
      <c r="A189" s="29"/>
      <c r="B189" s="146"/>
      <c r="C189" s="161" t="s">
        <v>399</v>
      </c>
      <c r="D189" s="161" t="s">
        <v>310</v>
      </c>
      <c r="E189" s="162"/>
      <c r="F189" s="163" t="s">
        <v>3414</v>
      </c>
      <c r="G189" s="164" t="s">
        <v>307</v>
      </c>
      <c r="H189" s="165">
        <v>1</v>
      </c>
      <c r="I189" s="166"/>
      <c r="J189" s="167">
        <f t="shared" si="1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11"/>
        <v>0</v>
      </c>
      <c r="Q189" s="157">
        <v>1E-3</v>
      </c>
      <c r="R189" s="157">
        <f t="shared" si="12"/>
        <v>1E-3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700</v>
      </c>
      <c r="AT189" s="159" t="s">
        <v>310</v>
      </c>
      <c r="AU189" s="159" t="s">
        <v>89</v>
      </c>
      <c r="AY189" s="14" t="s">
        <v>237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436</v>
      </c>
      <c r="BM189" s="159" t="s">
        <v>3415</v>
      </c>
    </row>
    <row r="190" spans="1:65" s="2" customFormat="1" ht="16.5" customHeight="1" x14ac:dyDescent="0.2">
      <c r="A190" s="29"/>
      <c r="B190" s="146"/>
      <c r="C190" s="161" t="s">
        <v>249</v>
      </c>
      <c r="D190" s="161" t="s">
        <v>310</v>
      </c>
      <c r="E190" s="162"/>
      <c r="F190" s="163" t="s">
        <v>3416</v>
      </c>
      <c r="G190" s="164" t="s">
        <v>307</v>
      </c>
      <c r="H190" s="165">
        <v>10</v>
      </c>
      <c r="I190" s="166"/>
      <c r="J190" s="167">
        <f t="shared" si="10"/>
        <v>0</v>
      </c>
      <c r="K190" s="168"/>
      <c r="L190" s="169"/>
      <c r="M190" s="170" t="s">
        <v>1</v>
      </c>
      <c r="N190" s="171" t="s">
        <v>43</v>
      </c>
      <c r="O190" s="54"/>
      <c r="P190" s="157">
        <f t="shared" si="11"/>
        <v>0</v>
      </c>
      <c r="Q190" s="157">
        <v>9.0000000000000006E-5</v>
      </c>
      <c r="R190" s="157">
        <f t="shared" si="12"/>
        <v>9.0000000000000008E-4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574</v>
      </c>
      <c r="AT190" s="159" t="s">
        <v>310</v>
      </c>
      <c r="AU190" s="159" t="s">
        <v>89</v>
      </c>
      <c r="AY190" s="14" t="s">
        <v>237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574</v>
      </c>
      <c r="BM190" s="159" t="s">
        <v>3417</v>
      </c>
    </row>
    <row r="191" spans="1:65" s="2" customFormat="1" ht="21.75" customHeight="1" x14ac:dyDescent="0.2">
      <c r="A191" s="29"/>
      <c r="B191" s="146"/>
      <c r="C191" s="161" t="s">
        <v>404</v>
      </c>
      <c r="D191" s="161" t="s">
        <v>310</v>
      </c>
      <c r="E191" s="162"/>
      <c r="F191" s="163" t="s">
        <v>3418</v>
      </c>
      <c r="G191" s="164" t="s">
        <v>307</v>
      </c>
      <c r="H191" s="165">
        <v>10</v>
      </c>
      <c r="I191" s="166"/>
      <c r="J191" s="167">
        <f t="shared" si="1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11"/>
        <v>0</v>
      </c>
      <c r="Q191" s="157">
        <v>6.0000000000000002E-5</v>
      </c>
      <c r="R191" s="157">
        <f t="shared" si="12"/>
        <v>6.0000000000000006E-4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574</v>
      </c>
      <c r="AT191" s="159" t="s">
        <v>310</v>
      </c>
      <c r="AU191" s="159" t="s">
        <v>89</v>
      </c>
      <c r="AY191" s="14" t="s">
        <v>237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574</v>
      </c>
      <c r="BM191" s="159" t="s">
        <v>3419</v>
      </c>
    </row>
    <row r="192" spans="1:65" s="2" customFormat="1" ht="21.75" customHeight="1" x14ac:dyDescent="0.2">
      <c r="A192" s="29"/>
      <c r="B192" s="146"/>
      <c r="C192" s="161" t="s">
        <v>407</v>
      </c>
      <c r="D192" s="161" t="s">
        <v>310</v>
      </c>
      <c r="E192" s="162"/>
      <c r="F192" s="163" t="s">
        <v>3420</v>
      </c>
      <c r="G192" s="164" t="s">
        <v>307</v>
      </c>
      <c r="H192" s="165">
        <v>5</v>
      </c>
      <c r="I192" s="166"/>
      <c r="J192" s="167">
        <f t="shared" si="10"/>
        <v>0</v>
      </c>
      <c r="K192" s="168"/>
      <c r="L192" s="169"/>
      <c r="M192" s="170" t="s">
        <v>1</v>
      </c>
      <c r="N192" s="171" t="s">
        <v>43</v>
      </c>
      <c r="O192" s="54"/>
      <c r="P192" s="157">
        <f t="shared" si="11"/>
        <v>0</v>
      </c>
      <c r="Q192" s="157">
        <v>2.0000000000000001E-4</v>
      </c>
      <c r="R192" s="157">
        <f t="shared" si="12"/>
        <v>1E-3</v>
      </c>
      <c r="S192" s="157">
        <v>0</v>
      </c>
      <c r="T192" s="158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574</v>
      </c>
      <c r="AT192" s="159" t="s">
        <v>310</v>
      </c>
      <c r="AU192" s="159" t="s">
        <v>89</v>
      </c>
      <c r="AY192" s="14" t="s">
        <v>237</v>
      </c>
      <c r="BE192" s="160">
        <f t="shared" si="14"/>
        <v>0</v>
      </c>
      <c r="BF192" s="160">
        <f t="shared" si="15"/>
        <v>0</v>
      </c>
      <c r="BG192" s="160">
        <f t="shared" si="16"/>
        <v>0</v>
      </c>
      <c r="BH192" s="160">
        <f t="shared" si="17"/>
        <v>0</v>
      </c>
      <c r="BI192" s="160">
        <f t="shared" si="18"/>
        <v>0</v>
      </c>
      <c r="BJ192" s="14" t="s">
        <v>89</v>
      </c>
      <c r="BK192" s="160">
        <f t="shared" si="19"/>
        <v>0</v>
      </c>
      <c r="BL192" s="14" t="s">
        <v>574</v>
      </c>
      <c r="BM192" s="159" t="s">
        <v>3421</v>
      </c>
    </row>
    <row r="193" spans="1:65" s="2" customFormat="1" ht="16.5" customHeight="1" x14ac:dyDescent="0.2">
      <c r="A193" s="29"/>
      <c r="B193" s="146"/>
      <c r="C193" s="147" t="s">
        <v>410</v>
      </c>
      <c r="D193" s="147" t="s">
        <v>240</v>
      </c>
      <c r="E193" s="148"/>
      <c r="F193" s="149" t="s">
        <v>1818</v>
      </c>
      <c r="G193" s="150" t="s">
        <v>454</v>
      </c>
      <c r="H193" s="151">
        <v>20</v>
      </c>
      <c r="I193" s="152"/>
      <c r="J193" s="153">
        <f t="shared" si="1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11"/>
        <v>0</v>
      </c>
      <c r="Q193" s="157">
        <v>0</v>
      </c>
      <c r="R193" s="157">
        <f t="shared" si="12"/>
        <v>0</v>
      </c>
      <c r="S193" s="157">
        <v>0</v>
      </c>
      <c r="T193" s="158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972</v>
      </c>
      <c r="AT193" s="159" t="s">
        <v>240</v>
      </c>
      <c r="AU193" s="159" t="s">
        <v>89</v>
      </c>
      <c r="AY193" s="14" t="s">
        <v>237</v>
      </c>
      <c r="BE193" s="160">
        <f t="shared" si="14"/>
        <v>0</v>
      </c>
      <c r="BF193" s="160">
        <f t="shared" si="15"/>
        <v>0</v>
      </c>
      <c r="BG193" s="160">
        <f t="shared" si="16"/>
        <v>0</v>
      </c>
      <c r="BH193" s="160">
        <f t="shared" si="17"/>
        <v>0</v>
      </c>
      <c r="BI193" s="160">
        <f t="shared" si="18"/>
        <v>0</v>
      </c>
      <c r="BJ193" s="14" t="s">
        <v>89</v>
      </c>
      <c r="BK193" s="160">
        <f t="shared" si="19"/>
        <v>0</v>
      </c>
      <c r="BL193" s="14" t="s">
        <v>972</v>
      </c>
      <c r="BM193" s="159" t="s">
        <v>3422</v>
      </c>
    </row>
    <row r="194" spans="1:65" s="2" customFormat="1" ht="16.5" customHeight="1" x14ac:dyDescent="0.2">
      <c r="A194" s="29"/>
      <c r="B194" s="146"/>
      <c r="C194" s="147" t="s">
        <v>251</v>
      </c>
      <c r="D194" s="147" t="s">
        <v>240</v>
      </c>
      <c r="E194" s="148"/>
      <c r="F194" s="149" t="s">
        <v>1820</v>
      </c>
      <c r="G194" s="150" t="s">
        <v>349</v>
      </c>
      <c r="H194" s="172"/>
      <c r="I194" s="152"/>
      <c r="J194" s="153">
        <f t="shared" si="1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11"/>
        <v>0</v>
      </c>
      <c r="Q194" s="157">
        <v>0</v>
      </c>
      <c r="R194" s="157">
        <f t="shared" si="12"/>
        <v>0</v>
      </c>
      <c r="S194" s="157">
        <v>0</v>
      </c>
      <c r="T194" s="158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436</v>
      </c>
      <c r="AT194" s="159" t="s">
        <v>240</v>
      </c>
      <c r="AU194" s="159" t="s">
        <v>89</v>
      </c>
      <c r="AY194" s="14" t="s">
        <v>237</v>
      </c>
      <c r="BE194" s="160">
        <f t="shared" si="14"/>
        <v>0</v>
      </c>
      <c r="BF194" s="160">
        <f t="shared" si="15"/>
        <v>0</v>
      </c>
      <c r="BG194" s="160">
        <f t="shared" si="16"/>
        <v>0</v>
      </c>
      <c r="BH194" s="160">
        <f t="shared" si="17"/>
        <v>0</v>
      </c>
      <c r="BI194" s="160">
        <f t="shared" si="18"/>
        <v>0</v>
      </c>
      <c r="BJ194" s="14" t="s">
        <v>89</v>
      </c>
      <c r="BK194" s="160">
        <f t="shared" si="19"/>
        <v>0</v>
      </c>
      <c r="BL194" s="14" t="s">
        <v>436</v>
      </c>
      <c r="BM194" s="159" t="s">
        <v>3423</v>
      </c>
    </row>
    <row r="195" spans="1:65" s="2" customFormat="1" ht="16.5" customHeight="1" x14ac:dyDescent="0.2">
      <c r="A195" s="29"/>
      <c r="B195" s="146"/>
      <c r="C195" s="147" t="s">
        <v>416</v>
      </c>
      <c r="D195" s="147" t="s">
        <v>240</v>
      </c>
      <c r="E195" s="148"/>
      <c r="F195" s="149" t="s">
        <v>1262</v>
      </c>
      <c r="G195" s="150" t="s">
        <v>349</v>
      </c>
      <c r="H195" s="172"/>
      <c r="I195" s="152"/>
      <c r="J195" s="153">
        <f t="shared" si="1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11"/>
        <v>0</v>
      </c>
      <c r="Q195" s="157">
        <v>0</v>
      </c>
      <c r="R195" s="157">
        <f t="shared" si="12"/>
        <v>0</v>
      </c>
      <c r="S195" s="157">
        <v>0</v>
      </c>
      <c r="T195" s="158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574</v>
      </c>
      <c r="AT195" s="159" t="s">
        <v>240</v>
      </c>
      <c r="AU195" s="159" t="s">
        <v>89</v>
      </c>
      <c r="AY195" s="14" t="s">
        <v>237</v>
      </c>
      <c r="BE195" s="160">
        <f t="shared" si="14"/>
        <v>0</v>
      </c>
      <c r="BF195" s="160">
        <f t="shared" si="15"/>
        <v>0</v>
      </c>
      <c r="BG195" s="160">
        <f t="shared" si="16"/>
        <v>0</v>
      </c>
      <c r="BH195" s="160">
        <f t="shared" si="17"/>
        <v>0</v>
      </c>
      <c r="BI195" s="160">
        <f t="shared" si="18"/>
        <v>0</v>
      </c>
      <c r="BJ195" s="14" t="s">
        <v>89</v>
      </c>
      <c r="BK195" s="160">
        <f t="shared" si="19"/>
        <v>0</v>
      </c>
      <c r="BL195" s="14" t="s">
        <v>574</v>
      </c>
      <c r="BM195" s="159" t="s">
        <v>3424</v>
      </c>
    </row>
    <row r="196" spans="1:65" s="12" customFormat="1" ht="22.95" customHeight="1" x14ac:dyDescent="0.25">
      <c r="B196" s="134"/>
      <c r="D196" s="135" t="s">
        <v>76</v>
      </c>
      <c r="E196" s="144"/>
      <c r="F196" s="144" t="s">
        <v>1823</v>
      </c>
      <c r="I196" s="137"/>
      <c r="J196" s="145">
        <f>BK196</f>
        <v>0</v>
      </c>
      <c r="L196" s="134"/>
      <c r="M196" s="138"/>
      <c r="N196" s="139"/>
      <c r="O196" s="139"/>
      <c r="P196" s="140">
        <f>SUM(P197:P198)</f>
        <v>0</v>
      </c>
      <c r="Q196" s="139"/>
      <c r="R196" s="140">
        <f>SUM(R197:R198)</f>
        <v>0.01</v>
      </c>
      <c r="S196" s="139"/>
      <c r="T196" s="141">
        <f>SUM(T197:T198)</f>
        <v>0</v>
      </c>
      <c r="AR196" s="135" t="s">
        <v>247</v>
      </c>
      <c r="AT196" s="142" t="s">
        <v>76</v>
      </c>
      <c r="AU196" s="142" t="s">
        <v>83</v>
      </c>
      <c r="AY196" s="135" t="s">
        <v>237</v>
      </c>
      <c r="BK196" s="143">
        <f>SUM(BK197:BK198)</f>
        <v>0</v>
      </c>
    </row>
    <row r="197" spans="1:65" s="2" customFormat="1" ht="21.75" customHeight="1" x14ac:dyDescent="0.2">
      <c r="A197" s="29"/>
      <c r="B197" s="146"/>
      <c r="C197" s="147" t="s">
        <v>254</v>
      </c>
      <c r="D197" s="147" t="s">
        <v>240</v>
      </c>
      <c r="E197" s="148"/>
      <c r="F197" s="149" t="s">
        <v>3425</v>
      </c>
      <c r="G197" s="150" t="s">
        <v>307</v>
      </c>
      <c r="H197" s="151">
        <v>20</v>
      </c>
      <c r="I197" s="152"/>
      <c r="J197" s="153">
        <f>ROUND(I197*H197,2)</f>
        <v>0</v>
      </c>
      <c r="K197" s="154"/>
      <c r="L197" s="30"/>
      <c r="M197" s="155" t="s">
        <v>1</v>
      </c>
      <c r="N197" s="156" t="s">
        <v>43</v>
      </c>
      <c r="O197" s="54"/>
      <c r="P197" s="157">
        <f>O197*H197</f>
        <v>0</v>
      </c>
      <c r="Q197" s="157">
        <v>0</v>
      </c>
      <c r="R197" s="157">
        <f>Q197*H197</f>
        <v>0</v>
      </c>
      <c r="S197" s="157">
        <v>0</v>
      </c>
      <c r="T197" s="158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436</v>
      </c>
      <c r="AT197" s="159" t="s">
        <v>240</v>
      </c>
      <c r="AU197" s="159" t="s">
        <v>89</v>
      </c>
      <c r="AY197" s="14" t="s">
        <v>237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4" t="s">
        <v>89</v>
      </c>
      <c r="BK197" s="160">
        <f>ROUND(I197*H197,2)</f>
        <v>0</v>
      </c>
      <c r="BL197" s="14" t="s">
        <v>436</v>
      </c>
      <c r="BM197" s="159" t="s">
        <v>3426</v>
      </c>
    </row>
    <row r="198" spans="1:65" s="2" customFormat="1" ht="16.5" customHeight="1" x14ac:dyDescent="0.2">
      <c r="A198" s="29"/>
      <c r="B198" s="146"/>
      <c r="C198" s="161" t="s">
        <v>422</v>
      </c>
      <c r="D198" s="161" t="s">
        <v>310</v>
      </c>
      <c r="E198" s="162"/>
      <c r="F198" s="163" t="s">
        <v>3427</v>
      </c>
      <c r="G198" s="164" t="s">
        <v>307</v>
      </c>
      <c r="H198" s="165">
        <v>20</v>
      </c>
      <c r="I198" s="166"/>
      <c r="J198" s="167">
        <f>ROUND(I198*H198,2)</f>
        <v>0</v>
      </c>
      <c r="K198" s="168"/>
      <c r="L198" s="169"/>
      <c r="M198" s="170" t="s">
        <v>1</v>
      </c>
      <c r="N198" s="171" t="s">
        <v>43</v>
      </c>
      <c r="O198" s="54"/>
      <c r="P198" s="157">
        <f>O198*H198</f>
        <v>0</v>
      </c>
      <c r="Q198" s="157">
        <v>5.0000000000000001E-4</v>
      </c>
      <c r="R198" s="157">
        <f>Q198*H198</f>
        <v>0.01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574</v>
      </c>
      <c r="AT198" s="159" t="s">
        <v>310</v>
      </c>
      <c r="AU198" s="159" t="s">
        <v>89</v>
      </c>
      <c r="AY198" s="14" t="s">
        <v>237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574</v>
      </c>
      <c r="BM198" s="159" t="s">
        <v>3428</v>
      </c>
    </row>
    <row r="199" spans="1:65" s="12" customFormat="1" ht="22.95" customHeight="1" x14ac:dyDescent="0.25">
      <c r="B199" s="134"/>
      <c r="D199" s="135" t="s">
        <v>76</v>
      </c>
      <c r="E199" s="144"/>
      <c r="F199" s="144" t="s">
        <v>3328</v>
      </c>
      <c r="I199" s="137"/>
      <c r="J199" s="145">
        <f>BK199</f>
        <v>0</v>
      </c>
      <c r="L199" s="134"/>
      <c r="M199" s="138"/>
      <c r="N199" s="139"/>
      <c r="O199" s="139"/>
      <c r="P199" s="140">
        <f>SUM(P200:P201)</f>
        <v>0</v>
      </c>
      <c r="Q199" s="139"/>
      <c r="R199" s="140">
        <f>SUM(R200:R201)</f>
        <v>1.7999999999999999E-2</v>
      </c>
      <c r="S199" s="139"/>
      <c r="T199" s="141">
        <f>SUM(T200:T201)</f>
        <v>0</v>
      </c>
      <c r="AR199" s="135" t="s">
        <v>247</v>
      </c>
      <c r="AT199" s="142" t="s">
        <v>76</v>
      </c>
      <c r="AU199" s="142" t="s">
        <v>83</v>
      </c>
      <c r="AY199" s="135" t="s">
        <v>237</v>
      </c>
      <c r="BK199" s="143">
        <f>SUM(BK200:BK201)</f>
        <v>0</v>
      </c>
    </row>
    <row r="200" spans="1:65" s="2" customFormat="1" ht="33" customHeight="1" x14ac:dyDescent="0.2">
      <c r="A200" s="29"/>
      <c r="B200" s="146"/>
      <c r="C200" s="147" t="s">
        <v>256</v>
      </c>
      <c r="D200" s="147" t="s">
        <v>240</v>
      </c>
      <c r="E200" s="148"/>
      <c r="F200" s="149" t="s">
        <v>4065</v>
      </c>
      <c r="G200" s="150" t="s">
        <v>1382</v>
      </c>
      <c r="H200" s="151">
        <v>17.88</v>
      </c>
      <c r="I200" s="152"/>
      <c r="J200" s="153">
        <f>ROUND(I200*H200,2)</f>
        <v>0</v>
      </c>
      <c r="K200" s="154"/>
      <c r="L200" s="30"/>
      <c r="M200" s="155" t="s">
        <v>1</v>
      </c>
      <c r="N200" s="156" t="s">
        <v>43</v>
      </c>
      <c r="O200" s="54"/>
      <c r="P200" s="157">
        <f>O200*H200</f>
        <v>0</v>
      </c>
      <c r="Q200" s="157">
        <v>0</v>
      </c>
      <c r="R200" s="157">
        <f>Q200*H200</f>
        <v>0</v>
      </c>
      <c r="S200" s="157">
        <v>0</v>
      </c>
      <c r="T200" s="158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436</v>
      </c>
      <c r="AT200" s="159" t="s">
        <v>240</v>
      </c>
      <c r="AU200" s="159" t="s">
        <v>89</v>
      </c>
      <c r="AY200" s="14" t="s">
        <v>237</v>
      </c>
      <c r="BE200" s="160">
        <f>IF(N200="základná",J200,0)</f>
        <v>0</v>
      </c>
      <c r="BF200" s="160">
        <f>IF(N200="znížená",J200,0)</f>
        <v>0</v>
      </c>
      <c r="BG200" s="160">
        <f>IF(N200="zákl. prenesená",J200,0)</f>
        <v>0</v>
      </c>
      <c r="BH200" s="160">
        <f>IF(N200="zníž. prenesená",J200,0)</f>
        <v>0</v>
      </c>
      <c r="BI200" s="160">
        <f>IF(N200="nulová",J200,0)</f>
        <v>0</v>
      </c>
      <c r="BJ200" s="14" t="s">
        <v>89</v>
      </c>
      <c r="BK200" s="160">
        <f>ROUND(I200*H200,2)</f>
        <v>0</v>
      </c>
      <c r="BL200" s="14" t="s">
        <v>436</v>
      </c>
      <c r="BM200" s="159" t="s">
        <v>4066</v>
      </c>
    </row>
    <row r="201" spans="1:65" s="2" customFormat="1" ht="21.75" customHeight="1" x14ac:dyDescent="0.2">
      <c r="A201" s="29"/>
      <c r="B201" s="146"/>
      <c r="C201" s="161" t="s">
        <v>427</v>
      </c>
      <c r="D201" s="161" t="s">
        <v>310</v>
      </c>
      <c r="E201" s="162"/>
      <c r="F201" s="163" t="s">
        <v>4067</v>
      </c>
      <c r="G201" s="164" t="s">
        <v>266</v>
      </c>
      <c r="H201" s="165">
        <v>1.7999999999999999E-2</v>
      </c>
      <c r="I201" s="166"/>
      <c r="J201" s="167">
        <f>ROUND(I201*H201,2)</f>
        <v>0</v>
      </c>
      <c r="K201" s="168"/>
      <c r="L201" s="169"/>
      <c r="M201" s="170" t="s">
        <v>1</v>
      </c>
      <c r="N201" s="171" t="s">
        <v>43</v>
      </c>
      <c r="O201" s="54"/>
      <c r="P201" s="157">
        <f>O201*H201</f>
        <v>0</v>
      </c>
      <c r="Q201" s="157">
        <v>1</v>
      </c>
      <c r="R201" s="157">
        <f>Q201*H201</f>
        <v>1.7999999999999999E-2</v>
      </c>
      <c r="S201" s="157">
        <v>0</v>
      </c>
      <c r="T201" s="158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574</v>
      </c>
      <c r="AT201" s="159" t="s">
        <v>310</v>
      </c>
      <c r="AU201" s="159" t="s">
        <v>89</v>
      </c>
      <c r="AY201" s="14" t="s">
        <v>237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4" t="s">
        <v>89</v>
      </c>
      <c r="BK201" s="160">
        <f>ROUND(I201*H201,2)</f>
        <v>0</v>
      </c>
      <c r="BL201" s="14" t="s">
        <v>574</v>
      </c>
      <c r="BM201" s="159" t="s">
        <v>4068</v>
      </c>
    </row>
    <row r="202" spans="1:65" s="12" customFormat="1" ht="22.95" customHeight="1" x14ac:dyDescent="0.25">
      <c r="B202" s="134"/>
      <c r="D202" s="135" t="s">
        <v>76</v>
      </c>
      <c r="E202" s="144"/>
      <c r="F202" s="144" t="s">
        <v>2349</v>
      </c>
      <c r="I202" s="137"/>
      <c r="J202" s="145">
        <f>BK202</f>
        <v>0</v>
      </c>
      <c r="L202" s="134"/>
      <c r="M202" s="138"/>
      <c r="N202" s="139"/>
      <c r="O202" s="139"/>
      <c r="P202" s="140">
        <f>SUM(P203:P210)</f>
        <v>0</v>
      </c>
      <c r="Q202" s="139"/>
      <c r="R202" s="140">
        <f>SUM(R203:R210)</f>
        <v>0.36012000000000005</v>
      </c>
      <c r="S202" s="139"/>
      <c r="T202" s="141">
        <f>SUM(T203:T210)</f>
        <v>0</v>
      </c>
      <c r="AR202" s="135" t="s">
        <v>247</v>
      </c>
      <c r="AT202" s="142" t="s">
        <v>76</v>
      </c>
      <c r="AU202" s="142" t="s">
        <v>83</v>
      </c>
      <c r="AY202" s="135" t="s">
        <v>237</v>
      </c>
      <c r="BK202" s="143">
        <f>SUM(BK203:BK210)</f>
        <v>0</v>
      </c>
    </row>
    <row r="203" spans="1:65" s="2" customFormat="1" ht="21.75" customHeight="1" x14ac:dyDescent="0.2">
      <c r="A203" s="29"/>
      <c r="B203" s="146"/>
      <c r="C203" s="147" t="s">
        <v>430</v>
      </c>
      <c r="D203" s="147" t="s">
        <v>240</v>
      </c>
      <c r="E203" s="148"/>
      <c r="F203" s="149" t="s">
        <v>3429</v>
      </c>
      <c r="G203" s="150" t="s">
        <v>376</v>
      </c>
      <c r="H203" s="151">
        <v>12</v>
      </c>
      <c r="I203" s="152"/>
      <c r="J203" s="153">
        <f t="shared" ref="J203:J210" si="20">ROUND(I203*H203,2)</f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ref="P203:P210" si="21">O203*H203</f>
        <v>0</v>
      </c>
      <c r="Q203" s="157">
        <v>0</v>
      </c>
      <c r="R203" s="157">
        <f t="shared" ref="R203:R210" si="22">Q203*H203</f>
        <v>0</v>
      </c>
      <c r="S203" s="157">
        <v>0</v>
      </c>
      <c r="T203" s="158">
        <f t="shared" ref="T203:T210" si="23"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436</v>
      </c>
      <c r="AT203" s="159" t="s">
        <v>240</v>
      </c>
      <c r="AU203" s="159" t="s">
        <v>89</v>
      </c>
      <c r="AY203" s="14" t="s">
        <v>237</v>
      </c>
      <c r="BE203" s="160">
        <f t="shared" ref="BE203:BE210" si="24">IF(N203="základná",J203,0)</f>
        <v>0</v>
      </c>
      <c r="BF203" s="160">
        <f t="shared" ref="BF203:BF210" si="25">IF(N203="znížená",J203,0)</f>
        <v>0</v>
      </c>
      <c r="BG203" s="160">
        <f t="shared" ref="BG203:BG210" si="26">IF(N203="zákl. prenesená",J203,0)</f>
        <v>0</v>
      </c>
      <c r="BH203" s="160">
        <f t="shared" ref="BH203:BH210" si="27">IF(N203="zníž. prenesená",J203,0)</f>
        <v>0</v>
      </c>
      <c r="BI203" s="160">
        <f t="shared" ref="BI203:BI210" si="28">IF(N203="nulová",J203,0)</f>
        <v>0</v>
      </c>
      <c r="BJ203" s="14" t="s">
        <v>89</v>
      </c>
      <c r="BK203" s="160">
        <f t="shared" ref="BK203:BK210" si="29">ROUND(I203*H203,2)</f>
        <v>0</v>
      </c>
      <c r="BL203" s="14" t="s">
        <v>436</v>
      </c>
      <c r="BM203" s="159" t="s">
        <v>3430</v>
      </c>
    </row>
    <row r="204" spans="1:65" s="2" customFormat="1" ht="33" customHeight="1" x14ac:dyDescent="0.2">
      <c r="A204" s="29"/>
      <c r="B204" s="146"/>
      <c r="C204" s="147" t="s">
        <v>433</v>
      </c>
      <c r="D204" s="147" t="s">
        <v>240</v>
      </c>
      <c r="E204" s="148"/>
      <c r="F204" s="149" t="s">
        <v>3431</v>
      </c>
      <c r="G204" s="150" t="s">
        <v>376</v>
      </c>
      <c r="H204" s="151">
        <v>12</v>
      </c>
      <c r="I204" s="152"/>
      <c r="J204" s="153">
        <f t="shared" si="2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21"/>
        <v>0</v>
      </c>
      <c r="Q204" s="157">
        <v>0</v>
      </c>
      <c r="R204" s="157">
        <f t="shared" si="22"/>
        <v>0</v>
      </c>
      <c r="S204" s="157">
        <v>0</v>
      </c>
      <c r="T204" s="158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436</v>
      </c>
      <c r="AT204" s="159" t="s">
        <v>240</v>
      </c>
      <c r="AU204" s="159" t="s">
        <v>89</v>
      </c>
      <c r="AY204" s="14" t="s">
        <v>237</v>
      </c>
      <c r="BE204" s="160">
        <f t="shared" si="24"/>
        <v>0</v>
      </c>
      <c r="BF204" s="160">
        <f t="shared" si="25"/>
        <v>0</v>
      </c>
      <c r="BG204" s="160">
        <f t="shared" si="26"/>
        <v>0</v>
      </c>
      <c r="BH204" s="160">
        <f t="shared" si="27"/>
        <v>0</v>
      </c>
      <c r="BI204" s="160">
        <f t="shared" si="28"/>
        <v>0</v>
      </c>
      <c r="BJ204" s="14" t="s">
        <v>89</v>
      </c>
      <c r="BK204" s="160">
        <f t="shared" si="29"/>
        <v>0</v>
      </c>
      <c r="BL204" s="14" t="s">
        <v>436</v>
      </c>
      <c r="BM204" s="159" t="s">
        <v>4069</v>
      </c>
    </row>
    <row r="205" spans="1:65" s="2" customFormat="1" ht="16.5" customHeight="1" x14ac:dyDescent="0.2">
      <c r="A205" s="29"/>
      <c r="B205" s="146"/>
      <c r="C205" s="161" t="s">
        <v>436</v>
      </c>
      <c r="D205" s="161" t="s">
        <v>310</v>
      </c>
      <c r="E205" s="162"/>
      <c r="F205" s="163" t="s">
        <v>3433</v>
      </c>
      <c r="G205" s="164" t="s">
        <v>266</v>
      </c>
      <c r="H205" s="165">
        <v>0.21</v>
      </c>
      <c r="I205" s="166"/>
      <c r="J205" s="167">
        <f t="shared" si="20"/>
        <v>0</v>
      </c>
      <c r="K205" s="168"/>
      <c r="L205" s="169"/>
      <c r="M205" s="170" t="s">
        <v>1</v>
      </c>
      <c r="N205" s="171" t="s">
        <v>43</v>
      </c>
      <c r="O205" s="54"/>
      <c r="P205" s="157">
        <f t="shared" si="21"/>
        <v>0</v>
      </c>
      <c r="Q205" s="157">
        <v>1</v>
      </c>
      <c r="R205" s="157">
        <f t="shared" si="22"/>
        <v>0.21</v>
      </c>
      <c r="S205" s="157">
        <v>0</v>
      </c>
      <c r="T205" s="158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574</v>
      </c>
      <c r="AT205" s="159" t="s">
        <v>310</v>
      </c>
      <c r="AU205" s="159" t="s">
        <v>89</v>
      </c>
      <c r="AY205" s="14" t="s">
        <v>237</v>
      </c>
      <c r="BE205" s="160">
        <f t="shared" si="24"/>
        <v>0</v>
      </c>
      <c r="BF205" s="160">
        <f t="shared" si="25"/>
        <v>0</v>
      </c>
      <c r="BG205" s="160">
        <f t="shared" si="26"/>
        <v>0</v>
      </c>
      <c r="BH205" s="160">
        <f t="shared" si="27"/>
        <v>0</v>
      </c>
      <c r="BI205" s="160">
        <f t="shared" si="28"/>
        <v>0</v>
      </c>
      <c r="BJ205" s="14" t="s">
        <v>89</v>
      </c>
      <c r="BK205" s="160">
        <f t="shared" si="29"/>
        <v>0</v>
      </c>
      <c r="BL205" s="14" t="s">
        <v>574</v>
      </c>
      <c r="BM205" s="159" t="s">
        <v>4070</v>
      </c>
    </row>
    <row r="206" spans="1:65" s="2" customFormat="1" ht="16.5" customHeight="1" x14ac:dyDescent="0.2">
      <c r="A206" s="29"/>
      <c r="B206" s="146"/>
      <c r="C206" s="161" t="s">
        <v>439</v>
      </c>
      <c r="D206" s="161" t="s">
        <v>310</v>
      </c>
      <c r="E206" s="162"/>
      <c r="F206" s="163" t="s">
        <v>3435</v>
      </c>
      <c r="G206" s="164" t="s">
        <v>307</v>
      </c>
      <c r="H206" s="165">
        <v>36</v>
      </c>
      <c r="I206" s="166"/>
      <c r="J206" s="167">
        <f t="shared" si="20"/>
        <v>0</v>
      </c>
      <c r="K206" s="168"/>
      <c r="L206" s="169"/>
      <c r="M206" s="170" t="s">
        <v>1</v>
      </c>
      <c r="N206" s="171" t="s">
        <v>43</v>
      </c>
      <c r="O206" s="54"/>
      <c r="P206" s="157">
        <f t="shared" si="21"/>
        <v>0</v>
      </c>
      <c r="Q206" s="157">
        <v>4.1000000000000003E-3</v>
      </c>
      <c r="R206" s="157">
        <f t="shared" si="22"/>
        <v>0.14760000000000001</v>
      </c>
      <c r="S206" s="157">
        <v>0</v>
      </c>
      <c r="T206" s="158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574</v>
      </c>
      <c r="AT206" s="159" t="s">
        <v>310</v>
      </c>
      <c r="AU206" s="159" t="s">
        <v>89</v>
      </c>
      <c r="AY206" s="14" t="s">
        <v>237</v>
      </c>
      <c r="BE206" s="160">
        <f t="shared" si="24"/>
        <v>0</v>
      </c>
      <c r="BF206" s="160">
        <f t="shared" si="25"/>
        <v>0</v>
      </c>
      <c r="BG206" s="160">
        <f t="shared" si="26"/>
        <v>0</v>
      </c>
      <c r="BH206" s="160">
        <f t="shared" si="27"/>
        <v>0</v>
      </c>
      <c r="BI206" s="160">
        <f t="shared" si="28"/>
        <v>0</v>
      </c>
      <c r="BJ206" s="14" t="s">
        <v>89</v>
      </c>
      <c r="BK206" s="160">
        <f t="shared" si="29"/>
        <v>0</v>
      </c>
      <c r="BL206" s="14" t="s">
        <v>574</v>
      </c>
      <c r="BM206" s="159" t="s">
        <v>4071</v>
      </c>
    </row>
    <row r="207" spans="1:65" s="2" customFormat="1" ht="21.75" customHeight="1" x14ac:dyDescent="0.2">
      <c r="A207" s="29"/>
      <c r="B207" s="146"/>
      <c r="C207" s="147" t="s">
        <v>442</v>
      </c>
      <c r="D207" s="147" t="s">
        <v>240</v>
      </c>
      <c r="E207" s="148"/>
      <c r="F207" s="149" t="s">
        <v>3437</v>
      </c>
      <c r="G207" s="150" t="s">
        <v>376</v>
      </c>
      <c r="H207" s="151">
        <v>12</v>
      </c>
      <c r="I207" s="152"/>
      <c r="J207" s="153">
        <f t="shared" si="2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21"/>
        <v>0</v>
      </c>
      <c r="Q207" s="157">
        <v>0</v>
      </c>
      <c r="R207" s="157">
        <f t="shared" si="22"/>
        <v>0</v>
      </c>
      <c r="S207" s="157">
        <v>0</v>
      </c>
      <c r="T207" s="158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436</v>
      </c>
      <c r="AT207" s="159" t="s">
        <v>240</v>
      </c>
      <c r="AU207" s="159" t="s">
        <v>89</v>
      </c>
      <c r="AY207" s="14" t="s">
        <v>237</v>
      </c>
      <c r="BE207" s="160">
        <f t="shared" si="24"/>
        <v>0</v>
      </c>
      <c r="BF207" s="160">
        <f t="shared" si="25"/>
        <v>0</v>
      </c>
      <c r="BG207" s="160">
        <f t="shared" si="26"/>
        <v>0</v>
      </c>
      <c r="BH207" s="160">
        <f t="shared" si="27"/>
        <v>0</v>
      </c>
      <c r="BI207" s="160">
        <f t="shared" si="28"/>
        <v>0</v>
      </c>
      <c r="BJ207" s="14" t="s">
        <v>89</v>
      </c>
      <c r="BK207" s="160">
        <f t="shared" si="29"/>
        <v>0</v>
      </c>
      <c r="BL207" s="14" t="s">
        <v>436</v>
      </c>
      <c r="BM207" s="159" t="s">
        <v>3438</v>
      </c>
    </row>
    <row r="208" spans="1:65" s="2" customFormat="1" ht="16.5" customHeight="1" x14ac:dyDescent="0.2">
      <c r="A208" s="29"/>
      <c r="B208" s="146"/>
      <c r="C208" s="161" t="s">
        <v>445</v>
      </c>
      <c r="D208" s="161" t="s">
        <v>310</v>
      </c>
      <c r="E208" s="162"/>
      <c r="F208" s="163" t="s">
        <v>3439</v>
      </c>
      <c r="G208" s="164" t="s">
        <v>376</v>
      </c>
      <c r="H208" s="165">
        <v>12</v>
      </c>
      <c r="I208" s="166"/>
      <c r="J208" s="167">
        <f t="shared" si="20"/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si="21"/>
        <v>0</v>
      </c>
      <c r="Q208" s="157">
        <v>2.1000000000000001E-4</v>
      </c>
      <c r="R208" s="157">
        <f t="shared" si="22"/>
        <v>2.5200000000000001E-3</v>
      </c>
      <c r="S208" s="157">
        <v>0</v>
      </c>
      <c r="T208" s="158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574</v>
      </c>
      <c r="AT208" s="159" t="s">
        <v>310</v>
      </c>
      <c r="AU208" s="159" t="s">
        <v>89</v>
      </c>
      <c r="AY208" s="14" t="s">
        <v>237</v>
      </c>
      <c r="BE208" s="160">
        <f t="shared" si="24"/>
        <v>0</v>
      </c>
      <c r="BF208" s="160">
        <f t="shared" si="25"/>
        <v>0</v>
      </c>
      <c r="BG208" s="160">
        <f t="shared" si="26"/>
        <v>0</v>
      </c>
      <c r="BH208" s="160">
        <f t="shared" si="27"/>
        <v>0</v>
      </c>
      <c r="BI208" s="160">
        <f t="shared" si="28"/>
        <v>0</v>
      </c>
      <c r="BJ208" s="14" t="s">
        <v>89</v>
      </c>
      <c r="BK208" s="160">
        <f t="shared" si="29"/>
        <v>0</v>
      </c>
      <c r="BL208" s="14" t="s">
        <v>574</v>
      </c>
      <c r="BM208" s="159" t="s">
        <v>3440</v>
      </c>
    </row>
    <row r="209" spans="1:65" s="2" customFormat="1" ht="33" customHeight="1" x14ac:dyDescent="0.2">
      <c r="A209" s="29"/>
      <c r="B209" s="146"/>
      <c r="C209" s="147" t="s">
        <v>448</v>
      </c>
      <c r="D209" s="147" t="s">
        <v>240</v>
      </c>
      <c r="E209" s="148"/>
      <c r="F209" s="149" t="s">
        <v>3441</v>
      </c>
      <c r="G209" s="150" t="s">
        <v>376</v>
      </c>
      <c r="H209" s="151">
        <v>12</v>
      </c>
      <c r="I209" s="152"/>
      <c r="J209" s="153">
        <f t="shared" si="2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21"/>
        <v>0</v>
      </c>
      <c r="Q209" s="157">
        <v>0</v>
      </c>
      <c r="R209" s="157">
        <f t="shared" si="22"/>
        <v>0</v>
      </c>
      <c r="S209" s="157">
        <v>0</v>
      </c>
      <c r="T209" s="158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436</v>
      </c>
      <c r="AT209" s="159" t="s">
        <v>240</v>
      </c>
      <c r="AU209" s="159" t="s">
        <v>89</v>
      </c>
      <c r="AY209" s="14" t="s">
        <v>237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436</v>
      </c>
      <c r="BM209" s="159" t="s">
        <v>3442</v>
      </c>
    </row>
    <row r="210" spans="1:65" s="2" customFormat="1" ht="33" customHeight="1" x14ac:dyDescent="0.2">
      <c r="A210" s="29"/>
      <c r="B210" s="146"/>
      <c r="C210" s="147" t="s">
        <v>452</v>
      </c>
      <c r="D210" s="147" t="s">
        <v>240</v>
      </c>
      <c r="E210" s="148"/>
      <c r="F210" s="149" t="s">
        <v>3443</v>
      </c>
      <c r="G210" s="150" t="s">
        <v>242</v>
      </c>
      <c r="H210" s="151">
        <v>5</v>
      </c>
      <c r="I210" s="152"/>
      <c r="J210" s="153">
        <f t="shared" si="2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21"/>
        <v>0</v>
      </c>
      <c r="Q210" s="157">
        <v>0</v>
      </c>
      <c r="R210" s="157">
        <f t="shared" si="22"/>
        <v>0</v>
      </c>
      <c r="S210" s="157">
        <v>0</v>
      </c>
      <c r="T210" s="158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436</v>
      </c>
      <c r="AT210" s="159" t="s">
        <v>240</v>
      </c>
      <c r="AU210" s="159" t="s">
        <v>89</v>
      </c>
      <c r="AY210" s="14" t="s">
        <v>237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436</v>
      </c>
      <c r="BM210" s="159" t="s">
        <v>3444</v>
      </c>
    </row>
    <row r="211" spans="1:65" s="12" customFormat="1" ht="25.95" customHeight="1" x14ac:dyDescent="0.25">
      <c r="B211" s="134"/>
      <c r="D211" s="135" t="s">
        <v>76</v>
      </c>
      <c r="E211" s="136"/>
      <c r="F211" s="136" t="s">
        <v>1828</v>
      </c>
      <c r="I211" s="137"/>
      <c r="J211" s="122">
        <f>BK211</f>
        <v>0</v>
      </c>
      <c r="L211" s="134"/>
      <c r="M211" s="138"/>
      <c r="N211" s="139"/>
      <c r="O211" s="139"/>
      <c r="P211" s="140">
        <f>SUM(P212:P213)</f>
        <v>0</v>
      </c>
      <c r="Q211" s="139"/>
      <c r="R211" s="140">
        <f>SUM(R212:R213)</f>
        <v>0</v>
      </c>
      <c r="S211" s="139"/>
      <c r="T211" s="141">
        <f>SUM(T212:T213)</f>
        <v>0</v>
      </c>
      <c r="AR211" s="135" t="s">
        <v>243</v>
      </c>
      <c r="AT211" s="142" t="s">
        <v>76</v>
      </c>
      <c r="AU211" s="142" t="s">
        <v>77</v>
      </c>
      <c r="AY211" s="135" t="s">
        <v>237</v>
      </c>
      <c r="BK211" s="143">
        <f>SUM(BK212:BK213)</f>
        <v>0</v>
      </c>
    </row>
    <row r="212" spans="1:65" s="2" customFormat="1" ht="44.25" customHeight="1" x14ac:dyDescent="0.2">
      <c r="A212" s="29"/>
      <c r="B212" s="146"/>
      <c r="C212" s="147" t="s">
        <v>457</v>
      </c>
      <c r="D212" s="147" t="s">
        <v>240</v>
      </c>
      <c r="E212" s="148"/>
      <c r="F212" s="149" t="s">
        <v>3445</v>
      </c>
      <c r="G212" s="150" t="s">
        <v>454</v>
      </c>
      <c r="H212" s="151">
        <v>55</v>
      </c>
      <c r="I212" s="152"/>
      <c r="J212" s="153">
        <f>ROUND(I212*H212,2)</f>
        <v>0</v>
      </c>
      <c r="K212" s="154"/>
      <c r="L212" s="30"/>
      <c r="M212" s="155" t="s">
        <v>1</v>
      </c>
      <c r="N212" s="156" t="s">
        <v>43</v>
      </c>
      <c r="O212" s="54"/>
      <c r="P212" s="157">
        <f>O212*H212</f>
        <v>0</v>
      </c>
      <c r="Q212" s="157">
        <v>0</v>
      </c>
      <c r="R212" s="157">
        <f>Q212*H212</f>
        <v>0</v>
      </c>
      <c r="S212" s="157">
        <v>0</v>
      </c>
      <c r="T212" s="158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972</v>
      </c>
      <c r="AT212" s="159" t="s">
        <v>240</v>
      </c>
      <c r="AU212" s="159" t="s">
        <v>83</v>
      </c>
      <c r="AY212" s="14" t="s">
        <v>237</v>
      </c>
      <c r="BE212" s="160">
        <f>IF(N212="základná",J212,0)</f>
        <v>0</v>
      </c>
      <c r="BF212" s="160">
        <f>IF(N212="znížená",J212,0)</f>
        <v>0</v>
      </c>
      <c r="BG212" s="160">
        <f>IF(N212="zákl. prenesená",J212,0)</f>
        <v>0</v>
      </c>
      <c r="BH212" s="160">
        <f>IF(N212="zníž. prenesená",J212,0)</f>
        <v>0</v>
      </c>
      <c r="BI212" s="160">
        <f>IF(N212="nulová",J212,0)</f>
        <v>0</v>
      </c>
      <c r="BJ212" s="14" t="s">
        <v>89</v>
      </c>
      <c r="BK212" s="160">
        <f>ROUND(I212*H212,2)</f>
        <v>0</v>
      </c>
      <c r="BL212" s="14" t="s">
        <v>972</v>
      </c>
      <c r="BM212" s="159" t="s">
        <v>3446</v>
      </c>
    </row>
    <row r="213" spans="1:65" s="2" customFormat="1" ht="33" customHeight="1" x14ac:dyDescent="0.2">
      <c r="A213" s="29"/>
      <c r="B213" s="146"/>
      <c r="C213" s="147" t="s">
        <v>460</v>
      </c>
      <c r="D213" s="147" t="s">
        <v>240</v>
      </c>
      <c r="E213" s="148"/>
      <c r="F213" s="149" t="s">
        <v>1831</v>
      </c>
      <c r="G213" s="150" t="s">
        <v>454</v>
      </c>
      <c r="H213" s="151">
        <v>30</v>
      </c>
      <c r="I213" s="152"/>
      <c r="J213" s="153">
        <f>ROUND(I213*H213,2)</f>
        <v>0</v>
      </c>
      <c r="K213" s="154"/>
      <c r="L213" s="30"/>
      <c r="M213" s="155" t="s">
        <v>1</v>
      </c>
      <c r="N213" s="156" t="s">
        <v>43</v>
      </c>
      <c r="O213" s="54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972</v>
      </c>
      <c r="AT213" s="159" t="s">
        <v>240</v>
      </c>
      <c r="AU213" s="159" t="s">
        <v>83</v>
      </c>
      <c r="AY213" s="14" t="s">
        <v>237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4" t="s">
        <v>89</v>
      </c>
      <c r="BK213" s="160">
        <f>ROUND(I213*H213,2)</f>
        <v>0</v>
      </c>
      <c r="BL213" s="14" t="s">
        <v>972</v>
      </c>
      <c r="BM213" s="159" t="s">
        <v>3447</v>
      </c>
    </row>
    <row r="214" spans="1:65" s="2" customFormat="1" ht="6.9" customHeight="1" x14ac:dyDescent="0.2">
      <c r="A214" s="29"/>
      <c r="B214" s="43"/>
      <c r="C214" s="44"/>
      <c r="D214" s="44"/>
      <c r="E214" s="44"/>
      <c r="F214" s="44"/>
      <c r="G214" s="44"/>
      <c r="H214" s="44"/>
      <c r="I214" s="44"/>
      <c r="J214" s="44"/>
      <c r="K214" s="44"/>
      <c r="L214" s="30"/>
      <c r="M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</row>
  </sheetData>
  <autoFilter ref="C130:K213" xr:uid="{00000000-0009-0000-0000-000017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14" xr:uid="{00000000-0002-0000-1700-000000000000}">
      <formula1>"K, M"</formula1>
    </dataValidation>
    <dataValidation type="list" allowBlank="1" showInputMessage="1" showErrorMessage="1" error="Povolené sú hodnoty základná, znížená, nulová." sqref="N214" xr:uid="{00000000-0002-0000-17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158"/>
  <sheetViews>
    <sheetView showGridLines="0" topLeftCell="A130" zoomScaleNormal="100" workbookViewId="0">
      <selection activeCell="J130" sqref="J130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168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4072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4073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ROUND(J129,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ROUND((ROUND((SUM(BE129:BE157)),  2) + SUM(#REF!)), 2)</f>
        <v>#REF!</v>
      </c>
      <c r="G35" s="29"/>
      <c r="H35" s="29"/>
      <c r="I35" s="101">
        <v>0.2</v>
      </c>
      <c r="J35" s="100" t="e">
        <f>ROUND((ROUND(((SUM(BE129:BE157))*I35),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ROUND((ROUND((SUM(BF129:BF157)),  2) + SUM(#REF!)), 2)</f>
        <v>#REF!</v>
      </c>
      <c r="G36" s="29"/>
      <c r="H36" s="29"/>
      <c r="I36" s="101">
        <v>0.2</v>
      </c>
      <c r="J36" s="100" t="e">
        <f>ROUND((ROUND(((SUM(BF129:BF157))*I36),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ROUND((ROUND((SUM(BG129:BG157)),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ROUND((ROUND((SUM(BH129:BH157)),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ROUND((ROUND((SUM(BI129:BI157)),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4072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08_A - ACH -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J129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J130</f>
        <v>0</v>
      </c>
      <c r="L99" s="113"/>
    </row>
    <row r="100" spans="1:47" s="10" customFormat="1" ht="19.95" customHeight="1" x14ac:dyDescent="0.2">
      <c r="B100" s="117"/>
      <c r="D100" s="118" t="s">
        <v>2059</v>
      </c>
      <c r="E100" s="119"/>
      <c r="F100" s="119"/>
      <c r="G100" s="119"/>
      <c r="H100" s="119"/>
      <c r="I100" s="119"/>
      <c r="J100" s="120">
        <f>J131</f>
        <v>0</v>
      </c>
      <c r="L100" s="117"/>
    </row>
    <row r="101" spans="1:47" s="10" customFormat="1" ht="19.95" customHeight="1" x14ac:dyDescent="0.2">
      <c r="B101" s="117"/>
      <c r="D101" s="118" t="s">
        <v>1271</v>
      </c>
      <c r="E101" s="119"/>
      <c r="F101" s="119"/>
      <c r="G101" s="119"/>
      <c r="H101" s="119"/>
      <c r="I101" s="119"/>
      <c r="J101" s="120">
        <f>J140</f>
        <v>0</v>
      </c>
      <c r="L101" s="117"/>
    </row>
    <row r="102" spans="1:47" s="10" customFormat="1" ht="19.95" customHeight="1" x14ac:dyDescent="0.2">
      <c r="B102" s="117"/>
      <c r="D102" s="118" t="s">
        <v>1272</v>
      </c>
      <c r="E102" s="119"/>
      <c r="F102" s="119"/>
      <c r="G102" s="119"/>
      <c r="H102" s="119"/>
      <c r="I102" s="119"/>
      <c r="J102" s="120">
        <f>J144</f>
        <v>0</v>
      </c>
      <c r="L102" s="117"/>
    </row>
    <row r="103" spans="1:47" s="10" customFormat="1" ht="19.95" customHeight="1" x14ac:dyDescent="0.2">
      <c r="B103" s="117"/>
      <c r="D103" s="118" t="s">
        <v>1670</v>
      </c>
      <c r="E103" s="119"/>
      <c r="F103" s="119"/>
      <c r="G103" s="119"/>
      <c r="H103" s="119"/>
      <c r="I103" s="119"/>
      <c r="J103" s="120">
        <f>J146</f>
        <v>0</v>
      </c>
      <c r="L103" s="117"/>
    </row>
    <row r="104" spans="1:47" s="10" customFormat="1" ht="19.95" customHeight="1" x14ac:dyDescent="0.2">
      <c r="B104" s="117"/>
      <c r="D104" s="118" t="s">
        <v>1275</v>
      </c>
      <c r="E104" s="119"/>
      <c r="F104" s="119"/>
      <c r="G104" s="119"/>
      <c r="H104" s="119"/>
      <c r="I104" s="119"/>
      <c r="J104" s="120">
        <f>J149</f>
        <v>0</v>
      </c>
      <c r="L104" s="117"/>
    </row>
    <row r="105" spans="1:47" s="9" customFormat="1" ht="24.9" customHeight="1" x14ac:dyDescent="0.2">
      <c r="B105" s="113"/>
      <c r="D105" s="114" t="s">
        <v>1276</v>
      </c>
      <c r="E105" s="115"/>
      <c r="F105" s="115"/>
      <c r="G105" s="115"/>
      <c r="H105" s="115"/>
      <c r="I105" s="115"/>
      <c r="J105" s="116">
        <f>J151</f>
        <v>0</v>
      </c>
      <c r="L105" s="113"/>
    </row>
    <row r="106" spans="1:47" s="9" customFormat="1" ht="24.9" customHeight="1" x14ac:dyDescent="0.2">
      <c r="B106" s="113"/>
      <c r="D106" s="114" t="s">
        <v>1673</v>
      </c>
      <c r="E106" s="115"/>
      <c r="F106" s="115"/>
      <c r="G106" s="115"/>
      <c r="H106" s="115"/>
      <c r="I106" s="115"/>
      <c r="J106" s="116">
        <f>J152</f>
        <v>0</v>
      </c>
      <c r="L106" s="113"/>
    </row>
    <row r="107" spans="1:47" s="9" customFormat="1" ht="24.9" customHeight="1" x14ac:dyDescent="0.2">
      <c r="B107" s="113"/>
      <c r="D107" s="114" t="s">
        <v>222</v>
      </c>
      <c r="E107" s="115"/>
      <c r="F107" s="115"/>
      <c r="G107" s="115"/>
      <c r="H107" s="115"/>
      <c r="I107" s="115"/>
      <c r="J107" s="116">
        <f>J155</f>
        <v>0</v>
      </c>
      <c r="L107" s="113"/>
    </row>
    <row r="108" spans="1:47" s="2" customFormat="1" ht="21.75" customHeight="1" x14ac:dyDescent="0.2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3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 x14ac:dyDescent="0.2">
      <c r="A109" s="29"/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 x14ac:dyDescent="0.2">
      <c r="A113" s="29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 x14ac:dyDescent="0.2">
      <c r="A114" s="29"/>
      <c r="B114" s="30"/>
      <c r="C114" s="18" t="s">
        <v>224</v>
      </c>
      <c r="D114" s="29"/>
      <c r="E114" s="29"/>
      <c r="F114" s="29"/>
      <c r="G114" s="29"/>
      <c r="H114" s="29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 x14ac:dyDescent="0.2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 x14ac:dyDescent="0.2">
      <c r="A116" s="29"/>
      <c r="B116" s="30"/>
      <c r="C116" s="24" t="s">
        <v>15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 x14ac:dyDescent="0.2">
      <c r="A117" s="29"/>
      <c r="B117" s="30"/>
      <c r="C117" s="29"/>
      <c r="D117" s="29"/>
      <c r="E117" s="241" t="str">
        <f>E7</f>
        <v>SOŠ hotelových služieb a dopravy – modernizácia odborného vzdelávania</v>
      </c>
      <c r="F117" s="242"/>
      <c r="G117" s="242"/>
      <c r="H117" s="242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 x14ac:dyDescent="0.2">
      <c r="B118" s="17"/>
      <c r="C118" s="24" t="s">
        <v>201</v>
      </c>
      <c r="L118" s="17"/>
    </row>
    <row r="119" spans="1:31" s="2" customFormat="1" ht="23.25" customHeight="1" x14ac:dyDescent="0.2">
      <c r="A119" s="29"/>
      <c r="B119" s="30"/>
      <c r="C119" s="29"/>
      <c r="D119" s="29"/>
      <c r="E119" s="241" t="s">
        <v>4072</v>
      </c>
      <c r="F119" s="240"/>
      <c r="G119" s="240"/>
      <c r="H119" s="240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 x14ac:dyDescent="0.2">
      <c r="A120" s="29"/>
      <c r="B120" s="30"/>
      <c r="C120" s="24" t="s">
        <v>203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 x14ac:dyDescent="0.2">
      <c r="A121" s="29"/>
      <c r="B121" s="30"/>
      <c r="C121" s="29"/>
      <c r="D121" s="29"/>
      <c r="E121" s="214" t="str">
        <f>E11</f>
        <v xml:space="preserve">SO 08_A - ACH - Architektonicko – stavebné riešenie 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19</v>
      </c>
      <c r="D123" s="29"/>
      <c r="E123" s="29"/>
      <c r="F123" s="22" t="str">
        <f>F14</f>
        <v>Lučenec</v>
      </c>
      <c r="G123" s="29"/>
      <c r="H123" s="29"/>
      <c r="I123" s="24" t="s">
        <v>21</v>
      </c>
      <c r="J123" s="51">
        <f>IF(J14="","",J14)</f>
        <v>44354</v>
      </c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 x14ac:dyDescent="0.2">
      <c r="A125" s="29"/>
      <c r="B125" s="30"/>
      <c r="C125" s="24" t="s">
        <v>22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28</v>
      </c>
      <c r="J125" s="27" t="str">
        <f>E23</f>
        <v>DESIGN ENGINEERING, a.s.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 x14ac:dyDescent="0.2">
      <c r="A126" s="29"/>
      <c r="B126" s="30"/>
      <c r="C126" s="24" t="s">
        <v>26</v>
      </c>
      <c r="D126" s="29"/>
      <c r="E126" s="29"/>
      <c r="F126" s="22" t="str">
        <f>IF(E20="","",E20)</f>
        <v>Vyplň údaj</v>
      </c>
      <c r="G126" s="29"/>
      <c r="H126" s="29"/>
      <c r="I126" s="24" t="s">
        <v>33</v>
      </c>
      <c r="J126" s="27" t="str">
        <f>E26</f>
        <v xml:space="preserve"> 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 x14ac:dyDescent="0.2">
      <c r="A128" s="123"/>
      <c r="B128" s="124"/>
      <c r="C128" s="125" t="s">
        <v>225</v>
      </c>
      <c r="D128" s="126" t="s">
        <v>62</v>
      </c>
      <c r="E128" s="126" t="s">
        <v>58</v>
      </c>
      <c r="F128" s="126" t="s">
        <v>59</v>
      </c>
      <c r="G128" s="126" t="s">
        <v>226</v>
      </c>
      <c r="H128" s="126" t="s">
        <v>227</v>
      </c>
      <c r="I128" s="126" t="s">
        <v>228</v>
      </c>
      <c r="J128" s="127" t="s">
        <v>207</v>
      </c>
      <c r="K128" s="128" t="s">
        <v>229</v>
      </c>
      <c r="L128" s="129"/>
      <c r="M128" s="58" t="s">
        <v>1</v>
      </c>
      <c r="N128" s="59" t="s">
        <v>41</v>
      </c>
      <c r="O128" s="59" t="s">
        <v>230</v>
      </c>
      <c r="P128" s="59" t="s">
        <v>231</v>
      </c>
      <c r="Q128" s="59" t="s">
        <v>232</v>
      </c>
      <c r="R128" s="59" t="s">
        <v>233</v>
      </c>
      <c r="S128" s="59" t="s">
        <v>234</v>
      </c>
      <c r="T128" s="60" t="s">
        <v>235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</row>
    <row r="129" spans="1:65" s="2" customFormat="1" ht="22.95" customHeight="1" x14ac:dyDescent="0.3">
      <c r="A129" s="29"/>
      <c r="B129" s="30"/>
      <c r="C129" s="65" t="s">
        <v>208</v>
      </c>
      <c r="D129" s="29"/>
      <c r="E129" s="29"/>
      <c r="F129" s="29"/>
      <c r="G129" s="29"/>
      <c r="H129" s="29"/>
      <c r="I129" s="29"/>
      <c r="J129" s="130">
        <f>J130+J151+J155</f>
        <v>0</v>
      </c>
      <c r="K129" s="29"/>
      <c r="L129" s="30"/>
      <c r="M129" s="61"/>
      <c r="N129" s="52"/>
      <c r="O129" s="62"/>
      <c r="P129" s="131" t="e">
        <f>P130+P151+P152+P155+#REF!</f>
        <v>#REF!</v>
      </c>
      <c r="Q129" s="62"/>
      <c r="R129" s="131" t="e">
        <f>R130+R151+R152+R155+#REF!</f>
        <v>#REF!</v>
      </c>
      <c r="S129" s="62"/>
      <c r="T129" s="132" t="e">
        <f>T130+T151+T152+T155+#REF!</f>
        <v>#REF!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76</v>
      </c>
      <c r="AU129" s="14" t="s">
        <v>209</v>
      </c>
      <c r="BK129" s="133" t="e">
        <f>BK130+BK151+BK152+BK155+#REF!</f>
        <v>#REF!</v>
      </c>
    </row>
    <row r="130" spans="1:65" s="12" customFormat="1" ht="25.95" customHeight="1" x14ac:dyDescent="0.25">
      <c r="B130" s="134"/>
      <c r="D130" s="135" t="s">
        <v>76</v>
      </c>
      <c r="E130" s="136"/>
      <c r="F130" s="136" t="s">
        <v>1291</v>
      </c>
      <c r="I130" s="137"/>
      <c r="J130" s="122">
        <f>BK130</f>
        <v>0</v>
      </c>
      <c r="L130" s="134"/>
      <c r="M130" s="138"/>
      <c r="N130" s="139"/>
      <c r="O130" s="139"/>
      <c r="P130" s="140">
        <f>P131+P140+P144+P146+P149</f>
        <v>0</v>
      </c>
      <c r="Q130" s="139"/>
      <c r="R130" s="140">
        <f>R131+R140+R144+R146+R149</f>
        <v>58.630882380000003</v>
      </c>
      <c r="S130" s="139"/>
      <c r="T130" s="141">
        <f>T131+T140+T144+T146+T149</f>
        <v>0</v>
      </c>
      <c r="AR130" s="135" t="s">
        <v>83</v>
      </c>
      <c r="AT130" s="142" t="s">
        <v>76</v>
      </c>
      <c r="AU130" s="142" t="s">
        <v>77</v>
      </c>
      <c r="AY130" s="135" t="s">
        <v>237</v>
      </c>
      <c r="BK130" s="143">
        <f>BK131+BK140+BK144+BK146+BK149</f>
        <v>0</v>
      </c>
    </row>
    <row r="131" spans="1:65" s="12" customFormat="1" ht="22.95" customHeight="1" x14ac:dyDescent="0.25">
      <c r="B131" s="134"/>
      <c r="D131" s="135" t="s">
        <v>76</v>
      </c>
      <c r="E131" s="144"/>
      <c r="F131" s="144" t="s">
        <v>2063</v>
      </c>
      <c r="I131" s="137"/>
      <c r="J131" s="145">
        <f>BK131</f>
        <v>0</v>
      </c>
      <c r="L131" s="134"/>
      <c r="M131" s="138"/>
      <c r="N131" s="139"/>
      <c r="O131" s="139"/>
      <c r="P131" s="140">
        <f>SUM(P132:P139)</f>
        <v>0</v>
      </c>
      <c r="Q131" s="139"/>
      <c r="R131" s="140">
        <f>SUM(R132:R139)</f>
        <v>0</v>
      </c>
      <c r="S131" s="139"/>
      <c r="T131" s="141">
        <f>SUM(T132:T139)</f>
        <v>0</v>
      </c>
      <c r="AR131" s="135" t="s">
        <v>83</v>
      </c>
      <c r="AT131" s="142" t="s">
        <v>76</v>
      </c>
      <c r="AU131" s="142" t="s">
        <v>83</v>
      </c>
      <c r="AY131" s="135" t="s">
        <v>237</v>
      </c>
      <c r="BK131" s="143">
        <f>SUM(BK132:BK139)</f>
        <v>0</v>
      </c>
    </row>
    <row r="132" spans="1:65" s="2" customFormat="1" ht="21.75" customHeight="1" x14ac:dyDescent="0.2">
      <c r="A132" s="29"/>
      <c r="B132" s="146"/>
      <c r="C132" s="147" t="s">
        <v>83</v>
      </c>
      <c r="D132" s="147" t="s">
        <v>240</v>
      </c>
      <c r="E132" s="148"/>
      <c r="F132" s="149" t="s">
        <v>3277</v>
      </c>
      <c r="G132" s="150" t="s">
        <v>491</v>
      </c>
      <c r="H132" s="151">
        <v>21.77</v>
      </c>
      <c r="I132" s="152"/>
      <c r="J132" s="153">
        <f t="shared" ref="J132:J139" si="0">ROUND(I132*H132,2)</f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ref="P132:P139" si="1">O132*H132</f>
        <v>0</v>
      </c>
      <c r="Q132" s="157">
        <v>0</v>
      </c>
      <c r="R132" s="157">
        <f t="shared" ref="R132:R139" si="2">Q132*H132</f>
        <v>0</v>
      </c>
      <c r="S132" s="157">
        <v>0</v>
      </c>
      <c r="T132" s="158">
        <f t="shared" ref="T132:T139" si="3"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243</v>
      </c>
      <c r="AT132" s="159" t="s">
        <v>240</v>
      </c>
      <c r="AU132" s="159" t="s">
        <v>89</v>
      </c>
      <c r="AY132" s="14" t="s">
        <v>237</v>
      </c>
      <c r="BE132" s="160">
        <f t="shared" ref="BE132:BE139" si="4">IF(N132="základná",J132,0)</f>
        <v>0</v>
      </c>
      <c r="BF132" s="160">
        <f t="shared" ref="BF132:BF139" si="5">IF(N132="znížená",J132,0)</f>
        <v>0</v>
      </c>
      <c r="BG132" s="160">
        <f t="shared" ref="BG132:BG139" si="6">IF(N132="zákl. prenesená",J132,0)</f>
        <v>0</v>
      </c>
      <c r="BH132" s="160">
        <f t="shared" ref="BH132:BH139" si="7">IF(N132="zníž. prenesená",J132,0)</f>
        <v>0</v>
      </c>
      <c r="BI132" s="160">
        <f t="shared" ref="BI132:BI139" si="8">IF(N132="nulová",J132,0)</f>
        <v>0</v>
      </c>
      <c r="BJ132" s="14" t="s">
        <v>89</v>
      </c>
      <c r="BK132" s="160">
        <f t="shared" ref="BK132:BK139" si="9">ROUND(I132*H132,2)</f>
        <v>0</v>
      </c>
      <c r="BL132" s="14" t="s">
        <v>243</v>
      </c>
      <c r="BM132" s="159" t="s">
        <v>4074</v>
      </c>
    </row>
    <row r="133" spans="1:65" s="2" customFormat="1" ht="21.75" customHeight="1" x14ac:dyDescent="0.2">
      <c r="A133" s="29"/>
      <c r="B133" s="146"/>
      <c r="C133" s="147" t="s">
        <v>89</v>
      </c>
      <c r="D133" s="147" t="s">
        <v>240</v>
      </c>
      <c r="E133" s="148"/>
      <c r="F133" s="149" t="s">
        <v>3279</v>
      </c>
      <c r="G133" s="150" t="s">
        <v>491</v>
      </c>
      <c r="H133" s="151">
        <v>21.77</v>
      </c>
      <c r="I133" s="152"/>
      <c r="J133" s="153">
        <f t="shared" si="0"/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243</v>
      </c>
      <c r="AT133" s="159" t="s">
        <v>240</v>
      </c>
      <c r="AU133" s="159" t="s">
        <v>89</v>
      </c>
      <c r="AY133" s="14" t="s">
        <v>237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243</v>
      </c>
      <c r="BM133" s="159" t="s">
        <v>4075</v>
      </c>
    </row>
    <row r="134" spans="1:65" s="2" customFormat="1" ht="33" customHeight="1" x14ac:dyDescent="0.2">
      <c r="A134" s="29"/>
      <c r="B134" s="146"/>
      <c r="C134" s="147" t="s">
        <v>247</v>
      </c>
      <c r="D134" s="147" t="s">
        <v>240</v>
      </c>
      <c r="E134" s="148"/>
      <c r="F134" s="149" t="s">
        <v>3981</v>
      </c>
      <c r="G134" s="150" t="s">
        <v>491</v>
      </c>
      <c r="H134" s="151">
        <v>21.77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243</v>
      </c>
      <c r="BM134" s="159" t="s">
        <v>4076</v>
      </c>
    </row>
    <row r="135" spans="1:65" s="2" customFormat="1" ht="33" customHeight="1" x14ac:dyDescent="0.2">
      <c r="A135" s="29"/>
      <c r="B135" s="146"/>
      <c r="C135" s="147" t="s">
        <v>243</v>
      </c>
      <c r="D135" s="147" t="s">
        <v>240</v>
      </c>
      <c r="E135" s="148"/>
      <c r="F135" s="149" t="s">
        <v>3286</v>
      </c>
      <c r="G135" s="150" t="s">
        <v>491</v>
      </c>
      <c r="H135" s="151">
        <v>21.77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243</v>
      </c>
      <c r="BM135" s="159" t="s">
        <v>4077</v>
      </c>
    </row>
    <row r="136" spans="1:65" s="2" customFormat="1" ht="21.75" customHeight="1" x14ac:dyDescent="0.2">
      <c r="A136" s="29"/>
      <c r="B136" s="146"/>
      <c r="C136" s="147" t="s">
        <v>252</v>
      </c>
      <c r="D136" s="147" t="s">
        <v>240</v>
      </c>
      <c r="E136" s="148"/>
      <c r="F136" s="149" t="s">
        <v>4078</v>
      </c>
      <c r="G136" s="150" t="s">
        <v>491</v>
      </c>
      <c r="H136" s="151">
        <v>21.77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4079</v>
      </c>
    </row>
    <row r="137" spans="1:65" s="2" customFormat="1" ht="33" customHeight="1" x14ac:dyDescent="0.2">
      <c r="A137" s="29"/>
      <c r="B137" s="146"/>
      <c r="C137" s="147" t="s">
        <v>238</v>
      </c>
      <c r="D137" s="147" t="s">
        <v>240</v>
      </c>
      <c r="E137" s="148"/>
      <c r="F137" s="149" t="s">
        <v>3985</v>
      </c>
      <c r="G137" s="150" t="s">
        <v>491</v>
      </c>
      <c r="H137" s="151">
        <v>1.5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4080</v>
      </c>
    </row>
    <row r="138" spans="1:65" s="2" customFormat="1" ht="16.5" customHeight="1" x14ac:dyDescent="0.2">
      <c r="A138" s="29"/>
      <c r="B138" s="146"/>
      <c r="C138" s="147" t="s">
        <v>259</v>
      </c>
      <c r="D138" s="147" t="s">
        <v>240</v>
      </c>
      <c r="E138" s="148"/>
      <c r="F138" s="149" t="s">
        <v>4081</v>
      </c>
      <c r="G138" s="150" t="s">
        <v>491</v>
      </c>
      <c r="H138" s="151">
        <v>20.27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4082</v>
      </c>
    </row>
    <row r="139" spans="1:65" s="2" customFormat="1" ht="21.75" customHeight="1" x14ac:dyDescent="0.2">
      <c r="A139" s="29"/>
      <c r="B139" s="146"/>
      <c r="C139" s="147" t="s">
        <v>262</v>
      </c>
      <c r="D139" s="147" t="s">
        <v>240</v>
      </c>
      <c r="E139" s="148"/>
      <c r="F139" s="149" t="s">
        <v>4083</v>
      </c>
      <c r="G139" s="150" t="s">
        <v>491</v>
      </c>
      <c r="H139" s="151">
        <v>1.5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4084</v>
      </c>
    </row>
    <row r="140" spans="1:65" s="12" customFormat="1" ht="22.95" customHeight="1" x14ac:dyDescent="0.25">
      <c r="B140" s="134"/>
      <c r="D140" s="135" t="s">
        <v>76</v>
      </c>
      <c r="E140" s="144"/>
      <c r="F140" s="144" t="s">
        <v>1298</v>
      </c>
      <c r="I140" s="137"/>
      <c r="J140" s="145">
        <f>BK140</f>
        <v>0</v>
      </c>
      <c r="L140" s="134"/>
      <c r="M140" s="138"/>
      <c r="N140" s="139"/>
      <c r="O140" s="139"/>
      <c r="P140" s="140">
        <f>SUM(P141:P143)</f>
        <v>0</v>
      </c>
      <c r="Q140" s="139"/>
      <c r="R140" s="140">
        <f>SUM(R141:R143)</f>
        <v>52.581745779999999</v>
      </c>
      <c r="S140" s="139"/>
      <c r="T140" s="141">
        <f>SUM(T141:T143)</f>
        <v>0</v>
      </c>
      <c r="AR140" s="135" t="s">
        <v>83</v>
      </c>
      <c r="AT140" s="142" t="s">
        <v>76</v>
      </c>
      <c r="AU140" s="142" t="s">
        <v>83</v>
      </c>
      <c r="AY140" s="135" t="s">
        <v>237</v>
      </c>
      <c r="BK140" s="143">
        <f>SUM(BK141:BK143)</f>
        <v>0</v>
      </c>
    </row>
    <row r="141" spans="1:65" s="2" customFormat="1" ht="21.75" customHeight="1" x14ac:dyDescent="0.2">
      <c r="A141" s="29"/>
      <c r="B141" s="146"/>
      <c r="C141" s="147" t="s">
        <v>257</v>
      </c>
      <c r="D141" s="147" t="s">
        <v>240</v>
      </c>
      <c r="E141" s="148"/>
      <c r="F141" s="149" t="s">
        <v>4085</v>
      </c>
      <c r="G141" s="150" t="s">
        <v>491</v>
      </c>
      <c r="H141" s="151">
        <v>12.99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2.0699999999999998</v>
      </c>
      <c r="R141" s="157">
        <f>Q141*H141</f>
        <v>26.889299999999999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243</v>
      </c>
      <c r="BM141" s="159" t="s">
        <v>4086</v>
      </c>
    </row>
    <row r="142" spans="1:65" s="2" customFormat="1" ht="21.75" customHeight="1" x14ac:dyDescent="0.2">
      <c r="A142" s="29"/>
      <c r="B142" s="146"/>
      <c r="C142" s="147" t="s">
        <v>268</v>
      </c>
      <c r="D142" s="147" t="s">
        <v>240</v>
      </c>
      <c r="E142" s="148"/>
      <c r="F142" s="149" t="s">
        <v>4087</v>
      </c>
      <c r="G142" s="150" t="s">
        <v>491</v>
      </c>
      <c r="H142" s="151">
        <v>8.66</v>
      </c>
      <c r="I142" s="152"/>
      <c r="J142" s="153">
        <f>ROUND(I142*H142,2)</f>
        <v>0</v>
      </c>
      <c r="K142" s="154"/>
      <c r="L142" s="30"/>
      <c r="M142" s="155" t="s">
        <v>1</v>
      </c>
      <c r="N142" s="156" t="s">
        <v>43</v>
      </c>
      <c r="O142" s="54"/>
      <c r="P142" s="157">
        <f>O142*H142</f>
        <v>0</v>
      </c>
      <c r="Q142" s="157">
        <v>2.0699999999999998</v>
      </c>
      <c r="R142" s="157">
        <f>Q142*H142</f>
        <v>17.926199999999998</v>
      </c>
      <c r="S142" s="157">
        <v>0</v>
      </c>
      <c r="T142" s="158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>IF(N142="základná",J142,0)</f>
        <v>0</v>
      </c>
      <c r="BF142" s="160">
        <f>IF(N142="znížená",J142,0)</f>
        <v>0</v>
      </c>
      <c r="BG142" s="160">
        <f>IF(N142="zákl. prenesená",J142,0)</f>
        <v>0</v>
      </c>
      <c r="BH142" s="160">
        <f>IF(N142="zníž. prenesená",J142,0)</f>
        <v>0</v>
      </c>
      <c r="BI142" s="160">
        <f>IF(N142="nulová",J142,0)</f>
        <v>0</v>
      </c>
      <c r="BJ142" s="14" t="s">
        <v>89</v>
      </c>
      <c r="BK142" s="160">
        <f>ROUND(I142*H142,2)</f>
        <v>0</v>
      </c>
      <c r="BL142" s="14" t="s">
        <v>243</v>
      </c>
      <c r="BM142" s="159" t="s">
        <v>4088</v>
      </c>
    </row>
    <row r="143" spans="1:65" s="2" customFormat="1" ht="16.5" customHeight="1" x14ac:dyDescent="0.2">
      <c r="A143" s="29"/>
      <c r="B143" s="146"/>
      <c r="C143" s="147" t="s">
        <v>271</v>
      </c>
      <c r="D143" s="147" t="s">
        <v>240</v>
      </c>
      <c r="E143" s="148"/>
      <c r="F143" s="149" t="s">
        <v>4089</v>
      </c>
      <c r="G143" s="150" t="s">
        <v>491</v>
      </c>
      <c r="H143" s="151">
        <v>3.5059999999999998</v>
      </c>
      <c r="I143" s="152"/>
      <c r="J143" s="153">
        <f>ROUND(I143*H143,2)</f>
        <v>0</v>
      </c>
      <c r="K143" s="154"/>
      <c r="L143" s="30"/>
      <c r="M143" s="155" t="s">
        <v>1</v>
      </c>
      <c r="N143" s="156" t="s">
        <v>43</v>
      </c>
      <c r="O143" s="54"/>
      <c r="P143" s="157">
        <f>O143*H143</f>
        <v>0</v>
      </c>
      <c r="Q143" s="157">
        <v>2.2151299999999998</v>
      </c>
      <c r="R143" s="157">
        <f>Q143*H143</f>
        <v>7.7662457799999993</v>
      </c>
      <c r="S143" s="157">
        <v>0</v>
      </c>
      <c r="T143" s="158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>IF(N143="základná",J143,0)</f>
        <v>0</v>
      </c>
      <c r="BF143" s="160">
        <f>IF(N143="znížená",J143,0)</f>
        <v>0</v>
      </c>
      <c r="BG143" s="160">
        <f>IF(N143="zákl. prenesená",J143,0)</f>
        <v>0</v>
      </c>
      <c r="BH143" s="160">
        <f>IF(N143="zníž. prenesená",J143,0)</f>
        <v>0</v>
      </c>
      <c r="BI143" s="160">
        <f>IF(N143="nulová",J143,0)</f>
        <v>0</v>
      </c>
      <c r="BJ143" s="14" t="s">
        <v>89</v>
      </c>
      <c r="BK143" s="160">
        <f>ROUND(I143*H143,2)</f>
        <v>0</v>
      </c>
      <c r="BL143" s="14" t="s">
        <v>243</v>
      </c>
      <c r="BM143" s="159" t="s">
        <v>4090</v>
      </c>
    </row>
    <row r="144" spans="1:65" s="12" customFormat="1" ht="22.95" customHeight="1" x14ac:dyDescent="0.25">
      <c r="B144" s="134"/>
      <c r="D144" s="135" t="s">
        <v>76</v>
      </c>
      <c r="E144" s="144"/>
      <c r="F144" s="144" t="s">
        <v>1315</v>
      </c>
      <c r="I144" s="137"/>
      <c r="J144" s="145">
        <f>BK144</f>
        <v>0</v>
      </c>
      <c r="L144" s="134"/>
      <c r="M144" s="138"/>
      <c r="N144" s="139"/>
      <c r="O144" s="139"/>
      <c r="P144" s="140">
        <f>P145</f>
        <v>0</v>
      </c>
      <c r="Q144" s="139"/>
      <c r="R144" s="140">
        <f>R145</f>
        <v>0</v>
      </c>
      <c r="S144" s="139"/>
      <c r="T144" s="141">
        <f>T145</f>
        <v>0</v>
      </c>
      <c r="AR144" s="135" t="s">
        <v>83</v>
      </c>
      <c r="AT144" s="142" t="s">
        <v>76</v>
      </c>
      <c r="AU144" s="142" t="s">
        <v>83</v>
      </c>
      <c r="AY144" s="135" t="s">
        <v>237</v>
      </c>
      <c r="BK144" s="143">
        <f>BK145</f>
        <v>0</v>
      </c>
    </row>
    <row r="145" spans="1:65" s="2" customFormat="1" ht="44.25" customHeight="1" x14ac:dyDescent="0.2">
      <c r="A145" s="29"/>
      <c r="B145" s="146"/>
      <c r="C145" s="147" t="s">
        <v>274</v>
      </c>
      <c r="D145" s="147" t="s">
        <v>240</v>
      </c>
      <c r="E145" s="148"/>
      <c r="F145" s="149" t="s">
        <v>4091</v>
      </c>
      <c r="G145" s="150" t="s">
        <v>307</v>
      </c>
      <c r="H145" s="151">
        <v>1</v>
      </c>
      <c r="I145" s="152"/>
      <c r="J145" s="153">
        <f>ROUND(I145*H145,2)</f>
        <v>0</v>
      </c>
      <c r="K145" s="154"/>
      <c r="L145" s="30"/>
      <c r="M145" s="155" t="s">
        <v>1</v>
      </c>
      <c r="N145" s="156" t="s">
        <v>43</v>
      </c>
      <c r="O145" s="54"/>
      <c r="P145" s="157">
        <f>O145*H145</f>
        <v>0</v>
      </c>
      <c r="Q145" s="157">
        <v>0</v>
      </c>
      <c r="R145" s="157">
        <f>Q145*H145</f>
        <v>0</v>
      </c>
      <c r="S145" s="157">
        <v>0</v>
      </c>
      <c r="T145" s="158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>IF(N145="základná",J145,0)</f>
        <v>0</v>
      </c>
      <c r="BF145" s="160">
        <f>IF(N145="znížená",J145,0)</f>
        <v>0</v>
      </c>
      <c r="BG145" s="160">
        <f>IF(N145="zákl. prenesená",J145,0)</f>
        <v>0</v>
      </c>
      <c r="BH145" s="160">
        <f>IF(N145="zníž. prenesená",J145,0)</f>
        <v>0</v>
      </c>
      <c r="BI145" s="160">
        <f>IF(N145="nulová",J145,0)</f>
        <v>0</v>
      </c>
      <c r="BJ145" s="14" t="s">
        <v>89</v>
      </c>
      <c r="BK145" s="160">
        <f>ROUND(I145*H145,2)</f>
        <v>0</v>
      </c>
      <c r="BL145" s="14" t="s">
        <v>243</v>
      </c>
      <c r="BM145" s="159" t="s">
        <v>4092</v>
      </c>
    </row>
    <row r="146" spans="1:65" s="12" customFormat="1" ht="22.95" customHeight="1" x14ac:dyDescent="0.25">
      <c r="B146" s="134"/>
      <c r="D146" s="135" t="s">
        <v>76</v>
      </c>
      <c r="E146" s="144"/>
      <c r="F146" s="144" t="s">
        <v>1674</v>
      </c>
      <c r="I146" s="137"/>
      <c r="J146" s="145">
        <f>BK146</f>
        <v>0</v>
      </c>
      <c r="L146" s="134"/>
      <c r="M146" s="138"/>
      <c r="N146" s="139"/>
      <c r="O146" s="139"/>
      <c r="P146" s="140">
        <f>SUM(P147:P148)</f>
        <v>0</v>
      </c>
      <c r="Q146" s="139"/>
      <c r="R146" s="140">
        <f>SUM(R147:R148)</f>
        <v>6.0491366000000006</v>
      </c>
      <c r="S146" s="139"/>
      <c r="T146" s="141">
        <f>SUM(T147:T148)</f>
        <v>0</v>
      </c>
      <c r="AR146" s="135" t="s">
        <v>83</v>
      </c>
      <c r="AT146" s="142" t="s">
        <v>76</v>
      </c>
      <c r="AU146" s="142" t="s">
        <v>83</v>
      </c>
      <c r="AY146" s="135" t="s">
        <v>237</v>
      </c>
      <c r="BK146" s="143">
        <f>SUM(BK147:BK148)</f>
        <v>0</v>
      </c>
    </row>
    <row r="147" spans="1:65" s="2" customFormat="1" ht="33" customHeight="1" x14ac:dyDescent="0.2">
      <c r="A147" s="29"/>
      <c r="B147" s="146"/>
      <c r="C147" s="147" t="s">
        <v>277</v>
      </c>
      <c r="D147" s="147" t="s">
        <v>240</v>
      </c>
      <c r="E147" s="148"/>
      <c r="F147" s="149" t="s">
        <v>4012</v>
      </c>
      <c r="G147" s="150" t="s">
        <v>376</v>
      </c>
      <c r="H147" s="151">
        <v>40.43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0.12662000000000001</v>
      </c>
      <c r="R147" s="157">
        <f>Q147*H147</f>
        <v>5.1192466000000003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243</v>
      </c>
      <c r="BM147" s="159" t="s">
        <v>4093</v>
      </c>
    </row>
    <row r="148" spans="1:65" s="2" customFormat="1" ht="16.5" customHeight="1" x14ac:dyDescent="0.2">
      <c r="A148" s="29"/>
      <c r="B148" s="146"/>
      <c r="C148" s="161" t="s">
        <v>280</v>
      </c>
      <c r="D148" s="161" t="s">
        <v>310</v>
      </c>
      <c r="E148" s="162"/>
      <c r="F148" s="163" t="s">
        <v>4094</v>
      </c>
      <c r="G148" s="164" t="s">
        <v>307</v>
      </c>
      <c r="H148" s="165">
        <v>40.43</v>
      </c>
      <c r="I148" s="166"/>
      <c r="J148" s="167">
        <f>ROUND(I148*H148,2)</f>
        <v>0</v>
      </c>
      <c r="K148" s="168"/>
      <c r="L148" s="169"/>
      <c r="M148" s="170" t="s">
        <v>1</v>
      </c>
      <c r="N148" s="171" t="s">
        <v>43</v>
      </c>
      <c r="O148" s="54"/>
      <c r="P148" s="157">
        <f>O148*H148</f>
        <v>0</v>
      </c>
      <c r="Q148" s="157">
        <v>2.3E-2</v>
      </c>
      <c r="R148" s="157">
        <f>Q148*H148</f>
        <v>0.92988999999999999</v>
      </c>
      <c r="S148" s="157">
        <v>0</v>
      </c>
      <c r="T148" s="158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262</v>
      </c>
      <c r="AT148" s="159" t="s">
        <v>310</v>
      </c>
      <c r="AU148" s="159" t="s">
        <v>89</v>
      </c>
      <c r="AY148" s="14" t="s">
        <v>237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4" t="s">
        <v>89</v>
      </c>
      <c r="BK148" s="160">
        <f>ROUND(I148*H148,2)</f>
        <v>0</v>
      </c>
      <c r="BL148" s="14" t="s">
        <v>243</v>
      </c>
      <c r="BM148" s="159" t="s">
        <v>4095</v>
      </c>
    </row>
    <row r="149" spans="1:65" s="12" customFormat="1" ht="22.95" customHeight="1" x14ac:dyDescent="0.25">
      <c r="B149" s="134"/>
      <c r="D149" s="135" t="s">
        <v>76</v>
      </c>
      <c r="E149" s="144"/>
      <c r="F149" s="144" t="s">
        <v>1460</v>
      </c>
      <c r="I149" s="137"/>
      <c r="J149" s="145">
        <f>BK149</f>
        <v>0</v>
      </c>
      <c r="L149" s="134"/>
      <c r="M149" s="138"/>
      <c r="N149" s="139"/>
      <c r="O149" s="139"/>
      <c r="P149" s="140">
        <f>P150</f>
        <v>0</v>
      </c>
      <c r="Q149" s="139"/>
      <c r="R149" s="140">
        <f>R150</f>
        <v>0</v>
      </c>
      <c r="S149" s="139"/>
      <c r="T149" s="141">
        <f>T150</f>
        <v>0</v>
      </c>
      <c r="AR149" s="135" t="s">
        <v>83</v>
      </c>
      <c r="AT149" s="142" t="s">
        <v>76</v>
      </c>
      <c r="AU149" s="142" t="s">
        <v>83</v>
      </c>
      <c r="AY149" s="135" t="s">
        <v>237</v>
      </c>
      <c r="BK149" s="143">
        <f>BK150</f>
        <v>0</v>
      </c>
    </row>
    <row r="150" spans="1:65" s="2" customFormat="1" ht="33" customHeight="1" x14ac:dyDescent="0.2">
      <c r="A150" s="29"/>
      <c r="B150" s="146"/>
      <c r="C150" s="147" t="s">
        <v>283</v>
      </c>
      <c r="D150" s="147" t="s">
        <v>240</v>
      </c>
      <c r="E150" s="148"/>
      <c r="F150" s="149" t="s">
        <v>4096</v>
      </c>
      <c r="G150" s="150" t="s">
        <v>266</v>
      </c>
      <c r="H150" s="151">
        <v>58.631</v>
      </c>
      <c r="I150" s="152"/>
      <c r="J150" s="153">
        <f>ROUND(I150*H150,2)</f>
        <v>0</v>
      </c>
      <c r="K150" s="154"/>
      <c r="L150" s="30"/>
      <c r="M150" s="155" t="s">
        <v>1</v>
      </c>
      <c r="N150" s="156" t="s">
        <v>43</v>
      </c>
      <c r="O150" s="54"/>
      <c r="P150" s="157">
        <f>O150*H150</f>
        <v>0</v>
      </c>
      <c r="Q150" s="157">
        <v>0</v>
      </c>
      <c r="R150" s="157">
        <f>Q150*H150</f>
        <v>0</v>
      </c>
      <c r="S150" s="157">
        <v>0</v>
      </c>
      <c r="T150" s="158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>IF(N150="základná",J150,0)</f>
        <v>0</v>
      </c>
      <c r="BF150" s="160">
        <f>IF(N150="znížená",J150,0)</f>
        <v>0</v>
      </c>
      <c r="BG150" s="160">
        <f>IF(N150="zákl. prenesená",J150,0)</f>
        <v>0</v>
      </c>
      <c r="BH150" s="160">
        <f>IF(N150="zníž. prenesená",J150,0)</f>
        <v>0</v>
      </c>
      <c r="BI150" s="160">
        <f>IF(N150="nulová",J150,0)</f>
        <v>0</v>
      </c>
      <c r="BJ150" s="14" t="s">
        <v>89</v>
      </c>
      <c r="BK150" s="160">
        <f>ROUND(I150*H150,2)</f>
        <v>0</v>
      </c>
      <c r="BL150" s="14" t="s">
        <v>243</v>
      </c>
      <c r="BM150" s="159" t="s">
        <v>4097</v>
      </c>
    </row>
    <row r="151" spans="1:65" s="12" customFormat="1" ht="25.95" customHeight="1" x14ac:dyDescent="0.25">
      <c r="B151" s="134"/>
      <c r="D151" s="135" t="s">
        <v>76</v>
      </c>
      <c r="E151" s="136"/>
      <c r="F151" s="136" t="s">
        <v>1462</v>
      </c>
      <c r="I151" s="137"/>
      <c r="J151" s="122">
        <f>BK151</f>
        <v>0</v>
      </c>
      <c r="L151" s="134"/>
      <c r="M151" s="138"/>
      <c r="N151" s="139"/>
      <c r="O151" s="139"/>
      <c r="P151" s="140">
        <v>0</v>
      </c>
      <c r="Q151" s="139"/>
      <c r="R151" s="140">
        <v>0</v>
      </c>
      <c r="S151" s="139"/>
      <c r="T151" s="141">
        <v>0</v>
      </c>
      <c r="AR151" s="135" t="s">
        <v>89</v>
      </c>
      <c r="AT151" s="142" t="s">
        <v>76</v>
      </c>
      <c r="AU151" s="142" t="s">
        <v>77</v>
      </c>
      <c r="AY151" s="135" t="s">
        <v>237</v>
      </c>
      <c r="BK151" s="143">
        <v>0</v>
      </c>
    </row>
    <row r="152" spans="1:65" s="12" customFormat="1" ht="25.95" customHeight="1" x14ac:dyDescent="0.25">
      <c r="B152" s="134"/>
      <c r="D152" s="135" t="s">
        <v>76</v>
      </c>
      <c r="E152" s="136"/>
      <c r="F152" s="136" t="s">
        <v>1828</v>
      </c>
      <c r="I152" s="137"/>
      <c r="J152" s="122">
        <f>BK152</f>
        <v>0</v>
      </c>
      <c r="L152" s="134"/>
      <c r="M152" s="138"/>
      <c r="N152" s="139"/>
      <c r="O152" s="139"/>
      <c r="P152" s="140">
        <f>SUM(P153:P154)</f>
        <v>0</v>
      </c>
      <c r="Q152" s="139"/>
      <c r="R152" s="140">
        <f>SUM(R153:R154)</f>
        <v>0</v>
      </c>
      <c r="S152" s="139"/>
      <c r="T152" s="141">
        <f>SUM(T153:T154)</f>
        <v>0</v>
      </c>
      <c r="AR152" s="135" t="s">
        <v>243</v>
      </c>
      <c r="AT152" s="142" t="s">
        <v>76</v>
      </c>
      <c r="AU152" s="142" t="s">
        <v>77</v>
      </c>
      <c r="AY152" s="135" t="s">
        <v>237</v>
      </c>
      <c r="BK152" s="143">
        <f>SUM(BK153:BK154)</f>
        <v>0</v>
      </c>
    </row>
    <row r="153" spans="1:65" s="2" customFormat="1" ht="33" customHeight="1" x14ac:dyDescent="0.2">
      <c r="A153" s="29"/>
      <c r="B153" s="146"/>
      <c r="C153" s="147" t="s">
        <v>286</v>
      </c>
      <c r="D153" s="147" t="s">
        <v>240</v>
      </c>
      <c r="E153" s="148"/>
      <c r="F153" s="149" t="s">
        <v>2049</v>
      </c>
      <c r="G153" s="150" t="s">
        <v>454</v>
      </c>
      <c r="H153" s="151">
        <v>16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0</v>
      </c>
      <c r="R153" s="157">
        <f>Q153*H153</f>
        <v>0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972</v>
      </c>
      <c r="AT153" s="159" t="s">
        <v>240</v>
      </c>
      <c r="AU153" s="159" t="s">
        <v>83</v>
      </c>
      <c r="AY153" s="14" t="s">
        <v>237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972</v>
      </c>
      <c r="BM153" s="159" t="s">
        <v>4098</v>
      </c>
    </row>
    <row r="154" spans="1:65" s="2" customFormat="1" ht="33" customHeight="1" x14ac:dyDescent="0.2">
      <c r="A154" s="29"/>
      <c r="B154" s="146"/>
      <c r="C154" s="147" t="s">
        <v>291</v>
      </c>
      <c r="D154" s="147" t="s">
        <v>240</v>
      </c>
      <c r="E154" s="148"/>
      <c r="F154" s="149" t="s">
        <v>1831</v>
      </c>
      <c r="G154" s="150" t="s">
        <v>454</v>
      </c>
      <c r="H154" s="151">
        <v>16</v>
      </c>
      <c r="I154" s="152"/>
      <c r="J154" s="153">
        <f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>O154*H154</f>
        <v>0</v>
      </c>
      <c r="Q154" s="157">
        <v>0</v>
      </c>
      <c r="R154" s="157">
        <f>Q154*H154</f>
        <v>0</v>
      </c>
      <c r="S154" s="157">
        <v>0</v>
      </c>
      <c r="T154" s="158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972</v>
      </c>
      <c r="AT154" s="159" t="s">
        <v>240</v>
      </c>
      <c r="AU154" s="159" t="s">
        <v>83</v>
      </c>
      <c r="AY154" s="14" t="s">
        <v>237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4" t="s">
        <v>89</v>
      </c>
      <c r="BK154" s="160">
        <f>ROUND(I154*H154,2)</f>
        <v>0</v>
      </c>
      <c r="BL154" s="14" t="s">
        <v>972</v>
      </c>
      <c r="BM154" s="159" t="s">
        <v>4099</v>
      </c>
    </row>
    <row r="155" spans="1:65" s="12" customFormat="1" ht="25.95" customHeight="1" x14ac:dyDescent="0.25">
      <c r="B155" s="134"/>
      <c r="D155" s="135" t="s">
        <v>76</v>
      </c>
      <c r="E155" s="136"/>
      <c r="F155" s="136" t="s">
        <v>467</v>
      </c>
      <c r="I155" s="137"/>
      <c r="J155" s="122">
        <f>BK155</f>
        <v>0</v>
      </c>
      <c r="L155" s="134"/>
      <c r="M155" s="138"/>
      <c r="N155" s="139"/>
      <c r="O155" s="139"/>
      <c r="P155" s="140">
        <f>SUM(P156:P157)</f>
        <v>0</v>
      </c>
      <c r="Q155" s="139"/>
      <c r="R155" s="140">
        <f>SUM(R156:R157)</f>
        <v>2.1319999999999999E-2</v>
      </c>
      <c r="S155" s="139"/>
      <c r="T155" s="141">
        <f>SUM(T156:T157)</f>
        <v>0</v>
      </c>
      <c r="AR155" s="135" t="s">
        <v>252</v>
      </c>
      <c r="AT155" s="142" t="s">
        <v>76</v>
      </c>
      <c r="AU155" s="142" t="s">
        <v>77</v>
      </c>
      <c r="AY155" s="135" t="s">
        <v>237</v>
      </c>
      <c r="BK155" s="143">
        <f>SUM(BK156:BK157)</f>
        <v>0</v>
      </c>
    </row>
    <row r="156" spans="1:65" s="2" customFormat="1" ht="44.25" customHeight="1" x14ac:dyDescent="0.2">
      <c r="A156" s="29"/>
      <c r="B156" s="146"/>
      <c r="C156" s="147" t="s">
        <v>294</v>
      </c>
      <c r="D156" s="147" t="s">
        <v>240</v>
      </c>
      <c r="E156" s="148"/>
      <c r="F156" s="149" t="s">
        <v>3333</v>
      </c>
      <c r="G156" s="150" t="s">
        <v>469</v>
      </c>
      <c r="H156" s="151">
        <v>1</v>
      </c>
      <c r="I156" s="152"/>
      <c r="J156" s="153">
        <f>ROUND(I156*H156,2)</f>
        <v>0</v>
      </c>
      <c r="K156" s="154"/>
      <c r="L156" s="30"/>
      <c r="M156" s="155" t="s">
        <v>1</v>
      </c>
      <c r="N156" s="156" t="s">
        <v>43</v>
      </c>
      <c r="O156" s="54"/>
      <c r="P156" s="157">
        <f>O156*H156</f>
        <v>0</v>
      </c>
      <c r="Q156" s="157">
        <v>0</v>
      </c>
      <c r="R156" s="157">
        <f>Q156*H156</f>
        <v>0</v>
      </c>
      <c r="S156" s="157">
        <v>0</v>
      </c>
      <c r="T156" s="158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470</v>
      </c>
      <c r="AT156" s="159" t="s">
        <v>240</v>
      </c>
      <c r="AU156" s="159" t="s">
        <v>83</v>
      </c>
      <c r="AY156" s="14" t="s">
        <v>237</v>
      </c>
      <c r="BE156" s="160">
        <f>IF(N156="základná",J156,0)</f>
        <v>0</v>
      </c>
      <c r="BF156" s="160">
        <f>IF(N156="znížená",J156,0)</f>
        <v>0</v>
      </c>
      <c r="BG156" s="160">
        <f>IF(N156="zákl. prenesená",J156,0)</f>
        <v>0</v>
      </c>
      <c r="BH156" s="160">
        <f>IF(N156="zníž. prenesená",J156,0)</f>
        <v>0</v>
      </c>
      <c r="BI156" s="160">
        <f>IF(N156="nulová",J156,0)</f>
        <v>0</v>
      </c>
      <c r="BJ156" s="14" t="s">
        <v>89</v>
      </c>
      <c r="BK156" s="160">
        <f>ROUND(I156*H156,2)</f>
        <v>0</v>
      </c>
      <c r="BL156" s="14" t="s">
        <v>470</v>
      </c>
      <c r="BM156" s="159" t="s">
        <v>4100</v>
      </c>
    </row>
    <row r="157" spans="1:65" s="2" customFormat="1" ht="21.75" customHeight="1" x14ac:dyDescent="0.2">
      <c r="A157" s="29"/>
      <c r="B157" s="146"/>
      <c r="C157" s="161" t="s">
        <v>305</v>
      </c>
      <c r="D157" s="161" t="s">
        <v>310</v>
      </c>
      <c r="E157" s="162"/>
      <c r="F157" s="163" t="s">
        <v>465</v>
      </c>
      <c r="G157" s="164" t="s">
        <v>307</v>
      </c>
      <c r="H157" s="165">
        <v>1</v>
      </c>
      <c r="I157" s="166"/>
      <c r="J157" s="167">
        <f>ROUND(I157*H157,2)</f>
        <v>0</v>
      </c>
      <c r="K157" s="168"/>
      <c r="L157" s="169"/>
      <c r="M157" s="170" t="s">
        <v>1</v>
      </c>
      <c r="N157" s="171" t="s">
        <v>43</v>
      </c>
      <c r="O157" s="54"/>
      <c r="P157" s="157">
        <f>O157*H157</f>
        <v>0</v>
      </c>
      <c r="Q157" s="157">
        <v>2.1319999999999999E-2</v>
      </c>
      <c r="R157" s="157">
        <f>Q157*H157</f>
        <v>2.1319999999999999E-2</v>
      </c>
      <c r="S157" s="157">
        <v>0</v>
      </c>
      <c r="T157" s="158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470</v>
      </c>
      <c r="AT157" s="159" t="s">
        <v>310</v>
      </c>
      <c r="AU157" s="159" t="s">
        <v>83</v>
      </c>
      <c r="AY157" s="14" t="s">
        <v>237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470</v>
      </c>
      <c r="BM157" s="159" t="s">
        <v>4101</v>
      </c>
    </row>
    <row r="158" spans="1:65" s="2" customFormat="1" ht="6.9" customHeight="1" x14ac:dyDescent="0.2">
      <c r="A158" s="29"/>
      <c r="B158" s="43"/>
      <c r="C158" s="44"/>
      <c r="D158" s="44"/>
      <c r="E158" s="44"/>
      <c r="F158" s="44"/>
      <c r="G158" s="44"/>
      <c r="H158" s="44"/>
      <c r="I158" s="44"/>
      <c r="J158" s="44"/>
      <c r="K158" s="44"/>
      <c r="L158" s="30"/>
      <c r="M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</row>
  </sheetData>
  <autoFilter ref="C128:K157" xr:uid="{00000000-0009-0000-0000-000018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58" xr:uid="{00000000-0002-0000-1800-000000000000}">
      <formula1>"K, M"</formula1>
    </dataValidation>
    <dataValidation type="list" allowBlank="1" showInputMessage="1" showErrorMessage="1" error="Povolené sú hodnoty základná, znížená, nulová." sqref="N158" xr:uid="{00000000-0002-0000-18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200"/>
  <sheetViews>
    <sheetView showGridLines="0" topLeftCell="A131" zoomScaleNormal="100" workbookViewId="0">
      <selection activeCell="J131" sqref="J13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170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4072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4102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ROUND(J130,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ROUND((ROUND((SUM(BE130:BE199)),  2) + SUM(#REF!)), 2)</f>
        <v>#REF!</v>
      </c>
      <c r="G35" s="29"/>
      <c r="H35" s="29"/>
      <c r="I35" s="101">
        <v>0.2</v>
      </c>
      <c r="J35" s="100" t="e">
        <f>ROUND((ROUND(((SUM(BE130:BE199))*I35),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ROUND((ROUND((SUM(BF130:BF199)),  2) + SUM(#REF!)), 2)</f>
        <v>#REF!</v>
      </c>
      <c r="G36" s="29"/>
      <c r="H36" s="29"/>
      <c r="I36" s="101">
        <v>0.2</v>
      </c>
      <c r="J36" s="100" t="e">
        <f>ROUND((ROUND(((SUM(BF130:BF199))*I36),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ROUND((ROUND((SUM(BG130:BG199)),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ROUND((ROUND((SUM(BH130:BH199)),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ROUND((ROUND((SUM(BI130:BI199)),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4072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08_E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J130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J131</f>
        <v>0</v>
      </c>
      <c r="L99" s="113"/>
    </row>
    <row r="100" spans="1:47" s="10" customFormat="1" ht="19.95" customHeight="1" x14ac:dyDescent="0.2">
      <c r="B100" s="117"/>
      <c r="D100" s="118" t="s">
        <v>1271</v>
      </c>
      <c r="E100" s="119"/>
      <c r="F100" s="119"/>
      <c r="G100" s="119"/>
      <c r="H100" s="119"/>
      <c r="I100" s="119"/>
      <c r="J100" s="120">
        <f>J132</f>
        <v>0</v>
      </c>
      <c r="L100" s="117"/>
    </row>
    <row r="101" spans="1:47" s="10" customFormat="1" ht="19.95" customHeight="1" x14ac:dyDescent="0.2">
      <c r="B101" s="117"/>
      <c r="D101" s="118" t="s">
        <v>213</v>
      </c>
      <c r="E101" s="119"/>
      <c r="F101" s="119"/>
      <c r="G101" s="119"/>
      <c r="H101" s="119"/>
      <c r="I101" s="119"/>
      <c r="J101" s="120">
        <f>J134</f>
        <v>0</v>
      </c>
      <c r="L101" s="117"/>
    </row>
    <row r="102" spans="1:47" s="9" customFormat="1" ht="24.9" customHeight="1" x14ac:dyDescent="0.2">
      <c r="B102" s="113"/>
      <c r="D102" s="114" t="s">
        <v>1276</v>
      </c>
      <c r="E102" s="115"/>
      <c r="F102" s="115"/>
      <c r="G102" s="115"/>
      <c r="H102" s="115"/>
      <c r="I102" s="115"/>
      <c r="J102" s="116">
        <f>J136</f>
        <v>0</v>
      </c>
      <c r="L102" s="113"/>
    </row>
    <row r="103" spans="1:47" s="10" customFormat="1" ht="19.95" customHeight="1" x14ac:dyDescent="0.2">
      <c r="B103" s="117"/>
      <c r="D103" s="118" t="s">
        <v>1278</v>
      </c>
      <c r="E103" s="119"/>
      <c r="F103" s="119"/>
      <c r="G103" s="119"/>
      <c r="H103" s="119"/>
      <c r="I103" s="119"/>
      <c r="J103" s="120">
        <f>J137</f>
        <v>0</v>
      </c>
      <c r="L103" s="117"/>
    </row>
    <row r="104" spans="1:47" s="9" customFormat="1" ht="24.9" customHeight="1" x14ac:dyDescent="0.2">
      <c r="B104" s="113"/>
      <c r="D104" s="114" t="s">
        <v>1061</v>
      </c>
      <c r="E104" s="115"/>
      <c r="F104" s="115"/>
      <c r="G104" s="115"/>
      <c r="H104" s="115"/>
      <c r="I104" s="115"/>
      <c r="J104" s="116">
        <f>J142</f>
        <v>0</v>
      </c>
      <c r="L104" s="113"/>
    </row>
    <row r="105" spans="1:47" s="10" customFormat="1" ht="19.95" customHeight="1" x14ac:dyDescent="0.2">
      <c r="B105" s="117"/>
      <c r="D105" s="118" t="s">
        <v>1671</v>
      </c>
      <c r="E105" s="119"/>
      <c r="F105" s="119"/>
      <c r="G105" s="119"/>
      <c r="H105" s="119"/>
      <c r="I105" s="119"/>
      <c r="J105" s="120">
        <f>J143</f>
        <v>0</v>
      </c>
      <c r="L105" s="117"/>
    </row>
    <row r="106" spans="1:47" s="10" customFormat="1" ht="19.95" customHeight="1" x14ac:dyDescent="0.2">
      <c r="B106" s="117"/>
      <c r="D106" s="118" t="s">
        <v>1672</v>
      </c>
      <c r="E106" s="119"/>
      <c r="F106" s="119"/>
      <c r="G106" s="119"/>
      <c r="H106" s="119"/>
      <c r="I106" s="119"/>
      <c r="J106" s="120">
        <f>J185</f>
        <v>0</v>
      </c>
      <c r="L106" s="117"/>
    </row>
    <row r="107" spans="1:47" s="10" customFormat="1" ht="19.95" customHeight="1" x14ac:dyDescent="0.2">
      <c r="B107" s="117"/>
      <c r="D107" s="118" t="s">
        <v>2062</v>
      </c>
      <c r="E107" s="119"/>
      <c r="F107" s="119"/>
      <c r="G107" s="119"/>
      <c r="H107" s="119"/>
      <c r="I107" s="119"/>
      <c r="J107" s="120">
        <f>J188</f>
        <v>0</v>
      </c>
      <c r="L107" s="117"/>
    </row>
    <row r="108" spans="1:47" s="9" customFormat="1" ht="24.9" customHeight="1" x14ac:dyDescent="0.2">
      <c r="B108" s="113"/>
      <c r="D108" s="114" t="s">
        <v>1673</v>
      </c>
      <c r="E108" s="115"/>
      <c r="F108" s="115"/>
      <c r="G108" s="115"/>
      <c r="H108" s="115"/>
      <c r="I108" s="115"/>
      <c r="J108" s="116">
        <f>J197</f>
        <v>0</v>
      </c>
      <c r="L108" s="113"/>
    </row>
    <row r="109" spans="1:47" s="2" customFormat="1" ht="21.75" customHeight="1" x14ac:dyDescent="0.2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 x14ac:dyDescent="0.2">
      <c r="A110" s="29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 x14ac:dyDescent="0.2">
      <c r="A114" s="29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 x14ac:dyDescent="0.2">
      <c r="A115" s="29"/>
      <c r="B115" s="30"/>
      <c r="C115" s="18" t="s">
        <v>224</v>
      </c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 x14ac:dyDescent="0.2">
      <c r="A117" s="29"/>
      <c r="B117" s="30"/>
      <c r="C117" s="24" t="s">
        <v>15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 x14ac:dyDescent="0.2">
      <c r="A118" s="29"/>
      <c r="B118" s="30"/>
      <c r="C118" s="29"/>
      <c r="D118" s="29"/>
      <c r="E118" s="241" t="str">
        <f>E7</f>
        <v>SOŠ hotelových služieb a dopravy – modernizácia odborného vzdelávania</v>
      </c>
      <c r="F118" s="242"/>
      <c r="G118" s="242"/>
      <c r="H118" s="242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 x14ac:dyDescent="0.2">
      <c r="B119" s="17"/>
      <c r="C119" s="24" t="s">
        <v>201</v>
      </c>
      <c r="L119" s="17"/>
    </row>
    <row r="120" spans="1:31" s="2" customFormat="1" ht="23.25" customHeight="1" x14ac:dyDescent="0.2">
      <c r="A120" s="29"/>
      <c r="B120" s="30"/>
      <c r="C120" s="29"/>
      <c r="D120" s="29"/>
      <c r="E120" s="241" t="s">
        <v>4072</v>
      </c>
      <c r="F120" s="240"/>
      <c r="G120" s="240"/>
      <c r="H120" s="240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203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 x14ac:dyDescent="0.2">
      <c r="A122" s="29"/>
      <c r="B122" s="30"/>
      <c r="C122" s="29"/>
      <c r="D122" s="29"/>
      <c r="E122" s="214" t="str">
        <f>E11</f>
        <v>SO 08_E - ELI - Elektroinštalácie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19</v>
      </c>
      <c r="D124" s="29"/>
      <c r="E124" s="29"/>
      <c r="F124" s="22" t="str">
        <f>F14</f>
        <v>Lučenec</v>
      </c>
      <c r="G124" s="29"/>
      <c r="H124" s="29"/>
      <c r="I124" s="24" t="s">
        <v>21</v>
      </c>
      <c r="J124" s="51">
        <f>IF(J14="","",J14)</f>
        <v>44354</v>
      </c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 x14ac:dyDescent="0.2">
      <c r="A126" s="29"/>
      <c r="B126" s="30"/>
      <c r="C126" s="24" t="s">
        <v>22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28</v>
      </c>
      <c r="J126" s="27" t="str">
        <f>E23</f>
        <v>DESIGN ENGINEERING, a.s.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 x14ac:dyDescent="0.2">
      <c r="A127" s="29"/>
      <c r="B127" s="30"/>
      <c r="C127" s="24" t="s">
        <v>26</v>
      </c>
      <c r="D127" s="29"/>
      <c r="E127" s="29"/>
      <c r="F127" s="22" t="str">
        <f>IF(E20="","",E20)</f>
        <v>Vyplň údaj</v>
      </c>
      <c r="G127" s="29"/>
      <c r="H127" s="29"/>
      <c r="I127" s="24" t="s">
        <v>33</v>
      </c>
      <c r="J127" s="27" t="str">
        <f>E26</f>
        <v xml:space="preserve"> 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 x14ac:dyDescent="0.2">
      <c r="A129" s="123"/>
      <c r="B129" s="124"/>
      <c r="C129" s="125" t="s">
        <v>225</v>
      </c>
      <c r="D129" s="126" t="s">
        <v>62</v>
      </c>
      <c r="E129" s="126" t="s">
        <v>58</v>
      </c>
      <c r="F129" s="126" t="s">
        <v>59</v>
      </c>
      <c r="G129" s="126" t="s">
        <v>226</v>
      </c>
      <c r="H129" s="126" t="s">
        <v>227</v>
      </c>
      <c r="I129" s="126" t="s">
        <v>228</v>
      </c>
      <c r="J129" s="127" t="s">
        <v>207</v>
      </c>
      <c r="K129" s="128" t="s">
        <v>229</v>
      </c>
      <c r="L129" s="129"/>
      <c r="M129" s="58" t="s">
        <v>1</v>
      </c>
      <c r="N129" s="59" t="s">
        <v>41</v>
      </c>
      <c r="O129" s="59" t="s">
        <v>230</v>
      </c>
      <c r="P129" s="59" t="s">
        <v>231</v>
      </c>
      <c r="Q129" s="59" t="s">
        <v>232</v>
      </c>
      <c r="R129" s="59" t="s">
        <v>233</v>
      </c>
      <c r="S129" s="59" t="s">
        <v>234</v>
      </c>
      <c r="T129" s="60" t="s">
        <v>235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</row>
    <row r="130" spans="1:65" s="2" customFormat="1" ht="22.95" customHeight="1" x14ac:dyDescent="0.3">
      <c r="A130" s="29"/>
      <c r="B130" s="30"/>
      <c r="C130" s="65" t="s">
        <v>208</v>
      </c>
      <c r="D130" s="29"/>
      <c r="E130" s="29"/>
      <c r="F130" s="29"/>
      <c r="G130" s="29"/>
      <c r="H130" s="29"/>
      <c r="I130" s="29"/>
      <c r="J130" s="130">
        <f>J131+J136+J142+J197</f>
        <v>0</v>
      </c>
      <c r="K130" s="29"/>
      <c r="L130" s="30"/>
      <c r="M130" s="61"/>
      <c r="N130" s="52"/>
      <c r="O130" s="62"/>
      <c r="P130" s="131" t="e">
        <f>P131+P136+P142+P197+#REF!+#REF!</f>
        <v>#REF!</v>
      </c>
      <c r="Q130" s="62"/>
      <c r="R130" s="131" t="e">
        <f>R131+R136+R142+R197+#REF!+#REF!</f>
        <v>#REF!</v>
      </c>
      <c r="S130" s="62"/>
      <c r="T130" s="132" t="e">
        <f>T131+T136+T142+T197+#REF!+#REF!</f>
        <v>#REF!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76</v>
      </c>
      <c r="AU130" s="14" t="s">
        <v>209</v>
      </c>
      <c r="BK130" s="133" t="e">
        <f>BK131+BK136+BK142+BK197+#REF!+#REF!</f>
        <v>#REF!</v>
      </c>
    </row>
    <row r="131" spans="1:65" s="12" customFormat="1" ht="25.95" customHeight="1" x14ac:dyDescent="0.25">
      <c r="B131" s="134"/>
      <c r="D131" s="135" t="s">
        <v>76</v>
      </c>
      <c r="E131" s="136"/>
      <c r="F131" s="136" t="s">
        <v>1291</v>
      </c>
      <c r="I131" s="137"/>
      <c r="J131" s="122">
        <f>BK131</f>
        <v>0</v>
      </c>
      <c r="L131" s="134"/>
      <c r="M131" s="138"/>
      <c r="N131" s="139"/>
      <c r="O131" s="139"/>
      <c r="P131" s="140">
        <f>P132+P134</f>
        <v>0</v>
      </c>
      <c r="Q131" s="139"/>
      <c r="R131" s="140">
        <f>R132+R134</f>
        <v>0.54851749999999999</v>
      </c>
      <c r="S131" s="139"/>
      <c r="T131" s="141">
        <f>T132+T134</f>
        <v>0</v>
      </c>
      <c r="AR131" s="135" t="s">
        <v>83</v>
      </c>
      <c r="AT131" s="142" t="s">
        <v>76</v>
      </c>
      <c r="AU131" s="142" t="s">
        <v>77</v>
      </c>
      <c r="AY131" s="135" t="s">
        <v>237</v>
      </c>
      <c r="BK131" s="143">
        <f>BK132+BK134</f>
        <v>0</v>
      </c>
    </row>
    <row r="132" spans="1:65" s="12" customFormat="1" ht="22.95" customHeight="1" x14ac:dyDescent="0.25">
      <c r="B132" s="134"/>
      <c r="D132" s="135" t="s">
        <v>76</v>
      </c>
      <c r="E132" s="144"/>
      <c r="F132" s="144" t="s">
        <v>1298</v>
      </c>
      <c r="I132" s="137"/>
      <c r="J132" s="145">
        <f>BK132</f>
        <v>0</v>
      </c>
      <c r="L132" s="134"/>
      <c r="M132" s="138"/>
      <c r="N132" s="139"/>
      <c r="O132" s="139"/>
      <c r="P132" s="140">
        <f>P133</f>
        <v>0</v>
      </c>
      <c r="Q132" s="139"/>
      <c r="R132" s="140">
        <f>R133</f>
        <v>0.54851749999999999</v>
      </c>
      <c r="S132" s="139"/>
      <c r="T132" s="141">
        <f>T133</f>
        <v>0</v>
      </c>
      <c r="AR132" s="135" t="s">
        <v>83</v>
      </c>
      <c r="AT132" s="142" t="s">
        <v>76</v>
      </c>
      <c r="AU132" s="142" t="s">
        <v>83</v>
      </c>
      <c r="AY132" s="135" t="s">
        <v>237</v>
      </c>
      <c r="BK132" s="143">
        <f>BK133</f>
        <v>0</v>
      </c>
    </row>
    <row r="133" spans="1:65" s="2" customFormat="1" ht="16.5" customHeight="1" x14ac:dyDescent="0.2">
      <c r="A133" s="29"/>
      <c r="B133" s="146"/>
      <c r="C133" s="147" t="s">
        <v>83</v>
      </c>
      <c r="D133" s="147" t="s">
        <v>240</v>
      </c>
      <c r="E133" s="148"/>
      <c r="F133" s="149" t="s">
        <v>3337</v>
      </c>
      <c r="G133" s="150" t="s">
        <v>491</v>
      </c>
      <c r="H133" s="151">
        <v>0.25</v>
      </c>
      <c r="I133" s="152"/>
      <c r="J133" s="153">
        <f>ROUND(I133*H133,2)</f>
        <v>0</v>
      </c>
      <c r="K133" s="154"/>
      <c r="L133" s="30"/>
      <c r="M133" s="155" t="s">
        <v>1</v>
      </c>
      <c r="N133" s="156" t="s">
        <v>43</v>
      </c>
      <c r="O133" s="54"/>
      <c r="P133" s="157">
        <f>O133*H133</f>
        <v>0</v>
      </c>
      <c r="Q133" s="157">
        <v>2.19407</v>
      </c>
      <c r="R133" s="157">
        <f>Q133*H133</f>
        <v>0.54851749999999999</v>
      </c>
      <c r="S133" s="157">
        <v>0</v>
      </c>
      <c r="T133" s="158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243</v>
      </c>
      <c r="AT133" s="159" t="s">
        <v>240</v>
      </c>
      <c r="AU133" s="159" t="s">
        <v>89</v>
      </c>
      <c r="AY133" s="14" t="s">
        <v>237</v>
      </c>
      <c r="BE133" s="160">
        <f>IF(N133="základná",J133,0)</f>
        <v>0</v>
      </c>
      <c r="BF133" s="160">
        <f>IF(N133="znížená",J133,0)</f>
        <v>0</v>
      </c>
      <c r="BG133" s="160">
        <f>IF(N133="zákl. prenesená",J133,0)</f>
        <v>0</v>
      </c>
      <c r="BH133" s="160">
        <f>IF(N133="zníž. prenesená",J133,0)</f>
        <v>0</v>
      </c>
      <c r="BI133" s="160">
        <f>IF(N133="nulová",J133,0)</f>
        <v>0</v>
      </c>
      <c r="BJ133" s="14" t="s">
        <v>89</v>
      </c>
      <c r="BK133" s="160">
        <f>ROUND(I133*H133,2)</f>
        <v>0</v>
      </c>
      <c r="BL133" s="14" t="s">
        <v>243</v>
      </c>
      <c r="BM133" s="159" t="s">
        <v>3338</v>
      </c>
    </row>
    <row r="134" spans="1:65" s="12" customFormat="1" ht="22.95" customHeight="1" x14ac:dyDescent="0.25">
      <c r="B134" s="134"/>
      <c r="D134" s="135" t="s">
        <v>76</v>
      </c>
      <c r="E134" s="144"/>
      <c r="F134" s="144" t="s">
        <v>290</v>
      </c>
      <c r="I134" s="137"/>
      <c r="J134" s="145">
        <f>BK134</f>
        <v>0</v>
      </c>
      <c r="L134" s="134"/>
      <c r="M134" s="138"/>
      <c r="N134" s="139"/>
      <c r="O134" s="139"/>
      <c r="P134" s="140">
        <f>P135</f>
        <v>0</v>
      </c>
      <c r="Q134" s="139"/>
      <c r="R134" s="140">
        <f>R135</f>
        <v>0</v>
      </c>
      <c r="S134" s="139"/>
      <c r="T134" s="141">
        <f>T135</f>
        <v>0</v>
      </c>
      <c r="AR134" s="135" t="s">
        <v>83</v>
      </c>
      <c r="AT134" s="142" t="s">
        <v>76</v>
      </c>
      <c r="AU134" s="142" t="s">
        <v>83</v>
      </c>
      <c r="AY134" s="135" t="s">
        <v>237</v>
      </c>
      <c r="BK134" s="143">
        <f>BK135</f>
        <v>0</v>
      </c>
    </row>
    <row r="135" spans="1:65" s="2" customFormat="1" ht="21.75" customHeight="1" x14ac:dyDescent="0.2">
      <c r="A135" s="29"/>
      <c r="B135" s="146"/>
      <c r="C135" s="147" t="s">
        <v>89</v>
      </c>
      <c r="D135" s="147" t="s">
        <v>240</v>
      </c>
      <c r="E135" s="148"/>
      <c r="F135" s="149" t="s">
        <v>292</v>
      </c>
      <c r="G135" s="150" t="s">
        <v>266</v>
      </c>
      <c r="H135" s="151">
        <v>0.54900000000000004</v>
      </c>
      <c r="I135" s="152"/>
      <c r="J135" s="153">
        <f>ROUND(I135*H135,2)</f>
        <v>0</v>
      </c>
      <c r="K135" s="154"/>
      <c r="L135" s="30"/>
      <c r="M135" s="155" t="s">
        <v>1</v>
      </c>
      <c r="N135" s="156" t="s">
        <v>43</v>
      </c>
      <c r="O135" s="54"/>
      <c r="P135" s="157">
        <f>O135*H135</f>
        <v>0</v>
      </c>
      <c r="Q135" s="157">
        <v>0</v>
      </c>
      <c r="R135" s="157">
        <f>Q135*H135</f>
        <v>0</v>
      </c>
      <c r="S135" s="157">
        <v>0</v>
      </c>
      <c r="T135" s="158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>IF(N135="základná",J135,0)</f>
        <v>0</v>
      </c>
      <c r="BF135" s="160">
        <f>IF(N135="znížená",J135,0)</f>
        <v>0</v>
      </c>
      <c r="BG135" s="160">
        <f>IF(N135="zákl. prenesená",J135,0)</f>
        <v>0</v>
      </c>
      <c r="BH135" s="160">
        <f>IF(N135="zníž. prenesená",J135,0)</f>
        <v>0</v>
      </c>
      <c r="BI135" s="160">
        <f>IF(N135="nulová",J135,0)</f>
        <v>0</v>
      </c>
      <c r="BJ135" s="14" t="s">
        <v>89</v>
      </c>
      <c r="BK135" s="160">
        <f>ROUND(I135*H135,2)</f>
        <v>0</v>
      </c>
      <c r="BL135" s="14" t="s">
        <v>243</v>
      </c>
      <c r="BM135" s="159" t="s">
        <v>3339</v>
      </c>
    </row>
    <row r="136" spans="1:65" s="12" customFormat="1" ht="25.95" customHeight="1" x14ac:dyDescent="0.25">
      <c r="B136" s="134"/>
      <c r="D136" s="135" t="s">
        <v>76</v>
      </c>
      <c r="E136" s="136"/>
      <c r="F136" s="136" t="s">
        <v>1462</v>
      </c>
      <c r="I136" s="137"/>
      <c r="J136" s="122">
        <f>BK136</f>
        <v>0</v>
      </c>
      <c r="L136" s="134"/>
      <c r="M136" s="138"/>
      <c r="N136" s="139"/>
      <c r="O136" s="139"/>
      <c r="P136" s="140">
        <f>P137</f>
        <v>0</v>
      </c>
      <c r="Q136" s="139"/>
      <c r="R136" s="140">
        <f>R137</f>
        <v>1.9419999999999999E-3</v>
      </c>
      <c r="S136" s="139"/>
      <c r="T136" s="141">
        <f>T137</f>
        <v>0</v>
      </c>
      <c r="AR136" s="135" t="s">
        <v>89</v>
      </c>
      <c r="AT136" s="142" t="s">
        <v>76</v>
      </c>
      <c r="AU136" s="142" t="s">
        <v>77</v>
      </c>
      <c r="AY136" s="135" t="s">
        <v>237</v>
      </c>
      <c r="BK136" s="143">
        <f>BK137</f>
        <v>0</v>
      </c>
    </row>
    <row r="137" spans="1:65" s="12" customFormat="1" ht="22.95" customHeight="1" x14ac:dyDescent="0.25">
      <c r="B137" s="134"/>
      <c r="D137" s="135" t="s">
        <v>76</v>
      </c>
      <c r="E137" s="144"/>
      <c r="F137" s="144" t="s">
        <v>1470</v>
      </c>
      <c r="I137" s="137"/>
      <c r="J137" s="145">
        <f>BK137</f>
        <v>0</v>
      </c>
      <c r="L137" s="134"/>
      <c r="M137" s="138"/>
      <c r="N137" s="139"/>
      <c r="O137" s="139"/>
      <c r="P137" s="140">
        <f>SUM(P138:P141)</f>
        <v>0</v>
      </c>
      <c r="Q137" s="139"/>
      <c r="R137" s="140">
        <f>SUM(R138:R141)</f>
        <v>1.9419999999999999E-3</v>
      </c>
      <c r="S137" s="139"/>
      <c r="T137" s="141">
        <f>SUM(T138:T141)</f>
        <v>0</v>
      </c>
      <c r="AR137" s="135" t="s">
        <v>89</v>
      </c>
      <c r="AT137" s="142" t="s">
        <v>76</v>
      </c>
      <c r="AU137" s="142" t="s">
        <v>83</v>
      </c>
      <c r="AY137" s="135" t="s">
        <v>237</v>
      </c>
      <c r="BK137" s="143">
        <f>SUM(BK138:BK141)</f>
        <v>0</v>
      </c>
    </row>
    <row r="138" spans="1:65" s="2" customFormat="1" ht="21.75" customHeight="1" x14ac:dyDescent="0.2">
      <c r="A138" s="29"/>
      <c r="B138" s="146"/>
      <c r="C138" s="147" t="s">
        <v>247</v>
      </c>
      <c r="D138" s="147" t="s">
        <v>240</v>
      </c>
      <c r="E138" s="148"/>
      <c r="F138" s="149" t="s">
        <v>1687</v>
      </c>
      <c r="G138" s="150" t="s">
        <v>307</v>
      </c>
      <c r="H138" s="151">
        <v>1</v>
      </c>
      <c r="I138" s="152"/>
      <c r="J138" s="153">
        <f>ROUND(I138*H138,2)</f>
        <v>0</v>
      </c>
      <c r="K138" s="154"/>
      <c r="L138" s="30"/>
      <c r="M138" s="155" t="s">
        <v>1</v>
      </c>
      <c r="N138" s="156" t="s">
        <v>43</v>
      </c>
      <c r="O138" s="54"/>
      <c r="P138" s="157">
        <f>O138*H138</f>
        <v>0</v>
      </c>
      <c r="Q138" s="157">
        <v>1E-4</v>
      </c>
      <c r="R138" s="157">
        <f>Q138*H138</f>
        <v>1E-4</v>
      </c>
      <c r="S138" s="157">
        <v>0</v>
      </c>
      <c r="T138" s="158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286</v>
      </c>
      <c r="AT138" s="159" t="s">
        <v>240</v>
      </c>
      <c r="AU138" s="159" t="s">
        <v>89</v>
      </c>
      <c r="AY138" s="14" t="s">
        <v>237</v>
      </c>
      <c r="BE138" s="160">
        <f>IF(N138="základná",J138,0)</f>
        <v>0</v>
      </c>
      <c r="BF138" s="160">
        <f>IF(N138="znížená",J138,0)</f>
        <v>0</v>
      </c>
      <c r="BG138" s="160">
        <f>IF(N138="zákl. prenesená",J138,0)</f>
        <v>0</v>
      </c>
      <c r="BH138" s="160">
        <f>IF(N138="zníž. prenesená",J138,0)</f>
        <v>0</v>
      </c>
      <c r="BI138" s="160">
        <f>IF(N138="nulová",J138,0)</f>
        <v>0</v>
      </c>
      <c r="BJ138" s="14" t="s">
        <v>89</v>
      </c>
      <c r="BK138" s="160">
        <f>ROUND(I138*H138,2)</f>
        <v>0</v>
      </c>
      <c r="BL138" s="14" t="s">
        <v>286</v>
      </c>
      <c r="BM138" s="159" t="s">
        <v>3340</v>
      </c>
    </row>
    <row r="139" spans="1:65" s="2" customFormat="1" ht="21.75" customHeight="1" x14ac:dyDescent="0.2">
      <c r="A139" s="29"/>
      <c r="B139" s="146"/>
      <c r="C139" s="161" t="s">
        <v>243</v>
      </c>
      <c r="D139" s="161" t="s">
        <v>310</v>
      </c>
      <c r="E139" s="162"/>
      <c r="F139" s="163" t="s">
        <v>1689</v>
      </c>
      <c r="G139" s="164" t="s">
        <v>307</v>
      </c>
      <c r="H139" s="165">
        <v>1</v>
      </c>
      <c r="I139" s="166"/>
      <c r="J139" s="167">
        <f>ROUND(I139*H139,2)</f>
        <v>0</v>
      </c>
      <c r="K139" s="168"/>
      <c r="L139" s="169"/>
      <c r="M139" s="170" t="s">
        <v>1</v>
      </c>
      <c r="N139" s="171" t="s">
        <v>43</v>
      </c>
      <c r="O139" s="54"/>
      <c r="P139" s="157">
        <f>O139*H139</f>
        <v>0</v>
      </c>
      <c r="Q139" s="157">
        <v>4.6999999999999999E-4</v>
      </c>
      <c r="R139" s="157">
        <f>Q139*H139</f>
        <v>4.6999999999999999E-4</v>
      </c>
      <c r="S139" s="157">
        <v>0</v>
      </c>
      <c r="T139" s="158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312</v>
      </c>
      <c r="AT139" s="159" t="s">
        <v>310</v>
      </c>
      <c r="AU139" s="159" t="s">
        <v>89</v>
      </c>
      <c r="AY139" s="14" t="s">
        <v>237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4" t="s">
        <v>89</v>
      </c>
      <c r="BK139" s="160">
        <f>ROUND(I139*H139,2)</f>
        <v>0</v>
      </c>
      <c r="BL139" s="14" t="s">
        <v>286</v>
      </c>
      <c r="BM139" s="159" t="s">
        <v>3342</v>
      </c>
    </row>
    <row r="140" spans="1:65" s="2" customFormat="1" ht="33" customHeight="1" x14ac:dyDescent="0.2">
      <c r="A140" s="29"/>
      <c r="B140" s="146"/>
      <c r="C140" s="161" t="s">
        <v>252</v>
      </c>
      <c r="D140" s="161" t="s">
        <v>310</v>
      </c>
      <c r="E140" s="162"/>
      <c r="F140" s="163" t="s">
        <v>4858</v>
      </c>
      <c r="G140" s="164" t="s">
        <v>242</v>
      </c>
      <c r="H140" s="165">
        <v>0.4</v>
      </c>
      <c r="I140" s="166"/>
      <c r="J140" s="167">
        <f>ROUND(I140*H140,2)</f>
        <v>0</v>
      </c>
      <c r="K140" s="168"/>
      <c r="L140" s="169"/>
      <c r="M140" s="170" t="s">
        <v>1</v>
      </c>
      <c r="N140" s="171" t="s">
        <v>43</v>
      </c>
      <c r="O140" s="54"/>
      <c r="P140" s="157">
        <f>O140*H140</f>
        <v>0</v>
      </c>
      <c r="Q140" s="157">
        <v>3.4299999999999999E-3</v>
      </c>
      <c r="R140" s="157">
        <f>Q140*H140</f>
        <v>1.372E-3</v>
      </c>
      <c r="S140" s="157">
        <v>0</v>
      </c>
      <c r="T140" s="158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312</v>
      </c>
      <c r="AT140" s="159" t="s">
        <v>310</v>
      </c>
      <c r="AU140" s="159" t="s">
        <v>89</v>
      </c>
      <c r="AY140" s="14" t="s">
        <v>237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4" t="s">
        <v>89</v>
      </c>
      <c r="BK140" s="160">
        <f>ROUND(I140*H140,2)</f>
        <v>0</v>
      </c>
      <c r="BL140" s="14" t="s">
        <v>286</v>
      </c>
      <c r="BM140" s="159" t="s">
        <v>3343</v>
      </c>
    </row>
    <row r="141" spans="1:65" s="2" customFormat="1" ht="21.75" customHeight="1" x14ac:dyDescent="0.2">
      <c r="A141" s="29"/>
      <c r="B141" s="146"/>
      <c r="C141" s="147" t="s">
        <v>238</v>
      </c>
      <c r="D141" s="147" t="s">
        <v>240</v>
      </c>
      <c r="E141" s="148"/>
      <c r="F141" s="149" t="s">
        <v>1693</v>
      </c>
      <c r="G141" s="150" t="s">
        <v>266</v>
      </c>
      <c r="H141" s="151">
        <v>2E-3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0</v>
      </c>
      <c r="R141" s="157">
        <f>Q141*H141</f>
        <v>0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286</v>
      </c>
      <c r="AT141" s="159" t="s">
        <v>240</v>
      </c>
      <c r="AU141" s="159" t="s">
        <v>89</v>
      </c>
      <c r="AY141" s="14" t="s">
        <v>237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286</v>
      </c>
      <c r="BM141" s="159" t="s">
        <v>3344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1081</v>
      </c>
      <c r="I142" s="137"/>
      <c r="J142" s="122">
        <f>BK142</f>
        <v>0</v>
      </c>
      <c r="L142" s="134"/>
      <c r="M142" s="138"/>
      <c r="N142" s="139"/>
      <c r="O142" s="139"/>
      <c r="P142" s="140">
        <f>P143+P185+P188</f>
        <v>0</v>
      </c>
      <c r="Q142" s="139"/>
      <c r="R142" s="140">
        <f>R143+R185+R188</f>
        <v>0.42131499999999994</v>
      </c>
      <c r="S142" s="139"/>
      <c r="T142" s="141">
        <f>T143+T185+T188</f>
        <v>0</v>
      </c>
      <c r="AR142" s="135" t="s">
        <v>247</v>
      </c>
      <c r="AT142" s="142" t="s">
        <v>76</v>
      </c>
      <c r="AU142" s="142" t="s">
        <v>77</v>
      </c>
      <c r="AY142" s="135" t="s">
        <v>237</v>
      </c>
      <c r="BK142" s="143">
        <f>BK143+BK185+BK188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1695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SUM(P144:P184)</f>
        <v>0</v>
      </c>
      <c r="Q143" s="139"/>
      <c r="R143" s="140">
        <f>SUM(R144:R184)</f>
        <v>0.11121499999999998</v>
      </c>
      <c r="S143" s="139"/>
      <c r="T143" s="141">
        <f>SUM(T144:T184)</f>
        <v>0</v>
      </c>
      <c r="AR143" s="135" t="s">
        <v>247</v>
      </c>
      <c r="AT143" s="142" t="s">
        <v>76</v>
      </c>
      <c r="AU143" s="142" t="s">
        <v>83</v>
      </c>
      <c r="AY143" s="135" t="s">
        <v>237</v>
      </c>
      <c r="BK143" s="143">
        <f>SUM(BK144:BK184)</f>
        <v>0</v>
      </c>
    </row>
    <row r="144" spans="1:65" s="2" customFormat="1" ht="21.75" customHeight="1" x14ac:dyDescent="0.2">
      <c r="A144" s="29"/>
      <c r="B144" s="146"/>
      <c r="C144" s="147" t="s">
        <v>259</v>
      </c>
      <c r="D144" s="147" t="s">
        <v>240</v>
      </c>
      <c r="E144" s="148"/>
      <c r="F144" s="149" t="s">
        <v>1718</v>
      </c>
      <c r="G144" s="150" t="s">
        <v>307</v>
      </c>
      <c r="H144" s="151">
        <v>2</v>
      </c>
      <c r="I144" s="152"/>
      <c r="J144" s="153">
        <f t="shared" ref="J144:J184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84" si="1">O144*H144</f>
        <v>0</v>
      </c>
      <c r="Q144" s="157">
        <v>0</v>
      </c>
      <c r="R144" s="157">
        <f t="shared" ref="R144:R184" si="2">Q144*H144</f>
        <v>0</v>
      </c>
      <c r="S144" s="157">
        <v>0</v>
      </c>
      <c r="T144" s="158">
        <f t="shared" ref="T144:T184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436</v>
      </c>
      <c r="AT144" s="159" t="s">
        <v>240</v>
      </c>
      <c r="AU144" s="159" t="s">
        <v>89</v>
      </c>
      <c r="AY144" s="14" t="s">
        <v>237</v>
      </c>
      <c r="BE144" s="160">
        <f t="shared" ref="BE144:BE184" si="4">IF(N144="základná",J144,0)</f>
        <v>0</v>
      </c>
      <c r="BF144" s="160">
        <f t="shared" ref="BF144:BF184" si="5">IF(N144="znížená",J144,0)</f>
        <v>0</v>
      </c>
      <c r="BG144" s="160">
        <f t="shared" ref="BG144:BG184" si="6">IF(N144="zákl. prenesená",J144,0)</f>
        <v>0</v>
      </c>
      <c r="BH144" s="160">
        <f t="shared" ref="BH144:BH184" si="7">IF(N144="zníž. prenesená",J144,0)</f>
        <v>0</v>
      </c>
      <c r="BI144" s="160">
        <f t="shared" ref="BI144:BI184" si="8">IF(N144="nulová",J144,0)</f>
        <v>0</v>
      </c>
      <c r="BJ144" s="14" t="s">
        <v>89</v>
      </c>
      <c r="BK144" s="160">
        <f t="shared" ref="BK144:BK184" si="9">ROUND(I144*H144,2)</f>
        <v>0</v>
      </c>
      <c r="BL144" s="14" t="s">
        <v>436</v>
      </c>
      <c r="BM144" s="159" t="s">
        <v>3345</v>
      </c>
    </row>
    <row r="145" spans="1:65" s="2" customFormat="1" ht="16.5" customHeight="1" x14ac:dyDescent="0.2">
      <c r="A145" s="29"/>
      <c r="B145" s="146"/>
      <c r="C145" s="161" t="s">
        <v>262</v>
      </c>
      <c r="D145" s="161" t="s">
        <v>310</v>
      </c>
      <c r="E145" s="162"/>
      <c r="F145" s="163" t="s">
        <v>1720</v>
      </c>
      <c r="G145" s="164" t="s">
        <v>307</v>
      </c>
      <c r="H145" s="165">
        <v>2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1.0000000000000001E-5</v>
      </c>
      <c r="R145" s="157">
        <f t="shared" si="2"/>
        <v>2.0000000000000002E-5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574</v>
      </c>
      <c r="AT145" s="159" t="s">
        <v>310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574</v>
      </c>
      <c r="BM145" s="159" t="s">
        <v>3346</v>
      </c>
    </row>
    <row r="146" spans="1:65" s="2" customFormat="1" ht="21.75" customHeight="1" x14ac:dyDescent="0.2">
      <c r="A146" s="29"/>
      <c r="B146" s="146"/>
      <c r="C146" s="147" t="s">
        <v>257</v>
      </c>
      <c r="D146" s="147" t="s">
        <v>240</v>
      </c>
      <c r="E146" s="148"/>
      <c r="F146" s="149" t="s">
        <v>3347</v>
      </c>
      <c r="G146" s="150" t="s">
        <v>376</v>
      </c>
      <c r="H146" s="151">
        <v>18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436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436</v>
      </c>
      <c r="BM146" s="159" t="s">
        <v>3348</v>
      </c>
    </row>
    <row r="147" spans="1:65" s="2" customFormat="1" ht="16.5" customHeight="1" x14ac:dyDescent="0.2">
      <c r="A147" s="29"/>
      <c r="B147" s="146"/>
      <c r="C147" s="161" t="s">
        <v>268</v>
      </c>
      <c r="D147" s="161" t="s">
        <v>310</v>
      </c>
      <c r="E147" s="162"/>
      <c r="F147" s="163" t="s">
        <v>3349</v>
      </c>
      <c r="G147" s="164" t="s">
        <v>376</v>
      </c>
      <c r="H147" s="165">
        <v>18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7.3999999999999999E-4</v>
      </c>
      <c r="R147" s="157">
        <f t="shared" si="2"/>
        <v>1.332E-2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574</v>
      </c>
      <c r="AT147" s="159" t="s">
        <v>310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574</v>
      </c>
      <c r="BM147" s="159" t="s">
        <v>3350</v>
      </c>
    </row>
    <row r="148" spans="1:65" s="2" customFormat="1" ht="21.75" customHeight="1" x14ac:dyDescent="0.2">
      <c r="A148" s="29"/>
      <c r="B148" s="146"/>
      <c r="C148" s="161" t="s">
        <v>271</v>
      </c>
      <c r="D148" s="161" t="s">
        <v>310</v>
      </c>
      <c r="E148" s="162"/>
      <c r="F148" s="163" t="s">
        <v>1726</v>
      </c>
      <c r="G148" s="164" t="s">
        <v>307</v>
      </c>
      <c r="H148" s="165">
        <v>12</v>
      </c>
      <c r="I148" s="166"/>
      <c r="J148" s="167">
        <f t="shared" si="0"/>
        <v>0</v>
      </c>
      <c r="K148" s="168"/>
      <c r="L148" s="169"/>
      <c r="M148" s="170" t="s">
        <v>1</v>
      </c>
      <c r="N148" s="171" t="s">
        <v>43</v>
      </c>
      <c r="O148" s="54"/>
      <c r="P148" s="157">
        <f t="shared" si="1"/>
        <v>0</v>
      </c>
      <c r="Q148" s="157">
        <v>1.0000000000000001E-5</v>
      </c>
      <c r="R148" s="157">
        <f t="shared" si="2"/>
        <v>1.2000000000000002E-4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574</v>
      </c>
      <c r="AT148" s="159" t="s">
        <v>310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574</v>
      </c>
      <c r="BM148" s="159" t="s">
        <v>3351</v>
      </c>
    </row>
    <row r="149" spans="1:65" s="2" customFormat="1" ht="16.5" customHeight="1" x14ac:dyDescent="0.2">
      <c r="A149" s="29"/>
      <c r="B149" s="146"/>
      <c r="C149" s="147" t="s">
        <v>274</v>
      </c>
      <c r="D149" s="147" t="s">
        <v>240</v>
      </c>
      <c r="E149" s="148"/>
      <c r="F149" s="149" t="s">
        <v>4028</v>
      </c>
      <c r="G149" s="150" t="s">
        <v>307</v>
      </c>
      <c r="H149" s="151">
        <v>2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436</v>
      </c>
      <c r="AT149" s="159" t="s">
        <v>240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436</v>
      </c>
      <c r="BM149" s="159" t="s">
        <v>4029</v>
      </c>
    </row>
    <row r="150" spans="1:65" s="2" customFormat="1" ht="16.5" customHeight="1" x14ac:dyDescent="0.2">
      <c r="A150" s="29"/>
      <c r="B150" s="146"/>
      <c r="C150" s="161" t="s">
        <v>277</v>
      </c>
      <c r="D150" s="161" t="s">
        <v>310</v>
      </c>
      <c r="E150" s="162"/>
      <c r="F150" s="163" t="s">
        <v>4030</v>
      </c>
      <c r="G150" s="164" t="s">
        <v>307</v>
      </c>
      <c r="H150" s="165">
        <v>2</v>
      </c>
      <c r="I150" s="166"/>
      <c r="J150" s="167">
        <f t="shared" si="0"/>
        <v>0</v>
      </c>
      <c r="K150" s="168"/>
      <c r="L150" s="169"/>
      <c r="M150" s="170" t="s">
        <v>1</v>
      </c>
      <c r="N150" s="171" t="s">
        <v>43</v>
      </c>
      <c r="O150" s="54"/>
      <c r="P150" s="157">
        <f t="shared" si="1"/>
        <v>0</v>
      </c>
      <c r="Q150" s="157">
        <v>1.0999999999999999E-2</v>
      </c>
      <c r="R150" s="157">
        <f t="shared" si="2"/>
        <v>2.1999999999999999E-2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574</v>
      </c>
      <c r="AT150" s="159" t="s">
        <v>310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574</v>
      </c>
      <c r="BM150" s="159" t="s">
        <v>4031</v>
      </c>
    </row>
    <row r="151" spans="1:65" s="2" customFormat="1" ht="21.75" customHeight="1" x14ac:dyDescent="0.2">
      <c r="A151" s="29"/>
      <c r="B151" s="146"/>
      <c r="C151" s="147" t="s">
        <v>280</v>
      </c>
      <c r="D151" s="147" t="s">
        <v>240</v>
      </c>
      <c r="E151" s="148"/>
      <c r="F151" s="149" t="s">
        <v>1736</v>
      </c>
      <c r="G151" s="150" t="s">
        <v>307</v>
      </c>
      <c r="H151" s="151">
        <v>10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436</v>
      </c>
      <c r="AT151" s="159" t="s">
        <v>240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436</v>
      </c>
      <c r="BM151" s="159" t="s">
        <v>3360</v>
      </c>
    </row>
    <row r="152" spans="1:65" s="2" customFormat="1" ht="33" customHeight="1" x14ac:dyDescent="0.2">
      <c r="A152" s="29"/>
      <c r="B152" s="146"/>
      <c r="C152" s="147" t="s">
        <v>283</v>
      </c>
      <c r="D152" s="147" t="s">
        <v>240</v>
      </c>
      <c r="E152" s="148"/>
      <c r="F152" s="149" t="s">
        <v>4103</v>
      </c>
      <c r="G152" s="150" t="s">
        <v>307</v>
      </c>
      <c r="H152" s="151">
        <v>8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436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436</v>
      </c>
      <c r="BM152" s="159" t="s">
        <v>4104</v>
      </c>
    </row>
    <row r="153" spans="1:65" s="2" customFormat="1" ht="16.5" customHeight="1" x14ac:dyDescent="0.2">
      <c r="A153" s="29"/>
      <c r="B153" s="146"/>
      <c r="C153" s="161" t="s">
        <v>286</v>
      </c>
      <c r="D153" s="161" t="s">
        <v>310</v>
      </c>
      <c r="E153" s="162"/>
      <c r="F153" s="163" t="s">
        <v>4105</v>
      </c>
      <c r="G153" s="164" t="s">
        <v>307</v>
      </c>
      <c r="H153" s="165">
        <v>8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1.0000000000000001E-5</v>
      </c>
      <c r="R153" s="157">
        <f t="shared" si="2"/>
        <v>8.0000000000000007E-5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574</v>
      </c>
      <c r="AT153" s="159" t="s">
        <v>310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574</v>
      </c>
      <c r="BM153" s="159" t="s">
        <v>4106</v>
      </c>
    </row>
    <row r="154" spans="1:65" s="2" customFormat="1" ht="33" customHeight="1" x14ac:dyDescent="0.2">
      <c r="A154" s="29"/>
      <c r="B154" s="146"/>
      <c r="C154" s="147" t="s">
        <v>291</v>
      </c>
      <c r="D154" s="147" t="s">
        <v>240</v>
      </c>
      <c r="E154" s="148"/>
      <c r="F154" s="149" t="s">
        <v>4032</v>
      </c>
      <c r="G154" s="150" t="s">
        <v>307</v>
      </c>
      <c r="H154" s="151">
        <v>1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0</v>
      </c>
      <c r="R154" s="157">
        <f t="shared" si="2"/>
        <v>0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436</v>
      </c>
      <c r="AT154" s="159" t="s">
        <v>240</v>
      </c>
      <c r="AU154" s="159" t="s">
        <v>89</v>
      </c>
      <c r="AY154" s="14" t="s">
        <v>237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436</v>
      </c>
      <c r="BM154" s="159" t="s">
        <v>4033</v>
      </c>
    </row>
    <row r="155" spans="1:65" s="2" customFormat="1" ht="21.75" customHeight="1" x14ac:dyDescent="0.2">
      <c r="A155" s="29"/>
      <c r="B155" s="146"/>
      <c r="C155" s="161" t="s">
        <v>294</v>
      </c>
      <c r="D155" s="161" t="s">
        <v>310</v>
      </c>
      <c r="E155" s="162"/>
      <c r="F155" s="163" t="s">
        <v>4034</v>
      </c>
      <c r="G155" s="164" t="s">
        <v>307</v>
      </c>
      <c r="H155" s="165">
        <v>1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3.8000000000000002E-4</v>
      </c>
      <c r="R155" s="157">
        <f t="shared" si="2"/>
        <v>3.8000000000000002E-4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574</v>
      </c>
      <c r="AT155" s="159" t="s">
        <v>310</v>
      </c>
      <c r="AU155" s="159" t="s">
        <v>89</v>
      </c>
      <c r="AY155" s="14" t="s">
        <v>237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574</v>
      </c>
      <c r="BM155" s="159" t="s">
        <v>4035</v>
      </c>
    </row>
    <row r="156" spans="1:65" s="2" customFormat="1" ht="16.5" customHeight="1" x14ac:dyDescent="0.2">
      <c r="A156" s="29"/>
      <c r="B156" s="146"/>
      <c r="C156" s="147" t="s">
        <v>297</v>
      </c>
      <c r="D156" s="147" t="s">
        <v>240</v>
      </c>
      <c r="E156" s="148"/>
      <c r="F156" s="149" t="s">
        <v>1754</v>
      </c>
      <c r="G156" s="150" t="s">
        <v>307</v>
      </c>
      <c r="H156" s="151">
        <v>1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0</v>
      </c>
      <c r="R156" s="157">
        <f t="shared" si="2"/>
        <v>0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436</v>
      </c>
      <c r="AT156" s="159" t="s">
        <v>240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436</v>
      </c>
      <c r="BM156" s="159" t="s">
        <v>3361</v>
      </c>
    </row>
    <row r="157" spans="1:65" s="2" customFormat="1" ht="21.75" customHeight="1" x14ac:dyDescent="0.2">
      <c r="A157" s="29"/>
      <c r="B157" s="146"/>
      <c r="C157" s="161" t="s">
        <v>7</v>
      </c>
      <c r="D157" s="161" t="s">
        <v>310</v>
      </c>
      <c r="E157" s="162"/>
      <c r="F157" s="163" t="s">
        <v>1756</v>
      </c>
      <c r="G157" s="164" t="s">
        <v>307</v>
      </c>
      <c r="H157" s="165">
        <v>1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1.4999999999999999E-4</v>
      </c>
      <c r="R157" s="157">
        <f t="shared" si="2"/>
        <v>1.4999999999999999E-4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574</v>
      </c>
      <c r="AT157" s="159" t="s">
        <v>310</v>
      </c>
      <c r="AU157" s="159" t="s">
        <v>89</v>
      </c>
      <c r="AY157" s="14" t="s">
        <v>237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574</v>
      </c>
      <c r="BM157" s="159" t="s">
        <v>3362</v>
      </c>
    </row>
    <row r="158" spans="1:65" s="2" customFormat="1" ht="16.5" customHeight="1" x14ac:dyDescent="0.2">
      <c r="A158" s="29"/>
      <c r="B158" s="146"/>
      <c r="C158" s="147" t="s">
        <v>305</v>
      </c>
      <c r="D158" s="147" t="s">
        <v>240</v>
      </c>
      <c r="E158" s="148"/>
      <c r="F158" s="149" t="s">
        <v>2475</v>
      </c>
      <c r="G158" s="150" t="s">
        <v>307</v>
      </c>
      <c r="H158" s="151">
        <v>1</v>
      </c>
      <c r="I158" s="152"/>
      <c r="J158" s="153">
        <f t="shared" si="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"/>
        <v>0</v>
      </c>
      <c r="Q158" s="157">
        <v>0</v>
      </c>
      <c r="R158" s="157">
        <f t="shared" si="2"/>
        <v>0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436</v>
      </c>
      <c r="AT158" s="159" t="s">
        <v>240</v>
      </c>
      <c r="AU158" s="159" t="s">
        <v>89</v>
      </c>
      <c r="AY158" s="14" t="s">
        <v>237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436</v>
      </c>
      <c r="BM158" s="159" t="s">
        <v>3365</v>
      </c>
    </row>
    <row r="159" spans="1:65" s="2" customFormat="1" ht="21.75" customHeight="1" x14ac:dyDescent="0.2">
      <c r="A159" s="29"/>
      <c r="B159" s="146"/>
      <c r="C159" s="161" t="s">
        <v>309</v>
      </c>
      <c r="D159" s="161" t="s">
        <v>310</v>
      </c>
      <c r="E159" s="162"/>
      <c r="F159" s="163" t="s">
        <v>3366</v>
      </c>
      <c r="G159" s="164" t="s">
        <v>307</v>
      </c>
      <c r="H159" s="165">
        <v>1</v>
      </c>
      <c r="I159" s="166"/>
      <c r="J159" s="167">
        <f t="shared" si="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"/>
        <v>0</v>
      </c>
      <c r="Q159" s="157">
        <v>4.2000000000000002E-4</v>
      </c>
      <c r="R159" s="157">
        <f t="shared" si="2"/>
        <v>4.2000000000000002E-4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574</v>
      </c>
      <c r="AT159" s="159" t="s">
        <v>310</v>
      </c>
      <c r="AU159" s="159" t="s">
        <v>89</v>
      </c>
      <c r="AY159" s="14" t="s">
        <v>237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574</v>
      </c>
      <c r="BM159" s="159" t="s">
        <v>3367</v>
      </c>
    </row>
    <row r="160" spans="1:65" s="2" customFormat="1" ht="21.75" customHeight="1" x14ac:dyDescent="0.2">
      <c r="A160" s="29"/>
      <c r="B160" s="146"/>
      <c r="C160" s="147" t="s">
        <v>314</v>
      </c>
      <c r="D160" s="147" t="s">
        <v>240</v>
      </c>
      <c r="E160" s="148"/>
      <c r="F160" s="149" t="s">
        <v>4107</v>
      </c>
      <c r="G160" s="150" t="s">
        <v>307</v>
      </c>
      <c r="H160" s="151">
        <v>1</v>
      </c>
      <c r="I160" s="152"/>
      <c r="J160" s="153">
        <f t="shared" si="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"/>
        <v>0</v>
      </c>
      <c r="Q160" s="157">
        <v>0</v>
      </c>
      <c r="R160" s="157">
        <f t="shared" si="2"/>
        <v>0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436</v>
      </c>
      <c r="AT160" s="159" t="s">
        <v>240</v>
      </c>
      <c r="AU160" s="159" t="s">
        <v>89</v>
      </c>
      <c r="AY160" s="14" t="s">
        <v>237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436</v>
      </c>
      <c r="BM160" s="159" t="s">
        <v>4108</v>
      </c>
    </row>
    <row r="161" spans="1:65" s="2" customFormat="1" ht="21.75" customHeight="1" x14ac:dyDescent="0.2">
      <c r="A161" s="29"/>
      <c r="B161" s="146"/>
      <c r="C161" s="161" t="s">
        <v>317</v>
      </c>
      <c r="D161" s="161" t="s">
        <v>310</v>
      </c>
      <c r="E161" s="162"/>
      <c r="F161" s="163" t="s">
        <v>4880</v>
      </c>
      <c r="G161" s="164" t="s">
        <v>307</v>
      </c>
      <c r="H161" s="165">
        <v>1</v>
      </c>
      <c r="I161" s="166"/>
      <c r="J161" s="167">
        <f t="shared" si="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"/>
        <v>0</v>
      </c>
      <c r="Q161" s="157">
        <v>2.1999999999999999E-2</v>
      </c>
      <c r="R161" s="157">
        <f t="shared" si="2"/>
        <v>2.1999999999999999E-2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574</v>
      </c>
      <c r="AT161" s="159" t="s">
        <v>310</v>
      </c>
      <c r="AU161" s="159" t="s">
        <v>89</v>
      </c>
      <c r="AY161" s="14" t="s">
        <v>237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574</v>
      </c>
      <c r="BM161" s="159" t="s">
        <v>4109</v>
      </c>
    </row>
    <row r="162" spans="1:65" s="2" customFormat="1" ht="21.75" customHeight="1" x14ac:dyDescent="0.2">
      <c r="A162" s="29"/>
      <c r="B162" s="146"/>
      <c r="C162" s="147" t="s">
        <v>320</v>
      </c>
      <c r="D162" s="147" t="s">
        <v>240</v>
      </c>
      <c r="E162" s="148"/>
      <c r="F162" s="149" t="s">
        <v>3372</v>
      </c>
      <c r="G162" s="150" t="s">
        <v>376</v>
      </c>
      <c r="H162" s="151">
        <v>17</v>
      </c>
      <c r="I162" s="152"/>
      <c r="J162" s="153">
        <f t="shared" si="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"/>
        <v>0</v>
      </c>
      <c r="Q162" s="157">
        <v>0</v>
      </c>
      <c r="R162" s="157">
        <f t="shared" si="2"/>
        <v>0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436</v>
      </c>
      <c r="AT162" s="159" t="s">
        <v>240</v>
      </c>
      <c r="AU162" s="159" t="s">
        <v>89</v>
      </c>
      <c r="AY162" s="14" t="s">
        <v>237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436</v>
      </c>
      <c r="BM162" s="159" t="s">
        <v>3373</v>
      </c>
    </row>
    <row r="163" spans="1:65" s="2" customFormat="1" ht="16.5" customHeight="1" x14ac:dyDescent="0.2">
      <c r="A163" s="29"/>
      <c r="B163" s="146"/>
      <c r="C163" s="161" t="s">
        <v>323</v>
      </c>
      <c r="D163" s="161" t="s">
        <v>310</v>
      </c>
      <c r="E163" s="162"/>
      <c r="F163" s="163" t="s">
        <v>3374</v>
      </c>
      <c r="G163" s="164" t="s">
        <v>1382</v>
      </c>
      <c r="H163" s="165">
        <v>10.625</v>
      </c>
      <c r="I163" s="166"/>
      <c r="J163" s="167">
        <f t="shared" si="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"/>
        <v>0</v>
      </c>
      <c r="Q163" s="157">
        <v>1E-3</v>
      </c>
      <c r="R163" s="157">
        <f t="shared" si="2"/>
        <v>1.0625000000000001E-2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574</v>
      </c>
      <c r="AT163" s="159" t="s">
        <v>310</v>
      </c>
      <c r="AU163" s="159" t="s">
        <v>89</v>
      </c>
      <c r="AY163" s="14" t="s">
        <v>237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574</v>
      </c>
      <c r="BM163" s="159" t="s">
        <v>3375</v>
      </c>
    </row>
    <row r="164" spans="1:65" s="2" customFormat="1" ht="16.5" customHeight="1" x14ac:dyDescent="0.2">
      <c r="A164" s="29"/>
      <c r="B164" s="146"/>
      <c r="C164" s="147" t="s">
        <v>326</v>
      </c>
      <c r="D164" s="147" t="s">
        <v>240</v>
      </c>
      <c r="E164" s="148"/>
      <c r="F164" s="149" t="s">
        <v>3376</v>
      </c>
      <c r="G164" s="150" t="s">
        <v>376</v>
      </c>
      <c r="H164" s="151">
        <v>4.5</v>
      </c>
      <c r="I164" s="152"/>
      <c r="J164" s="153">
        <f t="shared" si="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"/>
        <v>0</v>
      </c>
      <c r="Q164" s="157">
        <v>0</v>
      </c>
      <c r="R164" s="157">
        <f t="shared" si="2"/>
        <v>0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436</v>
      </c>
      <c r="AT164" s="159" t="s">
        <v>240</v>
      </c>
      <c r="AU164" s="159" t="s">
        <v>89</v>
      </c>
      <c r="AY164" s="14" t="s">
        <v>237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436</v>
      </c>
      <c r="BM164" s="159" t="s">
        <v>3377</v>
      </c>
    </row>
    <row r="165" spans="1:65" s="2" customFormat="1" ht="16.5" customHeight="1" x14ac:dyDescent="0.2">
      <c r="A165" s="29"/>
      <c r="B165" s="146"/>
      <c r="C165" s="161" t="s">
        <v>329</v>
      </c>
      <c r="D165" s="161" t="s">
        <v>310</v>
      </c>
      <c r="E165" s="162"/>
      <c r="F165" s="163" t="s">
        <v>3378</v>
      </c>
      <c r="G165" s="164" t="s">
        <v>307</v>
      </c>
      <c r="H165" s="165">
        <v>3</v>
      </c>
      <c r="I165" s="166"/>
      <c r="J165" s="167">
        <f t="shared" si="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"/>
        <v>0</v>
      </c>
      <c r="Q165" s="157">
        <v>5.7800000000000004E-3</v>
      </c>
      <c r="R165" s="157">
        <f t="shared" si="2"/>
        <v>1.7340000000000001E-2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574</v>
      </c>
      <c r="AT165" s="159" t="s">
        <v>310</v>
      </c>
      <c r="AU165" s="159" t="s">
        <v>89</v>
      </c>
      <c r="AY165" s="14" t="s">
        <v>237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574</v>
      </c>
      <c r="BM165" s="159" t="s">
        <v>3379</v>
      </c>
    </row>
    <row r="166" spans="1:65" s="2" customFormat="1" ht="21.75" customHeight="1" x14ac:dyDescent="0.2">
      <c r="A166" s="29"/>
      <c r="B166" s="146"/>
      <c r="C166" s="147" t="s">
        <v>332</v>
      </c>
      <c r="D166" s="147" t="s">
        <v>240</v>
      </c>
      <c r="E166" s="148"/>
      <c r="F166" s="149" t="s">
        <v>4050</v>
      </c>
      <c r="G166" s="150" t="s">
        <v>307</v>
      </c>
      <c r="H166" s="151">
        <v>3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0</v>
      </c>
      <c r="R166" s="157">
        <f t="shared" si="2"/>
        <v>0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436</v>
      </c>
      <c r="AT166" s="159" t="s">
        <v>240</v>
      </c>
      <c r="AU166" s="159" t="s">
        <v>89</v>
      </c>
      <c r="AY166" s="14" t="s">
        <v>237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436</v>
      </c>
      <c r="BM166" s="159" t="s">
        <v>4051</v>
      </c>
    </row>
    <row r="167" spans="1:65" s="2" customFormat="1" ht="21.75" customHeight="1" x14ac:dyDescent="0.2">
      <c r="A167" s="29"/>
      <c r="B167" s="146"/>
      <c r="C167" s="161" t="s">
        <v>335</v>
      </c>
      <c r="D167" s="161" t="s">
        <v>310</v>
      </c>
      <c r="E167" s="162"/>
      <c r="F167" s="163" t="s">
        <v>4052</v>
      </c>
      <c r="G167" s="164" t="s">
        <v>307</v>
      </c>
      <c r="H167" s="165">
        <v>3</v>
      </c>
      <c r="I167" s="166"/>
      <c r="J167" s="167">
        <f t="shared" si="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"/>
        <v>0</v>
      </c>
      <c r="Q167" s="157">
        <v>1E-4</v>
      </c>
      <c r="R167" s="157">
        <f t="shared" si="2"/>
        <v>3.0000000000000003E-4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574</v>
      </c>
      <c r="AT167" s="159" t="s">
        <v>310</v>
      </c>
      <c r="AU167" s="159" t="s">
        <v>89</v>
      </c>
      <c r="AY167" s="14" t="s">
        <v>237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574</v>
      </c>
      <c r="BM167" s="159" t="s">
        <v>4053</v>
      </c>
    </row>
    <row r="168" spans="1:65" s="2" customFormat="1" ht="16.5" customHeight="1" x14ac:dyDescent="0.2">
      <c r="A168" s="29"/>
      <c r="B168" s="146"/>
      <c r="C168" s="147" t="s">
        <v>338</v>
      </c>
      <c r="D168" s="147" t="s">
        <v>240</v>
      </c>
      <c r="E168" s="148"/>
      <c r="F168" s="149" t="s">
        <v>3384</v>
      </c>
      <c r="G168" s="150" t="s">
        <v>307</v>
      </c>
      <c r="H168" s="151">
        <v>2</v>
      </c>
      <c r="I168" s="152"/>
      <c r="J168" s="153">
        <f t="shared" si="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"/>
        <v>0</v>
      </c>
      <c r="Q168" s="157">
        <v>0</v>
      </c>
      <c r="R168" s="157">
        <f t="shared" si="2"/>
        <v>0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436</v>
      </c>
      <c r="AT168" s="159" t="s">
        <v>240</v>
      </c>
      <c r="AU168" s="159" t="s">
        <v>89</v>
      </c>
      <c r="AY168" s="14" t="s">
        <v>237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436</v>
      </c>
      <c r="BM168" s="159" t="s">
        <v>3385</v>
      </c>
    </row>
    <row r="169" spans="1:65" s="2" customFormat="1" ht="21.75" customHeight="1" x14ac:dyDescent="0.2">
      <c r="A169" s="29"/>
      <c r="B169" s="146"/>
      <c r="C169" s="161" t="s">
        <v>312</v>
      </c>
      <c r="D169" s="161" t="s">
        <v>310</v>
      </c>
      <c r="E169" s="162"/>
      <c r="F169" s="163" t="s">
        <v>3386</v>
      </c>
      <c r="G169" s="164" t="s">
        <v>307</v>
      </c>
      <c r="H169" s="165">
        <v>2</v>
      </c>
      <c r="I169" s="166"/>
      <c r="J169" s="167">
        <f t="shared" si="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1"/>
        <v>0</v>
      </c>
      <c r="Q169" s="157">
        <v>2.2000000000000001E-4</v>
      </c>
      <c r="R169" s="157">
        <f t="shared" si="2"/>
        <v>4.4000000000000002E-4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574</v>
      </c>
      <c r="AT169" s="159" t="s">
        <v>310</v>
      </c>
      <c r="AU169" s="159" t="s">
        <v>89</v>
      </c>
      <c r="AY169" s="14" t="s">
        <v>237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574</v>
      </c>
      <c r="BM169" s="159" t="s">
        <v>3387</v>
      </c>
    </row>
    <row r="170" spans="1:65" s="2" customFormat="1" ht="16.5" customHeight="1" x14ac:dyDescent="0.2">
      <c r="A170" s="29"/>
      <c r="B170" s="146"/>
      <c r="C170" s="147" t="s">
        <v>344</v>
      </c>
      <c r="D170" s="147" t="s">
        <v>240</v>
      </c>
      <c r="E170" s="148"/>
      <c r="F170" s="149" t="s">
        <v>3388</v>
      </c>
      <c r="G170" s="150" t="s">
        <v>307</v>
      </c>
      <c r="H170" s="151">
        <v>2</v>
      </c>
      <c r="I170" s="152"/>
      <c r="J170" s="153">
        <f t="shared" si="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"/>
        <v>0</v>
      </c>
      <c r="Q170" s="157">
        <v>0</v>
      </c>
      <c r="R170" s="157">
        <f t="shared" si="2"/>
        <v>0</v>
      </c>
      <c r="S170" s="157">
        <v>0</v>
      </c>
      <c r="T170" s="158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436</v>
      </c>
      <c r="AT170" s="159" t="s">
        <v>240</v>
      </c>
      <c r="AU170" s="159" t="s">
        <v>89</v>
      </c>
      <c r="AY170" s="14" t="s">
        <v>237</v>
      </c>
      <c r="BE170" s="160">
        <f t="shared" si="4"/>
        <v>0</v>
      </c>
      <c r="BF170" s="160">
        <f t="shared" si="5"/>
        <v>0</v>
      </c>
      <c r="BG170" s="160">
        <f t="shared" si="6"/>
        <v>0</v>
      </c>
      <c r="BH170" s="160">
        <f t="shared" si="7"/>
        <v>0</v>
      </c>
      <c r="BI170" s="160">
        <f t="shared" si="8"/>
        <v>0</v>
      </c>
      <c r="BJ170" s="14" t="s">
        <v>89</v>
      </c>
      <c r="BK170" s="160">
        <f t="shared" si="9"/>
        <v>0</v>
      </c>
      <c r="BL170" s="14" t="s">
        <v>436</v>
      </c>
      <c r="BM170" s="159" t="s">
        <v>3389</v>
      </c>
    </row>
    <row r="171" spans="1:65" s="2" customFormat="1" ht="21.75" customHeight="1" x14ac:dyDescent="0.2">
      <c r="A171" s="29"/>
      <c r="B171" s="146"/>
      <c r="C171" s="161" t="s">
        <v>347</v>
      </c>
      <c r="D171" s="161" t="s">
        <v>310</v>
      </c>
      <c r="E171" s="162"/>
      <c r="F171" s="163" t="s">
        <v>3390</v>
      </c>
      <c r="G171" s="164" t="s">
        <v>307</v>
      </c>
      <c r="H171" s="165">
        <v>2</v>
      </c>
      <c r="I171" s="166"/>
      <c r="J171" s="167">
        <f t="shared" si="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1"/>
        <v>0</v>
      </c>
      <c r="Q171" s="157">
        <v>2.0000000000000001E-4</v>
      </c>
      <c r="R171" s="157">
        <f t="shared" si="2"/>
        <v>4.0000000000000002E-4</v>
      </c>
      <c r="S171" s="157">
        <v>0</v>
      </c>
      <c r="T171" s="158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574</v>
      </c>
      <c r="AT171" s="159" t="s">
        <v>310</v>
      </c>
      <c r="AU171" s="159" t="s">
        <v>89</v>
      </c>
      <c r="AY171" s="14" t="s">
        <v>237</v>
      </c>
      <c r="BE171" s="160">
        <f t="shared" si="4"/>
        <v>0</v>
      </c>
      <c r="BF171" s="160">
        <f t="shared" si="5"/>
        <v>0</v>
      </c>
      <c r="BG171" s="160">
        <f t="shared" si="6"/>
        <v>0</v>
      </c>
      <c r="BH171" s="160">
        <f t="shared" si="7"/>
        <v>0</v>
      </c>
      <c r="BI171" s="160">
        <f t="shared" si="8"/>
        <v>0</v>
      </c>
      <c r="BJ171" s="14" t="s">
        <v>89</v>
      </c>
      <c r="BK171" s="160">
        <f t="shared" si="9"/>
        <v>0</v>
      </c>
      <c r="BL171" s="14" t="s">
        <v>574</v>
      </c>
      <c r="BM171" s="159" t="s">
        <v>3391</v>
      </c>
    </row>
    <row r="172" spans="1:65" s="2" customFormat="1" ht="21.75" customHeight="1" x14ac:dyDescent="0.2">
      <c r="A172" s="29"/>
      <c r="B172" s="146"/>
      <c r="C172" s="147" t="s">
        <v>351</v>
      </c>
      <c r="D172" s="147" t="s">
        <v>240</v>
      </c>
      <c r="E172" s="148"/>
      <c r="F172" s="149" t="s">
        <v>3392</v>
      </c>
      <c r="G172" s="150" t="s">
        <v>307</v>
      </c>
      <c r="H172" s="151">
        <v>4</v>
      </c>
      <c r="I172" s="152"/>
      <c r="J172" s="153">
        <f t="shared" si="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"/>
        <v>0</v>
      </c>
      <c r="Q172" s="157">
        <v>0</v>
      </c>
      <c r="R172" s="157">
        <f t="shared" si="2"/>
        <v>0</v>
      </c>
      <c r="S172" s="157">
        <v>0</v>
      </c>
      <c r="T172" s="158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436</v>
      </c>
      <c r="AT172" s="159" t="s">
        <v>240</v>
      </c>
      <c r="AU172" s="159" t="s">
        <v>89</v>
      </c>
      <c r="AY172" s="14" t="s">
        <v>237</v>
      </c>
      <c r="BE172" s="160">
        <f t="shared" si="4"/>
        <v>0</v>
      </c>
      <c r="BF172" s="160">
        <f t="shared" si="5"/>
        <v>0</v>
      </c>
      <c r="BG172" s="160">
        <f t="shared" si="6"/>
        <v>0</v>
      </c>
      <c r="BH172" s="160">
        <f t="shared" si="7"/>
        <v>0</v>
      </c>
      <c r="BI172" s="160">
        <f t="shared" si="8"/>
        <v>0</v>
      </c>
      <c r="BJ172" s="14" t="s">
        <v>89</v>
      </c>
      <c r="BK172" s="160">
        <f t="shared" si="9"/>
        <v>0</v>
      </c>
      <c r="BL172" s="14" t="s">
        <v>436</v>
      </c>
      <c r="BM172" s="159" t="s">
        <v>3393</v>
      </c>
    </row>
    <row r="173" spans="1:65" s="2" customFormat="1" ht="21.75" customHeight="1" x14ac:dyDescent="0.2">
      <c r="A173" s="29"/>
      <c r="B173" s="146"/>
      <c r="C173" s="161" t="s">
        <v>354</v>
      </c>
      <c r="D173" s="161" t="s">
        <v>310</v>
      </c>
      <c r="E173" s="162"/>
      <c r="F173" s="163" t="s">
        <v>3394</v>
      </c>
      <c r="G173" s="164" t="s">
        <v>307</v>
      </c>
      <c r="H173" s="165">
        <v>4</v>
      </c>
      <c r="I173" s="166"/>
      <c r="J173" s="167">
        <f t="shared" si="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1"/>
        <v>0</v>
      </c>
      <c r="Q173" s="157">
        <v>8.0000000000000007E-5</v>
      </c>
      <c r="R173" s="157">
        <f t="shared" si="2"/>
        <v>3.2000000000000003E-4</v>
      </c>
      <c r="S173" s="157">
        <v>0</v>
      </c>
      <c r="T173" s="158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574</v>
      </c>
      <c r="AT173" s="159" t="s">
        <v>310</v>
      </c>
      <c r="AU173" s="159" t="s">
        <v>89</v>
      </c>
      <c r="AY173" s="14" t="s">
        <v>237</v>
      </c>
      <c r="BE173" s="160">
        <f t="shared" si="4"/>
        <v>0</v>
      </c>
      <c r="BF173" s="160">
        <f t="shared" si="5"/>
        <v>0</v>
      </c>
      <c r="BG173" s="160">
        <f t="shared" si="6"/>
        <v>0</v>
      </c>
      <c r="BH173" s="160">
        <f t="shared" si="7"/>
        <v>0</v>
      </c>
      <c r="BI173" s="160">
        <f t="shared" si="8"/>
        <v>0</v>
      </c>
      <c r="BJ173" s="14" t="s">
        <v>89</v>
      </c>
      <c r="BK173" s="160">
        <f t="shared" si="9"/>
        <v>0</v>
      </c>
      <c r="BL173" s="14" t="s">
        <v>574</v>
      </c>
      <c r="BM173" s="159" t="s">
        <v>3395</v>
      </c>
    </row>
    <row r="174" spans="1:65" s="2" customFormat="1" ht="21.75" customHeight="1" x14ac:dyDescent="0.2">
      <c r="A174" s="29"/>
      <c r="B174" s="146"/>
      <c r="C174" s="147" t="s">
        <v>358</v>
      </c>
      <c r="D174" s="147" t="s">
        <v>240</v>
      </c>
      <c r="E174" s="148"/>
      <c r="F174" s="149" t="s">
        <v>3396</v>
      </c>
      <c r="G174" s="150" t="s">
        <v>307</v>
      </c>
      <c r="H174" s="151">
        <v>2</v>
      </c>
      <c r="I174" s="152"/>
      <c r="J174" s="153">
        <f t="shared" si="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"/>
        <v>0</v>
      </c>
      <c r="Q174" s="157">
        <v>0</v>
      </c>
      <c r="R174" s="157">
        <f t="shared" si="2"/>
        <v>0</v>
      </c>
      <c r="S174" s="157">
        <v>0</v>
      </c>
      <c r="T174" s="158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436</v>
      </c>
      <c r="AT174" s="159" t="s">
        <v>240</v>
      </c>
      <c r="AU174" s="159" t="s">
        <v>89</v>
      </c>
      <c r="AY174" s="14" t="s">
        <v>237</v>
      </c>
      <c r="BE174" s="160">
        <f t="shared" si="4"/>
        <v>0</v>
      </c>
      <c r="BF174" s="160">
        <f t="shared" si="5"/>
        <v>0</v>
      </c>
      <c r="BG174" s="160">
        <f t="shared" si="6"/>
        <v>0</v>
      </c>
      <c r="BH174" s="160">
        <f t="shared" si="7"/>
        <v>0</v>
      </c>
      <c r="BI174" s="160">
        <f t="shared" si="8"/>
        <v>0</v>
      </c>
      <c r="BJ174" s="14" t="s">
        <v>89</v>
      </c>
      <c r="BK174" s="160">
        <f t="shared" si="9"/>
        <v>0</v>
      </c>
      <c r="BL174" s="14" t="s">
        <v>436</v>
      </c>
      <c r="BM174" s="159" t="s">
        <v>3397</v>
      </c>
    </row>
    <row r="175" spans="1:65" s="2" customFormat="1" ht="16.5" customHeight="1" x14ac:dyDescent="0.2">
      <c r="A175" s="29"/>
      <c r="B175" s="146"/>
      <c r="C175" s="161" t="s">
        <v>361</v>
      </c>
      <c r="D175" s="161" t="s">
        <v>310</v>
      </c>
      <c r="E175" s="162"/>
      <c r="F175" s="163" t="s">
        <v>3398</v>
      </c>
      <c r="G175" s="164" t="s">
        <v>307</v>
      </c>
      <c r="H175" s="165">
        <v>2</v>
      </c>
      <c r="I175" s="166"/>
      <c r="J175" s="167">
        <f t="shared" si="0"/>
        <v>0</v>
      </c>
      <c r="K175" s="168"/>
      <c r="L175" s="169"/>
      <c r="M175" s="170" t="s">
        <v>1</v>
      </c>
      <c r="N175" s="171" t="s">
        <v>43</v>
      </c>
      <c r="O175" s="54"/>
      <c r="P175" s="157">
        <f t="shared" si="1"/>
        <v>0</v>
      </c>
      <c r="Q175" s="157">
        <v>3.0000000000000001E-5</v>
      </c>
      <c r="R175" s="157">
        <f t="shared" si="2"/>
        <v>6.0000000000000002E-5</v>
      </c>
      <c r="S175" s="157">
        <v>0</v>
      </c>
      <c r="T175" s="158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574</v>
      </c>
      <c r="AT175" s="159" t="s">
        <v>310</v>
      </c>
      <c r="AU175" s="159" t="s">
        <v>89</v>
      </c>
      <c r="AY175" s="14" t="s">
        <v>237</v>
      </c>
      <c r="BE175" s="160">
        <f t="shared" si="4"/>
        <v>0</v>
      </c>
      <c r="BF175" s="160">
        <f t="shared" si="5"/>
        <v>0</v>
      </c>
      <c r="BG175" s="160">
        <f t="shared" si="6"/>
        <v>0</v>
      </c>
      <c r="BH175" s="160">
        <f t="shared" si="7"/>
        <v>0</v>
      </c>
      <c r="BI175" s="160">
        <f t="shared" si="8"/>
        <v>0</v>
      </c>
      <c r="BJ175" s="14" t="s">
        <v>89</v>
      </c>
      <c r="BK175" s="160">
        <f t="shared" si="9"/>
        <v>0</v>
      </c>
      <c r="BL175" s="14" t="s">
        <v>574</v>
      </c>
      <c r="BM175" s="159" t="s">
        <v>3399</v>
      </c>
    </row>
    <row r="176" spans="1:65" s="2" customFormat="1" ht="21.75" customHeight="1" x14ac:dyDescent="0.2">
      <c r="A176" s="29"/>
      <c r="B176" s="146"/>
      <c r="C176" s="147" t="s">
        <v>364</v>
      </c>
      <c r="D176" s="147" t="s">
        <v>240</v>
      </c>
      <c r="E176" s="148"/>
      <c r="F176" s="149" t="s">
        <v>4061</v>
      </c>
      <c r="G176" s="150" t="s">
        <v>376</v>
      </c>
      <c r="H176" s="151">
        <v>47</v>
      </c>
      <c r="I176" s="152"/>
      <c r="J176" s="153">
        <f t="shared" si="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1"/>
        <v>0</v>
      </c>
      <c r="Q176" s="157">
        <v>0</v>
      </c>
      <c r="R176" s="157">
        <f t="shared" si="2"/>
        <v>0</v>
      </c>
      <c r="S176" s="157">
        <v>0</v>
      </c>
      <c r="T176" s="158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436</v>
      </c>
      <c r="AT176" s="159" t="s">
        <v>240</v>
      </c>
      <c r="AU176" s="159" t="s">
        <v>89</v>
      </c>
      <c r="AY176" s="14" t="s">
        <v>237</v>
      </c>
      <c r="BE176" s="160">
        <f t="shared" si="4"/>
        <v>0</v>
      </c>
      <c r="BF176" s="160">
        <f t="shared" si="5"/>
        <v>0</v>
      </c>
      <c r="BG176" s="160">
        <f t="shared" si="6"/>
        <v>0</v>
      </c>
      <c r="BH176" s="160">
        <f t="shared" si="7"/>
        <v>0</v>
      </c>
      <c r="BI176" s="160">
        <f t="shared" si="8"/>
        <v>0</v>
      </c>
      <c r="BJ176" s="14" t="s">
        <v>89</v>
      </c>
      <c r="BK176" s="160">
        <f t="shared" si="9"/>
        <v>0</v>
      </c>
      <c r="BL176" s="14" t="s">
        <v>436</v>
      </c>
      <c r="BM176" s="159" t="s">
        <v>4062</v>
      </c>
    </row>
    <row r="177" spans="1:65" s="2" customFormat="1" ht="16.5" customHeight="1" x14ac:dyDescent="0.2">
      <c r="A177" s="29"/>
      <c r="B177" s="146"/>
      <c r="C177" s="161" t="s">
        <v>367</v>
      </c>
      <c r="D177" s="161" t="s">
        <v>310</v>
      </c>
      <c r="E177" s="162"/>
      <c r="F177" s="163" t="s">
        <v>4063</v>
      </c>
      <c r="G177" s="164" t="s">
        <v>376</v>
      </c>
      <c r="H177" s="165">
        <v>47</v>
      </c>
      <c r="I177" s="166"/>
      <c r="J177" s="167">
        <f t="shared" si="0"/>
        <v>0</v>
      </c>
      <c r="K177" s="168"/>
      <c r="L177" s="169"/>
      <c r="M177" s="170" t="s">
        <v>1</v>
      </c>
      <c r="N177" s="171" t="s">
        <v>43</v>
      </c>
      <c r="O177" s="54"/>
      <c r="P177" s="157">
        <f t="shared" si="1"/>
        <v>0</v>
      </c>
      <c r="Q177" s="157">
        <v>4.2000000000000002E-4</v>
      </c>
      <c r="R177" s="157">
        <f t="shared" si="2"/>
        <v>1.9740000000000001E-2</v>
      </c>
      <c r="S177" s="157">
        <v>0</v>
      </c>
      <c r="T177" s="158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574</v>
      </c>
      <c r="AT177" s="159" t="s">
        <v>310</v>
      </c>
      <c r="AU177" s="159" t="s">
        <v>89</v>
      </c>
      <c r="AY177" s="14" t="s">
        <v>237</v>
      </c>
      <c r="BE177" s="160">
        <f t="shared" si="4"/>
        <v>0</v>
      </c>
      <c r="BF177" s="160">
        <f t="shared" si="5"/>
        <v>0</v>
      </c>
      <c r="BG177" s="160">
        <f t="shared" si="6"/>
        <v>0</v>
      </c>
      <c r="BH177" s="160">
        <f t="shared" si="7"/>
        <v>0</v>
      </c>
      <c r="BI177" s="160">
        <f t="shared" si="8"/>
        <v>0</v>
      </c>
      <c r="BJ177" s="14" t="s">
        <v>89</v>
      </c>
      <c r="BK177" s="160">
        <f t="shared" si="9"/>
        <v>0</v>
      </c>
      <c r="BL177" s="14" t="s">
        <v>574</v>
      </c>
      <c r="BM177" s="159" t="s">
        <v>4064</v>
      </c>
    </row>
    <row r="178" spans="1:65" s="2" customFormat="1" ht="16.5" customHeight="1" x14ac:dyDescent="0.2">
      <c r="A178" s="29"/>
      <c r="B178" s="146"/>
      <c r="C178" s="161" t="s">
        <v>370</v>
      </c>
      <c r="D178" s="161" t="s">
        <v>310</v>
      </c>
      <c r="E178" s="162"/>
      <c r="F178" s="163" t="s">
        <v>3414</v>
      </c>
      <c r="G178" s="164" t="s">
        <v>307</v>
      </c>
      <c r="H178" s="165">
        <v>1</v>
      </c>
      <c r="I178" s="166"/>
      <c r="J178" s="167">
        <f t="shared" si="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1"/>
        <v>0</v>
      </c>
      <c r="Q178" s="157">
        <v>1E-3</v>
      </c>
      <c r="R178" s="157">
        <f t="shared" si="2"/>
        <v>1E-3</v>
      </c>
      <c r="S178" s="157">
        <v>0</v>
      </c>
      <c r="T178" s="158">
        <f t="shared" si="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700</v>
      </c>
      <c r="AT178" s="159" t="s">
        <v>310</v>
      </c>
      <c r="AU178" s="159" t="s">
        <v>89</v>
      </c>
      <c r="AY178" s="14" t="s">
        <v>237</v>
      </c>
      <c r="BE178" s="160">
        <f t="shared" si="4"/>
        <v>0</v>
      </c>
      <c r="BF178" s="160">
        <f t="shared" si="5"/>
        <v>0</v>
      </c>
      <c r="BG178" s="160">
        <f t="shared" si="6"/>
        <v>0</v>
      </c>
      <c r="BH178" s="160">
        <f t="shared" si="7"/>
        <v>0</v>
      </c>
      <c r="BI178" s="160">
        <f t="shared" si="8"/>
        <v>0</v>
      </c>
      <c r="BJ178" s="14" t="s">
        <v>89</v>
      </c>
      <c r="BK178" s="160">
        <f t="shared" si="9"/>
        <v>0</v>
      </c>
      <c r="BL178" s="14" t="s">
        <v>436</v>
      </c>
      <c r="BM178" s="159" t="s">
        <v>3415</v>
      </c>
    </row>
    <row r="179" spans="1:65" s="2" customFormat="1" ht="16.5" customHeight="1" x14ac:dyDescent="0.2">
      <c r="A179" s="29"/>
      <c r="B179" s="146"/>
      <c r="C179" s="161" t="s">
        <v>374</v>
      </c>
      <c r="D179" s="161" t="s">
        <v>310</v>
      </c>
      <c r="E179" s="162"/>
      <c r="F179" s="163" t="s">
        <v>3416</v>
      </c>
      <c r="G179" s="164" t="s">
        <v>307</v>
      </c>
      <c r="H179" s="165">
        <v>10</v>
      </c>
      <c r="I179" s="166"/>
      <c r="J179" s="167">
        <f t="shared" si="0"/>
        <v>0</v>
      </c>
      <c r="K179" s="168"/>
      <c r="L179" s="169"/>
      <c r="M179" s="170" t="s">
        <v>1</v>
      </c>
      <c r="N179" s="171" t="s">
        <v>43</v>
      </c>
      <c r="O179" s="54"/>
      <c r="P179" s="157">
        <f t="shared" si="1"/>
        <v>0</v>
      </c>
      <c r="Q179" s="157">
        <v>9.0000000000000006E-5</v>
      </c>
      <c r="R179" s="157">
        <f t="shared" si="2"/>
        <v>9.0000000000000008E-4</v>
      </c>
      <c r="S179" s="157">
        <v>0</v>
      </c>
      <c r="T179" s="158">
        <f t="shared" si="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574</v>
      </c>
      <c r="AT179" s="159" t="s">
        <v>310</v>
      </c>
      <c r="AU179" s="159" t="s">
        <v>89</v>
      </c>
      <c r="AY179" s="14" t="s">
        <v>237</v>
      </c>
      <c r="BE179" s="160">
        <f t="shared" si="4"/>
        <v>0</v>
      </c>
      <c r="BF179" s="160">
        <f t="shared" si="5"/>
        <v>0</v>
      </c>
      <c r="BG179" s="160">
        <f t="shared" si="6"/>
        <v>0</v>
      </c>
      <c r="BH179" s="160">
        <f t="shared" si="7"/>
        <v>0</v>
      </c>
      <c r="BI179" s="160">
        <f t="shared" si="8"/>
        <v>0</v>
      </c>
      <c r="BJ179" s="14" t="s">
        <v>89</v>
      </c>
      <c r="BK179" s="160">
        <f t="shared" si="9"/>
        <v>0</v>
      </c>
      <c r="BL179" s="14" t="s">
        <v>574</v>
      </c>
      <c r="BM179" s="159" t="s">
        <v>3417</v>
      </c>
    </row>
    <row r="180" spans="1:65" s="2" customFormat="1" ht="21.75" customHeight="1" x14ac:dyDescent="0.2">
      <c r="A180" s="29"/>
      <c r="B180" s="146"/>
      <c r="C180" s="161" t="s">
        <v>378</v>
      </c>
      <c r="D180" s="161" t="s">
        <v>310</v>
      </c>
      <c r="E180" s="162"/>
      <c r="F180" s="163" t="s">
        <v>3418</v>
      </c>
      <c r="G180" s="164" t="s">
        <v>307</v>
      </c>
      <c r="H180" s="165">
        <v>10</v>
      </c>
      <c r="I180" s="166"/>
      <c r="J180" s="167">
        <f t="shared" si="0"/>
        <v>0</v>
      </c>
      <c r="K180" s="168"/>
      <c r="L180" s="169"/>
      <c r="M180" s="170" t="s">
        <v>1</v>
      </c>
      <c r="N180" s="171" t="s">
        <v>43</v>
      </c>
      <c r="O180" s="54"/>
      <c r="P180" s="157">
        <f t="shared" si="1"/>
        <v>0</v>
      </c>
      <c r="Q180" s="157">
        <v>6.0000000000000002E-5</v>
      </c>
      <c r="R180" s="157">
        <f t="shared" si="2"/>
        <v>6.0000000000000006E-4</v>
      </c>
      <c r="S180" s="157">
        <v>0</v>
      </c>
      <c r="T180" s="158">
        <f t="shared" si="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574</v>
      </c>
      <c r="AT180" s="159" t="s">
        <v>310</v>
      </c>
      <c r="AU180" s="159" t="s">
        <v>89</v>
      </c>
      <c r="AY180" s="14" t="s">
        <v>237</v>
      </c>
      <c r="BE180" s="160">
        <f t="shared" si="4"/>
        <v>0</v>
      </c>
      <c r="BF180" s="160">
        <f t="shared" si="5"/>
        <v>0</v>
      </c>
      <c r="BG180" s="160">
        <f t="shared" si="6"/>
        <v>0</v>
      </c>
      <c r="BH180" s="160">
        <f t="shared" si="7"/>
        <v>0</v>
      </c>
      <c r="BI180" s="160">
        <f t="shared" si="8"/>
        <v>0</v>
      </c>
      <c r="BJ180" s="14" t="s">
        <v>89</v>
      </c>
      <c r="BK180" s="160">
        <f t="shared" si="9"/>
        <v>0</v>
      </c>
      <c r="BL180" s="14" t="s">
        <v>574</v>
      </c>
      <c r="BM180" s="159" t="s">
        <v>3419</v>
      </c>
    </row>
    <row r="181" spans="1:65" s="2" customFormat="1" ht="21.75" customHeight="1" x14ac:dyDescent="0.2">
      <c r="A181" s="29"/>
      <c r="B181" s="146"/>
      <c r="C181" s="161" t="s">
        <v>381</v>
      </c>
      <c r="D181" s="161" t="s">
        <v>310</v>
      </c>
      <c r="E181" s="162"/>
      <c r="F181" s="163" t="s">
        <v>3420</v>
      </c>
      <c r="G181" s="164" t="s">
        <v>307</v>
      </c>
      <c r="H181" s="165">
        <v>5</v>
      </c>
      <c r="I181" s="166"/>
      <c r="J181" s="167">
        <f t="shared" si="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1"/>
        <v>0</v>
      </c>
      <c r="Q181" s="157">
        <v>2.0000000000000001E-4</v>
      </c>
      <c r="R181" s="157">
        <f t="shared" si="2"/>
        <v>1E-3</v>
      </c>
      <c r="S181" s="157">
        <v>0</v>
      </c>
      <c r="T181" s="158">
        <f t="shared" si="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574</v>
      </c>
      <c r="AT181" s="159" t="s">
        <v>310</v>
      </c>
      <c r="AU181" s="159" t="s">
        <v>89</v>
      </c>
      <c r="AY181" s="14" t="s">
        <v>237</v>
      </c>
      <c r="BE181" s="160">
        <f t="shared" si="4"/>
        <v>0</v>
      </c>
      <c r="BF181" s="160">
        <f t="shared" si="5"/>
        <v>0</v>
      </c>
      <c r="BG181" s="160">
        <f t="shared" si="6"/>
        <v>0</v>
      </c>
      <c r="BH181" s="160">
        <f t="shared" si="7"/>
        <v>0</v>
      </c>
      <c r="BI181" s="160">
        <f t="shared" si="8"/>
        <v>0</v>
      </c>
      <c r="BJ181" s="14" t="s">
        <v>89</v>
      </c>
      <c r="BK181" s="160">
        <f t="shared" si="9"/>
        <v>0</v>
      </c>
      <c r="BL181" s="14" t="s">
        <v>574</v>
      </c>
      <c r="BM181" s="159" t="s">
        <v>3421</v>
      </c>
    </row>
    <row r="182" spans="1:65" s="2" customFormat="1" ht="16.5" customHeight="1" x14ac:dyDescent="0.2">
      <c r="A182" s="29"/>
      <c r="B182" s="146"/>
      <c r="C182" s="147" t="s">
        <v>384</v>
      </c>
      <c r="D182" s="147" t="s">
        <v>240</v>
      </c>
      <c r="E182" s="148"/>
      <c r="F182" s="149" t="s">
        <v>1818</v>
      </c>
      <c r="G182" s="150" t="s">
        <v>454</v>
      </c>
      <c r="H182" s="151">
        <v>20</v>
      </c>
      <c r="I182" s="152"/>
      <c r="J182" s="153">
        <f t="shared" si="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1"/>
        <v>0</v>
      </c>
      <c r="Q182" s="157">
        <v>0</v>
      </c>
      <c r="R182" s="157">
        <f t="shared" si="2"/>
        <v>0</v>
      </c>
      <c r="S182" s="157">
        <v>0</v>
      </c>
      <c r="T182" s="158">
        <f t="shared" si="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972</v>
      </c>
      <c r="AT182" s="159" t="s">
        <v>240</v>
      </c>
      <c r="AU182" s="159" t="s">
        <v>89</v>
      </c>
      <c r="AY182" s="14" t="s">
        <v>237</v>
      </c>
      <c r="BE182" s="160">
        <f t="shared" si="4"/>
        <v>0</v>
      </c>
      <c r="BF182" s="160">
        <f t="shared" si="5"/>
        <v>0</v>
      </c>
      <c r="BG182" s="160">
        <f t="shared" si="6"/>
        <v>0</v>
      </c>
      <c r="BH182" s="160">
        <f t="shared" si="7"/>
        <v>0</v>
      </c>
      <c r="BI182" s="160">
        <f t="shared" si="8"/>
        <v>0</v>
      </c>
      <c r="BJ182" s="14" t="s">
        <v>89</v>
      </c>
      <c r="BK182" s="160">
        <f t="shared" si="9"/>
        <v>0</v>
      </c>
      <c r="BL182" s="14" t="s">
        <v>972</v>
      </c>
      <c r="BM182" s="159" t="s">
        <v>3422</v>
      </c>
    </row>
    <row r="183" spans="1:65" s="2" customFormat="1" ht="16.5" customHeight="1" x14ac:dyDescent="0.2">
      <c r="A183" s="29"/>
      <c r="B183" s="146"/>
      <c r="C183" s="147" t="s">
        <v>387</v>
      </c>
      <c r="D183" s="147" t="s">
        <v>240</v>
      </c>
      <c r="E183" s="148"/>
      <c r="F183" s="149" t="s">
        <v>1820</v>
      </c>
      <c r="G183" s="150" t="s">
        <v>349</v>
      </c>
      <c r="H183" s="172"/>
      <c r="I183" s="152"/>
      <c r="J183" s="153">
        <f t="shared" si="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1"/>
        <v>0</v>
      </c>
      <c r="Q183" s="157">
        <v>0</v>
      </c>
      <c r="R183" s="157">
        <f t="shared" si="2"/>
        <v>0</v>
      </c>
      <c r="S183" s="157">
        <v>0</v>
      </c>
      <c r="T183" s="158">
        <f t="shared" si="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436</v>
      </c>
      <c r="AT183" s="159" t="s">
        <v>240</v>
      </c>
      <c r="AU183" s="159" t="s">
        <v>89</v>
      </c>
      <c r="AY183" s="14" t="s">
        <v>237</v>
      </c>
      <c r="BE183" s="160">
        <f t="shared" si="4"/>
        <v>0</v>
      </c>
      <c r="BF183" s="160">
        <f t="shared" si="5"/>
        <v>0</v>
      </c>
      <c r="BG183" s="160">
        <f t="shared" si="6"/>
        <v>0</v>
      </c>
      <c r="BH183" s="160">
        <f t="shared" si="7"/>
        <v>0</v>
      </c>
      <c r="BI183" s="160">
        <f t="shared" si="8"/>
        <v>0</v>
      </c>
      <c r="BJ183" s="14" t="s">
        <v>89</v>
      </c>
      <c r="BK183" s="160">
        <f t="shared" si="9"/>
        <v>0</v>
      </c>
      <c r="BL183" s="14" t="s">
        <v>436</v>
      </c>
      <c r="BM183" s="159" t="s">
        <v>3423</v>
      </c>
    </row>
    <row r="184" spans="1:65" s="2" customFormat="1" ht="16.5" customHeight="1" x14ac:dyDescent="0.2">
      <c r="A184" s="29"/>
      <c r="B184" s="146"/>
      <c r="C184" s="147" t="s">
        <v>390</v>
      </c>
      <c r="D184" s="147" t="s">
        <v>240</v>
      </c>
      <c r="E184" s="148"/>
      <c r="F184" s="149" t="s">
        <v>1262</v>
      </c>
      <c r="G184" s="150" t="s">
        <v>349</v>
      </c>
      <c r="H184" s="172"/>
      <c r="I184" s="152"/>
      <c r="J184" s="153">
        <f t="shared" si="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1"/>
        <v>0</v>
      </c>
      <c r="Q184" s="157">
        <v>0</v>
      </c>
      <c r="R184" s="157">
        <f t="shared" si="2"/>
        <v>0</v>
      </c>
      <c r="S184" s="157">
        <v>0</v>
      </c>
      <c r="T184" s="158">
        <f t="shared" si="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574</v>
      </c>
      <c r="AT184" s="159" t="s">
        <v>240</v>
      </c>
      <c r="AU184" s="159" t="s">
        <v>89</v>
      </c>
      <c r="AY184" s="14" t="s">
        <v>237</v>
      </c>
      <c r="BE184" s="160">
        <f t="shared" si="4"/>
        <v>0</v>
      </c>
      <c r="BF184" s="160">
        <f t="shared" si="5"/>
        <v>0</v>
      </c>
      <c r="BG184" s="160">
        <f t="shared" si="6"/>
        <v>0</v>
      </c>
      <c r="BH184" s="160">
        <f t="shared" si="7"/>
        <v>0</v>
      </c>
      <c r="BI184" s="160">
        <f t="shared" si="8"/>
        <v>0</v>
      </c>
      <c r="BJ184" s="14" t="s">
        <v>89</v>
      </c>
      <c r="BK184" s="160">
        <f t="shared" si="9"/>
        <v>0</v>
      </c>
      <c r="BL184" s="14" t="s">
        <v>574</v>
      </c>
      <c r="BM184" s="159" t="s">
        <v>3424</v>
      </c>
    </row>
    <row r="185" spans="1:65" s="12" customFormat="1" ht="22.95" customHeight="1" x14ac:dyDescent="0.25">
      <c r="B185" s="134"/>
      <c r="D185" s="135" t="s">
        <v>76</v>
      </c>
      <c r="E185" s="144"/>
      <c r="F185" s="144" t="s">
        <v>1823</v>
      </c>
      <c r="I185" s="137"/>
      <c r="J185" s="145">
        <f>BK185</f>
        <v>0</v>
      </c>
      <c r="L185" s="134"/>
      <c r="M185" s="138"/>
      <c r="N185" s="139"/>
      <c r="O185" s="139"/>
      <c r="P185" s="140">
        <f>SUM(P186:P187)</f>
        <v>0</v>
      </c>
      <c r="Q185" s="139"/>
      <c r="R185" s="140">
        <f>SUM(R186:R187)</f>
        <v>0.01</v>
      </c>
      <c r="S185" s="139"/>
      <c r="T185" s="141">
        <f>SUM(T186:T187)</f>
        <v>0</v>
      </c>
      <c r="AR185" s="135" t="s">
        <v>247</v>
      </c>
      <c r="AT185" s="142" t="s">
        <v>76</v>
      </c>
      <c r="AU185" s="142" t="s">
        <v>83</v>
      </c>
      <c r="AY185" s="135" t="s">
        <v>237</v>
      </c>
      <c r="BK185" s="143">
        <f>SUM(BK186:BK187)</f>
        <v>0</v>
      </c>
    </row>
    <row r="186" spans="1:65" s="2" customFormat="1" ht="21.75" customHeight="1" x14ac:dyDescent="0.2">
      <c r="A186" s="29"/>
      <c r="B186" s="146"/>
      <c r="C186" s="147" t="s">
        <v>244</v>
      </c>
      <c r="D186" s="147" t="s">
        <v>240</v>
      </c>
      <c r="E186" s="148"/>
      <c r="F186" s="149" t="s">
        <v>3425</v>
      </c>
      <c r="G186" s="150" t="s">
        <v>307</v>
      </c>
      <c r="H186" s="151">
        <v>20</v>
      </c>
      <c r="I186" s="152"/>
      <c r="J186" s="153">
        <f>ROUND(I186*H186,2)</f>
        <v>0</v>
      </c>
      <c r="K186" s="154"/>
      <c r="L186" s="30"/>
      <c r="M186" s="155" t="s">
        <v>1</v>
      </c>
      <c r="N186" s="156" t="s">
        <v>43</v>
      </c>
      <c r="O186" s="54"/>
      <c r="P186" s="157">
        <f>O186*H186</f>
        <v>0</v>
      </c>
      <c r="Q186" s="157">
        <v>0</v>
      </c>
      <c r="R186" s="157">
        <f>Q186*H186</f>
        <v>0</v>
      </c>
      <c r="S186" s="157">
        <v>0</v>
      </c>
      <c r="T186" s="158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436</v>
      </c>
      <c r="AT186" s="159" t="s">
        <v>240</v>
      </c>
      <c r="AU186" s="159" t="s">
        <v>89</v>
      </c>
      <c r="AY186" s="14" t="s">
        <v>237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4" t="s">
        <v>89</v>
      </c>
      <c r="BK186" s="160">
        <f>ROUND(I186*H186,2)</f>
        <v>0</v>
      </c>
      <c r="BL186" s="14" t="s">
        <v>436</v>
      </c>
      <c r="BM186" s="159" t="s">
        <v>3426</v>
      </c>
    </row>
    <row r="187" spans="1:65" s="2" customFormat="1" ht="16.5" customHeight="1" x14ac:dyDescent="0.2">
      <c r="A187" s="29"/>
      <c r="B187" s="146"/>
      <c r="C187" s="161" t="s">
        <v>394</v>
      </c>
      <c r="D187" s="161" t="s">
        <v>310</v>
      </c>
      <c r="E187" s="162"/>
      <c r="F187" s="163" t="s">
        <v>3427</v>
      </c>
      <c r="G187" s="164" t="s">
        <v>307</v>
      </c>
      <c r="H187" s="165">
        <v>20</v>
      </c>
      <c r="I187" s="166"/>
      <c r="J187" s="167">
        <f>ROUND(I187*H187,2)</f>
        <v>0</v>
      </c>
      <c r="K187" s="168"/>
      <c r="L187" s="169"/>
      <c r="M187" s="170" t="s">
        <v>1</v>
      </c>
      <c r="N187" s="171" t="s">
        <v>43</v>
      </c>
      <c r="O187" s="54"/>
      <c r="P187" s="157">
        <f>O187*H187</f>
        <v>0</v>
      </c>
      <c r="Q187" s="157">
        <v>5.0000000000000001E-4</v>
      </c>
      <c r="R187" s="157">
        <f>Q187*H187</f>
        <v>0.01</v>
      </c>
      <c r="S187" s="157">
        <v>0</v>
      </c>
      <c r="T187" s="158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574</v>
      </c>
      <c r="AT187" s="159" t="s">
        <v>310</v>
      </c>
      <c r="AU187" s="159" t="s">
        <v>89</v>
      </c>
      <c r="AY187" s="14" t="s">
        <v>237</v>
      </c>
      <c r="BE187" s="160">
        <f>IF(N187="základná",J187,0)</f>
        <v>0</v>
      </c>
      <c r="BF187" s="160">
        <f>IF(N187="znížená",J187,0)</f>
        <v>0</v>
      </c>
      <c r="BG187" s="160">
        <f>IF(N187="zákl. prenesená",J187,0)</f>
        <v>0</v>
      </c>
      <c r="BH187" s="160">
        <f>IF(N187="zníž. prenesená",J187,0)</f>
        <v>0</v>
      </c>
      <c r="BI187" s="160">
        <f>IF(N187="nulová",J187,0)</f>
        <v>0</v>
      </c>
      <c r="BJ187" s="14" t="s">
        <v>89</v>
      </c>
      <c r="BK187" s="160">
        <f>ROUND(I187*H187,2)</f>
        <v>0</v>
      </c>
      <c r="BL187" s="14" t="s">
        <v>574</v>
      </c>
      <c r="BM187" s="159" t="s">
        <v>3428</v>
      </c>
    </row>
    <row r="188" spans="1:65" s="12" customFormat="1" ht="22.95" customHeight="1" x14ac:dyDescent="0.25">
      <c r="B188" s="134"/>
      <c r="D188" s="135" t="s">
        <v>76</v>
      </c>
      <c r="E188" s="144"/>
      <c r="F188" s="144" t="s">
        <v>2349</v>
      </c>
      <c r="I188" s="137"/>
      <c r="J188" s="145">
        <f>BK188</f>
        <v>0</v>
      </c>
      <c r="L188" s="134"/>
      <c r="M188" s="138"/>
      <c r="N188" s="139"/>
      <c r="O188" s="139"/>
      <c r="P188" s="140">
        <f>SUM(P189:P196)</f>
        <v>0</v>
      </c>
      <c r="Q188" s="139"/>
      <c r="R188" s="140">
        <f>SUM(R189:R196)</f>
        <v>0.30009999999999998</v>
      </c>
      <c r="S188" s="139"/>
      <c r="T188" s="141">
        <f>SUM(T189:T196)</f>
        <v>0</v>
      </c>
      <c r="AR188" s="135" t="s">
        <v>247</v>
      </c>
      <c r="AT188" s="142" t="s">
        <v>76</v>
      </c>
      <c r="AU188" s="142" t="s">
        <v>83</v>
      </c>
      <c r="AY188" s="135" t="s">
        <v>237</v>
      </c>
      <c r="BK188" s="143">
        <f>SUM(BK189:BK196)</f>
        <v>0</v>
      </c>
    </row>
    <row r="189" spans="1:65" s="2" customFormat="1" ht="21.75" customHeight="1" x14ac:dyDescent="0.2">
      <c r="A189" s="29"/>
      <c r="B189" s="146"/>
      <c r="C189" s="147" t="s">
        <v>246</v>
      </c>
      <c r="D189" s="147" t="s">
        <v>240</v>
      </c>
      <c r="E189" s="148"/>
      <c r="F189" s="149" t="s">
        <v>3429</v>
      </c>
      <c r="G189" s="150" t="s">
        <v>376</v>
      </c>
      <c r="H189" s="151">
        <v>10</v>
      </c>
      <c r="I189" s="152"/>
      <c r="J189" s="153">
        <f t="shared" ref="J189:J196" si="10"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ref="P189:P196" si="11">O189*H189</f>
        <v>0</v>
      </c>
      <c r="Q189" s="157">
        <v>0</v>
      </c>
      <c r="R189" s="157">
        <f t="shared" ref="R189:R196" si="12">Q189*H189</f>
        <v>0</v>
      </c>
      <c r="S189" s="157">
        <v>0</v>
      </c>
      <c r="T189" s="158">
        <f t="shared" ref="T189:T196" si="13"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436</v>
      </c>
      <c r="AT189" s="159" t="s">
        <v>240</v>
      </c>
      <c r="AU189" s="159" t="s">
        <v>89</v>
      </c>
      <c r="AY189" s="14" t="s">
        <v>237</v>
      </c>
      <c r="BE189" s="160">
        <f t="shared" ref="BE189:BE196" si="14">IF(N189="základná",J189,0)</f>
        <v>0</v>
      </c>
      <c r="BF189" s="160">
        <f t="shared" ref="BF189:BF196" si="15">IF(N189="znížená",J189,0)</f>
        <v>0</v>
      </c>
      <c r="BG189" s="160">
        <f t="shared" ref="BG189:BG196" si="16">IF(N189="zákl. prenesená",J189,0)</f>
        <v>0</v>
      </c>
      <c r="BH189" s="160">
        <f t="shared" ref="BH189:BH196" si="17">IF(N189="zníž. prenesená",J189,0)</f>
        <v>0</v>
      </c>
      <c r="BI189" s="160">
        <f t="shared" ref="BI189:BI196" si="18">IF(N189="nulová",J189,0)</f>
        <v>0</v>
      </c>
      <c r="BJ189" s="14" t="s">
        <v>89</v>
      </c>
      <c r="BK189" s="160">
        <f t="shared" ref="BK189:BK196" si="19">ROUND(I189*H189,2)</f>
        <v>0</v>
      </c>
      <c r="BL189" s="14" t="s">
        <v>436</v>
      </c>
      <c r="BM189" s="159" t="s">
        <v>3430</v>
      </c>
    </row>
    <row r="190" spans="1:65" s="2" customFormat="1" ht="33" customHeight="1" x14ac:dyDescent="0.2">
      <c r="A190" s="29"/>
      <c r="B190" s="146"/>
      <c r="C190" s="147" t="s">
        <v>399</v>
      </c>
      <c r="D190" s="147" t="s">
        <v>240</v>
      </c>
      <c r="E190" s="148"/>
      <c r="F190" s="149" t="s">
        <v>3431</v>
      </c>
      <c r="G190" s="150" t="s">
        <v>376</v>
      </c>
      <c r="H190" s="151">
        <v>10</v>
      </c>
      <c r="I190" s="152"/>
      <c r="J190" s="153">
        <f t="shared" si="1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11"/>
        <v>0</v>
      </c>
      <c r="Q190" s="157">
        <v>0</v>
      </c>
      <c r="R190" s="157">
        <f t="shared" si="12"/>
        <v>0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436</v>
      </c>
      <c r="AT190" s="159" t="s">
        <v>240</v>
      </c>
      <c r="AU190" s="159" t="s">
        <v>89</v>
      </c>
      <c r="AY190" s="14" t="s">
        <v>237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436</v>
      </c>
      <c r="BM190" s="159" t="s">
        <v>4069</v>
      </c>
    </row>
    <row r="191" spans="1:65" s="2" customFormat="1" ht="16.5" customHeight="1" x14ac:dyDescent="0.2">
      <c r="A191" s="29"/>
      <c r="B191" s="146"/>
      <c r="C191" s="161" t="s">
        <v>249</v>
      </c>
      <c r="D191" s="161" t="s">
        <v>310</v>
      </c>
      <c r="E191" s="162"/>
      <c r="F191" s="163" t="s">
        <v>3433</v>
      </c>
      <c r="G191" s="164" t="s">
        <v>266</v>
      </c>
      <c r="H191" s="165">
        <v>0.17499999999999999</v>
      </c>
      <c r="I191" s="166"/>
      <c r="J191" s="167">
        <f t="shared" si="1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11"/>
        <v>0</v>
      </c>
      <c r="Q191" s="157">
        <v>1</v>
      </c>
      <c r="R191" s="157">
        <f t="shared" si="12"/>
        <v>0.17499999999999999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574</v>
      </c>
      <c r="AT191" s="159" t="s">
        <v>310</v>
      </c>
      <c r="AU191" s="159" t="s">
        <v>89</v>
      </c>
      <c r="AY191" s="14" t="s">
        <v>237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574</v>
      </c>
      <c r="BM191" s="159" t="s">
        <v>4070</v>
      </c>
    </row>
    <row r="192" spans="1:65" s="2" customFormat="1" ht="16.5" customHeight="1" x14ac:dyDescent="0.2">
      <c r="A192" s="29"/>
      <c r="B192" s="146"/>
      <c r="C192" s="161" t="s">
        <v>404</v>
      </c>
      <c r="D192" s="161" t="s">
        <v>310</v>
      </c>
      <c r="E192" s="162"/>
      <c r="F192" s="163" t="s">
        <v>3435</v>
      </c>
      <c r="G192" s="164" t="s">
        <v>307</v>
      </c>
      <c r="H192" s="165">
        <v>30</v>
      </c>
      <c r="I192" s="166"/>
      <c r="J192" s="167">
        <f t="shared" si="10"/>
        <v>0</v>
      </c>
      <c r="K192" s="168"/>
      <c r="L192" s="169"/>
      <c r="M192" s="170" t="s">
        <v>1</v>
      </c>
      <c r="N192" s="171" t="s">
        <v>43</v>
      </c>
      <c r="O192" s="54"/>
      <c r="P192" s="157">
        <f t="shared" si="11"/>
        <v>0</v>
      </c>
      <c r="Q192" s="157">
        <v>4.1000000000000003E-3</v>
      </c>
      <c r="R192" s="157">
        <f t="shared" si="12"/>
        <v>0.12300000000000001</v>
      </c>
      <c r="S192" s="157">
        <v>0</v>
      </c>
      <c r="T192" s="158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574</v>
      </c>
      <c r="AT192" s="159" t="s">
        <v>310</v>
      </c>
      <c r="AU192" s="159" t="s">
        <v>89</v>
      </c>
      <c r="AY192" s="14" t="s">
        <v>237</v>
      </c>
      <c r="BE192" s="160">
        <f t="shared" si="14"/>
        <v>0</v>
      </c>
      <c r="BF192" s="160">
        <f t="shared" si="15"/>
        <v>0</v>
      </c>
      <c r="BG192" s="160">
        <f t="shared" si="16"/>
        <v>0</v>
      </c>
      <c r="BH192" s="160">
        <f t="shared" si="17"/>
        <v>0</v>
      </c>
      <c r="BI192" s="160">
        <f t="shared" si="18"/>
        <v>0</v>
      </c>
      <c r="BJ192" s="14" t="s">
        <v>89</v>
      </c>
      <c r="BK192" s="160">
        <f t="shared" si="19"/>
        <v>0</v>
      </c>
      <c r="BL192" s="14" t="s">
        <v>574</v>
      </c>
      <c r="BM192" s="159" t="s">
        <v>4071</v>
      </c>
    </row>
    <row r="193" spans="1:65" s="2" customFormat="1" ht="21.75" customHeight="1" x14ac:dyDescent="0.2">
      <c r="A193" s="29"/>
      <c r="B193" s="146"/>
      <c r="C193" s="147" t="s">
        <v>407</v>
      </c>
      <c r="D193" s="147" t="s">
        <v>240</v>
      </c>
      <c r="E193" s="148"/>
      <c r="F193" s="149" t="s">
        <v>3437</v>
      </c>
      <c r="G193" s="150" t="s">
        <v>376</v>
      </c>
      <c r="H193" s="151">
        <v>10</v>
      </c>
      <c r="I193" s="152"/>
      <c r="J193" s="153">
        <f t="shared" si="1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11"/>
        <v>0</v>
      </c>
      <c r="Q193" s="157">
        <v>0</v>
      </c>
      <c r="R193" s="157">
        <f t="shared" si="12"/>
        <v>0</v>
      </c>
      <c r="S193" s="157">
        <v>0</v>
      </c>
      <c r="T193" s="158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436</v>
      </c>
      <c r="AT193" s="159" t="s">
        <v>240</v>
      </c>
      <c r="AU193" s="159" t="s">
        <v>89</v>
      </c>
      <c r="AY193" s="14" t="s">
        <v>237</v>
      </c>
      <c r="BE193" s="160">
        <f t="shared" si="14"/>
        <v>0</v>
      </c>
      <c r="BF193" s="160">
        <f t="shared" si="15"/>
        <v>0</v>
      </c>
      <c r="BG193" s="160">
        <f t="shared" si="16"/>
        <v>0</v>
      </c>
      <c r="BH193" s="160">
        <f t="shared" si="17"/>
        <v>0</v>
      </c>
      <c r="BI193" s="160">
        <f t="shared" si="18"/>
        <v>0</v>
      </c>
      <c r="BJ193" s="14" t="s">
        <v>89</v>
      </c>
      <c r="BK193" s="160">
        <f t="shared" si="19"/>
        <v>0</v>
      </c>
      <c r="BL193" s="14" t="s">
        <v>436</v>
      </c>
      <c r="BM193" s="159" t="s">
        <v>3438</v>
      </c>
    </row>
    <row r="194" spans="1:65" s="2" customFormat="1" ht="16.5" customHeight="1" x14ac:dyDescent="0.2">
      <c r="A194" s="29"/>
      <c r="B194" s="146"/>
      <c r="C194" s="161" t="s">
        <v>410</v>
      </c>
      <c r="D194" s="161" t="s">
        <v>310</v>
      </c>
      <c r="E194" s="162"/>
      <c r="F194" s="163" t="s">
        <v>3439</v>
      </c>
      <c r="G194" s="164" t="s">
        <v>376</v>
      </c>
      <c r="H194" s="165">
        <v>10</v>
      </c>
      <c r="I194" s="166"/>
      <c r="J194" s="167">
        <f t="shared" si="1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11"/>
        <v>0</v>
      </c>
      <c r="Q194" s="157">
        <v>2.1000000000000001E-4</v>
      </c>
      <c r="R194" s="157">
        <f t="shared" si="12"/>
        <v>2.1000000000000003E-3</v>
      </c>
      <c r="S194" s="157">
        <v>0</v>
      </c>
      <c r="T194" s="158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574</v>
      </c>
      <c r="AT194" s="159" t="s">
        <v>310</v>
      </c>
      <c r="AU194" s="159" t="s">
        <v>89</v>
      </c>
      <c r="AY194" s="14" t="s">
        <v>237</v>
      </c>
      <c r="BE194" s="160">
        <f t="shared" si="14"/>
        <v>0</v>
      </c>
      <c r="BF194" s="160">
        <f t="shared" si="15"/>
        <v>0</v>
      </c>
      <c r="BG194" s="160">
        <f t="shared" si="16"/>
        <v>0</v>
      </c>
      <c r="BH194" s="160">
        <f t="shared" si="17"/>
        <v>0</v>
      </c>
      <c r="BI194" s="160">
        <f t="shared" si="18"/>
        <v>0</v>
      </c>
      <c r="BJ194" s="14" t="s">
        <v>89</v>
      </c>
      <c r="BK194" s="160">
        <f t="shared" si="19"/>
        <v>0</v>
      </c>
      <c r="BL194" s="14" t="s">
        <v>574</v>
      </c>
      <c r="BM194" s="159" t="s">
        <v>3440</v>
      </c>
    </row>
    <row r="195" spans="1:65" s="2" customFormat="1" ht="33" customHeight="1" x14ac:dyDescent="0.2">
      <c r="A195" s="29"/>
      <c r="B195" s="146"/>
      <c r="C195" s="147" t="s">
        <v>251</v>
      </c>
      <c r="D195" s="147" t="s">
        <v>240</v>
      </c>
      <c r="E195" s="148"/>
      <c r="F195" s="149" t="s">
        <v>3441</v>
      </c>
      <c r="G195" s="150" t="s">
        <v>376</v>
      </c>
      <c r="H195" s="151">
        <v>10</v>
      </c>
      <c r="I195" s="152"/>
      <c r="J195" s="153">
        <f t="shared" si="1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11"/>
        <v>0</v>
      </c>
      <c r="Q195" s="157">
        <v>0</v>
      </c>
      <c r="R195" s="157">
        <f t="shared" si="12"/>
        <v>0</v>
      </c>
      <c r="S195" s="157">
        <v>0</v>
      </c>
      <c r="T195" s="158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436</v>
      </c>
      <c r="AT195" s="159" t="s">
        <v>240</v>
      </c>
      <c r="AU195" s="159" t="s">
        <v>89</v>
      </c>
      <c r="AY195" s="14" t="s">
        <v>237</v>
      </c>
      <c r="BE195" s="160">
        <f t="shared" si="14"/>
        <v>0</v>
      </c>
      <c r="BF195" s="160">
        <f t="shared" si="15"/>
        <v>0</v>
      </c>
      <c r="BG195" s="160">
        <f t="shared" si="16"/>
        <v>0</v>
      </c>
      <c r="BH195" s="160">
        <f t="shared" si="17"/>
        <v>0</v>
      </c>
      <c r="BI195" s="160">
        <f t="shared" si="18"/>
        <v>0</v>
      </c>
      <c r="BJ195" s="14" t="s">
        <v>89</v>
      </c>
      <c r="BK195" s="160">
        <f t="shared" si="19"/>
        <v>0</v>
      </c>
      <c r="BL195" s="14" t="s">
        <v>436</v>
      </c>
      <c r="BM195" s="159" t="s">
        <v>3442</v>
      </c>
    </row>
    <row r="196" spans="1:65" s="2" customFormat="1" ht="33" customHeight="1" x14ac:dyDescent="0.2">
      <c r="A196" s="29"/>
      <c r="B196" s="146"/>
      <c r="C196" s="147" t="s">
        <v>416</v>
      </c>
      <c r="D196" s="147" t="s">
        <v>240</v>
      </c>
      <c r="E196" s="148"/>
      <c r="F196" s="149" t="s">
        <v>3443</v>
      </c>
      <c r="G196" s="150" t="s">
        <v>242</v>
      </c>
      <c r="H196" s="151">
        <v>5</v>
      </c>
      <c r="I196" s="152"/>
      <c r="J196" s="153">
        <f t="shared" si="1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11"/>
        <v>0</v>
      </c>
      <c r="Q196" s="157">
        <v>0</v>
      </c>
      <c r="R196" s="157">
        <f t="shared" si="12"/>
        <v>0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436</v>
      </c>
      <c r="AT196" s="159" t="s">
        <v>240</v>
      </c>
      <c r="AU196" s="159" t="s">
        <v>89</v>
      </c>
      <c r="AY196" s="14" t="s">
        <v>237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436</v>
      </c>
      <c r="BM196" s="159" t="s">
        <v>3444</v>
      </c>
    </row>
    <row r="197" spans="1:65" s="12" customFormat="1" ht="25.95" customHeight="1" x14ac:dyDescent="0.25">
      <c r="B197" s="134"/>
      <c r="D197" s="135" t="s">
        <v>76</v>
      </c>
      <c r="E197" s="136"/>
      <c r="F197" s="136" t="s">
        <v>1828</v>
      </c>
      <c r="I197" s="137"/>
      <c r="J197" s="122">
        <f>BK197</f>
        <v>0</v>
      </c>
      <c r="L197" s="134"/>
      <c r="M197" s="138"/>
      <c r="N197" s="139"/>
      <c r="O197" s="139"/>
      <c r="P197" s="140">
        <f>SUM(P198:P199)</f>
        <v>0</v>
      </c>
      <c r="Q197" s="139"/>
      <c r="R197" s="140">
        <f>SUM(R198:R199)</f>
        <v>0</v>
      </c>
      <c r="S197" s="139"/>
      <c r="T197" s="141">
        <f>SUM(T198:T199)</f>
        <v>0</v>
      </c>
      <c r="AR197" s="135" t="s">
        <v>243</v>
      </c>
      <c r="AT197" s="142" t="s">
        <v>76</v>
      </c>
      <c r="AU197" s="142" t="s">
        <v>77</v>
      </c>
      <c r="AY197" s="135" t="s">
        <v>237</v>
      </c>
      <c r="BK197" s="143">
        <f>SUM(BK198:BK199)</f>
        <v>0</v>
      </c>
    </row>
    <row r="198" spans="1:65" s="2" customFormat="1" ht="44.25" customHeight="1" x14ac:dyDescent="0.2">
      <c r="A198" s="29"/>
      <c r="B198" s="146"/>
      <c r="C198" s="147" t="s">
        <v>254</v>
      </c>
      <c r="D198" s="147" t="s">
        <v>240</v>
      </c>
      <c r="E198" s="148"/>
      <c r="F198" s="149" t="s">
        <v>3445</v>
      </c>
      <c r="G198" s="150" t="s">
        <v>454</v>
      </c>
      <c r="H198" s="151">
        <v>55</v>
      </c>
      <c r="I198" s="152"/>
      <c r="J198" s="153">
        <f>ROUND(I198*H198,2)</f>
        <v>0</v>
      </c>
      <c r="K198" s="154"/>
      <c r="L198" s="30"/>
      <c r="M198" s="155" t="s">
        <v>1</v>
      </c>
      <c r="N198" s="156" t="s">
        <v>43</v>
      </c>
      <c r="O198" s="54"/>
      <c r="P198" s="157">
        <f>O198*H198</f>
        <v>0</v>
      </c>
      <c r="Q198" s="157">
        <v>0</v>
      </c>
      <c r="R198" s="157">
        <f>Q198*H198</f>
        <v>0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972</v>
      </c>
      <c r="AT198" s="159" t="s">
        <v>240</v>
      </c>
      <c r="AU198" s="159" t="s">
        <v>83</v>
      </c>
      <c r="AY198" s="14" t="s">
        <v>237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972</v>
      </c>
      <c r="BM198" s="159" t="s">
        <v>3446</v>
      </c>
    </row>
    <row r="199" spans="1:65" s="2" customFormat="1" ht="33" customHeight="1" x14ac:dyDescent="0.2">
      <c r="A199" s="29"/>
      <c r="B199" s="146"/>
      <c r="C199" s="147" t="s">
        <v>422</v>
      </c>
      <c r="D199" s="147" t="s">
        <v>240</v>
      </c>
      <c r="E199" s="148"/>
      <c r="F199" s="149" t="s">
        <v>1831</v>
      </c>
      <c r="G199" s="150" t="s">
        <v>454</v>
      </c>
      <c r="H199" s="151">
        <v>30</v>
      </c>
      <c r="I199" s="152"/>
      <c r="J199" s="153">
        <f>ROUND(I199*H199,2)</f>
        <v>0</v>
      </c>
      <c r="K199" s="154"/>
      <c r="L199" s="30"/>
      <c r="M199" s="155" t="s">
        <v>1</v>
      </c>
      <c r="N199" s="156" t="s">
        <v>43</v>
      </c>
      <c r="O199" s="54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972</v>
      </c>
      <c r="AT199" s="159" t="s">
        <v>240</v>
      </c>
      <c r="AU199" s="159" t="s">
        <v>83</v>
      </c>
      <c r="AY199" s="14" t="s">
        <v>237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4" t="s">
        <v>89</v>
      </c>
      <c r="BK199" s="160">
        <f>ROUND(I199*H199,2)</f>
        <v>0</v>
      </c>
      <c r="BL199" s="14" t="s">
        <v>972</v>
      </c>
      <c r="BM199" s="159" t="s">
        <v>3447</v>
      </c>
    </row>
    <row r="200" spans="1:65" s="2" customFormat="1" ht="6.9" customHeight="1" x14ac:dyDescent="0.2">
      <c r="A200" s="29"/>
      <c r="B200" s="43"/>
      <c r="C200" s="44"/>
      <c r="D200" s="44"/>
      <c r="E200" s="44"/>
      <c r="F200" s="44"/>
      <c r="G200" s="44"/>
      <c r="H200" s="44"/>
      <c r="I200" s="44"/>
      <c r="J200" s="44"/>
      <c r="K200" s="44"/>
      <c r="L200" s="30"/>
      <c r="M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</row>
  </sheetData>
  <autoFilter ref="C129:K199" xr:uid="{00000000-0009-0000-0000-000019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00" xr:uid="{00000000-0002-0000-1900-000000000000}">
      <formula1>"K, M"</formula1>
    </dataValidation>
    <dataValidation type="list" allowBlank="1" showInputMessage="1" showErrorMessage="1" error="Povolené sú hodnoty základná, znížená, nulová." sqref="N200" xr:uid="{00000000-0002-0000-19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264"/>
  <sheetViews>
    <sheetView showGridLines="0" topLeftCell="A138" zoomScaleNormal="100" workbookViewId="0">
      <selection activeCell="J138" sqref="J138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173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4072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4110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ROUND(J137,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ROUND((ROUND((SUM(BE137:BE263)),  2) + SUM(#REF!)), 2)</f>
        <v>#REF!</v>
      </c>
      <c r="G35" s="29"/>
      <c r="H35" s="29"/>
      <c r="I35" s="101">
        <v>0.2</v>
      </c>
      <c r="J35" s="100" t="e">
        <f>ROUND((ROUND(((SUM(BE137:BE263))*I35),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ROUND((ROUND((SUM(BF137:BF263)),  2) + SUM(#REF!)), 2)</f>
        <v>#REF!</v>
      </c>
      <c r="G36" s="29"/>
      <c r="H36" s="29"/>
      <c r="I36" s="101">
        <v>0.2</v>
      </c>
      <c r="J36" s="100" t="e">
        <f>ROUND((ROUND(((SUM(BF137:BF263))*I36),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ROUND((ROUND((SUM(BG137:BG263)),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ROUND((ROUND((SUM(BH137:BH263)),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ROUND((ROUND((SUM(BI137:BI263)),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4072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08_Z - ZTI - Zdravotechnika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J137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J138</f>
        <v>0</v>
      </c>
      <c r="L99" s="113"/>
    </row>
    <row r="100" spans="1:47" s="10" customFormat="1" ht="19.95" customHeight="1" x14ac:dyDescent="0.2">
      <c r="B100" s="117"/>
      <c r="D100" s="118" t="s">
        <v>2059</v>
      </c>
      <c r="E100" s="119"/>
      <c r="F100" s="119"/>
      <c r="G100" s="119"/>
      <c r="H100" s="119"/>
      <c r="I100" s="119"/>
      <c r="J100" s="120">
        <f>J139</f>
        <v>0</v>
      </c>
      <c r="L100" s="117"/>
    </row>
    <row r="101" spans="1:47" s="10" customFormat="1" ht="19.95" customHeight="1" x14ac:dyDescent="0.2">
      <c r="B101" s="117"/>
      <c r="D101" s="118" t="s">
        <v>1271</v>
      </c>
      <c r="E101" s="119"/>
      <c r="F101" s="119"/>
      <c r="G101" s="119"/>
      <c r="H101" s="119"/>
      <c r="I101" s="119"/>
      <c r="J101" s="120">
        <f>J157</f>
        <v>0</v>
      </c>
      <c r="L101" s="117"/>
    </row>
    <row r="102" spans="1:47" s="10" customFormat="1" ht="19.95" customHeight="1" x14ac:dyDescent="0.2">
      <c r="B102" s="117"/>
      <c r="D102" s="118" t="s">
        <v>1273</v>
      </c>
      <c r="E102" s="119"/>
      <c r="F102" s="119"/>
      <c r="G102" s="119"/>
      <c r="H102" s="119"/>
      <c r="I102" s="119"/>
      <c r="J102" s="120">
        <f>J162</f>
        <v>0</v>
      </c>
      <c r="L102" s="117"/>
    </row>
    <row r="103" spans="1:47" s="10" customFormat="1" ht="19.95" customHeight="1" x14ac:dyDescent="0.2">
      <c r="B103" s="117"/>
      <c r="D103" s="118" t="s">
        <v>3977</v>
      </c>
      <c r="E103" s="119"/>
      <c r="F103" s="119"/>
      <c r="G103" s="119"/>
      <c r="H103" s="119"/>
      <c r="I103" s="119"/>
      <c r="J103" s="120">
        <f>J166</f>
        <v>0</v>
      </c>
      <c r="L103" s="117"/>
    </row>
    <row r="104" spans="1:47" s="10" customFormat="1" ht="19.95" customHeight="1" x14ac:dyDescent="0.2">
      <c r="B104" s="117"/>
      <c r="D104" s="118" t="s">
        <v>2991</v>
      </c>
      <c r="E104" s="119"/>
      <c r="F104" s="119"/>
      <c r="G104" s="119"/>
      <c r="H104" s="119"/>
      <c r="I104" s="119"/>
      <c r="J104" s="120">
        <f>J168</f>
        <v>0</v>
      </c>
      <c r="L104" s="117"/>
    </row>
    <row r="105" spans="1:47" s="10" customFormat="1" ht="19.95" customHeight="1" x14ac:dyDescent="0.2">
      <c r="B105" s="117"/>
      <c r="D105" s="118" t="s">
        <v>1670</v>
      </c>
      <c r="E105" s="119"/>
      <c r="F105" s="119"/>
      <c r="G105" s="119"/>
      <c r="H105" s="119"/>
      <c r="I105" s="119"/>
      <c r="J105" s="120">
        <f>J222</f>
        <v>0</v>
      </c>
      <c r="L105" s="117"/>
    </row>
    <row r="106" spans="1:47" s="10" customFormat="1" ht="19.95" customHeight="1" x14ac:dyDescent="0.2">
      <c r="B106" s="117"/>
      <c r="D106" s="118" t="s">
        <v>1275</v>
      </c>
      <c r="E106" s="119"/>
      <c r="F106" s="119"/>
      <c r="G106" s="119"/>
      <c r="H106" s="119"/>
      <c r="I106" s="119"/>
      <c r="J106" s="120">
        <f>J229</f>
        <v>0</v>
      </c>
      <c r="L106" s="117"/>
    </row>
    <row r="107" spans="1:47" s="9" customFormat="1" ht="24.9" customHeight="1" x14ac:dyDescent="0.2">
      <c r="B107" s="113"/>
      <c r="D107" s="114" t="s">
        <v>1276</v>
      </c>
      <c r="E107" s="115"/>
      <c r="F107" s="115"/>
      <c r="G107" s="115"/>
      <c r="H107" s="115"/>
      <c r="I107" s="115"/>
      <c r="J107" s="116">
        <f>J231</f>
        <v>0</v>
      </c>
      <c r="L107" s="113"/>
    </row>
    <row r="108" spans="1:47" s="10" customFormat="1" ht="19.95" customHeight="1" x14ac:dyDescent="0.2">
      <c r="B108" s="117"/>
      <c r="D108" s="118" t="s">
        <v>2588</v>
      </c>
      <c r="E108" s="119"/>
      <c r="F108" s="119"/>
      <c r="G108" s="119"/>
      <c r="H108" s="119"/>
      <c r="I108" s="119"/>
      <c r="J108" s="120">
        <f>J232</f>
        <v>0</v>
      </c>
      <c r="L108" s="117"/>
    </row>
    <row r="109" spans="1:47" s="10" customFormat="1" ht="19.95" customHeight="1" x14ac:dyDescent="0.2">
      <c r="B109" s="117"/>
      <c r="D109" s="118" t="s">
        <v>1833</v>
      </c>
      <c r="E109" s="119"/>
      <c r="F109" s="119"/>
      <c r="G109" s="119"/>
      <c r="H109" s="119"/>
      <c r="I109" s="119"/>
      <c r="J109" s="120">
        <f>J235</f>
        <v>0</v>
      </c>
      <c r="L109" s="117"/>
    </row>
    <row r="110" spans="1:47" s="10" customFormat="1" ht="19.95" customHeight="1" x14ac:dyDescent="0.2">
      <c r="B110" s="117"/>
      <c r="D110" s="118" t="s">
        <v>1837</v>
      </c>
      <c r="E110" s="119"/>
      <c r="F110" s="119"/>
      <c r="G110" s="119"/>
      <c r="H110" s="119"/>
      <c r="I110" s="119"/>
      <c r="J110" s="120">
        <f>J244</f>
        <v>0</v>
      </c>
      <c r="L110" s="117"/>
    </row>
    <row r="111" spans="1:47" s="10" customFormat="1" ht="19.95" customHeight="1" x14ac:dyDescent="0.2">
      <c r="B111" s="117"/>
      <c r="D111" s="118" t="s">
        <v>2843</v>
      </c>
      <c r="E111" s="119"/>
      <c r="F111" s="119"/>
      <c r="G111" s="119"/>
      <c r="H111" s="119"/>
      <c r="I111" s="119"/>
      <c r="J111" s="120">
        <f>J249</f>
        <v>0</v>
      </c>
      <c r="L111" s="117"/>
    </row>
    <row r="112" spans="1:47" s="9" customFormat="1" ht="24.9" customHeight="1" x14ac:dyDescent="0.2">
      <c r="B112" s="113"/>
      <c r="D112" s="114" t="s">
        <v>1061</v>
      </c>
      <c r="E112" s="115"/>
      <c r="F112" s="115"/>
      <c r="G112" s="115"/>
      <c r="H112" s="115"/>
      <c r="I112" s="115"/>
      <c r="J112" s="116">
        <f>J253</f>
        <v>0</v>
      </c>
      <c r="L112" s="113"/>
    </row>
    <row r="113" spans="1:31" s="10" customFormat="1" ht="19.95" customHeight="1" x14ac:dyDescent="0.2">
      <c r="B113" s="117"/>
      <c r="D113" s="118" t="s">
        <v>2062</v>
      </c>
      <c r="E113" s="119"/>
      <c r="F113" s="119"/>
      <c r="G113" s="119"/>
      <c r="H113" s="119"/>
      <c r="I113" s="119"/>
      <c r="J113" s="120">
        <f>J254</f>
        <v>0</v>
      </c>
      <c r="L113" s="117"/>
    </row>
    <row r="114" spans="1:31" s="9" customFormat="1" ht="24.9" customHeight="1" x14ac:dyDescent="0.2">
      <c r="B114" s="113"/>
      <c r="D114" s="114" t="s">
        <v>1673</v>
      </c>
      <c r="E114" s="115"/>
      <c r="F114" s="115"/>
      <c r="G114" s="115"/>
      <c r="H114" s="115"/>
      <c r="I114" s="115"/>
      <c r="J114" s="116">
        <f>J258</f>
        <v>0</v>
      </c>
      <c r="L114" s="113"/>
    </row>
    <row r="115" spans="1:31" s="9" customFormat="1" ht="24.9" customHeight="1" x14ac:dyDescent="0.2">
      <c r="B115" s="113"/>
      <c r="D115" s="114" t="s">
        <v>222</v>
      </c>
      <c r="E115" s="115"/>
      <c r="F115" s="115"/>
      <c r="G115" s="115"/>
      <c r="H115" s="115"/>
      <c r="I115" s="115"/>
      <c r="J115" s="116">
        <f>J261</f>
        <v>0</v>
      </c>
      <c r="L115" s="113"/>
    </row>
    <row r="116" spans="1:31" s="2" customFormat="1" ht="21.75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43"/>
      <c r="C117" s="44"/>
      <c r="D117" s="44"/>
      <c r="E117" s="44"/>
      <c r="F117" s="44"/>
      <c r="G117" s="44"/>
      <c r="H117" s="44"/>
      <c r="I117" s="44"/>
      <c r="J117" s="44"/>
      <c r="K117" s="44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21" spans="1:31" s="2" customFormat="1" ht="6.9" customHeight="1" x14ac:dyDescent="0.2">
      <c r="A121" s="29"/>
      <c r="B121" s="45"/>
      <c r="C121" s="46"/>
      <c r="D121" s="46"/>
      <c r="E121" s="46"/>
      <c r="F121" s="46"/>
      <c r="G121" s="46"/>
      <c r="H121" s="46"/>
      <c r="I121" s="46"/>
      <c r="J121" s="46"/>
      <c r="K121" s="46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4.9" customHeight="1" x14ac:dyDescent="0.2">
      <c r="A122" s="29"/>
      <c r="B122" s="30"/>
      <c r="C122" s="18" t="s">
        <v>224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15</v>
      </c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6.25" customHeight="1" x14ac:dyDescent="0.2">
      <c r="A125" s="29"/>
      <c r="B125" s="30"/>
      <c r="C125" s="29"/>
      <c r="D125" s="29"/>
      <c r="E125" s="241" t="str">
        <f>E7</f>
        <v>SOŠ hotelových služieb a dopravy – modernizácia odborného vzdelávania</v>
      </c>
      <c r="F125" s="242"/>
      <c r="G125" s="242"/>
      <c r="H125" s="242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1" customFormat="1" ht="12" customHeight="1" x14ac:dyDescent="0.2">
      <c r="B126" s="17"/>
      <c r="C126" s="24" t="s">
        <v>201</v>
      </c>
      <c r="L126" s="17"/>
    </row>
    <row r="127" spans="1:31" s="2" customFormat="1" ht="23.25" customHeight="1" x14ac:dyDescent="0.2">
      <c r="A127" s="29"/>
      <c r="B127" s="30"/>
      <c r="C127" s="29"/>
      <c r="D127" s="29"/>
      <c r="E127" s="241" t="s">
        <v>4072</v>
      </c>
      <c r="F127" s="240"/>
      <c r="G127" s="240"/>
      <c r="H127" s="240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203</v>
      </c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6.5" customHeight="1" x14ac:dyDescent="0.2">
      <c r="A129" s="29"/>
      <c r="B129" s="30"/>
      <c r="C129" s="29"/>
      <c r="D129" s="29"/>
      <c r="E129" s="214" t="str">
        <f>E11</f>
        <v>SO 08_Z - ZTI - Zdravotechnika</v>
      </c>
      <c r="F129" s="240"/>
      <c r="G129" s="240"/>
      <c r="H129" s="240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" customHeight="1" x14ac:dyDescent="0.2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 x14ac:dyDescent="0.2">
      <c r="A131" s="29"/>
      <c r="B131" s="30"/>
      <c r="C131" s="24" t="s">
        <v>19</v>
      </c>
      <c r="D131" s="29"/>
      <c r="E131" s="29"/>
      <c r="F131" s="22" t="str">
        <f>F14</f>
        <v>Lučenec</v>
      </c>
      <c r="G131" s="29"/>
      <c r="H131" s="29"/>
      <c r="I131" s="24" t="s">
        <v>21</v>
      </c>
      <c r="J131" s="51">
        <f>IF(J14="","",J14)</f>
        <v>44354</v>
      </c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6.9" customHeight="1" x14ac:dyDescent="0.2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25.65" customHeight="1" x14ac:dyDescent="0.2">
      <c r="A133" s="29"/>
      <c r="B133" s="30"/>
      <c r="C133" s="24" t="s">
        <v>22</v>
      </c>
      <c r="D133" s="29"/>
      <c r="E133" s="29"/>
      <c r="F133" s="22" t="str">
        <f>E17</f>
        <v>Banskobystrický samosprávny kraj</v>
      </c>
      <c r="G133" s="29"/>
      <c r="H133" s="29"/>
      <c r="I133" s="24" t="s">
        <v>28</v>
      </c>
      <c r="J133" s="27" t="str">
        <f>E23</f>
        <v>DESIGN ENGINEERING, a.s.</v>
      </c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5.15" customHeight="1" x14ac:dyDescent="0.2">
      <c r="A134" s="29"/>
      <c r="B134" s="30"/>
      <c r="C134" s="24" t="s">
        <v>26</v>
      </c>
      <c r="D134" s="29"/>
      <c r="E134" s="29"/>
      <c r="F134" s="22" t="str">
        <f>IF(E20="","",E20)</f>
        <v>Vyplň údaj</v>
      </c>
      <c r="G134" s="29"/>
      <c r="H134" s="29"/>
      <c r="I134" s="24" t="s">
        <v>33</v>
      </c>
      <c r="J134" s="27" t="str">
        <f>E26</f>
        <v xml:space="preserve"> </v>
      </c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0.35" customHeight="1" x14ac:dyDescent="0.2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11" customFormat="1" ht="29.25" customHeight="1" x14ac:dyDescent="0.2">
      <c r="A136" s="123"/>
      <c r="B136" s="124"/>
      <c r="C136" s="125" t="s">
        <v>225</v>
      </c>
      <c r="D136" s="126" t="s">
        <v>62</v>
      </c>
      <c r="E136" s="126" t="s">
        <v>58</v>
      </c>
      <c r="F136" s="126" t="s">
        <v>59</v>
      </c>
      <c r="G136" s="126" t="s">
        <v>226</v>
      </c>
      <c r="H136" s="126" t="s">
        <v>227</v>
      </c>
      <c r="I136" s="126" t="s">
        <v>228</v>
      </c>
      <c r="J136" s="127" t="s">
        <v>207</v>
      </c>
      <c r="K136" s="128" t="s">
        <v>229</v>
      </c>
      <c r="L136" s="129"/>
      <c r="M136" s="58" t="s">
        <v>1</v>
      </c>
      <c r="N136" s="59" t="s">
        <v>41</v>
      </c>
      <c r="O136" s="59" t="s">
        <v>230</v>
      </c>
      <c r="P136" s="59" t="s">
        <v>231</v>
      </c>
      <c r="Q136" s="59" t="s">
        <v>232</v>
      </c>
      <c r="R136" s="59" t="s">
        <v>233</v>
      </c>
      <c r="S136" s="59" t="s">
        <v>234</v>
      </c>
      <c r="T136" s="60" t="s">
        <v>235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</row>
    <row r="137" spans="1:65" s="2" customFormat="1" ht="22.95" customHeight="1" x14ac:dyDescent="0.3">
      <c r="A137" s="29"/>
      <c r="B137" s="30"/>
      <c r="C137" s="65" t="s">
        <v>208</v>
      </c>
      <c r="D137" s="29"/>
      <c r="E137" s="29"/>
      <c r="F137" s="29"/>
      <c r="G137" s="29"/>
      <c r="H137" s="29"/>
      <c r="I137" s="29"/>
      <c r="J137" s="130">
        <f>J138+J231+J253+J258+J261</f>
        <v>0</v>
      </c>
      <c r="K137" s="29"/>
      <c r="L137" s="30"/>
      <c r="M137" s="61"/>
      <c r="N137" s="52"/>
      <c r="O137" s="62"/>
      <c r="P137" s="131" t="e">
        <f>P138+P231+P253+P258+P261+#REF!</f>
        <v>#REF!</v>
      </c>
      <c r="Q137" s="62"/>
      <c r="R137" s="131" t="e">
        <f>R138+R231+R253+R258+R261+#REF!</f>
        <v>#REF!</v>
      </c>
      <c r="S137" s="62"/>
      <c r="T137" s="132" t="e">
        <f>T138+T231+T253+T258+T261+#REF!</f>
        <v>#REF!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76</v>
      </c>
      <c r="AU137" s="14" t="s">
        <v>209</v>
      </c>
      <c r="BK137" s="133" t="e">
        <f>BK138+BK231+BK253+BK258+BK261+#REF!</f>
        <v>#REF!</v>
      </c>
    </row>
    <row r="138" spans="1:65" s="12" customFormat="1" ht="25.95" customHeight="1" x14ac:dyDescent="0.25">
      <c r="B138" s="134"/>
      <c r="D138" s="135" t="s">
        <v>76</v>
      </c>
      <c r="E138" s="136"/>
      <c r="F138" s="136" t="s">
        <v>1291</v>
      </c>
      <c r="I138" s="137"/>
      <c r="J138" s="122">
        <f>BK138</f>
        <v>0</v>
      </c>
      <c r="L138" s="134"/>
      <c r="M138" s="138"/>
      <c r="N138" s="139"/>
      <c r="O138" s="139"/>
      <c r="P138" s="140">
        <f>P139+P157+P162+P166+P168+P222+P229</f>
        <v>0</v>
      </c>
      <c r="Q138" s="139"/>
      <c r="R138" s="140">
        <f>R139+R157+R162+R166+R168+R222+R229</f>
        <v>51.431528438000001</v>
      </c>
      <c r="S138" s="139"/>
      <c r="T138" s="141">
        <f>T139+T157+T162+T166+T168+T222+T229</f>
        <v>5.5</v>
      </c>
      <c r="AR138" s="135" t="s">
        <v>83</v>
      </c>
      <c r="AT138" s="142" t="s">
        <v>76</v>
      </c>
      <c r="AU138" s="142" t="s">
        <v>77</v>
      </c>
      <c r="AY138" s="135" t="s">
        <v>237</v>
      </c>
      <c r="BK138" s="143">
        <f>BK139+BK157+BK162+BK166+BK168+BK222+BK229</f>
        <v>0</v>
      </c>
    </row>
    <row r="139" spans="1:65" s="12" customFormat="1" ht="22.95" customHeight="1" x14ac:dyDescent="0.25">
      <c r="B139" s="134"/>
      <c r="D139" s="135" t="s">
        <v>76</v>
      </c>
      <c r="E139" s="144"/>
      <c r="F139" s="144" t="s">
        <v>2063</v>
      </c>
      <c r="I139" s="137"/>
      <c r="J139" s="145">
        <f>BK139</f>
        <v>0</v>
      </c>
      <c r="L139" s="134"/>
      <c r="M139" s="138"/>
      <c r="N139" s="139"/>
      <c r="O139" s="139"/>
      <c r="P139" s="140">
        <f>SUM(P140:P156)</f>
        <v>0</v>
      </c>
      <c r="Q139" s="139"/>
      <c r="R139" s="140">
        <f>SUM(R140:R156)</f>
        <v>17.8317938</v>
      </c>
      <c r="S139" s="139"/>
      <c r="T139" s="141">
        <f>SUM(T140:T156)</f>
        <v>5.5</v>
      </c>
      <c r="AR139" s="135" t="s">
        <v>83</v>
      </c>
      <c r="AT139" s="142" t="s">
        <v>76</v>
      </c>
      <c r="AU139" s="142" t="s">
        <v>83</v>
      </c>
      <c r="AY139" s="135" t="s">
        <v>237</v>
      </c>
      <c r="BK139" s="143">
        <f>SUM(BK140:BK156)</f>
        <v>0</v>
      </c>
    </row>
    <row r="140" spans="1:65" s="2" customFormat="1" ht="33" customHeight="1" x14ac:dyDescent="0.2">
      <c r="A140" s="29"/>
      <c r="B140" s="146"/>
      <c r="C140" s="147" t="s">
        <v>83</v>
      </c>
      <c r="D140" s="147" t="s">
        <v>240</v>
      </c>
      <c r="E140" s="148"/>
      <c r="F140" s="149" t="s">
        <v>4111</v>
      </c>
      <c r="G140" s="150" t="s">
        <v>242</v>
      </c>
      <c r="H140" s="151">
        <v>11</v>
      </c>
      <c r="I140" s="152"/>
      <c r="J140" s="153">
        <f t="shared" ref="J140:J156" si="0">ROUND(I140*H140,2)</f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ref="P140:P156" si="1">O140*H140</f>
        <v>0</v>
      </c>
      <c r="Q140" s="157">
        <v>0</v>
      </c>
      <c r="R140" s="157">
        <f t="shared" ref="R140:R156" si="2">Q140*H140</f>
        <v>0</v>
      </c>
      <c r="S140" s="157">
        <v>0.5</v>
      </c>
      <c r="T140" s="158">
        <f t="shared" ref="T140:T156" si="3">S140*H140</f>
        <v>5.5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ref="BE140:BE156" si="4">IF(N140="základná",J140,0)</f>
        <v>0</v>
      </c>
      <c r="BF140" s="160">
        <f t="shared" ref="BF140:BF156" si="5">IF(N140="znížená",J140,0)</f>
        <v>0</v>
      </c>
      <c r="BG140" s="160">
        <f t="shared" ref="BG140:BG156" si="6">IF(N140="zákl. prenesená",J140,0)</f>
        <v>0</v>
      </c>
      <c r="BH140" s="160">
        <f t="shared" ref="BH140:BH156" si="7">IF(N140="zníž. prenesená",J140,0)</f>
        <v>0</v>
      </c>
      <c r="BI140" s="160">
        <f t="shared" ref="BI140:BI156" si="8">IF(N140="nulová",J140,0)</f>
        <v>0</v>
      </c>
      <c r="BJ140" s="14" t="s">
        <v>89</v>
      </c>
      <c r="BK140" s="160">
        <f t="shared" ref="BK140:BK156" si="9">ROUND(I140*H140,2)</f>
        <v>0</v>
      </c>
      <c r="BL140" s="14" t="s">
        <v>243</v>
      </c>
      <c r="BM140" s="159" t="s">
        <v>4112</v>
      </c>
    </row>
    <row r="141" spans="1:65" s="2" customFormat="1" ht="16.5" customHeight="1" x14ac:dyDescent="0.2">
      <c r="A141" s="29"/>
      <c r="B141" s="146"/>
      <c r="C141" s="147" t="s">
        <v>89</v>
      </c>
      <c r="D141" s="147" t="s">
        <v>240</v>
      </c>
      <c r="E141" s="148"/>
      <c r="F141" s="149" t="s">
        <v>4113</v>
      </c>
      <c r="G141" s="150" t="s">
        <v>491</v>
      </c>
      <c r="H141" s="151">
        <v>83.245000000000005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4114</v>
      </c>
    </row>
    <row r="142" spans="1:65" s="2" customFormat="1" ht="21.75" customHeight="1" x14ac:dyDescent="0.2">
      <c r="A142" s="29"/>
      <c r="B142" s="146"/>
      <c r="C142" s="147" t="s">
        <v>247</v>
      </c>
      <c r="D142" s="147" t="s">
        <v>240</v>
      </c>
      <c r="E142" s="148"/>
      <c r="F142" s="149" t="s">
        <v>4115</v>
      </c>
      <c r="G142" s="150" t="s">
        <v>491</v>
      </c>
      <c r="H142" s="151">
        <v>83.245000000000005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4116</v>
      </c>
    </row>
    <row r="143" spans="1:65" s="2" customFormat="1" ht="16.5" customHeight="1" x14ac:dyDescent="0.2">
      <c r="A143" s="29"/>
      <c r="B143" s="146"/>
      <c r="C143" s="147" t="s">
        <v>243</v>
      </c>
      <c r="D143" s="147" t="s">
        <v>240</v>
      </c>
      <c r="E143" s="148"/>
      <c r="F143" s="149" t="s">
        <v>4117</v>
      </c>
      <c r="G143" s="150" t="s">
        <v>491</v>
      </c>
      <c r="H143" s="151">
        <v>31.376000000000001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243</v>
      </c>
      <c r="BM143" s="159" t="s">
        <v>4118</v>
      </c>
    </row>
    <row r="144" spans="1:65" s="2" customFormat="1" ht="33" customHeight="1" x14ac:dyDescent="0.2">
      <c r="A144" s="29"/>
      <c r="B144" s="146"/>
      <c r="C144" s="147" t="s">
        <v>252</v>
      </c>
      <c r="D144" s="147" t="s">
        <v>240</v>
      </c>
      <c r="E144" s="148"/>
      <c r="F144" s="149" t="s">
        <v>4119</v>
      </c>
      <c r="G144" s="150" t="s">
        <v>491</v>
      </c>
      <c r="H144" s="151">
        <v>31.376000000000001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243</v>
      </c>
      <c r="BM144" s="159" t="s">
        <v>4120</v>
      </c>
    </row>
    <row r="145" spans="1:65" s="2" customFormat="1" ht="21.75" customHeight="1" x14ac:dyDescent="0.2">
      <c r="A145" s="29"/>
      <c r="B145" s="146"/>
      <c r="C145" s="147" t="s">
        <v>238</v>
      </c>
      <c r="D145" s="147" t="s">
        <v>240</v>
      </c>
      <c r="E145" s="148"/>
      <c r="F145" s="149" t="s">
        <v>4121</v>
      </c>
      <c r="G145" s="150" t="s">
        <v>242</v>
      </c>
      <c r="H145" s="151">
        <v>87.394000000000005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6.9999999999999999E-4</v>
      </c>
      <c r="R145" s="157">
        <f t="shared" si="2"/>
        <v>6.1175800000000002E-2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4122</v>
      </c>
    </row>
    <row r="146" spans="1:65" s="2" customFormat="1" ht="21.75" customHeight="1" x14ac:dyDescent="0.2">
      <c r="A146" s="29"/>
      <c r="B146" s="146"/>
      <c r="C146" s="147" t="s">
        <v>259</v>
      </c>
      <c r="D146" s="147" t="s">
        <v>240</v>
      </c>
      <c r="E146" s="148"/>
      <c r="F146" s="149" t="s">
        <v>4123</v>
      </c>
      <c r="G146" s="150" t="s">
        <v>242</v>
      </c>
      <c r="H146" s="151">
        <v>87.394000000000005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243</v>
      </c>
      <c r="BM146" s="159" t="s">
        <v>4124</v>
      </c>
    </row>
    <row r="147" spans="1:65" s="2" customFormat="1" ht="33" customHeight="1" x14ac:dyDescent="0.2">
      <c r="A147" s="29"/>
      <c r="B147" s="146"/>
      <c r="C147" s="147" t="s">
        <v>262</v>
      </c>
      <c r="D147" s="147" t="s">
        <v>240</v>
      </c>
      <c r="E147" s="148"/>
      <c r="F147" s="149" t="s">
        <v>4125</v>
      </c>
      <c r="G147" s="150" t="s">
        <v>491</v>
      </c>
      <c r="H147" s="151">
        <v>114.621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243</v>
      </c>
      <c r="BM147" s="159" t="s">
        <v>4126</v>
      </c>
    </row>
    <row r="148" spans="1:65" s="2" customFormat="1" ht="44.25" customHeight="1" x14ac:dyDescent="0.2">
      <c r="A148" s="29"/>
      <c r="B148" s="146"/>
      <c r="C148" s="147" t="s">
        <v>257</v>
      </c>
      <c r="D148" s="147" t="s">
        <v>240</v>
      </c>
      <c r="E148" s="148"/>
      <c r="F148" s="149" t="s">
        <v>4127</v>
      </c>
      <c r="G148" s="150" t="s">
        <v>491</v>
      </c>
      <c r="H148" s="151">
        <v>1146.21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243</v>
      </c>
      <c r="BM148" s="159" t="s">
        <v>4128</v>
      </c>
    </row>
    <row r="149" spans="1:65" s="2" customFormat="1" ht="21.75" customHeight="1" x14ac:dyDescent="0.2">
      <c r="A149" s="29"/>
      <c r="B149" s="146"/>
      <c r="C149" s="147" t="s">
        <v>268</v>
      </c>
      <c r="D149" s="147" t="s">
        <v>240</v>
      </c>
      <c r="E149" s="148"/>
      <c r="F149" s="149" t="s">
        <v>3288</v>
      </c>
      <c r="G149" s="150" t="s">
        <v>491</v>
      </c>
      <c r="H149" s="151">
        <v>114.621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243</v>
      </c>
      <c r="BM149" s="159" t="s">
        <v>4129</v>
      </c>
    </row>
    <row r="150" spans="1:65" s="2" customFormat="1" ht="21.75" customHeight="1" x14ac:dyDescent="0.2">
      <c r="A150" s="29"/>
      <c r="B150" s="146"/>
      <c r="C150" s="147" t="s">
        <v>271</v>
      </c>
      <c r="D150" s="147" t="s">
        <v>240</v>
      </c>
      <c r="E150" s="148"/>
      <c r="F150" s="149" t="s">
        <v>3290</v>
      </c>
      <c r="G150" s="150" t="s">
        <v>491</v>
      </c>
      <c r="H150" s="151">
        <v>114.621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243</v>
      </c>
      <c r="BM150" s="159" t="s">
        <v>4130</v>
      </c>
    </row>
    <row r="151" spans="1:65" s="2" customFormat="1" ht="21.75" customHeight="1" x14ac:dyDescent="0.2">
      <c r="A151" s="29"/>
      <c r="B151" s="146"/>
      <c r="C151" s="147" t="s">
        <v>274</v>
      </c>
      <c r="D151" s="147" t="s">
        <v>240</v>
      </c>
      <c r="E151" s="148"/>
      <c r="F151" s="149" t="s">
        <v>496</v>
      </c>
      <c r="G151" s="150" t="s">
        <v>266</v>
      </c>
      <c r="H151" s="151">
        <v>158.17699999999999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243</v>
      </c>
      <c r="BM151" s="159" t="s">
        <v>4131</v>
      </c>
    </row>
    <row r="152" spans="1:65" s="2" customFormat="1" ht="33" customHeight="1" x14ac:dyDescent="0.2">
      <c r="A152" s="29"/>
      <c r="B152" s="146"/>
      <c r="C152" s="147" t="s">
        <v>277</v>
      </c>
      <c r="D152" s="147" t="s">
        <v>240</v>
      </c>
      <c r="E152" s="148"/>
      <c r="F152" s="149" t="s">
        <v>2072</v>
      </c>
      <c r="G152" s="150" t="s">
        <v>491</v>
      </c>
      <c r="H152" s="151">
        <v>82.941999999999993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243</v>
      </c>
      <c r="BM152" s="159" t="s">
        <v>4132</v>
      </c>
    </row>
    <row r="153" spans="1:65" s="2" customFormat="1" ht="21.75" customHeight="1" x14ac:dyDescent="0.2">
      <c r="A153" s="29"/>
      <c r="B153" s="146"/>
      <c r="C153" s="147" t="s">
        <v>280</v>
      </c>
      <c r="D153" s="147" t="s">
        <v>240</v>
      </c>
      <c r="E153" s="148"/>
      <c r="F153" s="149" t="s">
        <v>4133</v>
      </c>
      <c r="G153" s="150" t="s">
        <v>491</v>
      </c>
      <c r="H153" s="151">
        <v>9.8719999999999999</v>
      </c>
      <c r="I153" s="152"/>
      <c r="J153" s="153">
        <f t="shared" si="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"/>
        <v>0</v>
      </c>
      <c r="Q153" s="157">
        <v>0</v>
      </c>
      <c r="R153" s="157">
        <f t="shared" si="2"/>
        <v>0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243</v>
      </c>
      <c r="BM153" s="159" t="s">
        <v>4134</v>
      </c>
    </row>
    <row r="154" spans="1:65" s="2" customFormat="1" ht="21.75" customHeight="1" x14ac:dyDescent="0.2">
      <c r="A154" s="29"/>
      <c r="B154" s="146"/>
      <c r="C154" s="161" t="s">
        <v>283</v>
      </c>
      <c r="D154" s="161" t="s">
        <v>310</v>
      </c>
      <c r="E154" s="162"/>
      <c r="F154" s="163" t="s">
        <v>4135</v>
      </c>
      <c r="G154" s="164" t="s">
        <v>266</v>
      </c>
      <c r="H154" s="165">
        <v>17.77</v>
      </c>
      <c r="I154" s="166"/>
      <c r="J154" s="167">
        <f t="shared" si="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"/>
        <v>0</v>
      </c>
      <c r="Q154" s="157">
        <v>1</v>
      </c>
      <c r="R154" s="157">
        <f t="shared" si="2"/>
        <v>17.77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262</v>
      </c>
      <c r="AT154" s="159" t="s">
        <v>310</v>
      </c>
      <c r="AU154" s="159" t="s">
        <v>89</v>
      </c>
      <c r="AY154" s="14" t="s">
        <v>237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243</v>
      </c>
      <c r="BM154" s="159" t="s">
        <v>4136</v>
      </c>
    </row>
    <row r="155" spans="1:65" s="2" customFormat="1" ht="33" customHeight="1" x14ac:dyDescent="0.2">
      <c r="A155" s="29"/>
      <c r="B155" s="146"/>
      <c r="C155" s="147" t="s">
        <v>286</v>
      </c>
      <c r="D155" s="147" t="s">
        <v>240</v>
      </c>
      <c r="E155" s="148"/>
      <c r="F155" s="149" t="s">
        <v>4137</v>
      </c>
      <c r="G155" s="150" t="s">
        <v>242</v>
      </c>
      <c r="H155" s="151">
        <v>20</v>
      </c>
      <c r="I155" s="152"/>
      <c r="J155" s="153">
        <f t="shared" si="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"/>
        <v>0</v>
      </c>
      <c r="Q155" s="157">
        <v>0</v>
      </c>
      <c r="R155" s="157">
        <f t="shared" si="2"/>
        <v>0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243</v>
      </c>
      <c r="BM155" s="159" t="s">
        <v>4138</v>
      </c>
    </row>
    <row r="156" spans="1:65" s="2" customFormat="1" ht="16.5" customHeight="1" x14ac:dyDescent="0.2">
      <c r="A156" s="29"/>
      <c r="B156" s="146"/>
      <c r="C156" s="161" t="s">
        <v>291</v>
      </c>
      <c r="D156" s="161" t="s">
        <v>310</v>
      </c>
      <c r="E156" s="162"/>
      <c r="F156" s="163" t="s">
        <v>4139</v>
      </c>
      <c r="G156" s="164" t="s">
        <v>1382</v>
      </c>
      <c r="H156" s="165">
        <v>0.61799999999999999</v>
      </c>
      <c r="I156" s="166"/>
      <c r="J156" s="167">
        <f t="shared" si="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"/>
        <v>0</v>
      </c>
      <c r="Q156" s="157">
        <v>1E-3</v>
      </c>
      <c r="R156" s="157">
        <f t="shared" si="2"/>
        <v>6.1800000000000006E-4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262</v>
      </c>
      <c r="AT156" s="159" t="s">
        <v>310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243</v>
      </c>
      <c r="BM156" s="159" t="s">
        <v>4140</v>
      </c>
    </row>
    <row r="157" spans="1:65" s="12" customFormat="1" ht="22.95" customHeight="1" x14ac:dyDescent="0.25">
      <c r="B157" s="134"/>
      <c r="D157" s="135" t="s">
        <v>76</v>
      </c>
      <c r="E157" s="144"/>
      <c r="F157" s="144" t="s">
        <v>1298</v>
      </c>
      <c r="I157" s="137"/>
      <c r="J157" s="145">
        <f>BK157</f>
        <v>0</v>
      </c>
      <c r="L157" s="134"/>
      <c r="M157" s="138"/>
      <c r="N157" s="139"/>
      <c r="O157" s="139"/>
      <c r="P157" s="140">
        <f>SUM(P158:P161)</f>
        <v>0</v>
      </c>
      <c r="Q157" s="139"/>
      <c r="R157" s="140">
        <f>SUM(R158:R161)</f>
        <v>13.830219609999999</v>
      </c>
      <c r="S157" s="139"/>
      <c r="T157" s="141">
        <f>SUM(T158:T161)</f>
        <v>0</v>
      </c>
      <c r="AR157" s="135" t="s">
        <v>83</v>
      </c>
      <c r="AT157" s="142" t="s">
        <v>76</v>
      </c>
      <c r="AU157" s="142" t="s">
        <v>83</v>
      </c>
      <c r="AY157" s="135" t="s">
        <v>237</v>
      </c>
      <c r="BK157" s="143">
        <f>SUM(BK158:BK161)</f>
        <v>0</v>
      </c>
    </row>
    <row r="158" spans="1:65" s="2" customFormat="1" ht="16.5" customHeight="1" x14ac:dyDescent="0.2">
      <c r="A158" s="29"/>
      <c r="B158" s="146"/>
      <c r="C158" s="147" t="s">
        <v>294</v>
      </c>
      <c r="D158" s="147" t="s">
        <v>240</v>
      </c>
      <c r="E158" s="148"/>
      <c r="F158" s="149" t="s">
        <v>4141</v>
      </c>
      <c r="G158" s="150" t="s">
        <v>376</v>
      </c>
      <c r="H158" s="151">
        <v>37.5</v>
      </c>
      <c r="I158" s="152"/>
      <c r="J158" s="153">
        <f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>O158*H158</f>
        <v>0</v>
      </c>
      <c r="Q158" s="157">
        <v>0.24682999999999999</v>
      </c>
      <c r="R158" s="157">
        <f>Q158*H158</f>
        <v>9.256124999999999</v>
      </c>
      <c r="S158" s="157">
        <v>0</v>
      </c>
      <c r="T158" s="158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243</v>
      </c>
      <c r="AT158" s="159" t="s">
        <v>240</v>
      </c>
      <c r="AU158" s="159" t="s">
        <v>89</v>
      </c>
      <c r="AY158" s="14" t="s">
        <v>237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4" t="s">
        <v>89</v>
      </c>
      <c r="BK158" s="160">
        <f>ROUND(I158*H158,2)</f>
        <v>0</v>
      </c>
      <c r="BL158" s="14" t="s">
        <v>243</v>
      </c>
      <c r="BM158" s="159" t="s">
        <v>4142</v>
      </c>
    </row>
    <row r="159" spans="1:65" s="2" customFormat="1" ht="16.5" customHeight="1" x14ac:dyDescent="0.2">
      <c r="A159" s="29"/>
      <c r="B159" s="146"/>
      <c r="C159" s="147" t="s">
        <v>297</v>
      </c>
      <c r="D159" s="147" t="s">
        <v>240</v>
      </c>
      <c r="E159" s="148"/>
      <c r="F159" s="149" t="s">
        <v>4143</v>
      </c>
      <c r="G159" s="150" t="s">
        <v>491</v>
      </c>
      <c r="H159" s="151">
        <v>0.112</v>
      </c>
      <c r="I159" s="152"/>
      <c r="J159" s="153">
        <f>ROUND(I159*H159,2)</f>
        <v>0</v>
      </c>
      <c r="K159" s="154"/>
      <c r="L159" s="30"/>
      <c r="M159" s="155" t="s">
        <v>1</v>
      </c>
      <c r="N159" s="156" t="s">
        <v>43</v>
      </c>
      <c r="O159" s="54"/>
      <c r="P159" s="157">
        <f>O159*H159</f>
        <v>0</v>
      </c>
      <c r="Q159" s="157">
        <v>2.2151299999999998</v>
      </c>
      <c r="R159" s="157">
        <f>Q159*H159</f>
        <v>0.24809455999999999</v>
      </c>
      <c r="S159" s="157">
        <v>0</v>
      </c>
      <c r="T159" s="158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4" t="s">
        <v>89</v>
      </c>
      <c r="BK159" s="160">
        <f>ROUND(I159*H159,2)</f>
        <v>0</v>
      </c>
      <c r="BL159" s="14" t="s">
        <v>243</v>
      </c>
      <c r="BM159" s="159" t="s">
        <v>4144</v>
      </c>
    </row>
    <row r="160" spans="1:65" s="2" customFormat="1" ht="21.75" customHeight="1" x14ac:dyDescent="0.2">
      <c r="A160" s="29"/>
      <c r="B160" s="146"/>
      <c r="C160" s="147" t="s">
        <v>7</v>
      </c>
      <c r="D160" s="147" t="s">
        <v>240</v>
      </c>
      <c r="E160" s="148"/>
      <c r="F160" s="149" t="s">
        <v>4145</v>
      </c>
      <c r="G160" s="150" t="s">
        <v>491</v>
      </c>
      <c r="H160" s="151">
        <v>1.885</v>
      </c>
      <c r="I160" s="152"/>
      <c r="J160" s="153">
        <f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>O160*H160</f>
        <v>0</v>
      </c>
      <c r="Q160" s="157">
        <v>2.2151299999999998</v>
      </c>
      <c r="R160" s="157">
        <f>Q160*H160</f>
        <v>4.1755200499999994</v>
      </c>
      <c r="S160" s="157">
        <v>0</v>
      </c>
      <c r="T160" s="158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243</v>
      </c>
      <c r="BM160" s="159" t="s">
        <v>4146</v>
      </c>
    </row>
    <row r="161" spans="1:65" s="2" customFormat="1" ht="33" customHeight="1" x14ac:dyDescent="0.2">
      <c r="A161" s="29"/>
      <c r="B161" s="146"/>
      <c r="C161" s="147" t="s">
        <v>305</v>
      </c>
      <c r="D161" s="147" t="s">
        <v>240</v>
      </c>
      <c r="E161" s="148"/>
      <c r="F161" s="149" t="s">
        <v>1301</v>
      </c>
      <c r="G161" s="150" t="s">
        <v>242</v>
      </c>
      <c r="H161" s="151">
        <v>24</v>
      </c>
      <c r="I161" s="152"/>
      <c r="J161" s="153">
        <f>ROUND(I161*H161,2)</f>
        <v>0</v>
      </c>
      <c r="K161" s="154"/>
      <c r="L161" s="30"/>
      <c r="M161" s="155" t="s">
        <v>1</v>
      </c>
      <c r="N161" s="156" t="s">
        <v>43</v>
      </c>
      <c r="O161" s="54"/>
      <c r="P161" s="157">
        <f>O161*H161</f>
        <v>0</v>
      </c>
      <c r="Q161" s="157">
        <v>6.2700000000000004E-3</v>
      </c>
      <c r="R161" s="157">
        <f>Q161*H161</f>
        <v>0.15048</v>
      </c>
      <c r="S161" s="157">
        <v>0</v>
      </c>
      <c r="T161" s="158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>IF(N161="základná",J161,0)</f>
        <v>0</v>
      </c>
      <c r="BF161" s="160">
        <f>IF(N161="znížená",J161,0)</f>
        <v>0</v>
      </c>
      <c r="BG161" s="160">
        <f>IF(N161="zákl. prenesená",J161,0)</f>
        <v>0</v>
      </c>
      <c r="BH161" s="160">
        <f>IF(N161="zníž. prenesená",J161,0)</f>
        <v>0</v>
      </c>
      <c r="BI161" s="160">
        <f>IF(N161="nulová",J161,0)</f>
        <v>0</v>
      </c>
      <c r="BJ161" s="14" t="s">
        <v>89</v>
      </c>
      <c r="BK161" s="160">
        <f>ROUND(I161*H161,2)</f>
        <v>0</v>
      </c>
      <c r="BL161" s="14" t="s">
        <v>243</v>
      </c>
      <c r="BM161" s="159" t="s">
        <v>4147</v>
      </c>
    </row>
    <row r="162" spans="1:65" s="12" customFormat="1" ht="22.95" customHeight="1" x14ac:dyDescent="0.25">
      <c r="B162" s="134"/>
      <c r="D162" s="135" t="s">
        <v>76</v>
      </c>
      <c r="E162" s="144"/>
      <c r="F162" s="144" t="s">
        <v>1336</v>
      </c>
      <c r="I162" s="137"/>
      <c r="J162" s="145">
        <f>BK162</f>
        <v>0</v>
      </c>
      <c r="L162" s="134"/>
      <c r="M162" s="138"/>
      <c r="N162" s="139"/>
      <c r="O162" s="139"/>
      <c r="P162" s="140">
        <f>SUM(P163:P165)</f>
        <v>0</v>
      </c>
      <c r="Q162" s="139"/>
      <c r="R162" s="140">
        <f>SUM(R163:R165)</f>
        <v>10.000132000000001</v>
      </c>
      <c r="S162" s="139"/>
      <c r="T162" s="141">
        <f>SUM(T163:T165)</f>
        <v>0</v>
      </c>
      <c r="AR162" s="135" t="s">
        <v>83</v>
      </c>
      <c r="AT162" s="142" t="s">
        <v>76</v>
      </c>
      <c r="AU162" s="142" t="s">
        <v>83</v>
      </c>
      <c r="AY162" s="135" t="s">
        <v>237</v>
      </c>
      <c r="BK162" s="143">
        <f>SUM(BK163:BK165)</f>
        <v>0</v>
      </c>
    </row>
    <row r="163" spans="1:65" s="2" customFormat="1" ht="33" customHeight="1" x14ac:dyDescent="0.2">
      <c r="A163" s="29"/>
      <c r="B163" s="146"/>
      <c r="C163" s="147" t="s">
        <v>309</v>
      </c>
      <c r="D163" s="147" t="s">
        <v>240</v>
      </c>
      <c r="E163" s="148"/>
      <c r="F163" s="149" t="s">
        <v>2119</v>
      </c>
      <c r="G163" s="150" t="s">
        <v>491</v>
      </c>
      <c r="H163" s="151">
        <v>4.2270000000000003</v>
      </c>
      <c r="I163" s="152"/>
      <c r="J163" s="153">
        <f>ROUND(I163*H163,2)</f>
        <v>0</v>
      </c>
      <c r="K163" s="154"/>
      <c r="L163" s="30"/>
      <c r="M163" s="155" t="s">
        <v>1</v>
      </c>
      <c r="N163" s="156" t="s">
        <v>43</v>
      </c>
      <c r="O163" s="54"/>
      <c r="P163" s="157">
        <f>O163*H163</f>
        <v>0</v>
      </c>
      <c r="Q163" s="157">
        <v>1.8907700000000001</v>
      </c>
      <c r="R163" s="157">
        <f>Q163*H163</f>
        <v>7.9922847900000011</v>
      </c>
      <c r="S163" s="157">
        <v>0</v>
      </c>
      <c r="T163" s="158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243</v>
      </c>
      <c r="AT163" s="159" t="s">
        <v>240</v>
      </c>
      <c r="AU163" s="159" t="s">
        <v>89</v>
      </c>
      <c r="AY163" s="14" t="s">
        <v>237</v>
      </c>
      <c r="BE163" s="160">
        <f>IF(N163="základná",J163,0)</f>
        <v>0</v>
      </c>
      <c r="BF163" s="160">
        <f>IF(N163="znížená",J163,0)</f>
        <v>0</v>
      </c>
      <c r="BG163" s="160">
        <f>IF(N163="zákl. prenesená",J163,0)</f>
        <v>0</v>
      </c>
      <c r="BH163" s="160">
        <f>IF(N163="zníž. prenesená",J163,0)</f>
        <v>0</v>
      </c>
      <c r="BI163" s="160">
        <f>IF(N163="nulová",J163,0)</f>
        <v>0</v>
      </c>
      <c r="BJ163" s="14" t="s">
        <v>89</v>
      </c>
      <c r="BK163" s="160">
        <f>ROUND(I163*H163,2)</f>
        <v>0</v>
      </c>
      <c r="BL163" s="14" t="s">
        <v>243</v>
      </c>
      <c r="BM163" s="159" t="s">
        <v>4148</v>
      </c>
    </row>
    <row r="164" spans="1:65" s="2" customFormat="1" ht="33" customHeight="1" x14ac:dyDescent="0.2">
      <c r="A164" s="29"/>
      <c r="B164" s="146"/>
      <c r="C164" s="147" t="s">
        <v>314</v>
      </c>
      <c r="D164" s="147" t="s">
        <v>240</v>
      </c>
      <c r="E164" s="148"/>
      <c r="F164" s="149" t="s">
        <v>4149</v>
      </c>
      <c r="G164" s="150" t="s">
        <v>491</v>
      </c>
      <c r="H164" s="151">
        <v>0.69499999999999995</v>
      </c>
      <c r="I164" s="152"/>
      <c r="J164" s="153">
        <f>ROUND(I164*H164,2)</f>
        <v>0</v>
      </c>
      <c r="K164" s="154"/>
      <c r="L164" s="30"/>
      <c r="M164" s="155" t="s">
        <v>1</v>
      </c>
      <c r="N164" s="156" t="s">
        <v>43</v>
      </c>
      <c r="O164" s="54"/>
      <c r="P164" s="157">
        <f>O164*H164</f>
        <v>0</v>
      </c>
      <c r="Q164" s="157">
        <v>1.8907799999999999</v>
      </c>
      <c r="R164" s="157">
        <f>Q164*H164</f>
        <v>1.3140920999999999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243</v>
      </c>
      <c r="AT164" s="159" t="s">
        <v>240</v>
      </c>
      <c r="AU164" s="159" t="s">
        <v>89</v>
      </c>
      <c r="AY164" s="14" t="s">
        <v>237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243</v>
      </c>
      <c r="BM164" s="159" t="s">
        <v>4150</v>
      </c>
    </row>
    <row r="165" spans="1:65" s="2" customFormat="1" ht="21.75" customHeight="1" x14ac:dyDescent="0.2">
      <c r="A165" s="29"/>
      <c r="B165" s="146"/>
      <c r="C165" s="147" t="s">
        <v>317</v>
      </c>
      <c r="D165" s="147" t="s">
        <v>240</v>
      </c>
      <c r="E165" s="148"/>
      <c r="F165" s="149" t="s">
        <v>4151</v>
      </c>
      <c r="G165" s="150" t="s">
        <v>491</v>
      </c>
      <c r="H165" s="151">
        <v>0.313</v>
      </c>
      <c r="I165" s="152"/>
      <c r="J165" s="153">
        <f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>O165*H165</f>
        <v>0</v>
      </c>
      <c r="Q165" s="157">
        <v>2.2164700000000002</v>
      </c>
      <c r="R165" s="157">
        <f>Q165*H165</f>
        <v>0.69375511000000001</v>
      </c>
      <c r="S165" s="157">
        <v>0</v>
      </c>
      <c r="T165" s="158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4" t="s">
        <v>89</v>
      </c>
      <c r="BK165" s="160">
        <f>ROUND(I165*H165,2)</f>
        <v>0</v>
      </c>
      <c r="BL165" s="14" t="s">
        <v>243</v>
      </c>
      <c r="BM165" s="159" t="s">
        <v>4152</v>
      </c>
    </row>
    <row r="166" spans="1:65" s="12" customFormat="1" ht="22.95" customHeight="1" x14ac:dyDescent="0.25">
      <c r="B166" s="134"/>
      <c r="D166" s="135" t="s">
        <v>76</v>
      </c>
      <c r="E166" s="144"/>
      <c r="F166" s="144" t="s">
        <v>4001</v>
      </c>
      <c r="I166" s="137"/>
      <c r="J166" s="145">
        <f>BK166</f>
        <v>0</v>
      </c>
      <c r="L166" s="134"/>
      <c r="M166" s="138"/>
      <c r="N166" s="139"/>
      <c r="O166" s="139"/>
      <c r="P166" s="140">
        <f>P167</f>
        <v>0</v>
      </c>
      <c r="Q166" s="139"/>
      <c r="R166" s="140">
        <f>R167</f>
        <v>4.9438399999999998</v>
      </c>
      <c r="S166" s="139"/>
      <c r="T166" s="141">
        <f>T167</f>
        <v>0</v>
      </c>
      <c r="AR166" s="135" t="s">
        <v>83</v>
      </c>
      <c r="AT166" s="142" t="s">
        <v>76</v>
      </c>
      <c r="AU166" s="142" t="s">
        <v>83</v>
      </c>
      <c r="AY166" s="135" t="s">
        <v>237</v>
      </c>
      <c r="BK166" s="143">
        <f>BK167</f>
        <v>0</v>
      </c>
    </row>
    <row r="167" spans="1:65" s="2" customFormat="1" ht="21.75" customHeight="1" x14ac:dyDescent="0.2">
      <c r="A167" s="29"/>
      <c r="B167" s="146"/>
      <c r="C167" s="147" t="s">
        <v>320</v>
      </c>
      <c r="D167" s="147" t="s">
        <v>240</v>
      </c>
      <c r="E167" s="148"/>
      <c r="F167" s="149" t="s">
        <v>4153</v>
      </c>
      <c r="G167" s="150" t="s">
        <v>242</v>
      </c>
      <c r="H167" s="151">
        <v>11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0.44944000000000001</v>
      </c>
      <c r="R167" s="157">
        <f>Q167*H167</f>
        <v>4.9438399999999998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243</v>
      </c>
      <c r="BM167" s="159" t="s">
        <v>4154</v>
      </c>
    </row>
    <row r="168" spans="1:65" s="12" customFormat="1" ht="22.95" customHeight="1" x14ac:dyDescent="0.25">
      <c r="B168" s="134"/>
      <c r="D168" s="135" t="s">
        <v>76</v>
      </c>
      <c r="E168" s="144"/>
      <c r="F168" s="144" t="s">
        <v>2995</v>
      </c>
      <c r="I168" s="137"/>
      <c r="J168" s="145">
        <f>BK168</f>
        <v>0</v>
      </c>
      <c r="L168" s="134"/>
      <c r="M168" s="138"/>
      <c r="N168" s="139"/>
      <c r="O168" s="139"/>
      <c r="P168" s="140">
        <f>SUM(P169:P221)</f>
        <v>0</v>
      </c>
      <c r="Q168" s="139"/>
      <c r="R168" s="140">
        <f>SUM(R169:R221)</f>
        <v>4.8237830279999994</v>
      </c>
      <c r="S168" s="139"/>
      <c r="T168" s="141">
        <f>SUM(T169:T221)</f>
        <v>0</v>
      </c>
      <c r="AR168" s="135" t="s">
        <v>83</v>
      </c>
      <c r="AT168" s="142" t="s">
        <v>76</v>
      </c>
      <c r="AU168" s="142" t="s">
        <v>83</v>
      </c>
      <c r="AY168" s="135" t="s">
        <v>237</v>
      </c>
      <c r="BK168" s="143">
        <f>SUM(BK169:BK221)</f>
        <v>0</v>
      </c>
    </row>
    <row r="169" spans="1:65" s="2" customFormat="1" ht="16.5" customHeight="1" x14ac:dyDescent="0.2">
      <c r="A169" s="29"/>
      <c r="B169" s="146"/>
      <c r="C169" s="147" t="s">
        <v>323</v>
      </c>
      <c r="D169" s="147" t="s">
        <v>240</v>
      </c>
      <c r="E169" s="148"/>
      <c r="F169" s="149" t="s">
        <v>4155</v>
      </c>
      <c r="G169" s="150" t="s">
        <v>376</v>
      </c>
      <c r="H169" s="151">
        <v>11.5</v>
      </c>
      <c r="I169" s="152"/>
      <c r="J169" s="153">
        <f t="shared" ref="J169:J200" si="10"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ref="P169:P200" si="11">O169*H169</f>
        <v>0</v>
      </c>
      <c r="Q169" s="157">
        <v>0</v>
      </c>
      <c r="R169" s="157">
        <f t="shared" ref="R169:R200" si="12">Q169*H169</f>
        <v>0</v>
      </c>
      <c r="S169" s="157">
        <v>0</v>
      </c>
      <c r="T169" s="158">
        <f t="shared" ref="T169:T200" si="1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 t="shared" ref="BE169:BE200" si="14">IF(N169="základná",J169,0)</f>
        <v>0</v>
      </c>
      <c r="BF169" s="160">
        <f t="shared" ref="BF169:BF200" si="15">IF(N169="znížená",J169,0)</f>
        <v>0</v>
      </c>
      <c r="BG169" s="160">
        <f t="shared" ref="BG169:BG200" si="16">IF(N169="zákl. prenesená",J169,0)</f>
        <v>0</v>
      </c>
      <c r="BH169" s="160">
        <f t="shared" ref="BH169:BH200" si="17">IF(N169="zníž. prenesená",J169,0)</f>
        <v>0</v>
      </c>
      <c r="BI169" s="160">
        <f t="shared" ref="BI169:BI200" si="18">IF(N169="nulová",J169,0)</f>
        <v>0</v>
      </c>
      <c r="BJ169" s="14" t="s">
        <v>89</v>
      </c>
      <c r="BK169" s="160">
        <f t="shared" ref="BK169:BK200" si="19">ROUND(I169*H169,2)</f>
        <v>0</v>
      </c>
      <c r="BL169" s="14" t="s">
        <v>243</v>
      </c>
      <c r="BM169" s="159" t="s">
        <v>4156</v>
      </c>
    </row>
    <row r="170" spans="1:65" s="2" customFormat="1" ht="33" customHeight="1" x14ac:dyDescent="0.2">
      <c r="A170" s="29"/>
      <c r="B170" s="146"/>
      <c r="C170" s="147" t="s">
        <v>326</v>
      </c>
      <c r="D170" s="147" t="s">
        <v>240</v>
      </c>
      <c r="E170" s="148"/>
      <c r="F170" s="149" t="s">
        <v>4157</v>
      </c>
      <c r="G170" s="150" t="s">
        <v>376</v>
      </c>
      <c r="H170" s="151">
        <v>30</v>
      </c>
      <c r="I170" s="152"/>
      <c r="J170" s="153">
        <f t="shared" si="1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1"/>
        <v>0</v>
      </c>
      <c r="Q170" s="157">
        <v>0</v>
      </c>
      <c r="R170" s="157">
        <f t="shared" si="12"/>
        <v>0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243</v>
      </c>
      <c r="BM170" s="159" t="s">
        <v>4158</v>
      </c>
    </row>
    <row r="171" spans="1:65" s="2" customFormat="1" ht="21.75" customHeight="1" x14ac:dyDescent="0.2">
      <c r="A171" s="29"/>
      <c r="B171" s="146"/>
      <c r="C171" s="161" t="s">
        <v>329</v>
      </c>
      <c r="D171" s="161" t="s">
        <v>310</v>
      </c>
      <c r="E171" s="162"/>
      <c r="F171" s="163" t="s">
        <v>4159</v>
      </c>
      <c r="G171" s="164" t="s">
        <v>376</v>
      </c>
      <c r="H171" s="165">
        <v>30</v>
      </c>
      <c r="I171" s="166"/>
      <c r="J171" s="167">
        <f t="shared" si="1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11"/>
        <v>0</v>
      </c>
      <c r="Q171" s="157">
        <v>1.9000000000000001E-4</v>
      </c>
      <c r="R171" s="157">
        <f t="shared" si="12"/>
        <v>5.7000000000000002E-3</v>
      </c>
      <c r="S171" s="157">
        <v>0</v>
      </c>
      <c r="T171" s="158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262</v>
      </c>
      <c r="AT171" s="159" t="s">
        <v>310</v>
      </c>
      <c r="AU171" s="159" t="s">
        <v>89</v>
      </c>
      <c r="AY171" s="14" t="s">
        <v>237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4" t="s">
        <v>89</v>
      </c>
      <c r="BK171" s="160">
        <f t="shared" si="19"/>
        <v>0</v>
      </c>
      <c r="BL171" s="14" t="s">
        <v>243</v>
      </c>
      <c r="BM171" s="159" t="s">
        <v>4160</v>
      </c>
    </row>
    <row r="172" spans="1:65" s="2" customFormat="1" ht="21.75" customHeight="1" x14ac:dyDescent="0.2">
      <c r="A172" s="29"/>
      <c r="B172" s="146"/>
      <c r="C172" s="161" t="s">
        <v>332</v>
      </c>
      <c r="D172" s="161" t="s">
        <v>310</v>
      </c>
      <c r="E172" s="162"/>
      <c r="F172" s="163" t="s">
        <v>4161</v>
      </c>
      <c r="G172" s="164" t="s">
        <v>307</v>
      </c>
      <c r="H172" s="165">
        <v>2</v>
      </c>
      <c r="I172" s="166"/>
      <c r="J172" s="167">
        <f t="shared" si="1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11"/>
        <v>0</v>
      </c>
      <c r="Q172" s="157">
        <v>5.0000000000000002E-5</v>
      </c>
      <c r="R172" s="157">
        <f t="shared" si="12"/>
        <v>1E-4</v>
      </c>
      <c r="S172" s="157">
        <v>0</v>
      </c>
      <c r="T172" s="158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262</v>
      </c>
      <c r="AT172" s="159" t="s">
        <v>310</v>
      </c>
      <c r="AU172" s="159" t="s">
        <v>89</v>
      </c>
      <c r="AY172" s="14" t="s">
        <v>237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243</v>
      </c>
      <c r="BM172" s="159" t="s">
        <v>4162</v>
      </c>
    </row>
    <row r="173" spans="1:65" s="2" customFormat="1" ht="21.75" customHeight="1" x14ac:dyDescent="0.2">
      <c r="A173" s="29"/>
      <c r="B173" s="146"/>
      <c r="C173" s="147" t="s">
        <v>335</v>
      </c>
      <c r="D173" s="147" t="s">
        <v>240</v>
      </c>
      <c r="E173" s="148"/>
      <c r="F173" s="149" t="s">
        <v>2996</v>
      </c>
      <c r="G173" s="150" t="s">
        <v>376</v>
      </c>
      <c r="H173" s="151">
        <v>13.5</v>
      </c>
      <c r="I173" s="152"/>
      <c r="J173" s="153">
        <f t="shared" si="1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1"/>
        <v>0</v>
      </c>
      <c r="Q173" s="157">
        <v>1.0000000000000001E-5</v>
      </c>
      <c r="R173" s="157">
        <f t="shared" si="12"/>
        <v>1.35E-4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243</v>
      </c>
      <c r="AT173" s="159" t="s">
        <v>240</v>
      </c>
      <c r="AU173" s="159" t="s">
        <v>89</v>
      </c>
      <c r="AY173" s="14" t="s">
        <v>237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243</v>
      </c>
      <c r="BM173" s="159" t="s">
        <v>4163</v>
      </c>
    </row>
    <row r="174" spans="1:65" s="2" customFormat="1" ht="21.75" customHeight="1" x14ac:dyDescent="0.2">
      <c r="A174" s="29"/>
      <c r="B174" s="146"/>
      <c r="C174" s="161" t="s">
        <v>338</v>
      </c>
      <c r="D174" s="161" t="s">
        <v>310</v>
      </c>
      <c r="E174" s="162"/>
      <c r="F174" s="163" t="s">
        <v>4164</v>
      </c>
      <c r="G174" s="164" t="s">
        <v>307</v>
      </c>
      <c r="H174" s="165">
        <v>2.7</v>
      </c>
      <c r="I174" s="166"/>
      <c r="J174" s="167">
        <f t="shared" si="1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11"/>
        <v>0</v>
      </c>
      <c r="Q174" s="157">
        <v>7.8899999999999994E-3</v>
      </c>
      <c r="R174" s="157">
        <f t="shared" si="12"/>
        <v>2.1302999999999999E-2</v>
      </c>
      <c r="S174" s="157">
        <v>0</v>
      </c>
      <c r="T174" s="158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262</v>
      </c>
      <c r="AT174" s="159" t="s">
        <v>310</v>
      </c>
      <c r="AU174" s="159" t="s">
        <v>89</v>
      </c>
      <c r="AY174" s="14" t="s">
        <v>237</v>
      </c>
      <c r="BE174" s="160">
        <f t="shared" si="14"/>
        <v>0</v>
      </c>
      <c r="BF174" s="160">
        <f t="shared" si="15"/>
        <v>0</v>
      </c>
      <c r="BG174" s="160">
        <f t="shared" si="16"/>
        <v>0</v>
      </c>
      <c r="BH174" s="160">
        <f t="shared" si="17"/>
        <v>0</v>
      </c>
      <c r="BI174" s="160">
        <f t="shared" si="18"/>
        <v>0</v>
      </c>
      <c r="BJ174" s="14" t="s">
        <v>89</v>
      </c>
      <c r="BK174" s="160">
        <f t="shared" si="19"/>
        <v>0</v>
      </c>
      <c r="BL174" s="14" t="s">
        <v>243</v>
      </c>
      <c r="BM174" s="159" t="s">
        <v>4165</v>
      </c>
    </row>
    <row r="175" spans="1:65" s="2" customFormat="1" ht="21.75" customHeight="1" x14ac:dyDescent="0.2">
      <c r="A175" s="29"/>
      <c r="B175" s="146"/>
      <c r="C175" s="147" t="s">
        <v>312</v>
      </c>
      <c r="D175" s="147" t="s">
        <v>240</v>
      </c>
      <c r="E175" s="148"/>
      <c r="F175" s="149" t="s">
        <v>4166</v>
      </c>
      <c r="G175" s="150" t="s">
        <v>307</v>
      </c>
      <c r="H175" s="151">
        <v>3</v>
      </c>
      <c r="I175" s="152"/>
      <c r="J175" s="153">
        <f t="shared" si="1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1"/>
        <v>0</v>
      </c>
      <c r="Q175" s="157">
        <v>0</v>
      </c>
      <c r="R175" s="157">
        <f t="shared" si="12"/>
        <v>0</v>
      </c>
      <c r="S175" s="157">
        <v>0</v>
      </c>
      <c r="T175" s="158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243</v>
      </c>
      <c r="AT175" s="159" t="s">
        <v>240</v>
      </c>
      <c r="AU175" s="159" t="s">
        <v>89</v>
      </c>
      <c r="AY175" s="14" t="s">
        <v>237</v>
      </c>
      <c r="BE175" s="160">
        <f t="shared" si="14"/>
        <v>0</v>
      </c>
      <c r="BF175" s="160">
        <f t="shared" si="15"/>
        <v>0</v>
      </c>
      <c r="BG175" s="160">
        <f t="shared" si="16"/>
        <v>0</v>
      </c>
      <c r="BH175" s="160">
        <f t="shared" si="17"/>
        <v>0</v>
      </c>
      <c r="BI175" s="160">
        <f t="shared" si="18"/>
        <v>0</v>
      </c>
      <c r="BJ175" s="14" t="s">
        <v>89</v>
      </c>
      <c r="BK175" s="160">
        <f t="shared" si="19"/>
        <v>0</v>
      </c>
      <c r="BL175" s="14" t="s">
        <v>243</v>
      </c>
      <c r="BM175" s="159" t="s">
        <v>4167</v>
      </c>
    </row>
    <row r="176" spans="1:65" s="2" customFormat="1" ht="16.5" customHeight="1" x14ac:dyDescent="0.2">
      <c r="A176" s="29"/>
      <c r="B176" s="146"/>
      <c r="C176" s="161" t="s">
        <v>344</v>
      </c>
      <c r="D176" s="161" t="s">
        <v>310</v>
      </c>
      <c r="E176" s="162"/>
      <c r="F176" s="163" t="s">
        <v>4168</v>
      </c>
      <c r="G176" s="164" t="s">
        <v>307</v>
      </c>
      <c r="H176" s="165">
        <v>3</v>
      </c>
      <c r="I176" s="166"/>
      <c r="J176" s="167">
        <f t="shared" si="10"/>
        <v>0</v>
      </c>
      <c r="K176" s="168"/>
      <c r="L176" s="169"/>
      <c r="M176" s="170" t="s">
        <v>1</v>
      </c>
      <c r="N176" s="171" t="s">
        <v>43</v>
      </c>
      <c r="O176" s="54"/>
      <c r="P176" s="157">
        <f t="shared" si="11"/>
        <v>0</v>
      </c>
      <c r="Q176" s="157">
        <v>2.5999999999999998E-4</v>
      </c>
      <c r="R176" s="157">
        <f t="shared" si="12"/>
        <v>7.7999999999999988E-4</v>
      </c>
      <c r="S176" s="157">
        <v>0</v>
      </c>
      <c r="T176" s="158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262</v>
      </c>
      <c r="AT176" s="159" t="s">
        <v>310</v>
      </c>
      <c r="AU176" s="159" t="s">
        <v>89</v>
      </c>
      <c r="AY176" s="14" t="s">
        <v>237</v>
      </c>
      <c r="BE176" s="160">
        <f t="shared" si="14"/>
        <v>0</v>
      </c>
      <c r="BF176" s="160">
        <f t="shared" si="15"/>
        <v>0</v>
      </c>
      <c r="BG176" s="160">
        <f t="shared" si="16"/>
        <v>0</v>
      </c>
      <c r="BH176" s="160">
        <f t="shared" si="17"/>
        <v>0</v>
      </c>
      <c r="BI176" s="160">
        <f t="shared" si="18"/>
        <v>0</v>
      </c>
      <c r="BJ176" s="14" t="s">
        <v>89</v>
      </c>
      <c r="BK176" s="160">
        <f t="shared" si="19"/>
        <v>0</v>
      </c>
      <c r="BL176" s="14" t="s">
        <v>243</v>
      </c>
      <c r="BM176" s="159" t="s">
        <v>4169</v>
      </c>
    </row>
    <row r="177" spans="1:65" s="2" customFormat="1" ht="16.5" customHeight="1" x14ac:dyDescent="0.2">
      <c r="A177" s="29"/>
      <c r="B177" s="146"/>
      <c r="C177" s="147" t="s">
        <v>347</v>
      </c>
      <c r="D177" s="147" t="s">
        <v>240</v>
      </c>
      <c r="E177" s="148"/>
      <c r="F177" s="149" t="s">
        <v>3008</v>
      </c>
      <c r="G177" s="150" t="s">
        <v>307</v>
      </c>
      <c r="H177" s="151">
        <v>4</v>
      </c>
      <c r="I177" s="152"/>
      <c r="J177" s="153">
        <f t="shared" si="1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11"/>
        <v>0</v>
      </c>
      <c r="Q177" s="157">
        <v>4.0000000000000003E-5</v>
      </c>
      <c r="R177" s="157">
        <f t="shared" si="12"/>
        <v>1.6000000000000001E-4</v>
      </c>
      <c r="S177" s="157">
        <v>0</v>
      </c>
      <c r="T177" s="158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243</v>
      </c>
      <c r="AT177" s="159" t="s">
        <v>240</v>
      </c>
      <c r="AU177" s="159" t="s">
        <v>89</v>
      </c>
      <c r="AY177" s="14" t="s">
        <v>237</v>
      </c>
      <c r="BE177" s="160">
        <f t="shared" si="14"/>
        <v>0</v>
      </c>
      <c r="BF177" s="160">
        <f t="shared" si="15"/>
        <v>0</v>
      </c>
      <c r="BG177" s="160">
        <f t="shared" si="16"/>
        <v>0</v>
      </c>
      <c r="BH177" s="160">
        <f t="shared" si="17"/>
        <v>0</v>
      </c>
      <c r="BI177" s="160">
        <f t="shared" si="18"/>
        <v>0</v>
      </c>
      <c r="BJ177" s="14" t="s">
        <v>89</v>
      </c>
      <c r="BK177" s="160">
        <f t="shared" si="19"/>
        <v>0</v>
      </c>
      <c r="BL177" s="14" t="s">
        <v>243</v>
      </c>
      <c r="BM177" s="159" t="s">
        <v>4170</v>
      </c>
    </row>
    <row r="178" spans="1:65" s="2" customFormat="1" ht="21.75" customHeight="1" x14ac:dyDescent="0.2">
      <c r="A178" s="29"/>
      <c r="B178" s="146"/>
      <c r="C178" s="161" t="s">
        <v>351</v>
      </c>
      <c r="D178" s="161" t="s">
        <v>310</v>
      </c>
      <c r="E178" s="162"/>
      <c r="F178" s="163" t="s">
        <v>4171</v>
      </c>
      <c r="G178" s="164" t="s">
        <v>307</v>
      </c>
      <c r="H178" s="165">
        <v>3</v>
      </c>
      <c r="I178" s="166"/>
      <c r="J178" s="167">
        <f t="shared" si="1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11"/>
        <v>0</v>
      </c>
      <c r="Q178" s="157">
        <v>4.0000000000000002E-4</v>
      </c>
      <c r="R178" s="157">
        <f t="shared" si="12"/>
        <v>1.2000000000000001E-3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262</v>
      </c>
      <c r="AT178" s="159" t="s">
        <v>310</v>
      </c>
      <c r="AU178" s="159" t="s">
        <v>89</v>
      </c>
      <c r="AY178" s="14" t="s">
        <v>237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243</v>
      </c>
      <c r="BM178" s="159" t="s">
        <v>4172</v>
      </c>
    </row>
    <row r="179" spans="1:65" s="2" customFormat="1" ht="21.75" customHeight="1" x14ac:dyDescent="0.2">
      <c r="A179" s="29"/>
      <c r="B179" s="146"/>
      <c r="C179" s="161" t="s">
        <v>354</v>
      </c>
      <c r="D179" s="161" t="s">
        <v>310</v>
      </c>
      <c r="E179" s="162"/>
      <c r="F179" s="163" t="s">
        <v>4173</v>
      </c>
      <c r="G179" s="164" t="s">
        <v>307</v>
      </c>
      <c r="H179" s="165">
        <v>1</v>
      </c>
      <c r="I179" s="166"/>
      <c r="J179" s="167">
        <f t="shared" si="10"/>
        <v>0</v>
      </c>
      <c r="K179" s="168"/>
      <c r="L179" s="169"/>
      <c r="M179" s="170" t="s">
        <v>1</v>
      </c>
      <c r="N179" s="171" t="s">
        <v>43</v>
      </c>
      <c r="O179" s="54"/>
      <c r="P179" s="157">
        <f t="shared" si="11"/>
        <v>0</v>
      </c>
      <c r="Q179" s="157">
        <v>3.2000000000000003E-4</v>
      </c>
      <c r="R179" s="157">
        <f t="shared" si="12"/>
        <v>3.2000000000000003E-4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262</v>
      </c>
      <c r="AT179" s="159" t="s">
        <v>310</v>
      </c>
      <c r="AU179" s="159" t="s">
        <v>89</v>
      </c>
      <c r="AY179" s="14" t="s">
        <v>237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243</v>
      </c>
      <c r="BM179" s="159" t="s">
        <v>4174</v>
      </c>
    </row>
    <row r="180" spans="1:65" s="2" customFormat="1" ht="16.5" customHeight="1" x14ac:dyDescent="0.2">
      <c r="A180" s="29"/>
      <c r="B180" s="146"/>
      <c r="C180" s="147" t="s">
        <v>358</v>
      </c>
      <c r="D180" s="147" t="s">
        <v>240</v>
      </c>
      <c r="E180" s="148"/>
      <c r="F180" s="149" t="s">
        <v>3012</v>
      </c>
      <c r="G180" s="150" t="s">
        <v>307</v>
      </c>
      <c r="H180" s="151">
        <v>1</v>
      </c>
      <c r="I180" s="152"/>
      <c r="J180" s="153">
        <f t="shared" si="1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11"/>
        <v>0</v>
      </c>
      <c r="Q180" s="157">
        <v>4.0000000000000003E-5</v>
      </c>
      <c r="R180" s="157">
        <f t="shared" si="12"/>
        <v>4.0000000000000003E-5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243</v>
      </c>
      <c r="AT180" s="159" t="s">
        <v>240</v>
      </c>
      <c r="AU180" s="159" t="s">
        <v>89</v>
      </c>
      <c r="AY180" s="14" t="s">
        <v>237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243</v>
      </c>
      <c r="BM180" s="159" t="s">
        <v>4175</v>
      </c>
    </row>
    <row r="181" spans="1:65" s="2" customFormat="1" ht="21.75" customHeight="1" x14ac:dyDescent="0.2">
      <c r="A181" s="29"/>
      <c r="B181" s="146"/>
      <c r="C181" s="161" t="s">
        <v>361</v>
      </c>
      <c r="D181" s="161" t="s">
        <v>310</v>
      </c>
      <c r="E181" s="162"/>
      <c r="F181" s="163" t="s">
        <v>4176</v>
      </c>
      <c r="G181" s="164" t="s">
        <v>307</v>
      </c>
      <c r="H181" s="165">
        <v>1</v>
      </c>
      <c r="I181" s="166"/>
      <c r="J181" s="167">
        <f t="shared" si="1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11"/>
        <v>0</v>
      </c>
      <c r="Q181" s="157">
        <v>6.7000000000000002E-4</v>
      </c>
      <c r="R181" s="157">
        <f t="shared" si="12"/>
        <v>6.7000000000000002E-4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262</v>
      </c>
      <c r="AT181" s="159" t="s">
        <v>310</v>
      </c>
      <c r="AU181" s="159" t="s">
        <v>89</v>
      </c>
      <c r="AY181" s="14" t="s">
        <v>237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243</v>
      </c>
      <c r="BM181" s="159" t="s">
        <v>4177</v>
      </c>
    </row>
    <row r="182" spans="1:65" s="2" customFormat="1" ht="16.5" customHeight="1" x14ac:dyDescent="0.2">
      <c r="A182" s="29"/>
      <c r="B182" s="146"/>
      <c r="C182" s="147" t="s">
        <v>364</v>
      </c>
      <c r="D182" s="147" t="s">
        <v>240</v>
      </c>
      <c r="E182" s="148"/>
      <c r="F182" s="149" t="s">
        <v>4178</v>
      </c>
      <c r="G182" s="150" t="s">
        <v>307</v>
      </c>
      <c r="H182" s="151">
        <v>2</v>
      </c>
      <c r="I182" s="152"/>
      <c r="J182" s="153">
        <f t="shared" si="1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11"/>
        <v>0</v>
      </c>
      <c r="Q182" s="157">
        <v>4.0000000000000003E-5</v>
      </c>
      <c r="R182" s="157">
        <f t="shared" si="12"/>
        <v>8.0000000000000007E-5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243</v>
      </c>
      <c r="AT182" s="159" t="s">
        <v>240</v>
      </c>
      <c r="AU182" s="159" t="s">
        <v>89</v>
      </c>
      <c r="AY182" s="14" t="s">
        <v>237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243</v>
      </c>
      <c r="BM182" s="159" t="s">
        <v>4179</v>
      </c>
    </row>
    <row r="183" spans="1:65" s="2" customFormat="1" ht="21.75" customHeight="1" x14ac:dyDescent="0.2">
      <c r="A183" s="29"/>
      <c r="B183" s="146"/>
      <c r="C183" s="161" t="s">
        <v>367</v>
      </c>
      <c r="D183" s="161" t="s">
        <v>310</v>
      </c>
      <c r="E183" s="162"/>
      <c r="F183" s="163" t="s">
        <v>4180</v>
      </c>
      <c r="G183" s="164" t="s">
        <v>307</v>
      </c>
      <c r="H183" s="165">
        <v>2</v>
      </c>
      <c r="I183" s="166"/>
      <c r="J183" s="167">
        <f t="shared" si="1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11"/>
        <v>0</v>
      </c>
      <c r="Q183" s="157">
        <v>6.9999999999999994E-5</v>
      </c>
      <c r="R183" s="157">
        <f t="shared" si="12"/>
        <v>1.3999999999999999E-4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262</v>
      </c>
      <c r="AT183" s="159" t="s">
        <v>310</v>
      </c>
      <c r="AU183" s="159" t="s">
        <v>89</v>
      </c>
      <c r="AY183" s="14" t="s">
        <v>237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243</v>
      </c>
      <c r="BM183" s="159" t="s">
        <v>4181</v>
      </c>
    </row>
    <row r="184" spans="1:65" s="2" customFormat="1" ht="16.5" customHeight="1" x14ac:dyDescent="0.2">
      <c r="A184" s="29"/>
      <c r="B184" s="146"/>
      <c r="C184" s="147" t="s">
        <v>370</v>
      </c>
      <c r="D184" s="147" t="s">
        <v>240</v>
      </c>
      <c r="E184" s="148"/>
      <c r="F184" s="149" t="s">
        <v>4182</v>
      </c>
      <c r="G184" s="150" t="s">
        <v>307</v>
      </c>
      <c r="H184" s="151">
        <v>3</v>
      </c>
      <c r="I184" s="152"/>
      <c r="J184" s="153">
        <f t="shared" si="1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11"/>
        <v>0</v>
      </c>
      <c r="Q184" s="157">
        <v>4.0000000000000003E-5</v>
      </c>
      <c r="R184" s="157">
        <f t="shared" si="12"/>
        <v>1.2000000000000002E-4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243</v>
      </c>
      <c r="AT184" s="159" t="s">
        <v>240</v>
      </c>
      <c r="AU184" s="159" t="s">
        <v>89</v>
      </c>
      <c r="AY184" s="14" t="s">
        <v>237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243</v>
      </c>
      <c r="BM184" s="159" t="s">
        <v>4183</v>
      </c>
    </row>
    <row r="185" spans="1:65" s="2" customFormat="1" ht="21.75" customHeight="1" x14ac:dyDescent="0.2">
      <c r="A185" s="29"/>
      <c r="B185" s="146"/>
      <c r="C185" s="161" t="s">
        <v>374</v>
      </c>
      <c r="D185" s="161" t="s">
        <v>310</v>
      </c>
      <c r="E185" s="162"/>
      <c r="F185" s="163" t="s">
        <v>4184</v>
      </c>
      <c r="G185" s="164" t="s">
        <v>307</v>
      </c>
      <c r="H185" s="165">
        <v>3</v>
      </c>
      <c r="I185" s="166"/>
      <c r="J185" s="167">
        <f t="shared" si="1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1"/>
        <v>0</v>
      </c>
      <c r="Q185" s="157">
        <v>2.4000000000000001E-4</v>
      </c>
      <c r="R185" s="157">
        <f t="shared" si="12"/>
        <v>7.2000000000000005E-4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262</v>
      </c>
      <c r="AT185" s="159" t="s">
        <v>310</v>
      </c>
      <c r="AU185" s="159" t="s">
        <v>89</v>
      </c>
      <c r="AY185" s="14" t="s">
        <v>237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243</v>
      </c>
      <c r="BM185" s="159" t="s">
        <v>4185</v>
      </c>
    </row>
    <row r="186" spans="1:65" s="2" customFormat="1" ht="16.5" customHeight="1" x14ac:dyDescent="0.2">
      <c r="A186" s="29"/>
      <c r="B186" s="146"/>
      <c r="C186" s="147" t="s">
        <v>378</v>
      </c>
      <c r="D186" s="147" t="s">
        <v>240</v>
      </c>
      <c r="E186" s="148"/>
      <c r="F186" s="149" t="s">
        <v>4186</v>
      </c>
      <c r="G186" s="150" t="s">
        <v>307</v>
      </c>
      <c r="H186" s="151">
        <v>2</v>
      </c>
      <c r="I186" s="152"/>
      <c r="J186" s="153">
        <f t="shared" si="1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11"/>
        <v>0</v>
      </c>
      <c r="Q186" s="157">
        <v>4.0000000000000003E-5</v>
      </c>
      <c r="R186" s="157">
        <f t="shared" si="12"/>
        <v>8.0000000000000007E-5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243</v>
      </c>
      <c r="AT186" s="159" t="s">
        <v>240</v>
      </c>
      <c r="AU186" s="159" t="s">
        <v>89</v>
      </c>
      <c r="AY186" s="14" t="s">
        <v>237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243</v>
      </c>
      <c r="BM186" s="159" t="s">
        <v>4187</v>
      </c>
    </row>
    <row r="187" spans="1:65" s="2" customFormat="1" ht="16.5" customHeight="1" x14ac:dyDescent="0.2">
      <c r="A187" s="29"/>
      <c r="B187" s="146"/>
      <c r="C187" s="161" t="s">
        <v>381</v>
      </c>
      <c r="D187" s="161" t="s">
        <v>310</v>
      </c>
      <c r="E187" s="162"/>
      <c r="F187" s="163" t="s">
        <v>4188</v>
      </c>
      <c r="G187" s="164" t="s">
        <v>307</v>
      </c>
      <c r="H187" s="165">
        <v>2</v>
      </c>
      <c r="I187" s="166"/>
      <c r="J187" s="167">
        <f t="shared" si="1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11"/>
        <v>0</v>
      </c>
      <c r="Q187" s="157">
        <v>3.8999999999999999E-4</v>
      </c>
      <c r="R187" s="157">
        <f t="shared" si="12"/>
        <v>7.7999999999999999E-4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262</v>
      </c>
      <c r="AT187" s="159" t="s">
        <v>310</v>
      </c>
      <c r="AU187" s="159" t="s">
        <v>89</v>
      </c>
      <c r="AY187" s="14" t="s">
        <v>237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243</v>
      </c>
      <c r="BM187" s="159" t="s">
        <v>4189</v>
      </c>
    </row>
    <row r="188" spans="1:65" s="2" customFormat="1" ht="16.5" customHeight="1" x14ac:dyDescent="0.2">
      <c r="A188" s="29"/>
      <c r="B188" s="146"/>
      <c r="C188" s="147" t="s">
        <v>384</v>
      </c>
      <c r="D188" s="147" t="s">
        <v>240</v>
      </c>
      <c r="E188" s="148"/>
      <c r="F188" s="149" t="s">
        <v>4190</v>
      </c>
      <c r="G188" s="150" t="s">
        <v>376</v>
      </c>
      <c r="H188" s="151">
        <v>24.2</v>
      </c>
      <c r="I188" s="152"/>
      <c r="J188" s="153">
        <f t="shared" si="1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11"/>
        <v>0</v>
      </c>
      <c r="Q188" s="157">
        <v>0</v>
      </c>
      <c r="R188" s="157">
        <f t="shared" si="12"/>
        <v>0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243</v>
      </c>
      <c r="AT188" s="159" t="s">
        <v>240</v>
      </c>
      <c r="AU188" s="159" t="s">
        <v>89</v>
      </c>
      <c r="AY188" s="14" t="s">
        <v>237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243</v>
      </c>
      <c r="BM188" s="159" t="s">
        <v>4191</v>
      </c>
    </row>
    <row r="189" spans="1:65" s="2" customFormat="1" ht="21.75" customHeight="1" x14ac:dyDescent="0.2">
      <c r="A189" s="29"/>
      <c r="B189" s="146"/>
      <c r="C189" s="147" t="s">
        <v>387</v>
      </c>
      <c r="D189" s="147" t="s">
        <v>240</v>
      </c>
      <c r="E189" s="148"/>
      <c r="F189" s="149" t="s">
        <v>4192</v>
      </c>
      <c r="G189" s="150" t="s">
        <v>376</v>
      </c>
      <c r="H189" s="151">
        <v>24</v>
      </c>
      <c r="I189" s="152"/>
      <c r="J189" s="153">
        <f t="shared" si="1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11"/>
        <v>0</v>
      </c>
      <c r="Q189" s="157">
        <v>0</v>
      </c>
      <c r="R189" s="157">
        <f t="shared" si="12"/>
        <v>0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243</v>
      </c>
      <c r="AT189" s="159" t="s">
        <v>240</v>
      </c>
      <c r="AU189" s="159" t="s">
        <v>89</v>
      </c>
      <c r="AY189" s="14" t="s">
        <v>237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243</v>
      </c>
      <c r="BM189" s="159" t="s">
        <v>4193</v>
      </c>
    </row>
    <row r="190" spans="1:65" s="2" customFormat="1" ht="21.75" customHeight="1" x14ac:dyDescent="0.2">
      <c r="A190" s="29"/>
      <c r="B190" s="146"/>
      <c r="C190" s="147" t="s">
        <v>390</v>
      </c>
      <c r="D190" s="147" t="s">
        <v>240</v>
      </c>
      <c r="E190" s="148"/>
      <c r="F190" s="149" t="s">
        <v>4194</v>
      </c>
      <c r="G190" s="150" t="s">
        <v>307</v>
      </c>
      <c r="H190" s="151">
        <v>2</v>
      </c>
      <c r="I190" s="152"/>
      <c r="J190" s="153">
        <f t="shared" si="1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11"/>
        <v>0</v>
      </c>
      <c r="Q190" s="157">
        <v>1.8787514000000002E-2</v>
      </c>
      <c r="R190" s="157">
        <f t="shared" si="12"/>
        <v>3.7575028000000003E-2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243</v>
      </c>
      <c r="AT190" s="159" t="s">
        <v>240</v>
      </c>
      <c r="AU190" s="159" t="s">
        <v>89</v>
      </c>
      <c r="AY190" s="14" t="s">
        <v>237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243</v>
      </c>
      <c r="BM190" s="159" t="s">
        <v>4195</v>
      </c>
    </row>
    <row r="191" spans="1:65" s="2" customFormat="1" ht="33" customHeight="1" x14ac:dyDescent="0.2">
      <c r="A191" s="29"/>
      <c r="B191" s="146"/>
      <c r="C191" s="147" t="s">
        <v>244</v>
      </c>
      <c r="D191" s="147" t="s">
        <v>240</v>
      </c>
      <c r="E191" s="148"/>
      <c r="F191" s="149" t="s">
        <v>4196</v>
      </c>
      <c r="G191" s="150" t="s">
        <v>307</v>
      </c>
      <c r="H191" s="151">
        <v>1</v>
      </c>
      <c r="I191" s="152"/>
      <c r="J191" s="153">
        <f t="shared" si="1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11"/>
        <v>0</v>
      </c>
      <c r="Q191" s="157">
        <v>0</v>
      </c>
      <c r="R191" s="157">
        <f t="shared" si="12"/>
        <v>0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243</v>
      </c>
      <c r="AT191" s="159" t="s">
        <v>240</v>
      </c>
      <c r="AU191" s="159" t="s">
        <v>89</v>
      </c>
      <c r="AY191" s="14" t="s">
        <v>237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243</v>
      </c>
      <c r="BM191" s="159" t="s">
        <v>4197</v>
      </c>
    </row>
    <row r="192" spans="1:65" s="2" customFormat="1" ht="44.25" customHeight="1" x14ac:dyDescent="0.2">
      <c r="A192" s="29"/>
      <c r="B192" s="146"/>
      <c r="C192" s="161" t="s">
        <v>394</v>
      </c>
      <c r="D192" s="161" t="s">
        <v>310</v>
      </c>
      <c r="E192" s="162"/>
      <c r="F192" s="163" t="s">
        <v>4198</v>
      </c>
      <c r="G192" s="164" t="s">
        <v>307</v>
      </c>
      <c r="H192" s="165">
        <v>1</v>
      </c>
      <c r="I192" s="166"/>
      <c r="J192" s="167">
        <f t="shared" si="10"/>
        <v>0</v>
      </c>
      <c r="K192" s="168"/>
      <c r="L192" s="169"/>
      <c r="M192" s="170" t="s">
        <v>1</v>
      </c>
      <c r="N192" s="171" t="s">
        <v>43</v>
      </c>
      <c r="O192" s="54"/>
      <c r="P192" s="157">
        <f t="shared" si="11"/>
        <v>0</v>
      </c>
      <c r="Q192" s="157">
        <v>2.8</v>
      </c>
      <c r="R192" s="157">
        <f t="shared" si="12"/>
        <v>2.8</v>
      </c>
      <c r="S192" s="157">
        <v>0</v>
      </c>
      <c r="T192" s="158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262</v>
      </c>
      <c r="AT192" s="159" t="s">
        <v>310</v>
      </c>
      <c r="AU192" s="159" t="s">
        <v>89</v>
      </c>
      <c r="AY192" s="14" t="s">
        <v>237</v>
      </c>
      <c r="BE192" s="160">
        <f t="shared" si="14"/>
        <v>0</v>
      </c>
      <c r="BF192" s="160">
        <f t="shared" si="15"/>
        <v>0</v>
      </c>
      <c r="BG192" s="160">
        <f t="shared" si="16"/>
        <v>0</v>
      </c>
      <c r="BH192" s="160">
        <f t="shared" si="17"/>
        <v>0</v>
      </c>
      <c r="BI192" s="160">
        <f t="shared" si="18"/>
        <v>0</v>
      </c>
      <c r="BJ192" s="14" t="s">
        <v>89</v>
      </c>
      <c r="BK192" s="160">
        <f t="shared" si="19"/>
        <v>0</v>
      </c>
      <c r="BL192" s="14" t="s">
        <v>243</v>
      </c>
      <c r="BM192" s="159" t="s">
        <v>4199</v>
      </c>
    </row>
    <row r="193" spans="1:65" s="2" customFormat="1" ht="33" customHeight="1" x14ac:dyDescent="0.2">
      <c r="A193" s="29"/>
      <c r="B193" s="146"/>
      <c r="C193" s="147" t="s">
        <v>246</v>
      </c>
      <c r="D193" s="147" t="s">
        <v>240</v>
      </c>
      <c r="E193" s="148"/>
      <c r="F193" s="149" t="s">
        <v>4200</v>
      </c>
      <c r="G193" s="150" t="s">
        <v>307</v>
      </c>
      <c r="H193" s="151">
        <v>1</v>
      </c>
      <c r="I193" s="152"/>
      <c r="J193" s="153">
        <f t="shared" si="1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11"/>
        <v>0</v>
      </c>
      <c r="Q193" s="157">
        <v>0</v>
      </c>
      <c r="R193" s="157">
        <f t="shared" si="12"/>
        <v>0</v>
      </c>
      <c r="S193" s="157">
        <v>0</v>
      </c>
      <c r="T193" s="158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243</v>
      </c>
      <c r="AT193" s="159" t="s">
        <v>240</v>
      </c>
      <c r="AU193" s="159" t="s">
        <v>89</v>
      </c>
      <c r="AY193" s="14" t="s">
        <v>237</v>
      </c>
      <c r="BE193" s="160">
        <f t="shared" si="14"/>
        <v>0</v>
      </c>
      <c r="BF193" s="160">
        <f t="shared" si="15"/>
        <v>0</v>
      </c>
      <c r="BG193" s="160">
        <f t="shared" si="16"/>
        <v>0</v>
      </c>
      <c r="BH193" s="160">
        <f t="shared" si="17"/>
        <v>0</v>
      </c>
      <c r="BI193" s="160">
        <f t="shared" si="18"/>
        <v>0</v>
      </c>
      <c r="BJ193" s="14" t="s">
        <v>89</v>
      </c>
      <c r="BK193" s="160">
        <f t="shared" si="19"/>
        <v>0</v>
      </c>
      <c r="BL193" s="14" t="s">
        <v>243</v>
      </c>
      <c r="BM193" s="159" t="s">
        <v>4201</v>
      </c>
    </row>
    <row r="194" spans="1:65" s="2" customFormat="1" ht="21.75" customHeight="1" x14ac:dyDescent="0.2">
      <c r="A194" s="29"/>
      <c r="B194" s="146"/>
      <c r="C194" s="161" t="s">
        <v>399</v>
      </c>
      <c r="D194" s="161" t="s">
        <v>310</v>
      </c>
      <c r="E194" s="162"/>
      <c r="F194" s="163" t="s">
        <v>4202</v>
      </c>
      <c r="G194" s="164" t="s">
        <v>307</v>
      </c>
      <c r="H194" s="165">
        <v>1</v>
      </c>
      <c r="I194" s="166"/>
      <c r="J194" s="167">
        <f t="shared" si="1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11"/>
        <v>0</v>
      </c>
      <c r="Q194" s="157">
        <v>8.5000000000000006E-3</v>
      </c>
      <c r="R194" s="157">
        <f t="shared" si="12"/>
        <v>8.5000000000000006E-3</v>
      </c>
      <c r="S194" s="157">
        <v>0</v>
      </c>
      <c r="T194" s="158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262</v>
      </c>
      <c r="AT194" s="159" t="s">
        <v>310</v>
      </c>
      <c r="AU194" s="159" t="s">
        <v>89</v>
      </c>
      <c r="AY194" s="14" t="s">
        <v>237</v>
      </c>
      <c r="BE194" s="160">
        <f t="shared" si="14"/>
        <v>0</v>
      </c>
      <c r="BF194" s="160">
        <f t="shared" si="15"/>
        <v>0</v>
      </c>
      <c r="BG194" s="160">
        <f t="shared" si="16"/>
        <v>0</v>
      </c>
      <c r="BH194" s="160">
        <f t="shared" si="17"/>
        <v>0</v>
      </c>
      <c r="BI194" s="160">
        <f t="shared" si="18"/>
        <v>0</v>
      </c>
      <c r="BJ194" s="14" t="s">
        <v>89</v>
      </c>
      <c r="BK194" s="160">
        <f t="shared" si="19"/>
        <v>0</v>
      </c>
      <c r="BL194" s="14" t="s">
        <v>243</v>
      </c>
      <c r="BM194" s="159" t="s">
        <v>4203</v>
      </c>
    </row>
    <row r="195" spans="1:65" s="2" customFormat="1" ht="21.75" customHeight="1" x14ac:dyDescent="0.2">
      <c r="A195" s="29"/>
      <c r="B195" s="146"/>
      <c r="C195" s="161" t="s">
        <v>249</v>
      </c>
      <c r="D195" s="161" t="s">
        <v>310</v>
      </c>
      <c r="E195" s="162"/>
      <c r="F195" s="163" t="s">
        <v>4204</v>
      </c>
      <c r="G195" s="164" t="s">
        <v>307</v>
      </c>
      <c r="H195" s="165">
        <v>1</v>
      </c>
      <c r="I195" s="166"/>
      <c r="J195" s="167">
        <f t="shared" si="1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11"/>
        <v>0</v>
      </c>
      <c r="Q195" s="157">
        <v>1.4489999999999999E-2</v>
      </c>
      <c r="R195" s="157">
        <f t="shared" si="12"/>
        <v>1.4489999999999999E-2</v>
      </c>
      <c r="S195" s="157">
        <v>0</v>
      </c>
      <c r="T195" s="158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262</v>
      </c>
      <c r="AT195" s="159" t="s">
        <v>310</v>
      </c>
      <c r="AU195" s="159" t="s">
        <v>89</v>
      </c>
      <c r="AY195" s="14" t="s">
        <v>237</v>
      </c>
      <c r="BE195" s="160">
        <f t="shared" si="14"/>
        <v>0</v>
      </c>
      <c r="BF195" s="160">
        <f t="shared" si="15"/>
        <v>0</v>
      </c>
      <c r="BG195" s="160">
        <f t="shared" si="16"/>
        <v>0</v>
      </c>
      <c r="BH195" s="160">
        <f t="shared" si="17"/>
        <v>0</v>
      </c>
      <c r="BI195" s="160">
        <f t="shared" si="18"/>
        <v>0</v>
      </c>
      <c r="BJ195" s="14" t="s">
        <v>89</v>
      </c>
      <c r="BK195" s="160">
        <f t="shared" si="19"/>
        <v>0</v>
      </c>
      <c r="BL195" s="14" t="s">
        <v>243</v>
      </c>
      <c r="BM195" s="159" t="s">
        <v>4205</v>
      </c>
    </row>
    <row r="196" spans="1:65" s="2" customFormat="1" ht="21.75" customHeight="1" x14ac:dyDescent="0.2">
      <c r="A196" s="29"/>
      <c r="B196" s="146"/>
      <c r="C196" s="161" t="s">
        <v>404</v>
      </c>
      <c r="D196" s="161" t="s">
        <v>310</v>
      </c>
      <c r="E196" s="162"/>
      <c r="F196" s="163" t="s">
        <v>4206</v>
      </c>
      <c r="G196" s="164" t="s">
        <v>307</v>
      </c>
      <c r="H196" s="165">
        <v>1</v>
      </c>
      <c r="I196" s="166"/>
      <c r="J196" s="167">
        <f t="shared" si="10"/>
        <v>0</v>
      </c>
      <c r="K196" s="168"/>
      <c r="L196" s="169"/>
      <c r="M196" s="170" t="s">
        <v>1</v>
      </c>
      <c r="N196" s="171" t="s">
        <v>43</v>
      </c>
      <c r="O196" s="54"/>
      <c r="P196" s="157">
        <f t="shared" si="11"/>
        <v>0</v>
      </c>
      <c r="Q196" s="157">
        <v>5.8799999999999998E-3</v>
      </c>
      <c r="R196" s="157">
        <f t="shared" si="12"/>
        <v>5.8799999999999998E-3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262</v>
      </c>
      <c r="AT196" s="159" t="s">
        <v>310</v>
      </c>
      <c r="AU196" s="159" t="s">
        <v>89</v>
      </c>
      <c r="AY196" s="14" t="s">
        <v>237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243</v>
      </c>
      <c r="BM196" s="159" t="s">
        <v>4207</v>
      </c>
    </row>
    <row r="197" spans="1:65" s="2" customFormat="1" ht="21.75" customHeight="1" x14ac:dyDescent="0.2">
      <c r="A197" s="29"/>
      <c r="B197" s="146"/>
      <c r="C197" s="161" t="s">
        <v>407</v>
      </c>
      <c r="D197" s="161" t="s">
        <v>310</v>
      </c>
      <c r="E197" s="162"/>
      <c r="F197" s="163" t="s">
        <v>4208</v>
      </c>
      <c r="G197" s="164" t="s">
        <v>307</v>
      </c>
      <c r="H197" s="165">
        <v>2</v>
      </c>
      <c r="I197" s="166"/>
      <c r="J197" s="167">
        <f t="shared" si="1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11"/>
        <v>0</v>
      </c>
      <c r="Q197" s="157">
        <v>6.6E-4</v>
      </c>
      <c r="R197" s="157">
        <f t="shared" si="12"/>
        <v>1.32E-3</v>
      </c>
      <c r="S197" s="157">
        <v>0</v>
      </c>
      <c r="T197" s="158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262</v>
      </c>
      <c r="AT197" s="159" t="s">
        <v>310</v>
      </c>
      <c r="AU197" s="159" t="s">
        <v>89</v>
      </c>
      <c r="AY197" s="14" t="s">
        <v>237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4" t="s">
        <v>89</v>
      </c>
      <c r="BK197" s="160">
        <f t="shared" si="19"/>
        <v>0</v>
      </c>
      <c r="BL197" s="14" t="s">
        <v>243</v>
      </c>
      <c r="BM197" s="159" t="s">
        <v>4209</v>
      </c>
    </row>
    <row r="198" spans="1:65" s="2" customFormat="1" ht="21.75" customHeight="1" x14ac:dyDescent="0.2">
      <c r="A198" s="29"/>
      <c r="B198" s="146"/>
      <c r="C198" s="161" t="s">
        <v>410</v>
      </c>
      <c r="D198" s="161" t="s">
        <v>310</v>
      </c>
      <c r="E198" s="162"/>
      <c r="F198" s="163" t="s">
        <v>4210</v>
      </c>
      <c r="G198" s="164" t="s">
        <v>307</v>
      </c>
      <c r="H198" s="165">
        <v>1</v>
      </c>
      <c r="I198" s="166"/>
      <c r="J198" s="167">
        <f t="shared" si="10"/>
        <v>0</v>
      </c>
      <c r="K198" s="168"/>
      <c r="L198" s="169"/>
      <c r="M198" s="170" t="s">
        <v>1</v>
      </c>
      <c r="N198" s="171" t="s">
        <v>43</v>
      </c>
      <c r="O198" s="54"/>
      <c r="P198" s="157">
        <f t="shared" si="11"/>
        <v>0</v>
      </c>
      <c r="Q198" s="157">
        <v>1.4999999999999999E-2</v>
      </c>
      <c r="R198" s="157">
        <f t="shared" si="12"/>
        <v>1.4999999999999999E-2</v>
      </c>
      <c r="S198" s="157">
        <v>0</v>
      </c>
      <c r="T198" s="158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262</v>
      </c>
      <c r="AT198" s="159" t="s">
        <v>310</v>
      </c>
      <c r="AU198" s="159" t="s">
        <v>89</v>
      </c>
      <c r="AY198" s="14" t="s">
        <v>237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4" t="s">
        <v>89</v>
      </c>
      <c r="BK198" s="160">
        <f t="shared" si="19"/>
        <v>0</v>
      </c>
      <c r="BL198" s="14" t="s">
        <v>243</v>
      </c>
      <c r="BM198" s="159" t="s">
        <v>4211</v>
      </c>
    </row>
    <row r="199" spans="1:65" s="2" customFormat="1" ht="33" customHeight="1" x14ac:dyDescent="0.2">
      <c r="A199" s="29"/>
      <c r="B199" s="146"/>
      <c r="C199" s="147" t="s">
        <v>251</v>
      </c>
      <c r="D199" s="147" t="s">
        <v>240</v>
      </c>
      <c r="E199" s="148"/>
      <c r="F199" s="149" t="s">
        <v>4212</v>
      </c>
      <c r="G199" s="150" t="s">
        <v>307</v>
      </c>
      <c r="H199" s="151">
        <v>1</v>
      </c>
      <c r="I199" s="152"/>
      <c r="J199" s="153">
        <f t="shared" si="1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11"/>
        <v>0</v>
      </c>
      <c r="Q199" s="157">
        <v>0</v>
      </c>
      <c r="R199" s="157">
        <f t="shared" si="12"/>
        <v>0</v>
      </c>
      <c r="S199" s="157">
        <v>0</v>
      </c>
      <c r="T199" s="158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243</v>
      </c>
      <c r="AT199" s="159" t="s">
        <v>240</v>
      </c>
      <c r="AU199" s="159" t="s">
        <v>89</v>
      </c>
      <c r="AY199" s="14" t="s">
        <v>237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4" t="s">
        <v>89</v>
      </c>
      <c r="BK199" s="160">
        <f t="shared" si="19"/>
        <v>0</v>
      </c>
      <c r="BL199" s="14" t="s">
        <v>243</v>
      </c>
      <c r="BM199" s="159" t="s">
        <v>4213</v>
      </c>
    </row>
    <row r="200" spans="1:65" s="2" customFormat="1" ht="21.75" customHeight="1" x14ac:dyDescent="0.2">
      <c r="A200" s="29"/>
      <c r="B200" s="146"/>
      <c r="C200" s="161" t="s">
        <v>416</v>
      </c>
      <c r="D200" s="161" t="s">
        <v>310</v>
      </c>
      <c r="E200" s="162"/>
      <c r="F200" s="163" t="s">
        <v>4214</v>
      </c>
      <c r="G200" s="164" t="s">
        <v>307</v>
      </c>
      <c r="H200" s="165">
        <v>1</v>
      </c>
      <c r="I200" s="166"/>
      <c r="J200" s="167">
        <f t="shared" si="10"/>
        <v>0</v>
      </c>
      <c r="K200" s="168"/>
      <c r="L200" s="169"/>
      <c r="M200" s="170" t="s">
        <v>1</v>
      </c>
      <c r="N200" s="171" t="s">
        <v>43</v>
      </c>
      <c r="O200" s="54"/>
      <c r="P200" s="157">
        <f t="shared" si="11"/>
        <v>0</v>
      </c>
      <c r="Q200" s="157">
        <v>3.6400000000000002E-2</v>
      </c>
      <c r="R200" s="157">
        <f t="shared" si="12"/>
        <v>3.6400000000000002E-2</v>
      </c>
      <c r="S200" s="157">
        <v>0</v>
      </c>
      <c r="T200" s="158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262</v>
      </c>
      <c r="AT200" s="159" t="s">
        <v>310</v>
      </c>
      <c r="AU200" s="159" t="s">
        <v>89</v>
      </c>
      <c r="AY200" s="14" t="s">
        <v>237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4" t="s">
        <v>89</v>
      </c>
      <c r="BK200" s="160">
        <f t="shared" si="19"/>
        <v>0</v>
      </c>
      <c r="BL200" s="14" t="s">
        <v>243</v>
      </c>
      <c r="BM200" s="159" t="s">
        <v>4215</v>
      </c>
    </row>
    <row r="201" spans="1:65" s="2" customFormat="1" ht="21.75" customHeight="1" x14ac:dyDescent="0.2">
      <c r="A201" s="29"/>
      <c r="B201" s="146"/>
      <c r="C201" s="161" t="s">
        <v>254</v>
      </c>
      <c r="D201" s="161" t="s">
        <v>310</v>
      </c>
      <c r="E201" s="162"/>
      <c r="F201" s="163" t="s">
        <v>4216</v>
      </c>
      <c r="G201" s="164" t="s">
        <v>307</v>
      </c>
      <c r="H201" s="165">
        <v>1</v>
      </c>
      <c r="I201" s="166"/>
      <c r="J201" s="167">
        <f t="shared" ref="J201:J221" si="20">ROUND(I201*H201,2)</f>
        <v>0</v>
      </c>
      <c r="K201" s="168"/>
      <c r="L201" s="169"/>
      <c r="M201" s="170" t="s">
        <v>1</v>
      </c>
      <c r="N201" s="171" t="s">
        <v>43</v>
      </c>
      <c r="O201" s="54"/>
      <c r="P201" s="157">
        <f t="shared" ref="P201:P221" si="21">O201*H201</f>
        <v>0</v>
      </c>
      <c r="Q201" s="157">
        <v>5.5300000000000002E-2</v>
      </c>
      <c r="R201" s="157">
        <f t="shared" ref="R201:R221" si="22">Q201*H201</f>
        <v>5.5300000000000002E-2</v>
      </c>
      <c r="S201" s="157">
        <v>0</v>
      </c>
      <c r="T201" s="158">
        <f t="shared" ref="T201:T221" si="23"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262</v>
      </c>
      <c r="AT201" s="159" t="s">
        <v>310</v>
      </c>
      <c r="AU201" s="159" t="s">
        <v>89</v>
      </c>
      <c r="AY201" s="14" t="s">
        <v>237</v>
      </c>
      <c r="BE201" s="160">
        <f t="shared" ref="BE201:BE221" si="24">IF(N201="základná",J201,0)</f>
        <v>0</v>
      </c>
      <c r="BF201" s="160">
        <f t="shared" ref="BF201:BF221" si="25">IF(N201="znížená",J201,0)</f>
        <v>0</v>
      </c>
      <c r="BG201" s="160">
        <f t="shared" ref="BG201:BG221" si="26">IF(N201="zákl. prenesená",J201,0)</f>
        <v>0</v>
      </c>
      <c r="BH201" s="160">
        <f t="shared" ref="BH201:BH221" si="27">IF(N201="zníž. prenesená",J201,0)</f>
        <v>0</v>
      </c>
      <c r="BI201" s="160">
        <f t="shared" ref="BI201:BI221" si="28">IF(N201="nulová",J201,0)</f>
        <v>0</v>
      </c>
      <c r="BJ201" s="14" t="s">
        <v>89</v>
      </c>
      <c r="BK201" s="160">
        <f t="shared" ref="BK201:BK221" si="29">ROUND(I201*H201,2)</f>
        <v>0</v>
      </c>
      <c r="BL201" s="14" t="s">
        <v>243</v>
      </c>
      <c r="BM201" s="159" t="s">
        <v>4217</v>
      </c>
    </row>
    <row r="202" spans="1:65" s="2" customFormat="1" ht="33" customHeight="1" x14ac:dyDescent="0.2">
      <c r="A202" s="29"/>
      <c r="B202" s="146"/>
      <c r="C202" s="161" t="s">
        <v>422</v>
      </c>
      <c r="D202" s="161" t="s">
        <v>310</v>
      </c>
      <c r="E202" s="162"/>
      <c r="F202" s="163" t="s">
        <v>4218</v>
      </c>
      <c r="G202" s="164" t="s">
        <v>307</v>
      </c>
      <c r="H202" s="165">
        <v>1</v>
      </c>
      <c r="I202" s="166"/>
      <c r="J202" s="167">
        <f t="shared" si="20"/>
        <v>0</v>
      </c>
      <c r="K202" s="168"/>
      <c r="L202" s="169"/>
      <c r="M202" s="170" t="s">
        <v>1</v>
      </c>
      <c r="N202" s="171" t="s">
        <v>43</v>
      </c>
      <c r="O202" s="54"/>
      <c r="P202" s="157">
        <f t="shared" si="21"/>
        <v>0</v>
      </c>
      <c r="Q202" s="157">
        <v>4.5999999999999999E-3</v>
      </c>
      <c r="R202" s="157">
        <f t="shared" si="22"/>
        <v>4.5999999999999999E-3</v>
      </c>
      <c r="S202" s="157">
        <v>0</v>
      </c>
      <c r="T202" s="158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262</v>
      </c>
      <c r="AT202" s="159" t="s">
        <v>310</v>
      </c>
      <c r="AU202" s="159" t="s">
        <v>89</v>
      </c>
      <c r="AY202" s="14" t="s">
        <v>237</v>
      </c>
      <c r="BE202" s="160">
        <f t="shared" si="24"/>
        <v>0</v>
      </c>
      <c r="BF202" s="160">
        <f t="shared" si="25"/>
        <v>0</v>
      </c>
      <c r="BG202" s="160">
        <f t="shared" si="26"/>
        <v>0</v>
      </c>
      <c r="BH202" s="160">
        <f t="shared" si="27"/>
        <v>0</v>
      </c>
      <c r="BI202" s="160">
        <f t="shared" si="28"/>
        <v>0</v>
      </c>
      <c r="BJ202" s="14" t="s">
        <v>89</v>
      </c>
      <c r="BK202" s="160">
        <f t="shared" si="29"/>
        <v>0</v>
      </c>
      <c r="BL202" s="14" t="s">
        <v>243</v>
      </c>
      <c r="BM202" s="159" t="s">
        <v>4219</v>
      </c>
    </row>
    <row r="203" spans="1:65" s="2" customFormat="1" ht="21.75" customHeight="1" x14ac:dyDescent="0.2">
      <c r="A203" s="29"/>
      <c r="B203" s="146"/>
      <c r="C203" s="161" t="s">
        <v>256</v>
      </c>
      <c r="D203" s="161" t="s">
        <v>310</v>
      </c>
      <c r="E203" s="162"/>
      <c r="F203" s="163" t="s">
        <v>4220</v>
      </c>
      <c r="G203" s="164" t="s">
        <v>307</v>
      </c>
      <c r="H203" s="165">
        <v>1</v>
      </c>
      <c r="I203" s="166"/>
      <c r="J203" s="167">
        <f t="shared" si="20"/>
        <v>0</v>
      </c>
      <c r="K203" s="168"/>
      <c r="L203" s="169"/>
      <c r="M203" s="170" t="s">
        <v>1</v>
      </c>
      <c r="N203" s="171" t="s">
        <v>43</v>
      </c>
      <c r="O203" s="54"/>
      <c r="P203" s="157">
        <f t="shared" si="21"/>
        <v>0</v>
      </c>
      <c r="Q203" s="157">
        <v>3.8999999999999999E-4</v>
      </c>
      <c r="R203" s="157">
        <f t="shared" si="22"/>
        <v>3.8999999999999999E-4</v>
      </c>
      <c r="S203" s="157">
        <v>0</v>
      </c>
      <c r="T203" s="158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262</v>
      </c>
      <c r="AT203" s="159" t="s">
        <v>310</v>
      </c>
      <c r="AU203" s="159" t="s">
        <v>89</v>
      </c>
      <c r="AY203" s="14" t="s">
        <v>237</v>
      </c>
      <c r="BE203" s="160">
        <f t="shared" si="24"/>
        <v>0</v>
      </c>
      <c r="BF203" s="160">
        <f t="shared" si="25"/>
        <v>0</v>
      </c>
      <c r="BG203" s="160">
        <f t="shared" si="26"/>
        <v>0</v>
      </c>
      <c r="BH203" s="160">
        <f t="shared" si="27"/>
        <v>0</v>
      </c>
      <c r="BI203" s="160">
        <f t="shared" si="28"/>
        <v>0</v>
      </c>
      <c r="BJ203" s="14" t="s">
        <v>89</v>
      </c>
      <c r="BK203" s="160">
        <f t="shared" si="29"/>
        <v>0</v>
      </c>
      <c r="BL203" s="14" t="s">
        <v>243</v>
      </c>
      <c r="BM203" s="159" t="s">
        <v>4221</v>
      </c>
    </row>
    <row r="204" spans="1:65" s="2" customFormat="1" ht="21.75" customHeight="1" x14ac:dyDescent="0.2">
      <c r="A204" s="29"/>
      <c r="B204" s="146"/>
      <c r="C204" s="161" t="s">
        <v>427</v>
      </c>
      <c r="D204" s="161" t="s">
        <v>310</v>
      </c>
      <c r="E204" s="162"/>
      <c r="F204" s="163" t="s">
        <v>4222</v>
      </c>
      <c r="G204" s="164" t="s">
        <v>307</v>
      </c>
      <c r="H204" s="165">
        <v>1</v>
      </c>
      <c r="I204" s="166"/>
      <c r="J204" s="167">
        <f t="shared" si="20"/>
        <v>0</v>
      </c>
      <c r="K204" s="168"/>
      <c r="L204" s="169"/>
      <c r="M204" s="170" t="s">
        <v>1</v>
      </c>
      <c r="N204" s="171" t="s">
        <v>43</v>
      </c>
      <c r="O204" s="54"/>
      <c r="P204" s="157">
        <f t="shared" si="21"/>
        <v>0</v>
      </c>
      <c r="Q204" s="157">
        <v>2.5999999999999999E-2</v>
      </c>
      <c r="R204" s="157">
        <f t="shared" si="22"/>
        <v>2.5999999999999999E-2</v>
      </c>
      <c r="S204" s="157">
        <v>0</v>
      </c>
      <c r="T204" s="158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262</v>
      </c>
      <c r="AT204" s="159" t="s">
        <v>310</v>
      </c>
      <c r="AU204" s="159" t="s">
        <v>89</v>
      </c>
      <c r="AY204" s="14" t="s">
        <v>237</v>
      </c>
      <c r="BE204" s="160">
        <f t="shared" si="24"/>
        <v>0</v>
      </c>
      <c r="BF204" s="160">
        <f t="shared" si="25"/>
        <v>0</v>
      </c>
      <c r="BG204" s="160">
        <f t="shared" si="26"/>
        <v>0</v>
      </c>
      <c r="BH204" s="160">
        <f t="shared" si="27"/>
        <v>0</v>
      </c>
      <c r="BI204" s="160">
        <f t="shared" si="28"/>
        <v>0</v>
      </c>
      <c r="BJ204" s="14" t="s">
        <v>89</v>
      </c>
      <c r="BK204" s="160">
        <f t="shared" si="29"/>
        <v>0</v>
      </c>
      <c r="BL204" s="14" t="s">
        <v>243</v>
      </c>
      <c r="BM204" s="159" t="s">
        <v>4223</v>
      </c>
    </row>
    <row r="205" spans="1:65" s="2" customFormat="1" ht="21.75" customHeight="1" x14ac:dyDescent="0.2">
      <c r="A205" s="29"/>
      <c r="B205" s="146"/>
      <c r="C205" s="161" t="s">
        <v>430</v>
      </c>
      <c r="D205" s="161" t="s">
        <v>310</v>
      </c>
      <c r="E205" s="162"/>
      <c r="F205" s="163" t="s">
        <v>4224</v>
      </c>
      <c r="G205" s="164" t="s">
        <v>307</v>
      </c>
      <c r="H205" s="165">
        <v>1</v>
      </c>
      <c r="I205" s="166"/>
      <c r="J205" s="167">
        <f t="shared" si="20"/>
        <v>0</v>
      </c>
      <c r="K205" s="168"/>
      <c r="L205" s="169"/>
      <c r="M205" s="170" t="s">
        <v>1</v>
      </c>
      <c r="N205" s="171" t="s">
        <v>43</v>
      </c>
      <c r="O205" s="54"/>
      <c r="P205" s="157">
        <f t="shared" si="21"/>
        <v>0</v>
      </c>
      <c r="Q205" s="157">
        <v>0.05</v>
      </c>
      <c r="R205" s="157">
        <f t="shared" si="22"/>
        <v>0.05</v>
      </c>
      <c r="S205" s="157">
        <v>0</v>
      </c>
      <c r="T205" s="158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262</v>
      </c>
      <c r="AT205" s="159" t="s">
        <v>310</v>
      </c>
      <c r="AU205" s="159" t="s">
        <v>89</v>
      </c>
      <c r="AY205" s="14" t="s">
        <v>237</v>
      </c>
      <c r="BE205" s="160">
        <f t="shared" si="24"/>
        <v>0</v>
      </c>
      <c r="BF205" s="160">
        <f t="shared" si="25"/>
        <v>0</v>
      </c>
      <c r="BG205" s="160">
        <f t="shared" si="26"/>
        <v>0</v>
      </c>
      <c r="BH205" s="160">
        <f t="shared" si="27"/>
        <v>0</v>
      </c>
      <c r="BI205" s="160">
        <f t="shared" si="28"/>
        <v>0</v>
      </c>
      <c r="BJ205" s="14" t="s">
        <v>89</v>
      </c>
      <c r="BK205" s="160">
        <f t="shared" si="29"/>
        <v>0</v>
      </c>
      <c r="BL205" s="14" t="s">
        <v>243</v>
      </c>
      <c r="BM205" s="159" t="s">
        <v>4225</v>
      </c>
    </row>
    <row r="206" spans="1:65" s="2" customFormat="1" ht="21.75" customHeight="1" x14ac:dyDescent="0.2">
      <c r="A206" s="29"/>
      <c r="B206" s="146"/>
      <c r="C206" s="161" t="s">
        <v>433</v>
      </c>
      <c r="D206" s="161" t="s">
        <v>310</v>
      </c>
      <c r="E206" s="162"/>
      <c r="F206" s="163" t="s">
        <v>4226</v>
      </c>
      <c r="G206" s="164" t="s">
        <v>307</v>
      </c>
      <c r="H206" s="165">
        <v>2</v>
      </c>
      <c r="I206" s="166"/>
      <c r="J206" s="167">
        <f t="shared" si="20"/>
        <v>0</v>
      </c>
      <c r="K206" s="168"/>
      <c r="L206" s="169"/>
      <c r="M206" s="170" t="s">
        <v>1</v>
      </c>
      <c r="N206" s="171" t="s">
        <v>43</v>
      </c>
      <c r="O206" s="54"/>
      <c r="P206" s="157">
        <f t="shared" si="21"/>
        <v>0</v>
      </c>
      <c r="Q206" s="157">
        <v>3.2000000000000002E-3</v>
      </c>
      <c r="R206" s="157">
        <f t="shared" si="22"/>
        <v>6.4000000000000003E-3</v>
      </c>
      <c r="S206" s="157">
        <v>0</v>
      </c>
      <c r="T206" s="158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262</v>
      </c>
      <c r="AT206" s="159" t="s">
        <v>310</v>
      </c>
      <c r="AU206" s="159" t="s">
        <v>89</v>
      </c>
      <c r="AY206" s="14" t="s">
        <v>237</v>
      </c>
      <c r="BE206" s="160">
        <f t="shared" si="24"/>
        <v>0</v>
      </c>
      <c r="BF206" s="160">
        <f t="shared" si="25"/>
        <v>0</v>
      </c>
      <c r="BG206" s="160">
        <f t="shared" si="26"/>
        <v>0</v>
      </c>
      <c r="BH206" s="160">
        <f t="shared" si="27"/>
        <v>0</v>
      </c>
      <c r="BI206" s="160">
        <f t="shared" si="28"/>
        <v>0</v>
      </c>
      <c r="BJ206" s="14" t="s">
        <v>89</v>
      </c>
      <c r="BK206" s="160">
        <f t="shared" si="29"/>
        <v>0</v>
      </c>
      <c r="BL206" s="14" t="s">
        <v>243</v>
      </c>
      <c r="BM206" s="159" t="s">
        <v>4227</v>
      </c>
    </row>
    <row r="207" spans="1:65" s="2" customFormat="1" ht="21.75" customHeight="1" x14ac:dyDescent="0.2">
      <c r="A207" s="29"/>
      <c r="B207" s="146"/>
      <c r="C207" s="147" t="s">
        <v>436</v>
      </c>
      <c r="D207" s="147" t="s">
        <v>240</v>
      </c>
      <c r="E207" s="148"/>
      <c r="F207" s="149" t="s">
        <v>4228</v>
      </c>
      <c r="G207" s="150" t="s">
        <v>307</v>
      </c>
      <c r="H207" s="151">
        <v>1</v>
      </c>
      <c r="I207" s="152"/>
      <c r="J207" s="153">
        <f t="shared" si="2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21"/>
        <v>0</v>
      </c>
      <c r="Q207" s="157">
        <v>0</v>
      </c>
      <c r="R207" s="157">
        <f t="shared" si="22"/>
        <v>0</v>
      </c>
      <c r="S207" s="157">
        <v>0</v>
      </c>
      <c r="T207" s="158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243</v>
      </c>
      <c r="AT207" s="159" t="s">
        <v>240</v>
      </c>
      <c r="AU207" s="159" t="s">
        <v>89</v>
      </c>
      <c r="AY207" s="14" t="s">
        <v>237</v>
      </c>
      <c r="BE207" s="160">
        <f t="shared" si="24"/>
        <v>0</v>
      </c>
      <c r="BF207" s="160">
        <f t="shared" si="25"/>
        <v>0</v>
      </c>
      <c r="BG207" s="160">
        <f t="shared" si="26"/>
        <v>0</v>
      </c>
      <c r="BH207" s="160">
        <f t="shared" si="27"/>
        <v>0</v>
      </c>
      <c r="BI207" s="160">
        <f t="shared" si="28"/>
        <v>0</v>
      </c>
      <c r="BJ207" s="14" t="s">
        <v>89</v>
      </c>
      <c r="BK207" s="160">
        <f t="shared" si="29"/>
        <v>0</v>
      </c>
      <c r="BL207" s="14" t="s">
        <v>243</v>
      </c>
      <c r="BM207" s="159" t="s">
        <v>4229</v>
      </c>
    </row>
    <row r="208" spans="1:65" s="2" customFormat="1" ht="21.75" customHeight="1" x14ac:dyDescent="0.2">
      <c r="A208" s="29"/>
      <c r="B208" s="146"/>
      <c r="C208" s="161" t="s">
        <v>439</v>
      </c>
      <c r="D208" s="161" t="s">
        <v>310</v>
      </c>
      <c r="E208" s="162"/>
      <c r="F208" s="163" t="s">
        <v>4230</v>
      </c>
      <c r="G208" s="164" t="s">
        <v>307</v>
      </c>
      <c r="H208" s="165">
        <v>1</v>
      </c>
      <c r="I208" s="166"/>
      <c r="J208" s="167">
        <f t="shared" si="20"/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si="21"/>
        <v>0</v>
      </c>
      <c r="Q208" s="157">
        <v>0.24399999999999999</v>
      </c>
      <c r="R208" s="157">
        <f t="shared" si="22"/>
        <v>0.24399999999999999</v>
      </c>
      <c r="S208" s="157">
        <v>0</v>
      </c>
      <c r="T208" s="158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262</v>
      </c>
      <c r="AT208" s="159" t="s">
        <v>310</v>
      </c>
      <c r="AU208" s="159" t="s">
        <v>89</v>
      </c>
      <c r="AY208" s="14" t="s">
        <v>237</v>
      </c>
      <c r="BE208" s="160">
        <f t="shared" si="24"/>
        <v>0</v>
      </c>
      <c r="BF208" s="160">
        <f t="shared" si="25"/>
        <v>0</v>
      </c>
      <c r="BG208" s="160">
        <f t="shared" si="26"/>
        <v>0</v>
      </c>
      <c r="BH208" s="160">
        <f t="shared" si="27"/>
        <v>0</v>
      </c>
      <c r="BI208" s="160">
        <f t="shared" si="28"/>
        <v>0</v>
      </c>
      <c r="BJ208" s="14" t="s">
        <v>89</v>
      </c>
      <c r="BK208" s="160">
        <f t="shared" si="29"/>
        <v>0</v>
      </c>
      <c r="BL208" s="14" t="s">
        <v>243</v>
      </c>
      <c r="BM208" s="159" t="s">
        <v>4231</v>
      </c>
    </row>
    <row r="209" spans="1:65" s="2" customFormat="1" ht="21.75" customHeight="1" x14ac:dyDescent="0.2">
      <c r="A209" s="29"/>
      <c r="B209" s="146"/>
      <c r="C209" s="161" t="s">
        <v>442</v>
      </c>
      <c r="D209" s="161" t="s">
        <v>310</v>
      </c>
      <c r="E209" s="162"/>
      <c r="F209" s="163" t="s">
        <v>4232</v>
      </c>
      <c r="G209" s="164" t="s">
        <v>307</v>
      </c>
      <c r="H209" s="165">
        <v>2</v>
      </c>
      <c r="I209" s="166"/>
      <c r="J209" s="167">
        <f t="shared" si="20"/>
        <v>0</v>
      </c>
      <c r="K209" s="168"/>
      <c r="L209" s="169"/>
      <c r="M209" s="170" t="s">
        <v>1</v>
      </c>
      <c r="N209" s="171" t="s">
        <v>43</v>
      </c>
      <c r="O209" s="54"/>
      <c r="P209" s="157">
        <f t="shared" si="21"/>
        <v>0</v>
      </c>
      <c r="Q209" s="157">
        <v>8.5000000000000006E-3</v>
      </c>
      <c r="R209" s="157">
        <f t="shared" si="22"/>
        <v>1.7000000000000001E-2</v>
      </c>
      <c r="S209" s="157">
        <v>0</v>
      </c>
      <c r="T209" s="158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262</v>
      </c>
      <c r="AT209" s="159" t="s">
        <v>310</v>
      </c>
      <c r="AU209" s="159" t="s">
        <v>89</v>
      </c>
      <c r="AY209" s="14" t="s">
        <v>237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243</v>
      </c>
      <c r="BM209" s="159" t="s">
        <v>4233</v>
      </c>
    </row>
    <row r="210" spans="1:65" s="2" customFormat="1" ht="21.75" customHeight="1" x14ac:dyDescent="0.2">
      <c r="A210" s="29"/>
      <c r="B210" s="146"/>
      <c r="C210" s="161" t="s">
        <v>445</v>
      </c>
      <c r="D210" s="161" t="s">
        <v>310</v>
      </c>
      <c r="E210" s="162"/>
      <c r="F210" s="163" t="s">
        <v>4234</v>
      </c>
      <c r="G210" s="164" t="s">
        <v>307</v>
      </c>
      <c r="H210" s="165">
        <v>2</v>
      </c>
      <c r="I210" s="166"/>
      <c r="J210" s="167">
        <f t="shared" si="20"/>
        <v>0</v>
      </c>
      <c r="K210" s="168"/>
      <c r="L210" s="169"/>
      <c r="M210" s="170" t="s">
        <v>1</v>
      </c>
      <c r="N210" s="171" t="s">
        <v>43</v>
      </c>
      <c r="O210" s="54"/>
      <c r="P210" s="157">
        <f t="shared" si="21"/>
        <v>0</v>
      </c>
      <c r="Q210" s="157">
        <v>1.6000000000000001E-3</v>
      </c>
      <c r="R210" s="157">
        <f t="shared" si="22"/>
        <v>3.2000000000000002E-3</v>
      </c>
      <c r="S210" s="157">
        <v>0</v>
      </c>
      <c r="T210" s="158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262</v>
      </c>
      <c r="AT210" s="159" t="s">
        <v>310</v>
      </c>
      <c r="AU210" s="159" t="s">
        <v>89</v>
      </c>
      <c r="AY210" s="14" t="s">
        <v>237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243</v>
      </c>
      <c r="BM210" s="159" t="s">
        <v>4235</v>
      </c>
    </row>
    <row r="211" spans="1:65" s="2" customFormat="1" ht="21.75" customHeight="1" x14ac:dyDescent="0.2">
      <c r="A211" s="29"/>
      <c r="B211" s="146"/>
      <c r="C211" s="147" t="s">
        <v>448</v>
      </c>
      <c r="D211" s="147" t="s">
        <v>240</v>
      </c>
      <c r="E211" s="148"/>
      <c r="F211" s="149" t="s">
        <v>4236</v>
      </c>
      <c r="G211" s="150" t="s">
        <v>307</v>
      </c>
      <c r="H211" s="151">
        <v>1</v>
      </c>
      <c r="I211" s="152"/>
      <c r="J211" s="153">
        <f t="shared" si="2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21"/>
        <v>0</v>
      </c>
      <c r="Q211" s="157">
        <v>0</v>
      </c>
      <c r="R211" s="157">
        <f t="shared" si="22"/>
        <v>0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243</v>
      </c>
      <c r="AT211" s="159" t="s">
        <v>240</v>
      </c>
      <c r="AU211" s="159" t="s">
        <v>89</v>
      </c>
      <c r="AY211" s="14" t="s">
        <v>237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243</v>
      </c>
      <c r="BM211" s="159" t="s">
        <v>4237</v>
      </c>
    </row>
    <row r="212" spans="1:65" s="2" customFormat="1" ht="21.75" customHeight="1" x14ac:dyDescent="0.2">
      <c r="A212" s="29"/>
      <c r="B212" s="146"/>
      <c r="C212" s="161" t="s">
        <v>452</v>
      </c>
      <c r="D212" s="161" t="s">
        <v>310</v>
      </c>
      <c r="E212" s="162"/>
      <c r="F212" s="163" t="s">
        <v>4238</v>
      </c>
      <c r="G212" s="164" t="s">
        <v>307</v>
      </c>
      <c r="H212" s="165">
        <v>1</v>
      </c>
      <c r="I212" s="166"/>
      <c r="J212" s="167">
        <f t="shared" si="20"/>
        <v>0</v>
      </c>
      <c r="K212" s="168"/>
      <c r="L212" s="169"/>
      <c r="M212" s="170" t="s">
        <v>1</v>
      </c>
      <c r="N212" s="171" t="s">
        <v>43</v>
      </c>
      <c r="O212" s="54"/>
      <c r="P212" s="157">
        <f t="shared" si="21"/>
        <v>0</v>
      </c>
      <c r="Q212" s="157">
        <v>0.188</v>
      </c>
      <c r="R212" s="157">
        <f t="shared" si="22"/>
        <v>0.188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262</v>
      </c>
      <c r="AT212" s="159" t="s">
        <v>310</v>
      </c>
      <c r="AU212" s="159" t="s">
        <v>89</v>
      </c>
      <c r="AY212" s="14" t="s">
        <v>237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243</v>
      </c>
      <c r="BM212" s="159" t="s">
        <v>4239</v>
      </c>
    </row>
    <row r="213" spans="1:65" s="2" customFormat="1" ht="16.5" customHeight="1" x14ac:dyDescent="0.2">
      <c r="A213" s="29"/>
      <c r="B213" s="146"/>
      <c r="C213" s="161" t="s">
        <v>457</v>
      </c>
      <c r="D213" s="161" t="s">
        <v>310</v>
      </c>
      <c r="E213" s="162"/>
      <c r="F213" s="163" t="s">
        <v>4240</v>
      </c>
      <c r="G213" s="164" t="s">
        <v>307</v>
      </c>
      <c r="H213" s="165">
        <v>2</v>
      </c>
      <c r="I213" s="166"/>
      <c r="J213" s="167">
        <f t="shared" si="2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21"/>
        <v>0</v>
      </c>
      <c r="Q213" s="157">
        <v>4.4999999999999998E-2</v>
      </c>
      <c r="R213" s="157">
        <f t="shared" si="22"/>
        <v>0.09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262</v>
      </c>
      <c r="AT213" s="159" t="s">
        <v>310</v>
      </c>
      <c r="AU213" s="159" t="s">
        <v>89</v>
      </c>
      <c r="AY213" s="14" t="s">
        <v>237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243</v>
      </c>
      <c r="BM213" s="159" t="s">
        <v>4241</v>
      </c>
    </row>
    <row r="214" spans="1:65" s="2" customFormat="1" ht="21.75" customHeight="1" x14ac:dyDescent="0.2">
      <c r="A214" s="29"/>
      <c r="B214" s="146"/>
      <c r="C214" s="147" t="s">
        <v>460</v>
      </c>
      <c r="D214" s="147" t="s">
        <v>240</v>
      </c>
      <c r="E214" s="148"/>
      <c r="F214" s="149" t="s">
        <v>4242</v>
      </c>
      <c r="G214" s="150" t="s">
        <v>307</v>
      </c>
      <c r="H214" s="151">
        <v>1</v>
      </c>
      <c r="I214" s="152"/>
      <c r="J214" s="153">
        <f t="shared" si="20"/>
        <v>0</v>
      </c>
      <c r="K214" s="154"/>
      <c r="L214" s="30"/>
      <c r="M214" s="155" t="s">
        <v>1</v>
      </c>
      <c r="N214" s="156" t="s">
        <v>43</v>
      </c>
      <c r="O214" s="54"/>
      <c r="P214" s="157">
        <f t="shared" si="21"/>
        <v>0</v>
      </c>
      <c r="Q214" s="157">
        <v>4.1999999999999997E-3</v>
      </c>
      <c r="R214" s="157">
        <f t="shared" si="22"/>
        <v>4.1999999999999997E-3</v>
      </c>
      <c r="S214" s="157">
        <v>0</v>
      </c>
      <c r="T214" s="158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243</v>
      </c>
      <c r="AT214" s="159" t="s">
        <v>240</v>
      </c>
      <c r="AU214" s="159" t="s">
        <v>89</v>
      </c>
      <c r="AY214" s="14" t="s">
        <v>237</v>
      </c>
      <c r="BE214" s="160">
        <f t="shared" si="24"/>
        <v>0</v>
      </c>
      <c r="BF214" s="160">
        <f t="shared" si="25"/>
        <v>0</v>
      </c>
      <c r="BG214" s="160">
        <f t="shared" si="26"/>
        <v>0</v>
      </c>
      <c r="BH214" s="160">
        <f t="shared" si="27"/>
        <v>0</v>
      </c>
      <c r="BI214" s="160">
        <f t="shared" si="28"/>
        <v>0</v>
      </c>
      <c r="BJ214" s="14" t="s">
        <v>89</v>
      </c>
      <c r="BK214" s="160">
        <f t="shared" si="29"/>
        <v>0</v>
      </c>
      <c r="BL214" s="14" t="s">
        <v>243</v>
      </c>
      <c r="BM214" s="159" t="s">
        <v>4243</v>
      </c>
    </row>
    <row r="215" spans="1:65" s="2" customFormat="1" ht="16.5" customHeight="1" x14ac:dyDescent="0.2">
      <c r="A215" s="29"/>
      <c r="B215" s="146"/>
      <c r="C215" s="161" t="s">
        <v>464</v>
      </c>
      <c r="D215" s="161" t="s">
        <v>310</v>
      </c>
      <c r="E215" s="162"/>
      <c r="F215" s="163" t="s">
        <v>4244</v>
      </c>
      <c r="G215" s="164" t="s">
        <v>307</v>
      </c>
      <c r="H215" s="165">
        <v>1</v>
      </c>
      <c r="I215" s="166"/>
      <c r="J215" s="167">
        <f t="shared" si="20"/>
        <v>0</v>
      </c>
      <c r="K215" s="168"/>
      <c r="L215" s="169"/>
      <c r="M215" s="170" t="s">
        <v>1</v>
      </c>
      <c r="N215" s="171" t="s">
        <v>43</v>
      </c>
      <c r="O215" s="54"/>
      <c r="P215" s="157">
        <f t="shared" si="21"/>
        <v>0</v>
      </c>
      <c r="Q215" s="157">
        <v>4.2000000000000003E-2</v>
      </c>
      <c r="R215" s="157">
        <f t="shared" si="22"/>
        <v>4.2000000000000003E-2</v>
      </c>
      <c r="S215" s="157">
        <v>0</v>
      </c>
      <c r="T215" s="158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262</v>
      </c>
      <c r="AT215" s="159" t="s">
        <v>310</v>
      </c>
      <c r="AU215" s="159" t="s">
        <v>89</v>
      </c>
      <c r="AY215" s="14" t="s">
        <v>237</v>
      </c>
      <c r="BE215" s="160">
        <f t="shared" si="24"/>
        <v>0</v>
      </c>
      <c r="BF215" s="160">
        <f t="shared" si="25"/>
        <v>0</v>
      </c>
      <c r="BG215" s="160">
        <f t="shared" si="26"/>
        <v>0</v>
      </c>
      <c r="BH215" s="160">
        <f t="shared" si="27"/>
        <v>0</v>
      </c>
      <c r="BI215" s="160">
        <f t="shared" si="28"/>
        <v>0</v>
      </c>
      <c r="BJ215" s="14" t="s">
        <v>89</v>
      </c>
      <c r="BK215" s="160">
        <f t="shared" si="29"/>
        <v>0</v>
      </c>
      <c r="BL215" s="14" t="s">
        <v>243</v>
      </c>
      <c r="BM215" s="159" t="s">
        <v>4245</v>
      </c>
    </row>
    <row r="216" spans="1:65" s="2" customFormat="1" ht="21.75" customHeight="1" x14ac:dyDescent="0.2">
      <c r="A216" s="29"/>
      <c r="B216" s="146"/>
      <c r="C216" s="147" t="s">
        <v>468</v>
      </c>
      <c r="D216" s="147" t="s">
        <v>240</v>
      </c>
      <c r="E216" s="148"/>
      <c r="F216" s="149" t="s">
        <v>4246</v>
      </c>
      <c r="G216" s="150" t="s">
        <v>307</v>
      </c>
      <c r="H216" s="151">
        <v>1</v>
      </c>
      <c r="I216" s="152"/>
      <c r="J216" s="153">
        <f t="shared" si="20"/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si="21"/>
        <v>0</v>
      </c>
      <c r="Q216" s="157">
        <v>6.3E-3</v>
      </c>
      <c r="R216" s="157">
        <f t="shared" si="22"/>
        <v>6.3E-3</v>
      </c>
      <c r="S216" s="157">
        <v>0</v>
      </c>
      <c r="T216" s="158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243</v>
      </c>
      <c r="AT216" s="159" t="s">
        <v>240</v>
      </c>
      <c r="AU216" s="159" t="s">
        <v>89</v>
      </c>
      <c r="AY216" s="14" t="s">
        <v>237</v>
      </c>
      <c r="BE216" s="160">
        <f t="shared" si="24"/>
        <v>0</v>
      </c>
      <c r="BF216" s="160">
        <f t="shared" si="25"/>
        <v>0</v>
      </c>
      <c r="BG216" s="160">
        <f t="shared" si="26"/>
        <v>0</v>
      </c>
      <c r="BH216" s="160">
        <f t="shared" si="27"/>
        <v>0</v>
      </c>
      <c r="BI216" s="160">
        <f t="shared" si="28"/>
        <v>0</v>
      </c>
      <c r="BJ216" s="14" t="s">
        <v>89</v>
      </c>
      <c r="BK216" s="160">
        <f t="shared" si="29"/>
        <v>0</v>
      </c>
      <c r="BL216" s="14" t="s">
        <v>243</v>
      </c>
      <c r="BM216" s="159" t="s">
        <v>4247</v>
      </c>
    </row>
    <row r="217" spans="1:65" s="2" customFormat="1" ht="16.5" customHeight="1" x14ac:dyDescent="0.2">
      <c r="A217" s="29"/>
      <c r="B217" s="146"/>
      <c r="C217" s="161" t="s">
        <v>471</v>
      </c>
      <c r="D217" s="161" t="s">
        <v>310</v>
      </c>
      <c r="E217" s="162"/>
      <c r="F217" s="163" t="s">
        <v>4248</v>
      </c>
      <c r="G217" s="164" t="s">
        <v>307</v>
      </c>
      <c r="H217" s="165">
        <v>1</v>
      </c>
      <c r="I217" s="166"/>
      <c r="J217" s="167">
        <f t="shared" si="20"/>
        <v>0</v>
      </c>
      <c r="K217" s="168"/>
      <c r="L217" s="169"/>
      <c r="M217" s="170" t="s">
        <v>1</v>
      </c>
      <c r="N217" s="171" t="s">
        <v>43</v>
      </c>
      <c r="O217" s="54"/>
      <c r="P217" s="157">
        <f t="shared" si="21"/>
        <v>0</v>
      </c>
      <c r="Q217" s="157">
        <v>0.06</v>
      </c>
      <c r="R217" s="157">
        <f t="shared" si="22"/>
        <v>0.06</v>
      </c>
      <c r="S217" s="157">
        <v>0</v>
      </c>
      <c r="T217" s="158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262</v>
      </c>
      <c r="AT217" s="159" t="s">
        <v>310</v>
      </c>
      <c r="AU217" s="159" t="s">
        <v>89</v>
      </c>
      <c r="AY217" s="14" t="s">
        <v>237</v>
      </c>
      <c r="BE217" s="160">
        <f t="shared" si="24"/>
        <v>0</v>
      </c>
      <c r="BF217" s="160">
        <f t="shared" si="25"/>
        <v>0</v>
      </c>
      <c r="BG217" s="160">
        <f t="shared" si="26"/>
        <v>0</v>
      </c>
      <c r="BH217" s="160">
        <f t="shared" si="27"/>
        <v>0</v>
      </c>
      <c r="BI217" s="160">
        <f t="shared" si="28"/>
        <v>0</v>
      </c>
      <c r="BJ217" s="14" t="s">
        <v>89</v>
      </c>
      <c r="BK217" s="160">
        <f t="shared" si="29"/>
        <v>0</v>
      </c>
      <c r="BL217" s="14" t="s">
        <v>243</v>
      </c>
      <c r="BM217" s="159" t="s">
        <v>4249</v>
      </c>
    </row>
    <row r="218" spans="1:65" s="2" customFormat="1" ht="16.5" customHeight="1" x14ac:dyDescent="0.2">
      <c r="A218" s="29"/>
      <c r="B218" s="146"/>
      <c r="C218" s="147" t="s">
        <v>609</v>
      </c>
      <c r="D218" s="147" t="s">
        <v>240</v>
      </c>
      <c r="E218" s="148"/>
      <c r="F218" s="149" t="s">
        <v>4250</v>
      </c>
      <c r="G218" s="150" t="s">
        <v>307</v>
      </c>
      <c r="H218" s="151">
        <v>2</v>
      </c>
      <c r="I218" s="152"/>
      <c r="J218" s="153">
        <f t="shared" si="2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21"/>
        <v>0</v>
      </c>
      <c r="Q218" s="157">
        <v>0.27825</v>
      </c>
      <c r="R218" s="157">
        <f t="shared" si="22"/>
        <v>0.55649999999999999</v>
      </c>
      <c r="S218" s="157">
        <v>0</v>
      </c>
      <c r="T218" s="158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436</v>
      </c>
      <c r="AT218" s="159" t="s">
        <v>240</v>
      </c>
      <c r="AU218" s="159" t="s">
        <v>89</v>
      </c>
      <c r="AY218" s="14" t="s">
        <v>237</v>
      </c>
      <c r="BE218" s="160">
        <f t="shared" si="24"/>
        <v>0</v>
      </c>
      <c r="BF218" s="160">
        <f t="shared" si="25"/>
        <v>0</v>
      </c>
      <c r="BG218" s="160">
        <f t="shared" si="26"/>
        <v>0</v>
      </c>
      <c r="BH218" s="160">
        <f t="shared" si="27"/>
        <v>0</v>
      </c>
      <c r="BI218" s="160">
        <f t="shared" si="28"/>
        <v>0</v>
      </c>
      <c r="BJ218" s="14" t="s">
        <v>89</v>
      </c>
      <c r="BK218" s="160">
        <f t="shared" si="29"/>
        <v>0</v>
      </c>
      <c r="BL218" s="14" t="s">
        <v>436</v>
      </c>
      <c r="BM218" s="159" t="s">
        <v>4251</v>
      </c>
    </row>
    <row r="219" spans="1:65" s="2" customFormat="1" ht="21.75" customHeight="1" x14ac:dyDescent="0.2">
      <c r="A219" s="29"/>
      <c r="B219" s="146"/>
      <c r="C219" s="161" t="s">
        <v>527</v>
      </c>
      <c r="D219" s="161" t="s">
        <v>310</v>
      </c>
      <c r="E219" s="162"/>
      <c r="F219" s="163" t="s">
        <v>4252</v>
      </c>
      <c r="G219" s="164" t="s">
        <v>307</v>
      </c>
      <c r="H219" s="165">
        <v>2</v>
      </c>
      <c r="I219" s="166"/>
      <c r="J219" s="167">
        <f t="shared" si="20"/>
        <v>0</v>
      </c>
      <c r="K219" s="168"/>
      <c r="L219" s="169"/>
      <c r="M219" s="170" t="s">
        <v>1</v>
      </c>
      <c r="N219" s="171" t="s">
        <v>43</v>
      </c>
      <c r="O219" s="54"/>
      <c r="P219" s="157">
        <f t="shared" si="21"/>
        <v>0</v>
      </c>
      <c r="Q219" s="157">
        <v>3.2000000000000001E-2</v>
      </c>
      <c r="R219" s="157">
        <f t="shared" si="22"/>
        <v>6.4000000000000001E-2</v>
      </c>
      <c r="S219" s="157">
        <v>0</v>
      </c>
      <c r="T219" s="158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700</v>
      </c>
      <c r="AT219" s="159" t="s">
        <v>310</v>
      </c>
      <c r="AU219" s="159" t="s">
        <v>89</v>
      </c>
      <c r="AY219" s="14" t="s">
        <v>237</v>
      </c>
      <c r="BE219" s="160">
        <f t="shared" si="24"/>
        <v>0</v>
      </c>
      <c r="BF219" s="160">
        <f t="shared" si="25"/>
        <v>0</v>
      </c>
      <c r="BG219" s="160">
        <f t="shared" si="26"/>
        <v>0</v>
      </c>
      <c r="BH219" s="160">
        <f t="shared" si="27"/>
        <v>0</v>
      </c>
      <c r="BI219" s="160">
        <f t="shared" si="28"/>
        <v>0</v>
      </c>
      <c r="BJ219" s="14" t="s">
        <v>89</v>
      </c>
      <c r="BK219" s="160">
        <f t="shared" si="29"/>
        <v>0</v>
      </c>
      <c r="BL219" s="14" t="s">
        <v>436</v>
      </c>
      <c r="BM219" s="159" t="s">
        <v>4253</v>
      </c>
    </row>
    <row r="220" spans="1:65" s="2" customFormat="1" ht="16.5" customHeight="1" x14ac:dyDescent="0.2">
      <c r="A220" s="29"/>
      <c r="B220" s="146"/>
      <c r="C220" s="147" t="s">
        <v>614</v>
      </c>
      <c r="D220" s="147" t="s">
        <v>240</v>
      </c>
      <c r="E220" s="148"/>
      <c r="F220" s="149" t="s">
        <v>4254</v>
      </c>
      <c r="G220" s="150" t="s">
        <v>307</v>
      </c>
      <c r="H220" s="151">
        <v>10</v>
      </c>
      <c r="I220" s="152"/>
      <c r="J220" s="153">
        <f t="shared" si="2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21"/>
        <v>0</v>
      </c>
      <c r="Q220" s="157">
        <v>4.5199999999999997E-2</v>
      </c>
      <c r="R220" s="157">
        <f t="shared" si="22"/>
        <v>0.45199999999999996</v>
      </c>
      <c r="S220" s="157">
        <v>0</v>
      </c>
      <c r="T220" s="158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243</v>
      </c>
      <c r="AT220" s="159" t="s">
        <v>240</v>
      </c>
      <c r="AU220" s="159" t="s">
        <v>89</v>
      </c>
      <c r="AY220" s="14" t="s">
        <v>237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4" t="s">
        <v>89</v>
      </c>
      <c r="BK220" s="160">
        <f t="shared" si="29"/>
        <v>0</v>
      </c>
      <c r="BL220" s="14" t="s">
        <v>243</v>
      </c>
      <c r="BM220" s="159" t="s">
        <v>4255</v>
      </c>
    </row>
    <row r="221" spans="1:65" s="2" customFormat="1" ht="16.5" customHeight="1" x14ac:dyDescent="0.2">
      <c r="A221" s="29"/>
      <c r="B221" s="146"/>
      <c r="C221" s="147" t="s">
        <v>529</v>
      </c>
      <c r="D221" s="147" t="s">
        <v>240</v>
      </c>
      <c r="E221" s="148"/>
      <c r="F221" s="149" t="s">
        <v>4256</v>
      </c>
      <c r="G221" s="150" t="s">
        <v>376</v>
      </c>
      <c r="H221" s="151">
        <v>30</v>
      </c>
      <c r="I221" s="152"/>
      <c r="J221" s="153">
        <f t="shared" si="2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21"/>
        <v>0</v>
      </c>
      <c r="Q221" s="157">
        <v>8.0000000000000007E-5</v>
      </c>
      <c r="R221" s="157">
        <f t="shared" si="22"/>
        <v>2.4000000000000002E-3</v>
      </c>
      <c r="S221" s="157">
        <v>0</v>
      </c>
      <c r="T221" s="158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243</v>
      </c>
      <c r="AT221" s="159" t="s">
        <v>240</v>
      </c>
      <c r="AU221" s="159" t="s">
        <v>89</v>
      </c>
      <c r="AY221" s="14" t="s">
        <v>237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4" t="s">
        <v>89</v>
      </c>
      <c r="BK221" s="160">
        <f t="shared" si="29"/>
        <v>0</v>
      </c>
      <c r="BL221" s="14" t="s">
        <v>243</v>
      </c>
      <c r="BM221" s="159" t="s">
        <v>4257</v>
      </c>
    </row>
    <row r="222" spans="1:65" s="12" customFormat="1" ht="22.95" customHeight="1" x14ac:dyDescent="0.25">
      <c r="B222" s="134"/>
      <c r="D222" s="135" t="s">
        <v>76</v>
      </c>
      <c r="E222" s="144"/>
      <c r="F222" s="144" t="s">
        <v>1674</v>
      </c>
      <c r="I222" s="137"/>
      <c r="J222" s="145">
        <f>BK222</f>
        <v>0</v>
      </c>
      <c r="L222" s="134"/>
      <c r="M222" s="138"/>
      <c r="N222" s="139"/>
      <c r="O222" s="139"/>
      <c r="P222" s="140">
        <f>SUM(P223:P228)</f>
        <v>0</v>
      </c>
      <c r="Q222" s="139"/>
      <c r="R222" s="140">
        <f>SUM(R223:R228)</f>
        <v>1.7600000000000001E-3</v>
      </c>
      <c r="S222" s="139"/>
      <c r="T222" s="141">
        <f>SUM(T223:T228)</f>
        <v>0</v>
      </c>
      <c r="AR222" s="135" t="s">
        <v>83</v>
      </c>
      <c r="AT222" s="142" t="s">
        <v>76</v>
      </c>
      <c r="AU222" s="142" t="s">
        <v>83</v>
      </c>
      <c r="AY222" s="135" t="s">
        <v>237</v>
      </c>
      <c r="BK222" s="143">
        <f>SUM(BK223:BK228)</f>
        <v>0</v>
      </c>
    </row>
    <row r="223" spans="1:65" s="2" customFormat="1" ht="21.75" customHeight="1" x14ac:dyDescent="0.2">
      <c r="A223" s="29"/>
      <c r="B223" s="146"/>
      <c r="C223" s="147" t="s">
        <v>619</v>
      </c>
      <c r="D223" s="147" t="s">
        <v>240</v>
      </c>
      <c r="E223" s="148"/>
      <c r="F223" s="149" t="s">
        <v>3313</v>
      </c>
      <c r="G223" s="150" t="s">
        <v>376</v>
      </c>
      <c r="H223" s="151">
        <v>22</v>
      </c>
      <c r="I223" s="152"/>
      <c r="J223" s="153">
        <f t="shared" ref="J223:J228" si="30">ROUND(I223*H223,2)</f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ref="P223:P228" si="31">O223*H223</f>
        <v>0</v>
      </c>
      <c r="Q223" s="157">
        <v>8.0000000000000007E-5</v>
      </c>
      <c r="R223" s="157">
        <f t="shared" ref="R223:R228" si="32">Q223*H223</f>
        <v>1.7600000000000001E-3</v>
      </c>
      <c r="S223" s="157">
        <v>0</v>
      </c>
      <c r="T223" s="158">
        <f t="shared" ref="T223:T228" si="33"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243</v>
      </c>
      <c r="AT223" s="159" t="s">
        <v>240</v>
      </c>
      <c r="AU223" s="159" t="s">
        <v>89</v>
      </c>
      <c r="AY223" s="14" t="s">
        <v>237</v>
      </c>
      <c r="BE223" s="160">
        <f t="shared" ref="BE223:BE228" si="34">IF(N223="základná",J223,0)</f>
        <v>0</v>
      </c>
      <c r="BF223" s="160">
        <f t="shared" ref="BF223:BF228" si="35">IF(N223="znížená",J223,0)</f>
        <v>0</v>
      </c>
      <c r="BG223" s="160">
        <f t="shared" ref="BG223:BG228" si="36">IF(N223="zákl. prenesená",J223,0)</f>
        <v>0</v>
      </c>
      <c r="BH223" s="160">
        <f t="shared" ref="BH223:BH228" si="37">IF(N223="zníž. prenesená",J223,0)</f>
        <v>0</v>
      </c>
      <c r="BI223" s="160">
        <f t="shared" ref="BI223:BI228" si="38">IF(N223="nulová",J223,0)</f>
        <v>0</v>
      </c>
      <c r="BJ223" s="14" t="s">
        <v>89</v>
      </c>
      <c r="BK223" s="160">
        <f t="shared" ref="BK223:BK228" si="39">ROUND(I223*H223,2)</f>
        <v>0</v>
      </c>
      <c r="BL223" s="14" t="s">
        <v>243</v>
      </c>
      <c r="BM223" s="159" t="s">
        <v>4258</v>
      </c>
    </row>
    <row r="224" spans="1:65" s="2" customFormat="1" ht="33" customHeight="1" x14ac:dyDescent="0.2">
      <c r="A224" s="29"/>
      <c r="B224" s="146"/>
      <c r="C224" s="147" t="s">
        <v>531</v>
      </c>
      <c r="D224" s="147" t="s">
        <v>240</v>
      </c>
      <c r="E224" s="148"/>
      <c r="F224" s="149" t="s">
        <v>3317</v>
      </c>
      <c r="G224" s="150" t="s">
        <v>266</v>
      </c>
      <c r="H224" s="151">
        <v>5.5</v>
      </c>
      <c r="I224" s="152"/>
      <c r="J224" s="153">
        <f t="shared" si="30"/>
        <v>0</v>
      </c>
      <c r="K224" s="154"/>
      <c r="L224" s="30"/>
      <c r="M224" s="155" t="s">
        <v>1</v>
      </c>
      <c r="N224" s="156" t="s">
        <v>43</v>
      </c>
      <c r="O224" s="54"/>
      <c r="P224" s="157">
        <f t="shared" si="31"/>
        <v>0</v>
      </c>
      <c r="Q224" s="157">
        <v>0</v>
      </c>
      <c r="R224" s="157">
        <f t="shared" si="32"/>
        <v>0</v>
      </c>
      <c r="S224" s="157">
        <v>0</v>
      </c>
      <c r="T224" s="158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243</v>
      </c>
      <c r="AT224" s="159" t="s">
        <v>240</v>
      </c>
      <c r="AU224" s="159" t="s">
        <v>89</v>
      </c>
      <c r="AY224" s="14" t="s">
        <v>237</v>
      </c>
      <c r="BE224" s="160">
        <f t="shared" si="34"/>
        <v>0</v>
      </c>
      <c r="BF224" s="160">
        <f t="shared" si="35"/>
        <v>0</v>
      </c>
      <c r="BG224" s="160">
        <f t="shared" si="36"/>
        <v>0</v>
      </c>
      <c r="BH224" s="160">
        <f t="shared" si="37"/>
        <v>0</v>
      </c>
      <c r="BI224" s="160">
        <f t="shared" si="38"/>
        <v>0</v>
      </c>
      <c r="BJ224" s="14" t="s">
        <v>89</v>
      </c>
      <c r="BK224" s="160">
        <f t="shared" si="39"/>
        <v>0</v>
      </c>
      <c r="BL224" s="14" t="s">
        <v>243</v>
      </c>
      <c r="BM224" s="159" t="s">
        <v>4259</v>
      </c>
    </row>
    <row r="225" spans="1:65" s="2" customFormat="1" ht="21.75" customHeight="1" x14ac:dyDescent="0.2">
      <c r="A225" s="29"/>
      <c r="B225" s="146"/>
      <c r="C225" s="147" t="s">
        <v>625</v>
      </c>
      <c r="D225" s="147" t="s">
        <v>240</v>
      </c>
      <c r="E225" s="148"/>
      <c r="F225" s="149" t="s">
        <v>3319</v>
      </c>
      <c r="G225" s="150" t="s">
        <v>266</v>
      </c>
      <c r="H225" s="151">
        <v>5.5</v>
      </c>
      <c r="I225" s="152"/>
      <c r="J225" s="153">
        <f t="shared" si="3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31"/>
        <v>0</v>
      </c>
      <c r="Q225" s="157">
        <v>0</v>
      </c>
      <c r="R225" s="157">
        <f t="shared" si="32"/>
        <v>0</v>
      </c>
      <c r="S225" s="157">
        <v>0</v>
      </c>
      <c r="T225" s="158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243</v>
      </c>
      <c r="AT225" s="159" t="s">
        <v>240</v>
      </c>
      <c r="AU225" s="159" t="s">
        <v>89</v>
      </c>
      <c r="AY225" s="14" t="s">
        <v>237</v>
      </c>
      <c r="BE225" s="160">
        <f t="shared" si="34"/>
        <v>0</v>
      </c>
      <c r="BF225" s="160">
        <f t="shared" si="35"/>
        <v>0</v>
      </c>
      <c r="BG225" s="160">
        <f t="shared" si="36"/>
        <v>0</v>
      </c>
      <c r="BH225" s="160">
        <f t="shared" si="37"/>
        <v>0</v>
      </c>
      <c r="BI225" s="160">
        <f t="shared" si="38"/>
        <v>0</v>
      </c>
      <c r="BJ225" s="14" t="s">
        <v>89</v>
      </c>
      <c r="BK225" s="160">
        <f t="shared" si="39"/>
        <v>0</v>
      </c>
      <c r="BL225" s="14" t="s">
        <v>243</v>
      </c>
      <c r="BM225" s="159" t="s">
        <v>4260</v>
      </c>
    </row>
    <row r="226" spans="1:65" s="2" customFormat="1" ht="21.75" customHeight="1" x14ac:dyDescent="0.2">
      <c r="A226" s="29"/>
      <c r="B226" s="146"/>
      <c r="C226" s="147" t="s">
        <v>533</v>
      </c>
      <c r="D226" s="147" t="s">
        <v>240</v>
      </c>
      <c r="E226" s="148"/>
      <c r="F226" s="149" t="s">
        <v>3321</v>
      </c>
      <c r="G226" s="150" t="s">
        <v>266</v>
      </c>
      <c r="H226" s="151">
        <v>5.5</v>
      </c>
      <c r="I226" s="152"/>
      <c r="J226" s="153">
        <f t="shared" si="30"/>
        <v>0</v>
      </c>
      <c r="K226" s="154"/>
      <c r="L226" s="30"/>
      <c r="M226" s="155" t="s">
        <v>1</v>
      </c>
      <c r="N226" s="156" t="s">
        <v>43</v>
      </c>
      <c r="O226" s="54"/>
      <c r="P226" s="157">
        <f t="shared" si="31"/>
        <v>0</v>
      </c>
      <c r="Q226" s="157">
        <v>0</v>
      </c>
      <c r="R226" s="157">
        <f t="shared" si="32"/>
        <v>0</v>
      </c>
      <c r="S226" s="157">
        <v>0</v>
      </c>
      <c r="T226" s="158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243</v>
      </c>
      <c r="AT226" s="159" t="s">
        <v>240</v>
      </c>
      <c r="AU226" s="159" t="s">
        <v>89</v>
      </c>
      <c r="AY226" s="14" t="s">
        <v>237</v>
      </c>
      <c r="BE226" s="160">
        <f t="shared" si="34"/>
        <v>0</v>
      </c>
      <c r="BF226" s="160">
        <f t="shared" si="35"/>
        <v>0</v>
      </c>
      <c r="BG226" s="160">
        <f t="shared" si="36"/>
        <v>0</v>
      </c>
      <c r="BH226" s="160">
        <f t="shared" si="37"/>
        <v>0</v>
      </c>
      <c r="BI226" s="160">
        <f t="shared" si="38"/>
        <v>0</v>
      </c>
      <c r="BJ226" s="14" t="s">
        <v>89</v>
      </c>
      <c r="BK226" s="160">
        <f t="shared" si="39"/>
        <v>0</v>
      </c>
      <c r="BL226" s="14" t="s">
        <v>243</v>
      </c>
      <c r="BM226" s="159" t="s">
        <v>4261</v>
      </c>
    </row>
    <row r="227" spans="1:65" s="2" customFormat="1" ht="21.75" customHeight="1" x14ac:dyDescent="0.2">
      <c r="A227" s="29"/>
      <c r="B227" s="146"/>
      <c r="C227" s="147" t="s">
        <v>630</v>
      </c>
      <c r="D227" s="147" t="s">
        <v>240</v>
      </c>
      <c r="E227" s="148"/>
      <c r="F227" s="149" t="s">
        <v>287</v>
      </c>
      <c r="G227" s="150" t="s">
        <v>266</v>
      </c>
      <c r="H227" s="151">
        <v>5.5</v>
      </c>
      <c r="I227" s="152"/>
      <c r="J227" s="153">
        <f t="shared" si="30"/>
        <v>0</v>
      </c>
      <c r="K227" s="154"/>
      <c r="L227" s="30"/>
      <c r="M227" s="155" t="s">
        <v>1</v>
      </c>
      <c r="N227" s="156" t="s">
        <v>43</v>
      </c>
      <c r="O227" s="54"/>
      <c r="P227" s="157">
        <f t="shared" si="31"/>
        <v>0</v>
      </c>
      <c r="Q227" s="157">
        <v>0</v>
      </c>
      <c r="R227" s="157">
        <f t="shared" si="32"/>
        <v>0</v>
      </c>
      <c r="S227" s="157">
        <v>0</v>
      </c>
      <c r="T227" s="158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243</v>
      </c>
      <c r="AT227" s="159" t="s">
        <v>240</v>
      </c>
      <c r="AU227" s="159" t="s">
        <v>89</v>
      </c>
      <c r="AY227" s="14" t="s">
        <v>237</v>
      </c>
      <c r="BE227" s="160">
        <f t="shared" si="34"/>
        <v>0</v>
      </c>
      <c r="BF227" s="160">
        <f t="shared" si="35"/>
        <v>0</v>
      </c>
      <c r="BG227" s="160">
        <f t="shared" si="36"/>
        <v>0</v>
      </c>
      <c r="BH227" s="160">
        <f t="shared" si="37"/>
        <v>0</v>
      </c>
      <c r="BI227" s="160">
        <f t="shared" si="38"/>
        <v>0</v>
      </c>
      <c r="BJ227" s="14" t="s">
        <v>89</v>
      </c>
      <c r="BK227" s="160">
        <f t="shared" si="39"/>
        <v>0</v>
      </c>
      <c r="BL227" s="14" t="s">
        <v>243</v>
      </c>
      <c r="BM227" s="159" t="s">
        <v>4262</v>
      </c>
    </row>
    <row r="228" spans="1:65" s="2" customFormat="1" ht="21.75" customHeight="1" x14ac:dyDescent="0.2">
      <c r="A228" s="29"/>
      <c r="B228" s="146"/>
      <c r="C228" s="147" t="s">
        <v>534</v>
      </c>
      <c r="D228" s="147" t="s">
        <v>240</v>
      </c>
      <c r="E228" s="148"/>
      <c r="F228" s="149" t="s">
        <v>3326</v>
      </c>
      <c r="G228" s="150" t="s">
        <v>266</v>
      </c>
      <c r="H228" s="151">
        <v>5.5</v>
      </c>
      <c r="I228" s="152"/>
      <c r="J228" s="153">
        <f t="shared" si="30"/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si="31"/>
        <v>0</v>
      </c>
      <c r="Q228" s="157">
        <v>0</v>
      </c>
      <c r="R228" s="157">
        <f t="shared" si="32"/>
        <v>0</v>
      </c>
      <c r="S228" s="157">
        <v>0</v>
      </c>
      <c r="T228" s="158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243</v>
      </c>
      <c r="AT228" s="159" t="s">
        <v>240</v>
      </c>
      <c r="AU228" s="159" t="s">
        <v>89</v>
      </c>
      <c r="AY228" s="14" t="s">
        <v>237</v>
      </c>
      <c r="BE228" s="160">
        <f t="shared" si="34"/>
        <v>0</v>
      </c>
      <c r="BF228" s="160">
        <f t="shared" si="35"/>
        <v>0</v>
      </c>
      <c r="BG228" s="160">
        <f t="shared" si="36"/>
        <v>0</v>
      </c>
      <c r="BH228" s="160">
        <f t="shared" si="37"/>
        <v>0</v>
      </c>
      <c r="BI228" s="160">
        <f t="shared" si="38"/>
        <v>0</v>
      </c>
      <c r="BJ228" s="14" t="s">
        <v>89</v>
      </c>
      <c r="BK228" s="160">
        <f t="shared" si="39"/>
        <v>0</v>
      </c>
      <c r="BL228" s="14" t="s">
        <v>243</v>
      </c>
      <c r="BM228" s="159" t="s">
        <v>4263</v>
      </c>
    </row>
    <row r="229" spans="1:65" s="12" customFormat="1" ht="22.95" customHeight="1" x14ac:dyDescent="0.25">
      <c r="B229" s="134"/>
      <c r="D229" s="135" t="s">
        <v>76</v>
      </c>
      <c r="E229" s="144"/>
      <c r="F229" s="144" t="s">
        <v>1460</v>
      </c>
      <c r="I229" s="137"/>
      <c r="J229" s="145">
        <f>BK229</f>
        <v>0</v>
      </c>
      <c r="L229" s="134"/>
      <c r="M229" s="138"/>
      <c r="N229" s="139"/>
      <c r="O229" s="139"/>
      <c r="P229" s="140">
        <f>P230</f>
        <v>0</v>
      </c>
      <c r="Q229" s="139"/>
      <c r="R229" s="140">
        <f>R230</f>
        <v>0</v>
      </c>
      <c r="S229" s="139"/>
      <c r="T229" s="141">
        <f>T230</f>
        <v>0</v>
      </c>
      <c r="AR229" s="135" t="s">
        <v>83</v>
      </c>
      <c r="AT229" s="142" t="s">
        <v>76</v>
      </c>
      <c r="AU229" s="142" t="s">
        <v>83</v>
      </c>
      <c r="AY229" s="135" t="s">
        <v>237</v>
      </c>
      <c r="BK229" s="143">
        <f>BK230</f>
        <v>0</v>
      </c>
    </row>
    <row r="230" spans="1:65" s="2" customFormat="1" ht="33" customHeight="1" x14ac:dyDescent="0.2">
      <c r="A230" s="29"/>
      <c r="B230" s="146"/>
      <c r="C230" s="147" t="s">
        <v>631</v>
      </c>
      <c r="D230" s="147" t="s">
        <v>240</v>
      </c>
      <c r="E230" s="148"/>
      <c r="F230" s="149" t="s">
        <v>4264</v>
      </c>
      <c r="G230" s="150" t="s">
        <v>266</v>
      </c>
      <c r="H230" s="151">
        <v>50.811</v>
      </c>
      <c r="I230" s="152"/>
      <c r="J230" s="153">
        <f>ROUND(I230*H230,2)</f>
        <v>0</v>
      </c>
      <c r="K230" s="154"/>
      <c r="L230" s="30"/>
      <c r="M230" s="155" t="s">
        <v>1</v>
      </c>
      <c r="N230" s="156" t="s">
        <v>43</v>
      </c>
      <c r="O230" s="54"/>
      <c r="P230" s="157">
        <f>O230*H230</f>
        <v>0</v>
      </c>
      <c r="Q230" s="157">
        <v>0</v>
      </c>
      <c r="R230" s="157">
        <f>Q230*H230</f>
        <v>0</v>
      </c>
      <c r="S230" s="157">
        <v>0</v>
      </c>
      <c r="T230" s="158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243</v>
      </c>
      <c r="AT230" s="159" t="s">
        <v>240</v>
      </c>
      <c r="AU230" s="159" t="s">
        <v>89</v>
      </c>
      <c r="AY230" s="14" t="s">
        <v>237</v>
      </c>
      <c r="BE230" s="160">
        <f>IF(N230="základná",J230,0)</f>
        <v>0</v>
      </c>
      <c r="BF230" s="160">
        <f>IF(N230="znížená",J230,0)</f>
        <v>0</v>
      </c>
      <c r="BG230" s="160">
        <f>IF(N230="zákl. prenesená",J230,0)</f>
        <v>0</v>
      </c>
      <c r="BH230" s="160">
        <f>IF(N230="zníž. prenesená",J230,0)</f>
        <v>0</v>
      </c>
      <c r="BI230" s="160">
        <f>IF(N230="nulová",J230,0)</f>
        <v>0</v>
      </c>
      <c r="BJ230" s="14" t="s">
        <v>89</v>
      </c>
      <c r="BK230" s="160">
        <f>ROUND(I230*H230,2)</f>
        <v>0</v>
      </c>
      <c r="BL230" s="14" t="s">
        <v>243</v>
      </c>
      <c r="BM230" s="159" t="s">
        <v>4265</v>
      </c>
    </row>
    <row r="231" spans="1:65" s="12" customFormat="1" ht="25.95" customHeight="1" x14ac:dyDescent="0.25">
      <c r="B231" s="134"/>
      <c r="D231" s="135" t="s">
        <v>76</v>
      </c>
      <c r="E231" s="136"/>
      <c r="F231" s="136" t="s">
        <v>1462</v>
      </c>
      <c r="I231" s="137"/>
      <c r="J231" s="122">
        <f>BK231</f>
        <v>0</v>
      </c>
      <c r="L231" s="134"/>
      <c r="M231" s="138"/>
      <c r="N231" s="139"/>
      <c r="O231" s="139"/>
      <c r="P231" s="140">
        <f>P232+P235+P244+P249</f>
        <v>0</v>
      </c>
      <c r="Q231" s="139"/>
      <c r="R231" s="140">
        <f>R232+R235+R244+R249</f>
        <v>3.8845000000000005E-2</v>
      </c>
      <c r="S231" s="139"/>
      <c r="T231" s="141">
        <f>T232+T235+T244+T249</f>
        <v>0</v>
      </c>
      <c r="AR231" s="135" t="s">
        <v>89</v>
      </c>
      <c r="AT231" s="142" t="s">
        <v>76</v>
      </c>
      <c r="AU231" s="142" t="s">
        <v>77</v>
      </c>
      <c r="AY231" s="135" t="s">
        <v>237</v>
      </c>
      <c r="BK231" s="143">
        <f>BK232+BK235+BK244+BK249</f>
        <v>0</v>
      </c>
    </row>
    <row r="232" spans="1:65" s="12" customFormat="1" ht="22.95" customHeight="1" x14ac:dyDescent="0.25">
      <c r="B232" s="134"/>
      <c r="D232" s="135" t="s">
        <v>76</v>
      </c>
      <c r="E232" s="144"/>
      <c r="F232" s="144" t="s">
        <v>2589</v>
      </c>
      <c r="I232" s="137"/>
      <c r="J232" s="145">
        <f>BK232</f>
        <v>0</v>
      </c>
      <c r="L232" s="134"/>
      <c r="M232" s="138"/>
      <c r="N232" s="139"/>
      <c r="O232" s="139"/>
      <c r="P232" s="140">
        <f>SUM(P233:P234)</f>
        <v>0</v>
      </c>
      <c r="Q232" s="139"/>
      <c r="R232" s="140">
        <f>SUM(R233:R234)</f>
        <v>6.0999999999999997E-4</v>
      </c>
      <c r="S232" s="139"/>
      <c r="T232" s="141">
        <f>SUM(T233:T234)</f>
        <v>0</v>
      </c>
      <c r="AR232" s="135" t="s">
        <v>89</v>
      </c>
      <c r="AT232" s="142" t="s">
        <v>76</v>
      </c>
      <c r="AU232" s="142" t="s">
        <v>83</v>
      </c>
      <c r="AY232" s="135" t="s">
        <v>237</v>
      </c>
      <c r="BK232" s="143">
        <f>SUM(BK233:BK234)</f>
        <v>0</v>
      </c>
    </row>
    <row r="233" spans="1:65" s="2" customFormat="1" ht="16.5" customHeight="1" x14ac:dyDescent="0.2">
      <c r="A233" s="29"/>
      <c r="B233" s="146"/>
      <c r="C233" s="147" t="s">
        <v>536</v>
      </c>
      <c r="D233" s="147" t="s">
        <v>240</v>
      </c>
      <c r="E233" s="148"/>
      <c r="F233" s="149" t="s">
        <v>3113</v>
      </c>
      <c r="G233" s="150" t="s">
        <v>307</v>
      </c>
      <c r="H233" s="151">
        <v>1</v>
      </c>
      <c r="I233" s="152"/>
      <c r="J233" s="153">
        <f>ROUND(I233*H233,2)</f>
        <v>0</v>
      </c>
      <c r="K233" s="154"/>
      <c r="L233" s="30"/>
      <c r="M233" s="155" t="s">
        <v>1</v>
      </c>
      <c r="N233" s="156" t="s">
        <v>43</v>
      </c>
      <c r="O233" s="54"/>
      <c r="P233" s="157">
        <f>O233*H233</f>
        <v>0</v>
      </c>
      <c r="Q233" s="157">
        <v>0</v>
      </c>
      <c r="R233" s="157">
        <f>Q233*H233</f>
        <v>0</v>
      </c>
      <c r="S233" s="157">
        <v>0</v>
      </c>
      <c r="T233" s="158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286</v>
      </c>
      <c r="AT233" s="159" t="s">
        <v>240</v>
      </c>
      <c r="AU233" s="159" t="s">
        <v>89</v>
      </c>
      <c r="AY233" s="14" t="s">
        <v>237</v>
      </c>
      <c r="BE233" s="160">
        <f>IF(N233="základná",J233,0)</f>
        <v>0</v>
      </c>
      <c r="BF233" s="160">
        <f>IF(N233="znížená",J233,0)</f>
        <v>0</v>
      </c>
      <c r="BG233" s="160">
        <f>IF(N233="zákl. prenesená",J233,0)</f>
        <v>0</v>
      </c>
      <c r="BH233" s="160">
        <f>IF(N233="zníž. prenesená",J233,0)</f>
        <v>0</v>
      </c>
      <c r="BI233" s="160">
        <f>IF(N233="nulová",J233,0)</f>
        <v>0</v>
      </c>
      <c r="BJ233" s="14" t="s">
        <v>89</v>
      </c>
      <c r="BK233" s="160">
        <f>ROUND(I233*H233,2)</f>
        <v>0</v>
      </c>
      <c r="BL233" s="14" t="s">
        <v>286</v>
      </c>
      <c r="BM233" s="159" t="s">
        <v>4266</v>
      </c>
    </row>
    <row r="234" spans="1:65" s="2" customFormat="1" ht="21.75" customHeight="1" x14ac:dyDescent="0.2">
      <c r="A234" s="29"/>
      <c r="B234" s="146"/>
      <c r="C234" s="161" t="s">
        <v>632</v>
      </c>
      <c r="D234" s="161" t="s">
        <v>310</v>
      </c>
      <c r="E234" s="162"/>
      <c r="F234" s="163" t="s">
        <v>4267</v>
      </c>
      <c r="G234" s="164" t="s">
        <v>307</v>
      </c>
      <c r="H234" s="165">
        <v>1</v>
      </c>
      <c r="I234" s="166"/>
      <c r="J234" s="167">
        <f>ROUND(I234*H234,2)</f>
        <v>0</v>
      </c>
      <c r="K234" s="168"/>
      <c r="L234" s="169"/>
      <c r="M234" s="170" t="s">
        <v>1</v>
      </c>
      <c r="N234" s="171" t="s">
        <v>43</v>
      </c>
      <c r="O234" s="54"/>
      <c r="P234" s="157">
        <f>O234*H234</f>
        <v>0</v>
      </c>
      <c r="Q234" s="157">
        <v>6.0999999999999997E-4</v>
      </c>
      <c r="R234" s="157">
        <f>Q234*H234</f>
        <v>6.0999999999999997E-4</v>
      </c>
      <c r="S234" s="157">
        <v>0</v>
      </c>
      <c r="T234" s="158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312</v>
      </c>
      <c r="AT234" s="159" t="s">
        <v>310</v>
      </c>
      <c r="AU234" s="159" t="s">
        <v>89</v>
      </c>
      <c r="AY234" s="14" t="s">
        <v>237</v>
      </c>
      <c r="BE234" s="160">
        <f>IF(N234="základná",J234,0)</f>
        <v>0</v>
      </c>
      <c r="BF234" s="160">
        <f>IF(N234="znížená",J234,0)</f>
        <v>0</v>
      </c>
      <c r="BG234" s="160">
        <f>IF(N234="zákl. prenesená",J234,0)</f>
        <v>0</v>
      </c>
      <c r="BH234" s="160">
        <f>IF(N234="zníž. prenesená",J234,0)</f>
        <v>0</v>
      </c>
      <c r="BI234" s="160">
        <f>IF(N234="nulová",J234,0)</f>
        <v>0</v>
      </c>
      <c r="BJ234" s="14" t="s">
        <v>89</v>
      </c>
      <c r="BK234" s="160">
        <f>ROUND(I234*H234,2)</f>
        <v>0</v>
      </c>
      <c r="BL234" s="14" t="s">
        <v>286</v>
      </c>
      <c r="BM234" s="159" t="s">
        <v>4268</v>
      </c>
    </row>
    <row r="235" spans="1:65" s="12" customFormat="1" ht="22.95" customHeight="1" x14ac:dyDescent="0.25">
      <c r="B235" s="134"/>
      <c r="D235" s="135" t="s">
        <v>76</v>
      </c>
      <c r="E235" s="144"/>
      <c r="F235" s="144" t="s">
        <v>1895</v>
      </c>
      <c r="I235" s="137"/>
      <c r="J235" s="145">
        <f>BK235</f>
        <v>0</v>
      </c>
      <c r="L235" s="134"/>
      <c r="M235" s="138"/>
      <c r="N235" s="139"/>
      <c r="O235" s="139"/>
      <c r="P235" s="140">
        <f>SUM(P236:P243)</f>
        <v>0</v>
      </c>
      <c r="Q235" s="139"/>
      <c r="R235" s="140">
        <f>SUM(R236:R243)</f>
        <v>1.6920000000000001E-2</v>
      </c>
      <c r="S235" s="139"/>
      <c r="T235" s="141">
        <f>SUM(T236:T243)</f>
        <v>0</v>
      </c>
      <c r="AR235" s="135" t="s">
        <v>89</v>
      </c>
      <c r="AT235" s="142" t="s">
        <v>76</v>
      </c>
      <c r="AU235" s="142" t="s">
        <v>83</v>
      </c>
      <c r="AY235" s="135" t="s">
        <v>237</v>
      </c>
      <c r="BK235" s="143">
        <f>SUM(BK236:BK243)</f>
        <v>0</v>
      </c>
    </row>
    <row r="236" spans="1:65" s="2" customFormat="1" ht="16.5" customHeight="1" x14ac:dyDescent="0.2">
      <c r="A236" s="29"/>
      <c r="B236" s="146"/>
      <c r="C236" s="147" t="s">
        <v>537</v>
      </c>
      <c r="D236" s="147" t="s">
        <v>240</v>
      </c>
      <c r="E236" s="148"/>
      <c r="F236" s="149" t="s">
        <v>4269</v>
      </c>
      <c r="G236" s="150" t="s">
        <v>307</v>
      </c>
      <c r="H236" s="151">
        <v>1</v>
      </c>
      <c r="I236" s="152"/>
      <c r="J236" s="153">
        <f t="shared" ref="J236:J243" si="40">ROUND(I236*H236,2)</f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ref="P236:P243" si="41">O236*H236</f>
        <v>0</v>
      </c>
      <c r="Q236" s="157">
        <v>4.0000000000000003E-5</v>
      </c>
      <c r="R236" s="157">
        <f t="shared" ref="R236:R243" si="42">Q236*H236</f>
        <v>4.0000000000000003E-5</v>
      </c>
      <c r="S236" s="157">
        <v>0</v>
      </c>
      <c r="T236" s="158">
        <f t="shared" ref="T236:T243" si="43"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286</v>
      </c>
      <c r="AT236" s="159" t="s">
        <v>240</v>
      </c>
      <c r="AU236" s="159" t="s">
        <v>89</v>
      </c>
      <c r="AY236" s="14" t="s">
        <v>237</v>
      </c>
      <c r="BE236" s="160">
        <f t="shared" ref="BE236:BE243" si="44">IF(N236="základná",J236,0)</f>
        <v>0</v>
      </c>
      <c r="BF236" s="160">
        <f t="shared" ref="BF236:BF243" si="45">IF(N236="znížená",J236,0)</f>
        <v>0</v>
      </c>
      <c r="BG236" s="160">
        <f t="shared" ref="BG236:BG243" si="46">IF(N236="zákl. prenesená",J236,0)</f>
        <v>0</v>
      </c>
      <c r="BH236" s="160">
        <f t="shared" ref="BH236:BH243" si="47">IF(N236="zníž. prenesená",J236,0)</f>
        <v>0</v>
      </c>
      <c r="BI236" s="160">
        <f t="shared" ref="BI236:BI243" si="48">IF(N236="nulová",J236,0)</f>
        <v>0</v>
      </c>
      <c r="BJ236" s="14" t="s">
        <v>89</v>
      </c>
      <c r="BK236" s="160">
        <f t="shared" ref="BK236:BK243" si="49">ROUND(I236*H236,2)</f>
        <v>0</v>
      </c>
      <c r="BL236" s="14" t="s">
        <v>286</v>
      </c>
      <c r="BM236" s="159" t="s">
        <v>4270</v>
      </c>
    </row>
    <row r="237" spans="1:65" s="2" customFormat="1" ht="21.75" customHeight="1" x14ac:dyDescent="0.2">
      <c r="A237" s="29"/>
      <c r="B237" s="146"/>
      <c r="C237" s="161" t="s">
        <v>633</v>
      </c>
      <c r="D237" s="161" t="s">
        <v>310</v>
      </c>
      <c r="E237" s="162"/>
      <c r="F237" s="163" t="s">
        <v>4271</v>
      </c>
      <c r="G237" s="164" t="s">
        <v>307</v>
      </c>
      <c r="H237" s="165">
        <v>1</v>
      </c>
      <c r="I237" s="166"/>
      <c r="J237" s="167">
        <f t="shared" si="40"/>
        <v>0</v>
      </c>
      <c r="K237" s="168"/>
      <c r="L237" s="169"/>
      <c r="M237" s="170" t="s">
        <v>1</v>
      </c>
      <c r="N237" s="171" t="s">
        <v>43</v>
      </c>
      <c r="O237" s="54"/>
      <c r="P237" s="157">
        <f t="shared" si="41"/>
        <v>0</v>
      </c>
      <c r="Q237" s="157">
        <v>6.7000000000000002E-4</v>
      </c>
      <c r="R237" s="157">
        <f t="shared" si="42"/>
        <v>6.7000000000000002E-4</v>
      </c>
      <c r="S237" s="157">
        <v>0</v>
      </c>
      <c r="T237" s="158">
        <f t="shared" si="4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312</v>
      </c>
      <c r="AT237" s="159" t="s">
        <v>310</v>
      </c>
      <c r="AU237" s="159" t="s">
        <v>89</v>
      </c>
      <c r="AY237" s="14" t="s">
        <v>237</v>
      </c>
      <c r="BE237" s="160">
        <f t="shared" si="44"/>
        <v>0</v>
      </c>
      <c r="BF237" s="160">
        <f t="shared" si="45"/>
        <v>0</v>
      </c>
      <c r="BG237" s="160">
        <f t="shared" si="46"/>
        <v>0</v>
      </c>
      <c r="BH237" s="160">
        <f t="shared" si="47"/>
        <v>0</v>
      </c>
      <c r="BI237" s="160">
        <f t="shared" si="48"/>
        <v>0</v>
      </c>
      <c r="BJ237" s="14" t="s">
        <v>89</v>
      </c>
      <c r="BK237" s="160">
        <f t="shared" si="49"/>
        <v>0</v>
      </c>
      <c r="BL237" s="14" t="s">
        <v>286</v>
      </c>
      <c r="BM237" s="159" t="s">
        <v>4272</v>
      </c>
    </row>
    <row r="238" spans="1:65" s="2" customFormat="1" ht="16.5" customHeight="1" x14ac:dyDescent="0.2">
      <c r="A238" s="29"/>
      <c r="B238" s="146"/>
      <c r="C238" s="147" t="s">
        <v>539</v>
      </c>
      <c r="D238" s="147" t="s">
        <v>240</v>
      </c>
      <c r="E238" s="148"/>
      <c r="F238" s="149" t="s">
        <v>4273</v>
      </c>
      <c r="G238" s="150" t="s">
        <v>307</v>
      </c>
      <c r="H238" s="151">
        <v>1</v>
      </c>
      <c r="I238" s="152"/>
      <c r="J238" s="153">
        <f t="shared" si="4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41"/>
        <v>0</v>
      </c>
      <c r="Q238" s="157">
        <v>4.0000000000000003E-5</v>
      </c>
      <c r="R238" s="157">
        <f t="shared" si="42"/>
        <v>4.0000000000000003E-5</v>
      </c>
      <c r="S238" s="157">
        <v>0</v>
      </c>
      <c r="T238" s="158">
        <f t="shared" si="4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286</v>
      </c>
      <c r="AT238" s="159" t="s">
        <v>240</v>
      </c>
      <c r="AU238" s="159" t="s">
        <v>89</v>
      </c>
      <c r="AY238" s="14" t="s">
        <v>237</v>
      </c>
      <c r="BE238" s="160">
        <f t="shared" si="44"/>
        <v>0</v>
      </c>
      <c r="BF238" s="160">
        <f t="shared" si="45"/>
        <v>0</v>
      </c>
      <c r="BG238" s="160">
        <f t="shared" si="46"/>
        <v>0</v>
      </c>
      <c r="BH238" s="160">
        <f t="shared" si="47"/>
        <v>0</v>
      </c>
      <c r="BI238" s="160">
        <f t="shared" si="48"/>
        <v>0</v>
      </c>
      <c r="BJ238" s="14" t="s">
        <v>89</v>
      </c>
      <c r="BK238" s="160">
        <f t="shared" si="49"/>
        <v>0</v>
      </c>
      <c r="BL238" s="14" t="s">
        <v>286</v>
      </c>
      <c r="BM238" s="159" t="s">
        <v>4274</v>
      </c>
    </row>
    <row r="239" spans="1:65" s="2" customFormat="1" ht="16.5" customHeight="1" x14ac:dyDescent="0.2">
      <c r="A239" s="29"/>
      <c r="B239" s="146"/>
      <c r="C239" s="161" t="s">
        <v>634</v>
      </c>
      <c r="D239" s="161" t="s">
        <v>310</v>
      </c>
      <c r="E239" s="162"/>
      <c r="F239" s="163" t="s">
        <v>4275</v>
      </c>
      <c r="G239" s="164" t="s">
        <v>307</v>
      </c>
      <c r="H239" s="165">
        <v>1</v>
      </c>
      <c r="I239" s="166"/>
      <c r="J239" s="167">
        <f t="shared" si="40"/>
        <v>0</v>
      </c>
      <c r="K239" s="168"/>
      <c r="L239" s="169"/>
      <c r="M239" s="170" t="s">
        <v>1</v>
      </c>
      <c r="N239" s="171" t="s">
        <v>43</v>
      </c>
      <c r="O239" s="54"/>
      <c r="P239" s="157">
        <f t="shared" si="41"/>
        <v>0</v>
      </c>
      <c r="Q239" s="157">
        <v>4.8999999999999998E-4</v>
      </c>
      <c r="R239" s="157">
        <f t="shared" si="42"/>
        <v>4.8999999999999998E-4</v>
      </c>
      <c r="S239" s="157">
        <v>0</v>
      </c>
      <c r="T239" s="158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312</v>
      </c>
      <c r="AT239" s="159" t="s">
        <v>310</v>
      </c>
      <c r="AU239" s="159" t="s">
        <v>89</v>
      </c>
      <c r="AY239" s="14" t="s">
        <v>237</v>
      </c>
      <c r="BE239" s="160">
        <f t="shared" si="44"/>
        <v>0</v>
      </c>
      <c r="BF239" s="160">
        <f t="shared" si="45"/>
        <v>0</v>
      </c>
      <c r="BG239" s="160">
        <f t="shared" si="46"/>
        <v>0</v>
      </c>
      <c r="BH239" s="160">
        <f t="shared" si="47"/>
        <v>0</v>
      </c>
      <c r="BI239" s="160">
        <f t="shared" si="48"/>
        <v>0</v>
      </c>
      <c r="BJ239" s="14" t="s">
        <v>89</v>
      </c>
      <c r="BK239" s="160">
        <f t="shared" si="49"/>
        <v>0</v>
      </c>
      <c r="BL239" s="14" t="s">
        <v>286</v>
      </c>
      <c r="BM239" s="159" t="s">
        <v>4276</v>
      </c>
    </row>
    <row r="240" spans="1:65" s="2" customFormat="1" ht="21.75" customHeight="1" x14ac:dyDescent="0.2">
      <c r="A240" s="29"/>
      <c r="B240" s="146"/>
      <c r="C240" s="147" t="s">
        <v>541</v>
      </c>
      <c r="D240" s="147" t="s">
        <v>240</v>
      </c>
      <c r="E240" s="148"/>
      <c r="F240" s="149" t="s">
        <v>4277</v>
      </c>
      <c r="G240" s="150" t="s">
        <v>307</v>
      </c>
      <c r="H240" s="151">
        <v>2</v>
      </c>
      <c r="I240" s="152"/>
      <c r="J240" s="153">
        <f t="shared" si="4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41"/>
        <v>0</v>
      </c>
      <c r="Q240" s="157">
        <v>0</v>
      </c>
      <c r="R240" s="157">
        <f t="shared" si="42"/>
        <v>0</v>
      </c>
      <c r="S240" s="157">
        <v>0</v>
      </c>
      <c r="T240" s="158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286</v>
      </c>
      <c r="AT240" s="159" t="s">
        <v>240</v>
      </c>
      <c r="AU240" s="159" t="s">
        <v>89</v>
      </c>
      <c r="AY240" s="14" t="s">
        <v>237</v>
      </c>
      <c r="BE240" s="160">
        <f t="shared" si="44"/>
        <v>0</v>
      </c>
      <c r="BF240" s="160">
        <f t="shared" si="45"/>
        <v>0</v>
      </c>
      <c r="BG240" s="160">
        <f t="shared" si="46"/>
        <v>0</v>
      </c>
      <c r="BH240" s="160">
        <f t="shared" si="47"/>
        <v>0</v>
      </c>
      <c r="BI240" s="160">
        <f t="shared" si="48"/>
        <v>0</v>
      </c>
      <c r="BJ240" s="14" t="s">
        <v>89</v>
      </c>
      <c r="BK240" s="160">
        <f t="shared" si="49"/>
        <v>0</v>
      </c>
      <c r="BL240" s="14" t="s">
        <v>286</v>
      </c>
      <c r="BM240" s="159" t="s">
        <v>4278</v>
      </c>
    </row>
    <row r="241" spans="1:65" s="2" customFormat="1" ht="21.75" customHeight="1" x14ac:dyDescent="0.2">
      <c r="A241" s="29"/>
      <c r="B241" s="146"/>
      <c r="C241" s="161" t="s">
        <v>637</v>
      </c>
      <c r="D241" s="161" t="s">
        <v>310</v>
      </c>
      <c r="E241" s="162"/>
      <c r="F241" s="163" t="s">
        <v>4279</v>
      </c>
      <c r="G241" s="164" t="s">
        <v>307</v>
      </c>
      <c r="H241" s="165">
        <v>2</v>
      </c>
      <c r="I241" s="166"/>
      <c r="J241" s="167">
        <f t="shared" si="40"/>
        <v>0</v>
      </c>
      <c r="K241" s="168"/>
      <c r="L241" s="169"/>
      <c r="M241" s="170" t="s">
        <v>1</v>
      </c>
      <c r="N241" s="171" t="s">
        <v>43</v>
      </c>
      <c r="O241" s="54"/>
      <c r="P241" s="157">
        <f t="shared" si="41"/>
        <v>0</v>
      </c>
      <c r="Q241" s="157">
        <v>4.6999999999999999E-4</v>
      </c>
      <c r="R241" s="157">
        <f t="shared" si="42"/>
        <v>9.3999999999999997E-4</v>
      </c>
      <c r="S241" s="157">
        <v>0</v>
      </c>
      <c r="T241" s="158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312</v>
      </c>
      <c r="AT241" s="159" t="s">
        <v>310</v>
      </c>
      <c r="AU241" s="159" t="s">
        <v>89</v>
      </c>
      <c r="AY241" s="14" t="s">
        <v>237</v>
      </c>
      <c r="BE241" s="160">
        <f t="shared" si="44"/>
        <v>0</v>
      </c>
      <c r="BF241" s="160">
        <f t="shared" si="45"/>
        <v>0</v>
      </c>
      <c r="BG241" s="160">
        <f t="shared" si="46"/>
        <v>0</v>
      </c>
      <c r="BH241" s="160">
        <f t="shared" si="47"/>
        <v>0</v>
      </c>
      <c r="BI241" s="160">
        <f t="shared" si="48"/>
        <v>0</v>
      </c>
      <c r="BJ241" s="14" t="s">
        <v>89</v>
      </c>
      <c r="BK241" s="160">
        <f t="shared" si="49"/>
        <v>0</v>
      </c>
      <c r="BL241" s="14" t="s">
        <v>286</v>
      </c>
      <c r="BM241" s="159" t="s">
        <v>4280</v>
      </c>
    </row>
    <row r="242" spans="1:65" s="2" customFormat="1" ht="21.75" customHeight="1" x14ac:dyDescent="0.2">
      <c r="A242" s="29"/>
      <c r="B242" s="146"/>
      <c r="C242" s="147" t="s">
        <v>543</v>
      </c>
      <c r="D242" s="147" t="s">
        <v>240</v>
      </c>
      <c r="E242" s="148"/>
      <c r="F242" s="149" t="s">
        <v>4281</v>
      </c>
      <c r="G242" s="150" t="s">
        <v>307</v>
      </c>
      <c r="H242" s="151">
        <v>1</v>
      </c>
      <c r="I242" s="152"/>
      <c r="J242" s="153">
        <f t="shared" si="40"/>
        <v>0</v>
      </c>
      <c r="K242" s="154"/>
      <c r="L242" s="30"/>
      <c r="M242" s="155" t="s">
        <v>1</v>
      </c>
      <c r="N242" s="156" t="s">
        <v>43</v>
      </c>
      <c r="O242" s="54"/>
      <c r="P242" s="157">
        <f t="shared" si="41"/>
        <v>0</v>
      </c>
      <c r="Q242" s="157">
        <v>2.7399999999999998E-3</v>
      </c>
      <c r="R242" s="157">
        <f t="shared" si="42"/>
        <v>2.7399999999999998E-3</v>
      </c>
      <c r="S242" s="157">
        <v>0</v>
      </c>
      <c r="T242" s="158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286</v>
      </c>
      <c r="AT242" s="159" t="s">
        <v>240</v>
      </c>
      <c r="AU242" s="159" t="s">
        <v>89</v>
      </c>
      <c r="AY242" s="14" t="s">
        <v>237</v>
      </c>
      <c r="BE242" s="160">
        <f t="shared" si="44"/>
        <v>0</v>
      </c>
      <c r="BF242" s="160">
        <f t="shared" si="45"/>
        <v>0</v>
      </c>
      <c r="BG242" s="160">
        <f t="shared" si="46"/>
        <v>0</v>
      </c>
      <c r="BH242" s="160">
        <f t="shared" si="47"/>
        <v>0</v>
      </c>
      <c r="BI242" s="160">
        <f t="shared" si="48"/>
        <v>0</v>
      </c>
      <c r="BJ242" s="14" t="s">
        <v>89</v>
      </c>
      <c r="BK242" s="160">
        <f t="shared" si="49"/>
        <v>0</v>
      </c>
      <c r="BL242" s="14" t="s">
        <v>286</v>
      </c>
      <c r="BM242" s="159" t="s">
        <v>4282</v>
      </c>
    </row>
    <row r="243" spans="1:65" s="2" customFormat="1" ht="21.75" customHeight="1" x14ac:dyDescent="0.2">
      <c r="A243" s="29"/>
      <c r="B243" s="146"/>
      <c r="C243" s="161" t="s">
        <v>639</v>
      </c>
      <c r="D243" s="161" t="s">
        <v>310</v>
      </c>
      <c r="E243" s="162"/>
      <c r="F243" s="163" t="s">
        <v>4283</v>
      </c>
      <c r="G243" s="164" t="s">
        <v>307</v>
      </c>
      <c r="H243" s="165">
        <v>1</v>
      </c>
      <c r="I243" s="166"/>
      <c r="J243" s="167">
        <f t="shared" si="40"/>
        <v>0</v>
      </c>
      <c r="K243" s="168"/>
      <c r="L243" s="169"/>
      <c r="M243" s="170" t="s">
        <v>1</v>
      </c>
      <c r="N243" s="171" t="s">
        <v>43</v>
      </c>
      <c r="O243" s="54"/>
      <c r="P243" s="157">
        <f t="shared" si="41"/>
        <v>0</v>
      </c>
      <c r="Q243" s="157">
        <v>1.2E-2</v>
      </c>
      <c r="R243" s="157">
        <f t="shared" si="42"/>
        <v>1.2E-2</v>
      </c>
      <c r="S243" s="157">
        <v>0</v>
      </c>
      <c r="T243" s="158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312</v>
      </c>
      <c r="AT243" s="159" t="s">
        <v>310</v>
      </c>
      <c r="AU243" s="159" t="s">
        <v>89</v>
      </c>
      <c r="AY243" s="14" t="s">
        <v>237</v>
      </c>
      <c r="BE243" s="160">
        <f t="shared" si="44"/>
        <v>0</v>
      </c>
      <c r="BF243" s="160">
        <f t="shared" si="45"/>
        <v>0</v>
      </c>
      <c r="BG243" s="160">
        <f t="shared" si="46"/>
        <v>0</v>
      </c>
      <c r="BH243" s="160">
        <f t="shared" si="47"/>
        <v>0</v>
      </c>
      <c r="BI243" s="160">
        <f t="shared" si="48"/>
        <v>0</v>
      </c>
      <c r="BJ243" s="14" t="s">
        <v>89</v>
      </c>
      <c r="BK243" s="160">
        <f t="shared" si="49"/>
        <v>0</v>
      </c>
      <c r="BL243" s="14" t="s">
        <v>286</v>
      </c>
      <c r="BM243" s="159" t="s">
        <v>4284</v>
      </c>
    </row>
    <row r="244" spans="1:65" s="12" customFormat="1" ht="22.95" customHeight="1" x14ac:dyDescent="0.25">
      <c r="B244" s="134"/>
      <c r="D244" s="135" t="s">
        <v>76</v>
      </c>
      <c r="E244" s="144"/>
      <c r="F244" s="144" t="s">
        <v>2017</v>
      </c>
      <c r="I244" s="137"/>
      <c r="J244" s="145">
        <f>BK244</f>
        <v>0</v>
      </c>
      <c r="L244" s="134"/>
      <c r="M244" s="138"/>
      <c r="N244" s="139"/>
      <c r="O244" s="139"/>
      <c r="P244" s="140">
        <f>SUM(P245:P248)</f>
        <v>0</v>
      </c>
      <c r="Q244" s="139"/>
      <c r="R244" s="140">
        <f>SUM(R245:R248)</f>
        <v>2.6999999999999995E-4</v>
      </c>
      <c r="S244" s="139"/>
      <c r="T244" s="141">
        <f>SUM(T245:T248)</f>
        <v>0</v>
      </c>
      <c r="AR244" s="135" t="s">
        <v>89</v>
      </c>
      <c r="AT244" s="142" t="s">
        <v>76</v>
      </c>
      <c r="AU244" s="142" t="s">
        <v>83</v>
      </c>
      <c r="AY244" s="135" t="s">
        <v>237</v>
      </c>
      <c r="BK244" s="143">
        <f>SUM(BK245:BK248)</f>
        <v>0</v>
      </c>
    </row>
    <row r="245" spans="1:65" s="2" customFormat="1" ht="16.5" customHeight="1" x14ac:dyDescent="0.2">
      <c r="A245" s="29"/>
      <c r="B245" s="146"/>
      <c r="C245" s="147" t="s">
        <v>545</v>
      </c>
      <c r="D245" s="147" t="s">
        <v>240</v>
      </c>
      <c r="E245" s="148"/>
      <c r="F245" s="149" t="s">
        <v>4285</v>
      </c>
      <c r="G245" s="150" t="s">
        <v>307</v>
      </c>
      <c r="H245" s="151">
        <v>2</v>
      </c>
      <c r="I245" s="152"/>
      <c r="J245" s="153">
        <f>ROUND(I245*H245,2)</f>
        <v>0</v>
      </c>
      <c r="K245" s="154"/>
      <c r="L245" s="30"/>
      <c r="M245" s="155" t="s">
        <v>1</v>
      </c>
      <c r="N245" s="156" t="s">
        <v>43</v>
      </c>
      <c r="O245" s="54"/>
      <c r="P245" s="157">
        <f>O245*H245</f>
        <v>0</v>
      </c>
      <c r="Q245" s="157">
        <v>2.0000000000000002E-5</v>
      </c>
      <c r="R245" s="157">
        <f>Q245*H245</f>
        <v>4.0000000000000003E-5</v>
      </c>
      <c r="S245" s="157">
        <v>0</v>
      </c>
      <c r="T245" s="158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286</v>
      </c>
      <c r="AT245" s="159" t="s">
        <v>240</v>
      </c>
      <c r="AU245" s="159" t="s">
        <v>89</v>
      </c>
      <c r="AY245" s="14" t="s">
        <v>237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4" t="s">
        <v>89</v>
      </c>
      <c r="BK245" s="160">
        <f>ROUND(I245*H245,2)</f>
        <v>0</v>
      </c>
      <c r="BL245" s="14" t="s">
        <v>286</v>
      </c>
      <c r="BM245" s="159" t="s">
        <v>4286</v>
      </c>
    </row>
    <row r="246" spans="1:65" s="2" customFormat="1" ht="21.75" customHeight="1" x14ac:dyDescent="0.2">
      <c r="A246" s="29"/>
      <c r="B246" s="146"/>
      <c r="C246" s="161" t="s">
        <v>644</v>
      </c>
      <c r="D246" s="161" t="s">
        <v>310</v>
      </c>
      <c r="E246" s="162"/>
      <c r="F246" s="163" t="s">
        <v>4287</v>
      </c>
      <c r="G246" s="164" t="s">
        <v>307</v>
      </c>
      <c r="H246" s="165">
        <v>2</v>
      </c>
      <c r="I246" s="166"/>
      <c r="J246" s="167">
        <f>ROUND(I246*H246,2)</f>
        <v>0</v>
      </c>
      <c r="K246" s="168"/>
      <c r="L246" s="169"/>
      <c r="M246" s="170" t="s">
        <v>1</v>
      </c>
      <c r="N246" s="171" t="s">
        <v>43</v>
      </c>
      <c r="O246" s="54"/>
      <c r="P246" s="157">
        <f>O246*H246</f>
        <v>0</v>
      </c>
      <c r="Q246" s="157">
        <v>6.9999999999999994E-5</v>
      </c>
      <c r="R246" s="157">
        <f>Q246*H246</f>
        <v>1.3999999999999999E-4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312</v>
      </c>
      <c r="AT246" s="159" t="s">
        <v>310</v>
      </c>
      <c r="AU246" s="159" t="s">
        <v>89</v>
      </c>
      <c r="AY246" s="14" t="s">
        <v>237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286</v>
      </c>
      <c r="BM246" s="159" t="s">
        <v>4288</v>
      </c>
    </row>
    <row r="247" spans="1:65" s="2" customFormat="1" ht="16.5" customHeight="1" x14ac:dyDescent="0.2">
      <c r="A247" s="29"/>
      <c r="B247" s="146"/>
      <c r="C247" s="147" t="s">
        <v>547</v>
      </c>
      <c r="D247" s="147" t="s">
        <v>240</v>
      </c>
      <c r="E247" s="148"/>
      <c r="F247" s="149" t="s">
        <v>3788</v>
      </c>
      <c r="G247" s="150" t="s">
        <v>307</v>
      </c>
      <c r="H247" s="151">
        <v>1</v>
      </c>
      <c r="I247" s="152"/>
      <c r="J247" s="153">
        <f>ROUND(I247*H247,2)</f>
        <v>0</v>
      </c>
      <c r="K247" s="154"/>
      <c r="L247" s="30"/>
      <c r="M247" s="155" t="s">
        <v>1</v>
      </c>
      <c r="N247" s="156" t="s">
        <v>43</v>
      </c>
      <c r="O247" s="54"/>
      <c r="P247" s="157">
        <f>O247*H247</f>
        <v>0</v>
      </c>
      <c r="Q247" s="157">
        <v>2.0000000000000002E-5</v>
      </c>
      <c r="R247" s="157">
        <f>Q247*H247</f>
        <v>2.0000000000000002E-5</v>
      </c>
      <c r="S247" s="157">
        <v>0</v>
      </c>
      <c r="T247" s="158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286</v>
      </c>
      <c r="AT247" s="159" t="s">
        <v>240</v>
      </c>
      <c r="AU247" s="159" t="s">
        <v>89</v>
      </c>
      <c r="AY247" s="14" t="s">
        <v>237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4" t="s">
        <v>89</v>
      </c>
      <c r="BK247" s="160">
        <f>ROUND(I247*H247,2)</f>
        <v>0</v>
      </c>
      <c r="BL247" s="14" t="s">
        <v>286</v>
      </c>
      <c r="BM247" s="159" t="s">
        <v>4289</v>
      </c>
    </row>
    <row r="248" spans="1:65" s="2" customFormat="1" ht="21.75" customHeight="1" x14ac:dyDescent="0.2">
      <c r="A248" s="29"/>
      <c r="B248" s="146"/>
      <c r="C248" s="161" t="s">
        <v>289</v>
      </c>
      <c r="D248" s="161" t="s">
        <v>310</v>
      </c>
      <c r="E248" s="162"/>
      <c r="F248" s="163" t="s">
        <v>4290</v>
      </c>
      <c r="G248" s="164" t="s">
        <v>307</v>
      </c>
      <c r="H248" s="165">
        <v>1</v>
      </c>
      <c r="I248" s="166"/>
      <c r="J248" s="167">
        <f>ROUND(I248*H248,2)</f>
        <v>0</v>
      </c>
      <c r="K248" s="168"/>
      <c r="L248" s="169"/>
      <c r="M248" s="170" t="s">
        <v>1</v>
      </c>
      <c r="N248" s="171" t="s">
        <v>43</v>
      </c>
      <c r="O248" s="54"/>
      <c r="P248" s="157">
        <f>O248*H248</f>
        <v>0</v>
      </c>
      <c r="Q248" s="157">
        <v>6.9999999999999994E-5</v>
      </c>
      <c r="R248" s="157">
        <f>Q248*H248</f>
        <v>6.9999999999999994E-5</v>
      </c>
      <c r="S248" s="157">
        <v>0</v>
      </c>
      <c r="T248" s="158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312</v>
      </c>
      <c r="AT248" s="159" t="s">
        <v>310</v>
      </c>
      <c r="AU248" s="159" t="s">
        <v>89</v>
      </c>
      <c r="AY248" s="14" t="s">
        <v>237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4" t="s">
        <v>89</v>
      </c>
      <c r="BK248" s="160">
        <f>ROUND(I248*H248,2)</f>
        <v>0</v>
      </c>
      <c r="BL248" s="14" t="s">
        <v>286</v>
      </c>
      <c r="BM248" s="159" t="s">
        <v>4291</v>
      </c>
    </row>
    <row r="249" spans="1:65" s="12" customFormat="1" ht="22.95" customHeight="1" x14ac:dyDescent="0.25">
      <c r="B249" s="134"/>
      <c r="D249" s="135" t="s">
        <v>76</v>
      </c>
      <c r="E249" s="144"/>
      <c r="F249" s="144" t="s">
        <v>2852</v>
      </c>
      <c r="I249" s="137"/>
      <c r="J249" s="145">
        <f>BK249</f>
        <v>0</v>
      </c>
      <c r="L249" s="134"/>
      <c r="M249" s="138"/>
      <c r="N249" s="139"/>
      <c r="O249" s="139"/>
      <c r="P249" s="140">
        <f>SUM(P250:P252)</f>
        <v>0</v>
      </c>
      <c r="Q249" s="139"/>
      <c r="R249" s="140">
        <f>SUM(R250:R252)</f>
        <v>2.1045000000000001E-2</v>
      </c>
      <c r="S249" s="139"/>
      <c r="T249" s="141">
        <f>SUM(T250:T252)</f>
        <v>0</v>
      </c>
      <c r="AR249" s="135" t="s">
        <v>89</v>
      </c>
      <c r="AT249" s="142" t="s">
        <v>76</v>
      </c>
      <c r="AU249" s="142" t="s">
        <v>83</v>
      </c>
      <c r="AY249" s="135" t="s">
        <v>237</v>
      </c>
      <c r="BK249" s="143">
        <f>SUM(BK250:BK252)</f>
        <v>0</v>
      </c>
    </row>
    <row r="250" spans="1:65" s="2" customFormat="1" ht="33" customHeight="1" x14ac:dyDescent="0.2">
      <c r="A250" s="29"/>
      <c r="B250" s="146"/>
      <c r="C250" s="147" t="s">
        <v>549</v>
      </c>
      <c r="D250" s="147" t="s">
        <v>240</v>
      </c>
      <c r="E250" s="148"/>
      <c r="F250" s="149" t="s">
        <v>4292</v>
      </c>
      <c r="G250" s="150" t="s">
        <v>307</v>
      </c>
      <c r="H250" s="151">
        <v>3</v>
      </c>
      <c r="I250" s="152"/>
      <c r="J250" s="153">
        <f>ROUND(I250*H250,2)</f>
        <v>0</v>
      </c>
      <c r="K250" s="154"/>
      <c r="L250" s="30"/>
      <c r="M250" s="155" t="s">
        <v>1</v>
      </c>
      <c r="N250" s="156" t="s">
        <v>43</v>
      </c>
      <c r="O250" s="54"/>
      <c r="P250" s="157">
        <f>O250*H250</f>
        <v>0</v>
      </c>
      <c r="Q250" s="157">
        <v>0</v>
      </c>
      <c r="R250" s="157">
        <f>Q250*H250</f>
        <v>0</v>
      </c>
      <c r="S250" s="157">
        <v>0</v>
      </c>
      <c r="T250" s="158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286</v>
      </c>
      <c r="AT250" s="159" t="s">
        <v>240</v>
      </c>
      <c r="AU250" s="159" t="s">
        <v>89</v>
      </c>
      <c r="AY250" s="14" t="s">
        <v>237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4" t="s">
        <v>89</v>
      </c>
      <c r="BK250" s="160">
        <f>ROUND(I250*H250,2)</f>
        <v>0</v>
      </c>
      <c r="BL250" s="14" t="s">
        <v>286</v>
      </c>
      <c r="BM250" s="159" t="s">
        <v>4293</v>
      </c>
    </row>
    <row r="251" spans="1:65" s="2" customFormat="1" ht="21.75" customHeight="1" x14ac:dyDescent="0.2">
      <c r="A251" s="29"/>
      <c r="B251" s="146"/>
      <c r="C251" s="161" t="s">
        <v>654</v>
      </c>
      <c r="D251" s="161" t="s">
        <v>310</v>
      </c>
      <c r="E251" s="162"/>
      <c r="F251" s="163" t="s">
        <v>4294</v>
      </c>
      <c r="G251" s="164" t="s">
        <v>307</v>
      </c>
      <c r="H251" s="165">
        <v>3</v>
      </c>
      <c r="I251" s="166"/>
      <c r="J251" s="167">
        <f>ROUND(I251*H251,2)</f>
        <v>0</v>
      </c>
      <c r="K251" s="168"/>
      <c r="L251" s="169"/>
      <c r="M251" s="170" t="s">
        <v>1</v>
      </c>
      <c r="N251" s="171" t="s">
        <v>43</v>
      </c>
      <c r="O251" s="54"/>
      <c r="P251" s="157">
        <f>O251*H251</f>
        <v>0</v>
      </c>
      <c r="Q251" s="157">
        <v>4.5999999999999999E-3</v>
      </c>
      <c r="R251" s="157">
        <f>Q251*H251</f>
        <v>1.38E-2</v>
      </c>
      <c r="S251" s="157">
        <v>0</v>
      </c>
      <c r="T251" s="158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312</v>
      </c>
      <c r="AT251" s="159" t="s">
        <v>310</v>
      </c>
      <c r="AU251" s="159" t="s">
        <v>89</v>
      </c>
      <c r="AY251" s="14" t="s">
        <v>237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4" t="s">
        <v>89</v>
      </c>
      <c r="BK251" s="160">
        <f>ROUND(I251*H251,2)</f>
        <v>0</v>
      </c>
      <c r="BL251" s="14" t="s">
        <v>286</v>
      </c>
      <c r="BM251" s="159" t="s">
        <v>4295</v>
      </c>
    </row>
    <row r="252" spans="1:65" s="2" customFormat="1" ht="21.75" customHeight="1" x14ac:dyDescent="0.2">
      <c r="A252" s="29"/>
      <c r="B252" s="146"/>
      <c r="C252" s="147" t="s">
        <v>551</v>
      </c>
      <c r="D252" s="147" t="s">
        <v>240</v>
      </c>
      <c r="E252" s="148"/>
      <c r="F252" s="149" t="s">
        <v>943</v>
      </c>
      <c r="G252" s="150" t="s">
        <v>376</v>
      </c>
      <c r="H252" s="151">
        <v>3.5</v>
      </c>
      <c r="I252" s="152"/>
      <c r="J252" s="153">
        <f>ROUND(I252*H252,2)</f>
        <v>0</v>
      </c>
      <c r="K252" s="154"/>
      <c r="L252" s="30"/>
      <c r="M252" s="155" t="s">
        <v>1</v>
      </c>
      <c r="N252" s="156" t="s">
        <v>43</v>
      </c>
      <c r="O252" s="54"/>
      <c r="P252" s="157">
        <f>O252*H252</f>
        <v>0</v>
      </c>
      <c r="Q252" s="157">
        <v>2.0699999999999998E-3</v>
      </c>
      <c r="R252" s="157">
        <f>Q252*H252</f>
        <v>7.2449999999999997E-3</v>
      </c>
      <c r="S252" s="157">
        <v>0</v>
      </c>
      <c r="T252" s="158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286</v>
      </c>
      <c r="AT252" s="159" t="s">
        <v>240</v>
      </c>
      <c r="AU252" s="159" t="s">
        <v>89</v>
      </c>
      <c r="AY252" s="14" t="s">
        <v>237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286</v>
      </c>
      <c r="BM252" s="159" t="s">
        <v>4296</v>
      </c>
    </row>
    <row r="253" spans="1:65" s="12" customFormat="1" ht="25.95" customHeight="1" x14ac:dyDescent="0.25">
      <c r="B253" s="134"/>
      <c r="D253" s="135" t="s">
        <v>76</v>
      </c>
      <c r="E253" s="136"/>
      <c r="F253" s="136" t="s">
        <v>1081</v>
      </c>
      <c r="I253" s="137"/>
      <c r="J253" s="122">
        <f>BK253</f>
        <v>0</v>
      </c>
      <c r="L253" s="134"/>
      <c r="M253" s="138"/>
      <c r="N253" s="139"/>
      <c r="O253" s="139"/>
      <c r="P253" s="140">
        <f>P254</f>
        <v>0</v>
      </c>
      <c r="Q253" s="139"/>
      <c r="R253" s="140">
        <f>R254</f>
        <v>3.7500000000000003E-3</v>
      </c>
      <c r="S253" s="139"/>
      <c r="T253" s="141">
        <f>T254</f>
        <v>0</v>
      </c>
      <c r="AR253" s="135" t="s">
        <v>247</v>
      </c>
      <c r="AT253" s="142" t="s">
        <v>76</v>
      </c>
      <c r="AU253" s="142" t="s">
        <v>77</v>
      </c>
      <c r="AY253" s="135" t="s">
        <v>237</v>
      </c>
      <c r="BK253" s="143">
        <f>BK254</f>
        <v>0</v>
      </c>
    </row>
    <row r="254" spans="1:65" s="12" customFormat="1" ht="22.95" customHeight="1" x14ac:dyDescent="0.25">
      <c r="B254" s="134"/>
      <c r="D254" s="135" t="s">
        <v>76</v>
      </c>
      <c r="E254" s="144"/>
      <c r="F254" s="144" t="s">
        <v>2349</v>
      </c>
      <c r="I254" s="137"/>
      <c r="J254" s="145">
        <f>BK254</f>
        <v>0</v>
      </c>
      <c r="L254" s="134"/>
      <c r="M254" s="138"/>
      <c r="N254" s="139"/>
      <c r="O254" s="139"/>
      <c r="P254" s="140">
        <f>SUM(P255:P257)</f>
        <v>0</v>
      </c>
      <c r="Q254" s="139"/>
      <c r="R254" s="140">
        <f>SUM(R255:R257)</f>
        <v>3.7500000000000003E-3</v>
      </c>
      <c r="S254" s="139"/>
      <c r="T254" s="141">
        <f>SUM(T255:T257)</f>
        <v>0</v>
      </c>
      <c r="AR254" s="135" t="s">
        <v>247</v>
      </c>
      <c r="AT254" s="142" t="s">
        <v>76</v>
      </c>
      <c r="AU254" s="142" t="s">
        <v>83</v>
      </c>
      <c r="AY254" s="135" t="s">
        <v>237</v>
      </c>
      <c r="BK254" s="143">
        <f>SUM(BK255:BK257)</f>
        <v>0</v>
      </c>
    </row>
    <row r="255" spans="1:65" s="2" customFormat="1" ht="21.75" customHeight="1" x14ac:dyDescent="0.2">
      <c r="A255" s="29"/>
      <c r="B255" s="146"/>
      <c r="C255" s="147" t="s">
        <v>659</v>
      </c>
      <c r="D255" s="147" t="s">
        <v>240</v>
      </c>
      <c r="E255" s="148"/>
      <c r="F255" s="149" t="s">
        <v>4297</v>
      </c>
      <c r="G255" s="150" t="s">
        <v>376</v>
      </c>
      <c r="H255" s="151">
        <v>37.5</v>
      </c>
      <c r="I255" s="152"/>
      <c r="J255" s="153">
        <f>ROUND(I255*H255,2)</f>
        <v>0</v>
      </c>
      <c r="K255" s="154"/>
      <c r="L255" s="30"/>
      <c r="M255" s="155" t="s">
        <v>1</v>
      </c>
      <c r="N255" s="156" t="s">
        <v>43</v>
      </c>
      <c r="O255" s="54"/>
      <c r="P255" s="157">
        <f>O255*H255</f>
        <v>0</v>
      </c>
      <c r="Q255" s="157">
        <v>0</v>
      </c>
      <c r="R255" s="157">
        <f>Q255*H255</f>
        <v>0</v>
      </c>
      <c r="S255" s="157">
        <v>0</v>
      </c>
      <c r="T255" s="158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436</v>
      </c>
      <c r="AT255" s="159" t="s">
        <v>240</v>
      </c>
      <c r="AU255" s="159" t="s">
        <v>89</v>
      </c>
      <c r="AY255" s="14" t="s">
        <v>237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4" t="s">
        <v>89</v>
      </c>
      <c r="BK255" s="160">
        <f>ROUND(I255*H255,2)</f>
        <v>0</v>
      </c>
      <c r="BL255" s="14" t="s">
        <v>436</v>
      </c>
      <c r="BM255" s="159" t="s">
        <v>4298</v>
      </c>
    </row>
    <row r="256" spans="1:65" s="2" customFormat="1" ht="21.75" customHeight="1" x14ac:dyDescent="0.2">
      <c r="A256" s="29"/>
      <c r="B256" s="146"/>
      <c r="C256" s="161" t="s">
        <v>553</v>
      </c>
      <c r="D256" s="161" t="s">
        <v>310</v>
      </c>
      <c r="E256" s="162"/>
      <c r="F256" s="163" t="s">
        <v>4299</v>
      </c>
      <c r="G256" s="164" t="s">
        <v>376</v>
      </c>
      <c r="H256" s="165">
        <v>27</v>
      </c>
      <c r="I256" s="166"/>
      <c r="J256" s="167">
        <f>ROUND(I256*H256,2)</f>
        <v>0</v>
      </c>
      <c r="K256" s="168"/>
      <c r="L256" s="169"/>
      <c r="M256" s="170" t="s">
        <v>1</v>
      </c>
      <c r="N256" s="171" t="s">
        <v>43</v>
      </c>
      <c r="O256" s="54"/>
      <c r="P256" s="157">
        <f>O256*H256</f>
        <v>0</v>
      </c>
      <c r="Q256" s="157">
        <v>1E-4</v>
      </c>
      <c r="R256" s="157">
        <f>Q256*H256</f>
        <v>2.7000000000000001E-3</v>
      </c>
      <c r="S256" s="157">
        <v>0</v>
      </c>
      <c r="T256" s="158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574</v>
      </c>
      <c r="AT256" s="159" t="s">
        <v>310</v>
      </c>
      <c r="AU256" s="159" t="s">
        <v>89</v>
      </c>
      <c r="AY256" s="14" t="s">
        <v>237</v>
      </c>
      <c r="BE256" s="160">
        <f>IF(N256="základná",J256,0)</f>
        <v>0</v>
      </c>
      <c r="BF256" s="160">
        <f>IF(N256="znížená",J256,0)</f>
        <v>0</v>
      </c>
      <c r="BG256" s="160">
        <f>IF(N256="zákl. prenesená",J256,0)</f>
        <v>0</v>
      </c>
      <c r="BH256" s="160">
        <f>IF(N256="zníž. prenesená",J256,0)</f>
        <v>0</v>
      </c>
      <c r="BI256" s="160">
        <f>IF(N256="nulová",J256,0)</f>
        <v>0</v>
      </c>
      <c r="BJ256" s="14" t="s">
        <v>89</v>
      </c>
      <c r="BK256" s="160">
        <f>ROUND(I256*H256,2)</f>
        <v>0</v>
      </c>
      <c r="BL256" s="14" t="s">
        <v>574</v>
      </c>
      <c r="BM256" s="159" t="s">
        <v>4300</v>
      </c>
    </row>
    <row r="257" spans="1:65" s="2" customFormat="1" ht="21.75" customHeight="1" x14ac:dyDescent="0.2">
      <c r="A257" s="29"/>
      <c r="B257" s="146"/>
      <c r="C257" s="161" t="s">
        <v>664</v>
      </c>
      <c r="D257" s="161" t="s">
        <v>310</v>
      </c>
      <c r="E257" s="162"/>
      <c r="F257" s="163" t="s">
        <v>4301</v>
      </c>
      <c r="G257" s="164" t="s">
        <v>376</v>
      </c>
      <c r="H257" s="165">
        <v>10.5</v>
      </c>
      <c r="I257" s="166"/>
      <c r="J257" s="167">
        <f>ROUND(I257*H257,2)</f>
        <v>0</v>
      </c>
      <c r="K257" s="168"/>
      <c r="L257" s="169"/>
      <c r="M257" s="170" t="s">
        <v>1</v>
      </c>
      <c r="N257" s="171" t="s">
        <v>43</v>
      </c>
      <c r="O257" s="54"/>
      <c r="P257" s="157">
        <f>O257*H257</f>
        <v>0</v>
      </c>
      <c r="Q257" s="157">
        <v>1E-4</v>
      </c>
      <c r="R257" s="157">
        <f>Q257*H257</f>
        <v>1.0500000000000002E-3</v>
      </c>
      <c r="S257" s="157">
        <v>0</v>
      </c>
      <c r="T257" s="158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574</v>
      </c>
      <c r="AT257" s="159" t="s">
        <v>310</v>
      </c>
      <c r="AU257" s="159" t="s">
        <v>89</v>
      </c>
      <c r="AY257" s="14" t="s">
        <v>237</v>
      </c>
      <c r="BE257" s="160">
        <f>IF(N257="základná",J257,0)</f>
        <v>0</v>
      </c>
      <c r="BF257" s="160">
        <f>IF(N257="znížená",J257,0)</f>
        <v>0</v>
      </c>
      <c r="BG257" s="160">
        <f>IF(N257="zákl. prenesená",J257,0)</f>
        <v>0</v>
      </c>
      <c r="BH257" s="160">
        <f>IF(N257="zníž. prenesená",J257,0)</f>
        <v>0</v>
      </c>
      <c r="BI257" s="160">
        <f>IF(N257="nulová",J257,0)</f>
        <v>0</v>
      </c>
      <c r="BJ257" s="14" t="s">
        <v>89</v>
      </c>
      <c r="BK257" s="160">
        <f>ROUND(I257*H257,2)</f>
        <v>0</v>
      </c>
      <c r="BL257" s="14" t="s">
        <v>574</v>
      </c>
      <c r="BM257" s="159" t="s">
        <v>4302</v>
      </c>
    </row>
    <row r="258" spans="1:65" s="12" customFormat="1" ht="25.95" customHeight="1" x14ac:dyDescent="0.25">
      <c r="B258" s="134"/>
      <c r="D258" s="135" t="s">
        <v>76</v>
      </c>
      <c r="E258" s="136"/>
      <c r="F258" s="136" t="s">
        <v>1828</v>
      </c>
      <c r="I258" s="137"/>
      <c r="J258" s="122">
        <f>BK258</f>
        <v>0</v>
      </c>
      <c r="L258" s="134"/>
      <c r="M258" s="138"/>
      <c r="N258" s="139"/>
      <c r="O258" s="139"/>
      <c r="P258" s="140">
        <f>SUM(P259:P260)</f>
        <v>0</v>
      </c>
      <c r="Q258" s="139"/>
      <c r="R258" s="140">
        <f>SUM(R259:R260)</f>
        <v>0</v>
      </c>
      <c r="S258" s="139"/>
      <c r="T258" s="141">
        <f>SUM(T259:T260)</f>
        <v>0</v>
      </c>
      <c r="AR258" s="135" t="s">
        <v>243</v>
      </c>
      <c r="AT258" s="142" t="s">
        <v>76</v>
      </c>
      <c r="AU258" s="142" t="s">
        <v>77</v>
      </c>
      <c r="AY258" s="135" t="s">
        <v>237</v>
      </c>
      <c r="BK258" s="143">
        <f>SUM(BK259:BK260)</f>
        <v>0</v>
      </c>
    </row>
    <row r="259" spans="1:65" s="2" customFormat="1" ht="33" customHeight="1" x14ac:dyDescent="0.2">
      <c r="A259" s="29"/>
      <c r="B259" s="146"/>
      <c r="C259" s="147" t="s">
        <v>555</v>
      </c>
      <c r="D259" s="147" t="s">
        <v>240</v>
      </c>
      <c r="E259" s="148"/>
      <c r="F259" s="149" t="s">
        <v>2049</v>
      </c>
      <c r="G259" s="150" t="s">
        <v>454</v>
      </c>
      <c r="H259" s="151">
        <v>24</v>
      </c>
      <c r="I259" s="152"/>
      <c r="J259" s="153">
        <f>ROUND(I259*H259,2)</f>
        <v>0</v>
      </c>
      <c r="K259" s="154"/>
      <c r="L259" s="30"/>
      <c r="M259" s="155" t="s">
        <v>1</v>
      </c>
      <c r="N259" s="156" t="s">
        <v>43</v>
      </c>
      <c r="O259" s="54"/>
      <c r="P259" s="157">
        <f>O259*H259</f>
        <v>0</v>
      </c>
      <c r="Q259" s="157">
        <v>0</v>
      </c>
      <c r="R259" s="157">
        <f>Q259*H259</f>
        <v>0</v>
      </c>
      <c r="S259" s="157">
        <v>0</v>
      </c>
      <c r="T259" s="158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972</v>
      </c>
      <c r="AT259" s="159" t="s">
        <v>240</v>
      </c>
      <c r="AU259" s="159" t="s">
        <v>83</v>
      </c>
      <c r="AY259" s="14" t="s">
        <v>237</v>
      </c>
      <c r="BE259" s="160">
        <f>IF(N259="základná",J259,0)</f>
        <v>0</v>
      </c>
      <c r="BF259" s="160">
        <f>IF(N259="znížená",J259,0)</f>
        <v>0</v>
      </c>
      <c r="BG259" s="160">
        <f>IF(N259="zákl. prenesená",J259,0)</f>
        <v>0</v>
      </c>
      <c r="BH259" s="160">
        <f>IF(N259="zníž. prenesená",J259,0)</f>
        <v>0</v>
      </c>
      <c r="BI259" s="160">
        <f>IF(N259="nulová",J259,0)</f>
        <v>0</v>
      </c>
      <c r="BJ259" s="14" t="s">
        <v>89</v>
      </c>
      <c r="BK259" s="160">
        <f>ROUND(I259*H259,2)</f>
        <v>0</v>
      </c>
      <c r="BL259" s="14" t="s">
        <v>972</v>
      </c>
      <c r="BM259" s="159" t="s">
        <v>4303</v>
      </c>
    </row>
    <row r="260" spans="1:65" s="2" customFormat="1" ht="33" customHeight="1" x14ac:dyDescent="0.2">
      <c r="A260" s="29"/>
      <c r="B260" s="146"/>
      <c r="C260" s="147" t="s">
        <v>669</v>
      </c>
      <c r="D260" s="147" t="s">
        <v>240</v>
      </c>
      <c r="E260" s="148"/>
      <c r="F260" s="149" t="s">
        <v>1831</v>
      </c>
      <c r="G260" s="150" t="s">
        <v>454</v>
      </c>
      <c r="H260" s="151">
        <v>24</v>
      </c>
      <c r="I260" s="152"/>
      <c r="J260" s="153">
        <f>ROUND(I260*H260,2)</f>
        <v>0</v>
      </c>
      <c r="K260" s="154"/>
      <c r="L260" s="30"/>
      <c r="M260" s="155" t="s">
        <v>1</v>
      </c>
      <c r="N260" s="156" t="s">
        <v>43</v>
      </c>
      <c r="O260" s="54"/>
      <c r="P260" s="157">
        <f>O260*H260</f>
        <v>0</v>
      </c>
      <c r="Q260" s="157">
        <v>0</v>
      </c>
      <c r="R260" s="157">
        <f>Q260*H260</f>
        <v>0</v>
      </c>
      <c r="S260" s="157">
        <v>0</v>
      </c>
      <c r="T260" s="158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972</v>
      </c>
      <c r="AT260" s="159" t="s">
        <v>240</v>
      </c>
      <c r="AU260" s="159" t="s">
        <v>83</v>
      </c>
      <c r="AY260" s="14" t="s">
        <v>237</v>
      </c>
      <c r="BE260" s="160">
        <f>IF(N260="základná",J260,0)</f>
        <v>0</v>
      </c>
      <c r="BF260" s="160">
        <f>IF(N260="znížená",J260,0)</f>
        <v>0</v>
      </c>
      <c r="BG260" s="160">
        <f>IF(N260="zákl. prenesená",J260,0)</f>
        <v>0</v>
      </c>
      <c r="BH260" s="160">
        <f>IF(N260="zníž. prenesená",J260,0)</f>
        <v>0</v>
      </c>
      <c r="BI260" s="160">
        <f>IF(N260="nulová",J260,0)</f>
        <v>0</v>
      </c>
      <c r="BJ260" s="14" t="s">
        <v>89</v>
      </c>
      <c r="BK260" s="160">
        <f>ROUND(I260*H260,2)</f>
        <v>0</v>
      </c>
      <c r="BL260" s="14" t="s">
        <v>972</v>
      </c>
      <c r="BM260" s="159" t="s">
        <v>4304</v>
      </c>
    </row>
    <row r="261" spans="1:65" s="12" customFormat="1" ht="25.95" customHeight="1" x14ac:dyDescent="0.25">
      <c r="B261" s="134"/>
      <c r="D261" s="135" t="s">
        <v>76</v>
      </c>
      <c r="E261" s="136"/>
      <c r="F261" s="136" t="s">
        <v>467</v>
      </c>
      <c r="I261" s="137"/>
      <c r="J261" s="122">
        <f>BK261</f>
        <v>0</v>
      </c>
      <c r="L261" s="134"/>
      <c r="M261" s="138"/>
      <c r="N261" s="139"/>
      <c r="O261" s="139"/>
      <c r="P261" s="140">
        <f>SUM(P262:P263)</f>
        <v>0</v>
      </c>
      <c r="Q261" s="139"/>
      <c r="R261" s="140">
        <f>SUM(R262:R263)</f>
        <v>0</v>
      </c>
      <c r="S261" s="139"/>
      <c r="T261" s="141">
        <f>SUM(T262:T263)</f>
        <v>0</v>
      </c>
      <c r="AR261" s="135" t="s">
        <v>252</v>
      </c>
      <c r="AT261" s="142" t="s">
        <v>76</v>
      </c>
      <c r="AU261" s="142" t="s">
        <v>77</v>
      </c>
      <c r="AY261" s="135" t="s">
        <v>237</v>
      </c>
      <c r="BK261" s="143">
        <f>SUM(BK262:BK263)</f>
        <v>0</v>
      </c>
    </row>
    <row r="262" spans="1:65" s="2" customFormat="1" ht="44.25" customHeight="1" x14ac:dyDescent="0.2">
      <c r="A262" s="29"/>
      <c r="B262" s="146"/>
      <c r="C262" s="147" t="s">
        <v>557</v>
      </c>
      <c r="D262" s="147" t="s">
        <v>240</v>
      </c>
      <c r="E262" s="148"/>
      <c r="F262" s="149" t="s">
        <v>3333</v>
      </c>
      <c r="G262" s="150" t="s">
        <v>469</v>
      </c>
      <c r="H262" s="151">
        <v>1</v>
      </c>
      <c r="I262" s="152"/>
      <c r="J262" s="153">
        <f>ROUND(I262*H262,2)</f>
        <v>0</v>
      </c>
      <c r="K262" s="154"/>
      <c r="L262" s="30"/>
      <c r="M262" s="155" t="s">
        <v>1</v>
      </c>
      <c r="N262" s="156" t="s">
        <v>43</v>
      </c>
      <c r="O262" s="54"/>
      <c r="P262" s="157">
        <f>O262*H262</f>
        <v>0</v>
      </c>
      <c r="Q262" s="157">
        <v>0</v>
      </c>
      <c r="R262" s="157">
        <f>Q262*H262</f>
        <v>0</v>
      </c>
      <c r="S262" s="157">
        <v>0</v>
      </c>
      <c r="T262" s="158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470</v>
      </c>
      <c r="AT262" s="159" t="s">
        <v>240</v>
      </c>
      <c r="AU262" s="159" t="s">
        <v>83</v>
      </c>
      <c r="AY262" s="14" t="s">
        <v>237</v>
      </c>
      <c r="BE262" s="160">
        <f>IF(N262="základná",J262,0)</f>
        <v>0</v>
      </c>
      <c r="BF262" s="160">
        <f>IF(N262="znížená",J262,0)</f>
        <v>0</v>
      </c>
      <c r="BG262" s="160">
        <f>IF(N262="zákl. prenesená",J262,0)</f>
        <v>0</v>
      </c>
      <c r="BH262" s="160">
        <f>IF(N262="zníž. prenesená",J262,0)</f>
        <v>0</v>
      </c>
      <c r="BI262" s="160">
        <f>IF(N262="nulová",J262,0)</f>
        <v>0</v>
      </c>
      <c r="BJ262" s="14" t="s">
        <v>89</v>
      </c>
      <c r="BK262" s="160">
        <f>ROUND(I262*H262,2)</f>
        <v>0</v>
      </c>
      <c r="BL262" s="14" t="s">
        <v>470</v>
      </c>
      <c r="BM262" s="159" t="s">
        <v>4305</v>
      </c>
    </row>
    <row r="263" spans="1:65" s="2" customFormat="1" ht="21.75" customHeight="1" x14ac:dyDescent="0.2">
      <c r="A263" s="29"/>
      <c r="B263" s="146"/>
      <c r="C263" s="147" t="s">
        <v>678</v>
      </c>
      <c r="D263" s="147" t="s">
        <v>240</v>
      </c>
      <c r="E263" s="148"/>
      <c r="F263" s="149" t="s">
        <v>1059</v>
      </c>
      <c r="G263" s="150" t="s">
        <v>469</v>
      </c>
      <c r="H263" s="151">
        <v>1</v>
      </c>
      <c r="I263" s="152"/>
      <c r="J263" s="153">
        <f>ROUND(I263*H263,2)</f>
        <v>0</v>
      </c>
      <c r="K263" s="154"/>
      <c r="L263" s="30"/>
      <c r="M263" s="155" t="s">
        <v>1</v>
      </c>
      <c r="N263" s="156" t="s">
        <v>43</v>
      </c>
      <c r="O263" s="54"/>
      <c r="P263" s="157">
        <f>O263*H263</f>
        <v>0</v>
      </c>
      <c r="Q263" s="157">
        <v>0</v>
      </c>
      <c r="R263" s="157">
        <f>Q263*H263</f>
        <v>0</v>
      </c>
      <c r="S263" s="157">
        <v>0</v>
      </c>
      <c r="T263" s="158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470</v>
      </c>
      <c r="AT263" s="159" t="s">
        <v>240</v>
      </c>
      <c r="AU263" s="159" t="s">
        <v>83</v>
      </c>
      <c r="AY263" s="14" t="s">
        <v>237</v>
      </c>
      <c r="BE263" s="160">
        <f>IF(N263="základná",J263,0)</f>
        <v>0</v>
      </c>
      <c r="BF263" s="160">
        <f>IF(N263="znížená",J263,0)</f>
        <v>0</v>
      </c>
      <c r="BG263" s="160">
        <f>IF(N263="zákl. prenesená",J263,0)</f>
        <v>0</v>
      </c>
      <c r="BH263" s="160">
        <f>IF(N263="zníž. prenesená",J263,0)</f>
        <v>0</v>
      </c>
      <c r="BI263" s="160">
        <f>IF(N263="nulová",J263,0)</f>
        <v>0</v>
      </c>
      <c r="BJ263" s="14" t="s">
        <v>89</v>
      </c>
      <c r="BK263" s="160">
        <f>ROUND(I263*H263,2)</f>
        <v>0</v>
      </c>
      <c r="BL263" s="14" t="s">
        <v>470</v>
      </c>
      <c r="BM263" s="159" t="s">
        <v>4306</v>
      </c>
    </row>
    <row r="264" spans="1:65" s="2" customFormat="1" ht="6.9" customHeight="1" x14ac:dyDescent="0.2">
      <c r="A264" s="29"/>
      <c r="B264" s="43"/>
      <c r="C264" s="44"/>
      <c r="D264" s="44"/>
      <c r="E264" s="44"/>
      <c r="F264" s="44"/>
      <c r="G264" s="44"/>
      <c r="H264" s="44"/>
      <c r="I264" s="44"/>
      <c r="J264" s="44"/>
      <c r="K264" s="44"/>
      <c r="L264" s="30"/>
      <c r="M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</row>
  </sheetData>
  <autoFilter ref="C136:K263" xr:uid="{00000000-0009-0000-0000-00001A000000}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64" xr:uid="{00000000-0002-0000-1A00-000000000000}">
      <formula1>"K, M"</formula1>
    </dataValidation>
    <dataValidation type="list" allowBlank="1" showInputMessage="1" showErrorMessage="1" error="Povolené sú hodnoty základná, znížená, nulová." sqref="N264" xr:uid="{00000000-0002-0000-1A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BM194"/>
  <sheetViews>
    <sheetView showGridLines="0" topLeftCell="A129" zoomScaleNormal="100" workbookViewId="0">
      <selection activeCell="J129" sqref="J129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176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2" customFormat="1" ht="12" customHeight="1" x14ac:dyDescent="0.2">
      <c r="A8" s="29"/>
      <c r="B8" s="30"/>
      <c r="C8" s="29"/>
      <c r="D8" s="24" t="s">
        <v>201</v>
      </c>
      <c r="E8" s="29"/>
      <c r="F8" s="29"/>
      <c r="G8" s="29"/>
      <c r="H8" s="29"/>
      <c r="I8" s="29"/>
      <c r="J8" s="29"/>
      <c r="K8" s="29"/>
      <c r="L8" s="38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 x14ac:dyDescent="0.2">
      <c r="A9" s="29"/>
      <c r="B9" s="30"/>
      <c r="C9" s="29"/>
      <c r="D9" s="29"/>
      <c r="E9" s="214" t="s">
        <v>4307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x14ac:dyDescent="0.2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 x14ac:dyDescent="0.2">
      <c r="A11" s="29"/>
      <c r="B11" s="30"/>
      <c r="C11" s="29"/>
      <c r="D11" s="24" t="s">
        <v>17</v>
      </c>
      <c r="E11" s="29"/>
      <c r="F11" s="22" t="s">
        <v>1</v>
      </c>
      <c r="G11" s="29"/>
      <c r="H11" s="29"/>
      <c r="I11" s="24" t="s">
        <v>18</v>
      </c>
      <c r="J11" s="22" t="s">
        <v>1</v>
      </c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 x14ac:dyDescent="0.2">
      <c r="A12" s="29"/>
      <c r="B12" s="30"/>
      <c r="C12" s="29"/>
      <c r="D12" s="24" t="s">
        <v>19</v>
      </c>
      <c r="E12" s="29"/>
      <c r="F12" s="22" t="s">
        <v>20</v>
      </c>
      <c r="G12" s="29"/>
      <c r="H12" s="29"/>
      <c r="I12" s="24" t="s">
        <v>21</v>
      </c>
      <c r="J12" s="51">
        <f>'Rekapitulácia stavby'!AN8</f>
        <v>44354</v>
      </c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 x14ac:dyDescent="0.2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22</v>
      </c>
      <c r="E14" s="29"/>
      <c r="F14" s="29"/>
      <c r="G14" s="29"/>
      <c r="H14" s="29"/>
      <c r="I14" s="24" t="s">
        <v>23</v>
      </c>
      <c r="J14" s="22" t="s">
        <v>1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 x14ac:dyDescent="0.2">
      <c r="A15" s="29"/>
      <c r="B15" s="30"/>
      <c r="C15" s="29"/>
      <c r="D15" s="29"/>
      <c r="E15" s="22" t="s">
        <v>24</v>
      </c>
      <c r="F15" s="29"/>
      <c r="G15" s="29"/>
      <c r="H15" s="29"/>
      <c r="I15" s="24" t="s">
        <v>25</v>
      </c>
      <c r="J15" s="22" t="s">
        <v>1</v>
      </c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 x14ac:dyDescent="0.2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 x14ac:dyDescent="0.2">
      <c r="A17" s="29"/>
      <c r="B17" s="30"/>
      <c r="C17" s="29"/>
      <c r="D17" s="24" t="s">
        <v>26</v>
      </c>
      <c r="E17" s="29"/>
      <c r="F17" s="29"/>
      <c r="G17" s="29"/>
      <c r="H17" s="29"/>
      <c r="I17" s="24" t="s">
        <v>23</v>
      </c>
      <c r="J17" s="25" t="str">
        <f>'Rekapitulácia stavby'!AN13</f>
        <v>Vyplň údaj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 x14ac:dyDescent="0.2">
      <c r="A18" s="29"/>
      <c r="B18" s="30"/>
      <c r="C18" s="29"/>
      <c r="D18" s="29"/>
      <c r="E18" s="243" t="str">
        <f>'Rekapitulácia stavby'!E14</f>
        <v>Vyplň údaj</v>
      </c>
      <c r="F18" s="229"/>
      <c r="G18" s="229"/>
      <c r="H18" s="229"/>
      <c r="I18" s="24" t="s">
        <v>25</v>
      </c>
      <c r="J18" s="25" t="str">
        <f>'Rekapitulácia stavby'!AN14</f>
        <v>Vyplň údaj</v>
      </c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 x14ac:dyDescent="0.2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 x14ac:dyDescent="0.2">
      <c r="A20" s="29"/>
      <c r="B20" s="30"/>
      <c r="C20" s="29"/>
      <c r="D20" s="24" t="s">
        <v>28</v>
      </c>
      <c r="E20" s="29"/>
      <c r="F20" s="29"/>
      <c r="G20" s="29"/>
      <c r="H20" s="29"/>
      <c r="I20" s="24" t="s">
        <v>23</v>
      </c>
      <c r="J20" s="22" t="s">
        <v>29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 x14ac:dyDescent="0.2">
      <c r="A21" s="29"/>
      <c r="B21" s="30"/>
      <c r="C21" s="29"/>
      <c r="D21" s="29"/>
      <c r="E21" s="22" t="s">
        <v>30</v>
      </c>
      <c r="F21" s="29"/>
      <c r="G21" s="29"/>
      <c r="H21" s="29"/>
      <c r="I21" s="24" t="s">
        <v>25</v>
      </c>
      <c r="J21" s="22" t="s">
        <v>31</v>
      </c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 x14ac:dyDescent="0.2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 x14ac:dyDescent="0.2">
      <c r="A23" s="29"/>
      <c r="B23" s="30"/>
      <c r="C23" s="29"/>
      <c r="D23" s="24" t="s">
        <v>33</v>
      </c>
      <c r="E23" s="29"/>
      <c r="F23" s="29"/>
      <c r="G23" s="29"/>
      <c r="H23" s="29"/>
      <c r="I23" s="24" t="s">
        <v>23</v>
      </c>
      <c r="J23" s="22" t="str">
        <f>IF('Rekapitulácia stavby'!AN19="","",'Rekapitulácia stavby'!AN19)</f>
        <v/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 x14ac:dyDescent="0.2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25</v>
      </c>
      <c r="J24" s="22" t="str">
        <f>IF('Rekapitulácia stavby'!AN20="","",'Rekapitulácia stavby'!AN20)</f>
        <v/>
      </c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 x14ac:dyDescent="0.2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 x14ac:dyDescent="0.2">
      <c r="A26" s="29"/>
      <c r="B26" s="30"/>
      <c r="C26" s="29"/>
      <c r="D26" s="24" t="s">
        <v>35</v>
      </c>
      <c r="E26" s="29"/>
      <c r="F26" s="29"/>
      <c r="G26" s="29"/>
      <c r="H26" s="29"/>
      <c r="I26" s="29"/>
      <c r="J26" s="29"/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 x14ac:dyDescent="0.2">
      <c r="A27" s="95"/>
      <c r="B27" s="96"/>
      <c r="C27" s="95"/>
      <c r="D27" s="95"/>
      <c r="E27" s="233" t="s">
        <v>36</v>
      </c>
      <c r="F27" s="233"/>
      <c r="G27" s="233"/>
      <c r="H27" s="233"/>
      <c r="I27" s="95"/>
      <c r="J27" s="95"/>
      <c r="K27" s="95"/>
      <c r="L27" s="97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s="2" customFormat="1" ht="6.9" customHeight="1" x14ac:dyDescent="0.2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 x14ac:dyDescent="0.2">
      <c r="A29" s="29"/>
      <c r="B29" s="30"/>
      <c r="C29" s="29"/>
      <c r="D29" s="62"/>
      <c r="E29" s="62"/>
      <c r="F29" s="62"/>
      <c r="G29" s="62"/>
      <c r="H29" s="62"/>
      <c r="I29" s="62"/>
      <c r="J29" s="62"/>
      <c r="K29" s="62"/>
      <c r="L29" s="38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 x14ac:dyDescent="0.2">
      <c r="A30" s="29"/>
      <c r="B30" s="30"/>
      <c r="C30" s="29"/>
      <c r="D30" s="98" t="s">
        <v>37</v>
      </c>
      <c r="E30" s="29"/>
      <c r="F30" s="29"/>
      <c r="G30" s="29"/>
      <c r="H30" s="29"/>
      <c r="I30" s="29"/>
      <c r="J30" s="67">
        <f>ROUND(J128, 2)</f>
        <v>0</v>
      </c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 x14ac:dyDescent="0.2">
      <c r="A32" s="29"/>
      <c r="B32" s="30"/>
      <c r="C32" s="29"/>
      <c r="D32" s="29"/>
      <c r="E32" s="29"/>
      <c r="F32" s="33" t="s">
        <v>39</v>
      </c>
      <c r="G32" s="29"/>
      <c r="H32" s="29"/>
      <c r="I32" s="33" t="s">
        <v>38</v>
      </c>
      <c r="J32" s="33" t="s">
        <v>40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 x14ac:dyDescent="0.2">
      <c r="A33" s="29"/>
      <c r="B33" s="30"/>
      <c r="C33" s="29"/>
      <c r="D33" s="99" t="s">
        <v>41</v>
      </c>
      <c r="E33" s="24" t="s">
        <v>42</v>
      </c>
      <c r="F33" s="100" t="e">
        <f>ROUND((ROUND((SUM(BE128:BE193)),  2) + SUM(#REF!)), 2)</f>
        <v>#REF!</v>
      </c>
      <c r="G33" s="29"/>
      <c r="H33" s="29"/>
      <c r="I33" s="101">
        <v>0.2</v>
      </c>
      <c r="J33" s="100" t="e">
        <f>ROUND((ROUND(((SUM(BE128:BE193))*I33),  2) + (SUM(#REF!)*I33)), 2)</f>
        <v>#REF!</v>
      </c>
      <c r="K33" s="29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4" t="s">
        <v>43</v>
      </c>
      <c r="F34" s="100" t="e">
        <f>ROUND((ROUND((SUM(BF128:BF193)),  2) + SUM(#REF!)), 2)</f>
        <v>#REF!</v>
      </c>
      <c r="G34" s="29"/>
      <c r="H34" s="29"/>
      <c r="I34" s="101">
        <v>0.2</v>
      </c>
      <c r="J34" s="100" t="e">
        <f>ROUND((ROUND(((SUM(BF128:BF193))*I34),  2) + (SUM(#REF!)*I34)), 2)</f>
        <v>#REF!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 x14ac:dyDescent="0.2">
      <c r="A35" s="29"/>
      <c r="B35" s="30"/>
      <c r="C35" s="29"/>
      <c r="D35" s="29"/>
      <c r="E35" s="24" t="s">
        <v>44</v>
      </c>
      <c r="F35" s="100" t="e">
        <f>ROUND((ROUND((SUM(BG128:BG193)),  2) + SUM(#REF!)), 2)</f>
        <v>#REF!</v>
      </c>
      <c r="G35" s="29"/>
      <c r="H35" s="29"/>
      <c r="I35" s="101">
        <v>0.2</v>
      </c>
      <c r="J35" s="100">
        <f>0</f>
        <v>0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 x14ac:dyDescent="0.2">
      <c r="A36" s="29"/>
      <c r="B36" s="30"/>
      <c r="C36" s="29"/>
      <c r="D36" s="29"/>
      <c r="E36" s="24" t="s">
        <v>45</v>
      </c>
      <c r="F36" s="100" t="e">
        <f>ROUND((ROUND((SUM(BH128:BH193)),  2) + SUM(#REF!)), 2)</f>
        <v>#REF!</v>
      </c>
      <c r="G36" s="29"/>
      <c r="H36" s="29"/>
      <c r="I36" s="101">
        <v>0.2</v>
      </c>
      <c r="J36" s="100">
        <f>0</f>
        <v>0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46</v>
      </c>
      <c r="F37" s="100" t="e">
        <f>ROUND((ROUND((SUM(BI128:BI193)),  2) + SUM(#REF!)), 2)</f>
        <v>#REF!</v>
      </c>
      <c r="G37" s="29"/>
      <c r="H37" s="29"/>
      <c r="I37" s="101">
        <v>0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 x14ac:dyDescent="0.2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 x14ac:dyDescent="0.2">
      <c r="A39" s="29"/>
      <c r="B39" s="30"/>
      <c r="C39" s="102"/>
      <c r="D39" s="103" t="s">
        <v>47</v>
      </c>
      <c r="E39" s="56"/>
      <c r="F39" s="56"/>
      <c r="G39" s="104" t="s">
        <v>48</v>
      </c>
      <c r="H39" s="105" t="s">
        <v>49</v>
      </c>
      <c r="I39" s="56"/>
      <c r="J39" s="106" t="e">
        <f>SUM(J30:J37)</f>
        <v>#REF!</v>
      </c>
      <c r="K39" s="107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 x14ac:dyDescent="0.2">
      <c r="B41" s="17"/>
      <c r="L41" s="17"/>
    </row>
    <row r="42" spans="1:31" s="1" customFormat="1" ht="14.4" customHeight="1" x14ac:dyDescent="0.2">
      <c r="B42" s="17"/>
      <c r="L42" s="17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 x14ac:dyDescent="0.2">
      <c r="A86" s="29"/>
      <c r="B86" s="30"/>
      <c r="C86" s="24" t="s">
        <v>201</v>
      </c>
      <c r="D86" s="29"/>
      <c r="E86" s="29"/>
      <c r="F86" s="29"/>
      <c r="G86" s="29"/>
      <c r="H86" s="29"/>
      <c r="I86" s="29"/>
      <c r="J86" s="29"/>
      <c r="K86" s="29"/>
      <c r="L86" s="38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 x14ac:dyDescent="0.2">
      <c r="A87" s="29"/>
      <c r="B87" s="30"/>
      <c r="C87" s="29"/>
      <c r="D87" s="29"/>
      <c r="E87" s="214" t="str">
        <f>E9</f>
        <v>2044 (8) - SOŠ hotelových služieb a dopravy – modernizácia odborného vzdelávania SO 22 - Úprava na areálovom vodovode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 x14ac:dyDescent="0.2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 x14ac:dyDescent="0.2">
      <c r="A89" s="29"/>
      <c r="B89" s="30"/>
      <c r="C89" s="24" t="s">
        <v>19</v>
      </c>
      <c r="D89" s="29"/>
      <c r="E89" s="29"/>
      <c r="F89" s="22" t="str">
        <f>F12</f>
        <v>Lučenec</v>
      </c>
      <c r="G89" s="29"/>
      <c r="H89" s="29"/>
      <c r="I89" s="24" t="s">
        <v>21</v>
      </c>
      <c r="J89" s="51">
        <f>IF(J12="","",J12)</f>
        <v>44354</v>
      </c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 x14ac:dyDescent="0.2">
      <c r="A91" s="29"/>
      <c r="B91" s="30"/>
      <c r="C91" s="24" t="s">
        <v>22</v>
      </c>
      <c r="D91" s="29"/>
      <c r="E91" s="29"/>
      <c r="F91" s="22" t="str">
        <f>E15</f>
        <v>Banskobystrický samosprávny kraj</v>
      </c>
      <c r="G91" s="29"/>
      <c r="H91" s="29"/>
      <c r="I91" s="24" t="s">
        <v>28</v>
      </c>
      <c r="J91" s="27" t="str">
        <f>E21</f>
        <v>DESIGN ENGINEERING, a.s.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 x14ac:dyDescent="0.2">
      <c r="A92" s="29"/>
      <c r="B92" s="30"/>
      <c r="C92" s="24" t="s">
        <v>26</v>
      </c>
      <c r="D92" s="29"/>
      <c r="E92" s="29"/>
      <c r="F92" s="22" t="str">
        <f>IF(E18="","",E18)</f>
        <v>Vyplň údaj</v>
      </c>
      <c r="G92" s="29"/>
      <c r="H92" s="29"/>
      <c r="I92" s="24" t="s">
        <v>33</v>
      </c>
      <c r="J92" s="27" t="str">
        <f>E24</f>
        <v xml:space="preserve"> </v>
      </c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 x14ac:dyDescent="0.2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 x14ac:dyDescent="0.2">
      <c r="A94" s="29"/>
      <c r="B94" s="30"/>
      <c r="C94" s="110" t="s">
        <v>206</v>
      </c>
      <c r="D94" s="102"/>
      <c r="E94" s="102"/>
      <c r="F94" s="102"/>
      <c r="G94" s="102"/>
      <c r="H94" s="102"/>
      <c r="I94" s="102"/>
      <c r="J94" s="111" t="s">
        <v>207</v>
      </c>
      <c r="K94" s="102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 x14ac:dyDescent="0.2">
      <c r="A96" s="29"/>
      <c r="B96" s="30"/>
      <c r="C96" s="112" t="s">
        <v>208</v>
      </c>
      <c r="D96" s="29"/>
      <c r="E96" s="29"/>
      <c r="F96" s="29"/>
      <c r="G96" s="29"/>
      <c r="H96" s="29"/>
      <c r="I96" s="29"/>
      <c r="J96" s="67">
        <f>J128</f>
        <v>0</v>
      </c>
      <c r="K96" s="29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209</v>
      </c>
    </row>
    <row r="97" spans="1:31" s="9" customFormat="1" ht="24.9" customHeight="1" x14ac:dyDescent="0.2">
      <c r="B97" s="113"/>
      <c r="D97" s="114" t="s">
        <v>1270</v>
      </c>
      <c r="E97" s="115"/>
      <c r="F97" s="115"/>
      <c r="G97" s="115"/>
      <c r="H97" s="115"/>
      <c r="I97" s="115"/>
      <c r="J97" s="116">
        <f>J129</f>
        <v>0</v>
      </c>
      <c r="L97" s="113"/>
    </row>
    <row r="98" spans="1:31" s="10" customFormat="1" ht="19.95" customHeight="1" x14ac:dyDescent="0.2">
      <c r="B98" s="117"/>
      <c r="D98" s="118" t="s">
        <v>2059</v>
      </c>
      <c r="E98" s="119"/>
      <c r="F98" s="119"/>
      <c r="G98" s="119"/>
      <c r="H98" s="119"/>
      <c r="I98" s="119"/>
      <c r="J98" s="120">
        <f>J130</f>
        <v>0</v>
      </c>
      <c r="L98" s="117"/>
    </row>
    <row r="99" spans="1:31" s="10" customFormat="1" ht="19.95" customHeight="1" x14ac:dyDescent="0.2">
      <c r="B99" s="117"/>
      <c r="D99" s="118" t="s">
        <v>1271</v>
      </c>
      <c r="E99" s="119"/>
      <c r="F99" s="119"/>
      <c r="G99" s="119"/>
      <c r="H99" s="119"/>
      <c r="I99" s="119"/>
      <c r="J99" s="120">
        <f>J146</f>
        <v>0</v>
      </c>
      <c r="L99" s="117"/>
    </row>
    <row r="100" spans="1:31" s="10" customFormat="1" ht="19.95" customHeight="1" x14ac:dyDescent="0.2">
      <c r="B100" s="117"/>
      <c r="D100" s="118" t="s">
        <v>1273</v>
      </c>
      <c r="E100" s="119"/>
      <c r="F100" s="119"/>
      <c r="G100" s="119"/>
      <c r="H100" s="119"/>
      <c r="I100" s="119"/>
      <c r="J100" s="120">
        <f>J149</f>
        <v>0</v>
      </c>
      <c r="L100" s="117"/>
    </row>
    <row r="101" spans="1:31" s="10" customFormat="1" ht="19.95" customHeight="1" x14ac:dyDescent="0.2">
      <c r="B101" s="117"/>
      <c r="D101" s="118" t="s">
        <v>3977</v>
      </c>
      <c r="E101" s="119"/>
      <c r="F101" s="119"/>
      <c r="G101" s="119"/>
      <c r="H101" s="119"/>
      <c r="I101" s="119"/>
      <c r="J101" s="120">
        <f>J151</f>
        <v>0</v>
      </c>
      <c r="L101" s="117"/>
    </row>
    <row r="102" spans="1:31" s="10" customFormat="1" ht="19.95" customHeight="1" x14ac:dyDescent="0.2">
      <c r="B102" s="117"/>
      <c r="D102" s="118" t="s">
        <v>2991</v>
      </c>
      <c r="E102" s="119"/>
      <c r="F102" s="119"/>
      <c r="G102" s="119"/>
      <c r="H102" s="119"/>
      <c r="I102" s="119"/>
      <c r="J102" s="120">
        <f>J154</f>
        <v>0</v>
      </c>
      <c r="L102" s="117"/>
    </row>
    <row r="103" spans="1:31" s="10" customFormat="1" ht="19.95" customHeight="1" x14ac:dyDescent="0.2">
      <c r="B103" s="117"/>
      <c r="D103" s="118" t="s">
        <v>1275</v>
      </c>
      <c r="E103" s="119"/>
      <c r="F103" s="119"/>
      <c r="G103" s="119"/>
      <c r="H103" s="119"/>
      <c r="I103" s="119"/>
      <c r="J103" s="120">
        <f>J177</f>
        <v>0</v>
      </c>
      <c r="L103" s="117"/>
    </row>
    <row r="104" spans="1:31" s="9" customFormat="1" ht="24.9" customHeight="1" x14ac:dyDescent="0.2">
      <c r="B104" s="113"/>
      <c r="D104" s="114" t="s">
        <v>1061</v>
      </c>
      <c r="E104" s="115"/>
      <c r="F104" s="115"/>
      <c r="G104" s="115"/>
      <c r="H104" s="115"/>
      <c r="I104" s="115"/>
      <c r="J104" s="116">
        <f>J180</f>
        <v>0</v>
      </c>
      <c r="L104" s="113"/>
    </row>
    <row r="105" spans="1:31" s="10" customFormat="1" ht="19.95" customHeight="1" x14ac:dyDescent="0.2">
      <c r="B105" s="117"/>
      <c r="D105" s="118" t="s">
        <v>2594</v>
      </c>
      <c r="E105" s="119"/>
      <c r="F105" s="119"/>
      <c r="G105" s="119"/>
      <c r="H105" s="119"/>
      <c r="I105" s="119"/>
      <c r="J105" s="120">
        <f>J181</f>
        <v>0</v>
      </c>
      <c r="L105" s="117"/>
    </row>
    <row r="106" spans="1:31" s="10" customFormat="1" ht="19.95" customHeight="1" x14ac:dyDescent="0.2">
      <c r="B106" s="117"/>
      <c r="D106" s="118" t="s">
        <v>2062</v>
      </c>
      <c r="E106" s="119"/>
      <c r="F106" s="119"/>
      <c r="G106" s="119"/>
      <c r="H106" s="119"/>
      <c r="I106" s="119"/>
      <c r="J106" s="120">
        <f>J185</f>
        <v>0</v>
      </c>
      <c r="L106" s="117"/>
    </row>
    <row r="107" spans="1:31" s="9" customFormat="1" ht="24.9" customHeight="1" x14ac:dyDescent="0.2">
      <c r="B107" s="113"/>
      <c r="D107" s="114" t="s">
        <v>1673</v>
      </c>
      <c r="E107" s="115"/>
      <c r="F107" s="115"/>
      <c r="G107" s="115"/>
      <c r="H107" s="115"/>
      <c r="I107" s="115"/>
      <c r="J107" s="116">
        <f>J188</f>
        <v>0</v>
      </c>
      <c r="L107" s="113"/>
    </row>
    <row r="108" spans="1:31" s="9" customFormat="1" ht="24.9" customHeight="1" x14ac:dyDescent="0.2">
      <c r="B108" s="113"/>
      <c r="D108" s="114" t="s">
        <v>222</v>
      </c>
      <c r="E108" s="115"/>
      <c r="F108" s="115"/>
      <c r="G108" s="115"/>
      <c r="H108" s="115"/>
      <c r="I108" s="115"/>
      <c r="J108" s="116">
        <f>J191</f>
        <v>0</v>
      </c>
      <c r="L108" s="113"/>
    </row>
    <row r="109" spans="1:31" s="2" customFormat="1" ht="21.75" customHeight="1" x14ac:dyDescent="0.2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31" s="2" customFormat="1" ht="6.9" customHeight="1" x14ac:dyDescent="0.2">
      <c r="A110" s="29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63" s="2" customFormat="1" ht="6.9" customHeight="1" x14ac:dyDescent="0.2">
      <c r="A114" s="29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3" s="2" customFormat="1" ht="24.9" customHeight="1" x14ac:dyDescent="0.2">
      <c r="A115" s="29"/>
      <c r="B115" s="30"/>
      <c r="C115" s="18" t="s">
        <v>224</v>
      </c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3" s="2" customFormat="1" ht="6.9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3" s="2" customFormat="1" ht="12" customHeight="1" x14ac:dyDescent="0.2">
      <c r="A117" s="29"/>
      <c r="B117" s="30"/>
      <c r="C117" s="24" t="s">
        <v>15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3" s="2" customFormat="1" ht="26.25" customHeight="1" x14ac:dyDescent="0.2">
      <c r="A118" s="29"/>
      <c r="B118" s="30"/>
      <c r="C118" s="29"/>
      <c r="D118" s="29"/>
      <c r="E118" s="241" t="str">
        <f>E7</f>
        <v>SOŠ hotelových služieb a dopravy – modernizácia odborného vzdelávania</v>
      </c>
      <c r="F118" s="242"/>
      <c r="G118" s="242"/>
      <c r="H118" s="242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3" s="2" customFormat="1" ht="12" customHeight="1" x14ac:dyDescent="0.2">
      <c r="A119" s="29"/>
      <c r="B119" s="30"/>
      <c r="C119" s="24" t="s">
        <v>201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3" s="2" customFormat="1" ht="45" customHeight="1" x14ac:dyDescent="0.2">
      <c r="A120" s="29"/>
      <c r="B120" s="30"/>
      <c r="C120" s="29"/>
      <c r="D120" s="29"/>
      <c r="E120" s="214" t="str">
        <f>E9</f>
        <v>2044 (8) - SOŠ hotelových služieb a dopravy – modernizácia odborného vzdelávania SO 22 - Úprava na areálovom vodovode</v>
      </c>
      <c r="F120" s="240"/>
      <c r="G120" s="240"/>
      <c r="H120" s="240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3" s="2" customFormat="1" ht="6.9" customHeight="1" x14ac:dyDescent="0.2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3" s="2" customFormat="1" ht="12" customHeight="1" x14ac:dyDescent="0.2">
      <c r="A122" s="29"/>
      <c r="B122" s="30"/>
      <c r="C122" s="24" t="s">
        <v>19</v>
      </c>
      <c r="D122" s="29"/>
      <c r="E122" s="29"/>
      <c r="F122" s="22" t="str">
        <f>F12</f>
        <v>Lučenec</v>
      </c>
      <c r="G122" s="29"/>
      <c r="H122" s="29"/>
      <c r="I122" s="24" t="s">
        <v>21</v>
      </c>
      <c r="J122" s="51">
        <f>IF(J12="","",J12)</f>
        <v>44354</v>
      </c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3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3" s="2" customFormat="1" ht="25.65" customHeight="1" x14ac:dyDescent="0.2">
      <c r="A124" s="29"/>
      <c r="B124" s="30"/>
      <c r="C124" s="24" t="s">
        <v>22</v>
      </c>
      <c r="D124" s="29"/>
      <c r="E124" s="29"/>
      <c r="F124" s="22" t="str">
        <f>E15</f>
        <v>Banskobystrický samosprávny kraj</v>
      </c>
      <c r="G124" s="29"/>
      <c r="H124" s="29"/>
      <c r="I124" s="24" t="s">
        <v>28</v>
      </c>
      <c r="J124" s="27" t="str">
        <f>E21</f>
        <v>DESIGN ENGINEERING, a.s.</v>
      </c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63" s="2" customFormat="1" ht="15.15" customHeight="1" x14ac:dyDescent="0.2">
      <c r="A125" s="29"/>
      <c r="B125" s="30"/>
      <c r="C125" s="24" t="s">
        <v>26</v>
      </c>
      <c r="D125" s="29"/>
      <c r="E125" s="29"/>
      <c r="F125" s="22" t="str">
        <f>IF(E18="","",E18)</f>
        <v>Vyplň údaj</v>
      </c>
      <c r="G125" s="29"/>
      <c r="H125" s="29"/>
      <c r="I125" s="24" t="s">
        <v>33</v>
      </c>
      <c r="J125" s="27" t="str">
        <f>E24</f>
        <v xml:space="preserve"> 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63" s="2" customFormat="1" ht="10.35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63" s="11" customFormat="1" ht="29.25" customHeight="1" x14ac:dyDescent="0.2">
      <c r="A127" s="123"/>
      <c r="B127" s="124"/>
      <c r="C127" s="125" t="s">
        <v>225</v>
      </c>
      <c r="D127" s="126" t="s">
        <v>62</v>
      </c>
      <c r="E127" s="126" t="s">
        <v>58</v>
      </c>
      <c r="F127" s="126" t="s">
        <v>59</v>
      </c>
      <c r="G127" s="126" t="s">
        <v>226</v>
      </c>
      <c r="H127" s="126" t="s">
        <v>227</v>
      </c>
      <c r="I127" s="126" t="s">
        <v>228</v>
      </c>
      <c r="J127" s="127" t="s">
        <v>207</v>
      </c>
      <c r="K127" s="128" t="s">
        <v>229</v>
      </c>
      <c r="L127" s="129"/>
      <c r="M127" s="58" t="s">
        <v>1</v>
      </c>
      <c r="N127" s="59" t="s">
        <v>41</v>
      </c>
      <c r="O127" s="59" t="s">
        <v>230</v>
      </c>
      <c r="P127" s="59" t="s">
        <v>231</v>
      </c>
      <c r="Q127" s="59" t="s">
        <v>232</v>
      </c>
      <c r="R127" s="59" t="s">
        <v>233</v>
      </c>
      <c r="S127" s="59" t="s">
        <v>234</v>
      </c>
      <c r="T127" s="60" t="s">
        <v>235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</row>
    <row r="128" spans="1:63" s="2" customFormat="1" ht="22.95" customHeight="1" x14ac:dyDescent="0.3">
      <c r="A128" s="29"/>
      <c r="B128" s="30"/>
      <c r="C128" s="65" t="s">
        <v>208</v>
      </c>
      <c r="D128" s="29"/>
      <c r="E128" s="29"/>
      <c r="F128" s="29"/>
      <c r="G128" s="29"/>
      <c r="H128" s="29"/>
      <c r="I128" s="29"/>
      <c r="J128" s="130">
        <f>J180+J129+J188+J191</f>
        <v>0</v>
      </c>
      <c r="K128" s="29"/>
      <c r="L128" s="30"/>
      <c r="M128" s="61"/>
      <c r="N128" s="52"/>
      <c r="O128" s="62"/>
      <c r="P128" s="131" t="e">
        <f>P129+P180+P188+P191+#REF!</f>
        <v>#REF!</v>
      </c>
      <c r="Q128" s="62"/>
      <c r="R128" s="131" t="e">
        <f>R129+R180+R188+R191+#REF!</f>
        <v>#REF!</v>
      </c>
      <c r="S128" s="62"/>
      <c r="T128" s="132" t="e">
        <f>T129+T180+T188+T191+#REF!</f>
        <v>#REF!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T128" s="14" t="s">
        <v>76</v>
      </c>
      <c r="AU128" s="14" t="s">
        <v>209</v>
      </c>
      <c r="BK128" s="133" t="e">
        <f>BK129+BK180+BK188+BK191+#REF!</f>
        <v>#REF!</v>
      </c>
    </row>
    <row r="129" spans="1:65" s="12" customFormat="1" ht="25.95" customHeight="1" x14ac:dyDescent="0.25">
      <c r="B129" s="134"/>
      <c r="D129" s="135" t="s">
        <v>76</v>
      </c>
      <c r="E129" s="136"/>
      <c r="F129" s="136" t="s">
        <v>1291</v>
      </c>
      <c r="I129" s="137"/>
      <c r="J129" s="122">
        <f>BK129</f>
        <v>0</v>
      </c>
      <c r="L129" s="134"/>
      <c r="M129" s="138"/>
      <c r="N129" s="139"/>
      <c r="O129" s="139"/>
      <c r="P129" s="140">
        <f>P130+P146+P149+P151+P154+P177</f>
        <v>0</v>
      </c>
      <c r="Q129" s="139"/>
      <c r="R129" s="140">
        <f>R130+R146+R149+R151+R154+R177</f>
        <v>36.922539560000004</v>
      </c>
      <c r="S129" s="139"/>
      <c r="T129" s="141">
        <f>T130+T146+T149+T151+T154+T177</f>
        <v>0.27600000000000002</v>
      </c>
      <c r="AR129" s="135" t="s">
        <v>83</v>
      </c>
      <c r="AT129" s="142" t="s">
        <v>76</v>
      </c>
      <c r="AU129" s="142" t="s">
        <v>77</v>
      </c>
      <c r="AY129" s="135" t="s">
        <v>237</v>
      </c>
      <c r="BK129" s="143">
        <f>BK130+BK146+BK149+BK151+BK154+BK177</f>
        <v>0</v>
      </c>
    </row>
    <row r="130" spans="1:65" s="12" customFormat="1" ht="22.95" customHeight="1" x14ac:dyDescent="0.25">
      <c r="B130" s="134"/>
      <c r="D130" s="135" t="s">
        <v>76</v>
      </c>
      <c r="E130" s="144"/>
      <c r="F130" s="144" t="s">
        <v>2063</v>
      </c>
      <c r="I130" s="137"/>
      <c r="J130" s="145">
        <f>BK130</f>
        <v>0</v>
      </c>
      <c r="L130" s="134"/>
      <c r="M130" s="138"/>
      <c r="N130" s="139"/>
      <c r="O130" s="139"/>
      <c r="P130" s="140">
        <f>SUM(P131:P145)</f>
        <v>0</v>
      </c>
      <c r="Q130" s="139"/>
      <c r="R130" s="140">
        <f>SUM(R131:R145)</f>
        <v>19.128960000000003</v>
      </c>
      <c r="S130" s="139"/>
      <c r="T130" s="141">
        <f>SUM(T131:T145)</f>
        <v>0.27600000000000002</v>
      </c>
      <c r="AR130" s="135" t="s">
        <v>83</v>
      </c>
      <c r="AT130" s="142" t="s">
        <v>76</v>
      </c>
      <c r="AU130" s="142" t="s">
        <v>83</v>
      </c>
      <c r="AY130" s="135" t="s">
        <v>237</v>
      </c>
      <c r="BK130" s="143">
        <f>SUM(BK131:BK145)</f>
        <v>0</v>
      </c>
    </row>
    <row r="131" spans="1:65" s="2" customFormat="1" ht="33" customHeight="1" x14ac:dyDescent="0.2">
      <c r="A131" s="29"/>
      <c r="B131" s="146"/>
      <c r="C131" s="147" t="s">
        <v>83</v>
      </c>
      <c r="D131" s="147" t="s">
        <v>240</v>
      </c>
      <c r="E131" s="148"/>
      <c r="F131" s="149" t="s">
        <v>4308</v>
      </c>
      <c r="G131" s="150" t="s">
        <v>242</v>
      </c>
      <c r="H131" s="151">
        <v>2</v>
      </c>
      <c r="I131" s="152"/>
      <c r="J131" s="153">
        <f t="shared" ref="J131:J145" si="0">ROUND(I131*H131,2)</f>
        <v>0</v>
      </c>
      <c r="K131" s="154"/>
      <c r="L131" s="30"/>
      <c r="M131" s="155" t="s">
        <v>1</v>
      </c>
      <c r="N131" s="156" t="s">
        <v>43</v>
      </c>
      <c r="O131" s="54"/>
      <c r="P131" s="157">
        <f t="shared" ref="P131:P145" si="1">O131*H131</f>
        <v>0</v>
      </c>
      <c r="Q131" s="157">
        <v>0</v>
      </c>
      <c r="R131" s="157">
        <f t="shared" ref="R131:R145" si="2">Q131*H131</f>
        <v>0</v>
      </c>
      <c r="S131" s="157">
        <v>0.13800000000000001</v>
      </c>
      <c r="T131" s="158">
        <f t="shared" ref="T131:T145" si="3">S131*H131</f>
        <v>0.27600000000000002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59" t="s">
        <v>243</v>
      </c>
      <c r="AT131" s="159" t="s">
        <v>240</v>
      </c>
      <c r="AU131" s="159" t="s">
        <v>89</v>
      </c>
      <c r="AY131" s="14" t="s">
        <v>237</v>
      </c>
      <c r="BE131" s="160">
        <f t="shared" ref="BE131:BE145" si="4">IF(N131="základná",J131,0)</f>
        <v>0</v>
      </c>
      <c r="BF131" s="160">
        <f t="shared" ref="BF131:BF145" si="5">IF(N131="znížená",J131,0)</f>
        <v>0</v>
      </c>
      <c r="BG131" s="160">
        <f t="shared" ref="BG131:BG145" si="6">IF(N131="zákl. prenesená",J131,0)</f>
        <v>0</v>
      </c>
      <c r="BH131" s="160">
        <f t="shared" ref="BH131:BH145" si="7">IF(N131="zníž. prenesená",J131,0)</f>
        <v>0</v>
      </c>
      <c r="BI131" s="160">
        <f t="shared" ref="BI131:BI145" si="8">IF(N131="nulová",J131,0)</f>
        <v>0</v>
      </c>
      <c r="BJ131" s="14" t="s">
        <v>89</v>
      </c>
      <c r="BK131" s="160">
        <f t="shared" ref="BK131:BK145" si="9">ROUND(I131*H131,2)</f>
        <v>0</v>
      </c>
      <c r="BL131" s="14" t="s">
        <v>243</v>
      </c>
      <c r="BM131" s="159" t="s">
        <v>4309</v>
      </c>
    </row>
    <row r="132" spans="1:65" s="2" customFormat="1" ht="21.75" customHeight="1" x14ac:dyDescent="0.2">
      <c r="A132" s="29"/>
      <c r="B132" s="146"/>
      <c r="C132" s="147" t="s">
        <v>89</v>
      </c>
      <c r="D132" s="147" t="s">
        <v>240</v>
      </c>
      <c r="E132" s="148"/>
      <c r="F132" s="149" t="s">
        <v>3277</v>
      </c>
      <c r="G132" s="150" t="s">
        <v>491</v>
      </c>
      <c r="H132" s="151">
        <v>1.35</v>
      </c>
      <c r="I132" s="152"/>
      <c r="J132" s="153">
        <f t="shared" si="0"/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243</v>
      </c>
      <c r="AT132" s="159" t="s">
        <v>240</v>
      </c>
      <c r="AU132" s="159" t="s">
        <v>89</v>
      </c>
      <c r="AY132" s="14" t="s">
        <v>237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4" t="s">
        <v>89</v>
      </c>
      <c r="BK132" s="160">
        <f t="shared" si="9"/>
        <v>0</v>
      </c>
      <c r="BL132" s="14" t="s">
        <v>243</v>
      </c>
      <c r="BM132" s="159" t="s">
        <v>4310</v>
      </c>
    </row>
    <row r="133" spans="1:65" s="2" customFormat="1" ht="21.75" customHeight="1" x14ac:dyDescent="0.2">
      <c r="A133" s="29"/>
      <c r="B133" s="146"/>
      <c r="C133" s="147" t="s">
        <v>247</v>
      </c>
      <c r="D133" s="147" t="s">
        <v>240</v>
      </c>
      <c r="E133" s="148"/>
      <c r="F133" s="149" t="s">
        <v>3279</v>
      </c>
      <c r="G133" s="150" t="s">
        <v>491</v>
      </c>
      <c r="H133" s="151">
        <v>1.35</v>
      </c>
      <c r="I133" s="152"/>
      <c r="J133" s="153">
        <f t="shared" si="0"/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243</v>
      </c>
      <c r="AT133" s="159" t="s">
        <v>240</v>
      </c>
      <c r="AU133" s="159" t="s">
        <v>89</v>
      </c>
      <c r="AY133" s="14" t="s">
        <v>237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243</v>
      </c>
      <c r="BM133" s="159" t="s">
        <v>4311</v>
      </c>
    </row>
    <row r="134" spans="1:65" s="2" customFormat="1" ht="21.75" customHeight="1" x14ac:dyDescent="0.2">
      <c r="A134" s="29"/>
      <c r="B134" s="146"/>
      <c r="C134" s="147" t="s">
        <v>243</v>
      </c>
      <c r="D134" s="147" t="s">
        <v>240</v>
      </c>
      <c r="E134" s="148"/>
      <c r="F134" s="149" t="s">
        <v>3281</v>
      </c>
      <c r="G134" s="150" t="s">
        <v>491</v>
      </c>
      <c r="H134" s="151">
        <v>37.5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243</v>
      </c>
      <c r="BM134" s="159" t="s">
        <v>4312</v>
      </c>
    </row>
    <row r="135" spans="1:65" s="2" customFormat="1" ht="33" customHeight="1" x14ac:dyDescent="0.2">
      <c r="A135" s="29"/>
      <c r="B135" s="146"/>
      <c r="C135" s="147" t="s">
        <v>252</v>
      </c>
      <c r="D135" s="147" t="s">
        <v>240</v>
      </c>
      <c r="E135" s="148"/>
      <c r="F135" s="149" t="s">
        <v>3283</v>
      </c>
      <c r="G135" s="150" t="s">
        <v>491</v>
      </c>
      <c r="H135" s="151">
        <v>37.5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243</v>
      </c>
      <c r="BM135" s="159" t="s">
        <v>4313</v>
      </c>
    </row>
    <row r="136" spans="1:65" s="2" customFormat="1" ht="21.75" customHeight="1" x14ac:dyDescent="0.2">
      <c r="A136" s="29"/>
      <c r="B136" s="146"/>
      <c r="C136" s="147" t="s">
        <v>238</v>
      </c>
      <c r="D136" s="147" t="s">
        <v>240</v>
      </c>
      <c r="E136" s="148"/>
      <c r="F136" s="149" t="s">
        <v>4314</v>
      </c>
      <c r="G136" s="150" t="s">
        <v>242</v>
      </c>
      <c r="H136" s="151">
        <v>81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2.6159999999999999E-2</v>
      </c>
      <c r="R136" s="157">
        <f t="shared" si="2"/>
        <v>2.11896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4315</v>
      </c>
    </row>
    <row r="137" spans="1:65" s="2" customFormat="1" ht="21.75" customHeight="1" x14ac:dyDescent="0.2">
      <c r="A137" s="29"/>
      <c r="B137" s="146"/>
      <c r="C137" s="147" t="s">
        <v>259</v>
      </c>
      <c r="D137" s="147" t="s">
        <v>240</v>
      </c>
      <c r="E137" s="148"/>
      <c r="F137" s="149" t="s">
        <v>4316</v>
      </c>
      <c r="G137" s="150" t="s">
        <v>242</v>
      </c>
      <c r="H137" s="151">
        <v>81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4317</v>
      </c>
    </row>
    <row r="138" spans="1:65" s="2" customFormat="1" ht="33" customHeight="1" x14ac:dyDescent="0.2">
      <c r="A138" s="29"/>
      <c r="B138" s="146"/>
      <c r="C138" s="147" t="s">
        <v>262</v>
      </c>
      <c r="D138" s="147" t="s">
        <v>240</v>
      </c>
      <c r="E138" s="148"/>
      <c r="F138" s="149" t="s">
        <v>3981</v>
      </c>
      <c r="G138" s="150" t="s">
        <v>491</v>
      </c>
      <c r="H138" s="151">
        <v>38.85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4318</v>
      </c>
    </row>
    <row r="139" spans="1:65" s="2" customFormat="1" ht="33" customHeight="1" x14ac:dyDescent="0.2">
      <c r="A139" s="29"/>
      <c r="B139" s="146"/>
      <c r="C139" s="147" t="s">
        <v>257</v>
      </c>
      <c r="D139" s="147" t="s">
        <v>240</v>
      </c>
      <c r="E139" s="148"/>
      <c r="F139" s="149" t="s">
        <v>3286</v>
      </c>
      <c r="G139" s="150" t="s">
        <v>491</v>
      </c>
      <c r="H139" s="151">
        <v>38.85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4319</v>
      </c>
    </row>
    <row r="140" spans="1:65" s="2" customFormat="1" ht="21.75" customHeight="1" x14ac:dyDescent="0.2">
      <c r="A140" s="29"/>
      <c r="B140" s="146"/>
      <c r="C140" s="147" t="s">
        <v>268</v>
      </c>
      <c r="D140" s="147" t="s">
        <v>240</v>
      </c>
      <c r="E140" s="148"/>
      <c r="F140" s="149" t="s">
        <v>3288</v>
      </c>
      <c r="G140" s="150" t="s">
        <v>491</v>
      </c>
      <c r="H140" s="151">
        <v>38.85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4320</v>
      </c>
    </row>
    <row r="141" spans="1:65" s="2" customFormat="1" ht="21.75" customHeight="1" x14ac:dyDescent="0.2">
      <c r="A141" s="29"/>
      <c r="B141" s="146"/>
      <c r="C141" s="147" t="s">
        <v>271</v>
      </c>
      <c r="D141" s="147" t="s">
        <v>240</v>
      </c>
      <c r="E141" s="148"/>
      <c r="F141" s="149" t="s">
        <v>3290</v>
      </c>
      <c r="G141" s="150" t="s">
        <v>491</v>
      </c>
      <c r="H141" s="151">
        <v>38.85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4321</v>
      </c>
    </row>
    <row r="142" spans="1:65" s="2" customFormat="1" ht="21.75" customHeight="1" x14ac:dyDescent="0.2">
      <c r="A142" s="29"/>
      <c r="B142" s="146"/>
      <c r="C142" s="147" t="s">
        <v>274</v>
      </c>
      <c r="D142" s="147" t="s">
        <v>240</v>
      </c>
      <c r="E142" s="148"/>
      <c r="F142" s="149" t="s">
        <v>496</v>
      </c>
      <c r="G142" s="150" t="s">
        <v>266</v>
      </c>
      <c r="H142" s="151">
        <v>53.613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4322</v>
      </c>
    </row>
    <row r="143" spans="1:65" s="2" customFormat="1" ht="33" customHeight="1" x14ac:dyDescent="0.2">
      <c r="A143" s="29"/>
      <c r="B143" s="146"/>
      <c r="C143" s="147" t="s">
        <v>277</v>
      </c>
      <c r="D143" s="147" t="s">
        <v>240</v>
      </c>
      <c r="E143" s="148"/>
      <c r="F143" s="149" t="s">
        <v>2072</v>
      </c>
      <c r="G143" s="150" t="s">
        <v>491</v>
      </c>
      <c r="H143" s="151">
        <v>24.9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243</v>
      </c>
      <c r="BM143" s="159" t="s">
        <v>4323</v>
      </c>
    </row>
    <row r="144" spans="1:65" s="2" customFormat="1" ht="21.75" customHeight="1" x14ac:dyDescent="0.2">
      <c r="A144" s="29"/>
      <c r="B144" s="146"/>
      <c r="C144" s="147" t="s">
        <v>280</v>
      </c>
      <c r="D144" s="147" t="s">
        <v>240</v>
      </c>
      <c r="E144" s="148"/>
      <c r="F144" s="149" t="s">
        <v>4133</v>
      </c>
      <c r="G144" s="150" t="s">
        <v>491</v>
      </c>
      <c r="H144" s="151">
        <v>9.4499999999999993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243</v>
      </c>
      <c r="BM144" s="159" t="s">
        <v>4324</v>
      </c>
    </row>
    <row r="145" spans="1:65" s="2" customFormat="1" ht="21.75" customHeight="1" x14ac:dyDescent="0.2">
      <c r="A145" s="29"/>
      <c r="B145" s="146"/>
      <c r="C145" s="161" t="s">
        <v>283</v>
      </c>
      <c r="D145" s="161" t="s">
        <v>310</v>
      </c>
      <c r="E145" s="162"/>
      <c r="F145" s="163" t="s">
        <v>4135</v>
      </c>
      <c r="G145" s="164" t="s">
        <v>266</v>
      </c>
      <c r="H145" s="165">
        <v>17.010000000000002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</v>
      </c>
      <c r="R145" s="157">
        <f t="shared" si="2"/>
        <v>17.010000000000002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262</v>
      </c>
      <c r="AT145" s="159" t="s">
        <v>310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4325</v>
      </c>
    </row>
    <row r="146" spans="1:65" s="12" customFormat="1" ht="22.95" customHeight="1" x14ac:dyDescent="0.25">
      <c r="B146" s="134"/>
      <c r="D146" s="135" t="s">
        <v>76</v>
      </c>
      <c r="E146" s="144"/>
      <c r="F146" s="144" t="s">
        <v>1298</v>
      </c>
      <c r="I146" s="137"/>
      <c r="J146" s="145">
        <f>BK146</f>
        <v>0</v>
      </c>
      <c r="L146" s="134"/>
      <c r="M146" s="138"/>
      <c r="N146" s="139"/>
      <c r="O146" s="139"/>
      <c r="P146" s="140">
        <f>SUM(P147:P148)</f>
        <v>0</v>
      </c>
      <c r="Q146" s="139"/>
      <c r="R146" s="140">
        <f>SUM(R147:R148)</f>
        <v>7.6529945599999998</v>
      </c>
      <c r="S146" s="139"/>
      <c r="T146" s="141">
        <f>SUM(T147:T148)</f>
        <v>0</v>
      </c>
      <c r="AR146" s="135" t="s">
        <v>83</v>
      </c>
      <c r="AT146" s="142" t="s">
        <v>76</v>
      </c>
      <c r="AU146" s="142" t="s">
        <v>83</v>
      </c>
      <c r="AY146" s="135" t="s">
        <v>237</v>
      </c>
      <c r="BK146" s="143">
        <f>SUM(BK147:BK148)</f>
        <v>0</v>
      </c>
    </row>
    <row r="147" spans="1:65" s="2" customFormat="1" ht="16.5" customHeight="1" x14ac:dyDescent="0.2">
      <c r="A147" s="29"/>
      <c r="B147" s="146"/>
      <c r="C147" s="147" t="s">
        <v>286</v>
      </c>
      <c r="D147" s="147" t="s">
        <v>240</v>
      </c>
      <c r="E147" s="148"/>
      <c r="F147" s="149" t="s">
        <v>4141</v>
      </c>
      <c r="G147" s="150" t="s">
        <v>376</v>
      </c>
      <c r="H147" s="151">
        <v>30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0.24682999999999999</v>
      </c>
      <c r="R147" s="157">
        <f>Q147*H147</f>
        <v>7.4048999999999996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243</v>
      </c>
      <c r="BM147" s="159" t="s">
        <v>4326</v>
      </c>
    </row>
    <row r="148" spans="1:65" s="2" customFormat="1" ht="16.5" customHeight="1" x14ac:dyDescent="0.2">
      <c r="A148" s="29"/>
      <c r="B148" s="146"/>
      <c r="C148" s="147" t="s">
        <v>291</v>
      </c>
      <c r="D148" s="147" t="s">
        <v>240</v>
      </c>
      <c r="E148" s="148"/>
      <c r="F148" s="149" t="s">
        <v>4143</v>
      </c>
      <c r="G148" s="150" t="s">
        <v>491</v>
      </c>
      <c r="H148" s="151">
        <v>0.112</v>
      </c>
      <c r="I148" s="152"/>
      <c r="J148" s="153">
        <f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>O148*H148</f>
        <v>0</v>
      </c>
      <c r="Q148" s="157">
        <v>2.2151299999999998</v>
      </c>
      <c r="R148" s="157">
        <f>Q148*H148</f>
        <v>0.24809455999999999</v>
      </c>
      <c r="S148" s="157">
        <v>0</v>
      </c>
      <c r="T148" s="158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4" t="s">
        <v>89</v>
      </c>
      <c r="BK148" s="160">
        <f>ROUND(I148*H148,2)</f>
        <v>0</v>
      </c>
      <c r="BL148" s="14" t="s">
        <v>243</v>
      </c>
      <c r="BM148" s="159" t="s">
        <v>4327</v>
      </c>
    </row>
    <row r="149" spans="1:65" s="12" customFormat="1" ht="22.95" customHeight="1" x14ac:dyDescent="0.25">
      <c r="B149" s="134"/>
      <c r="D149" s="135" t="s">
        <v>76</v>
      </c>
      <c r="E149" s="144"/>
      <c r="F149" s="144" t="s">
        <v>1336</v>
      </c>
      <c r="I149" s="137"/>
      <c r="J149" s="145">
        <f>BK149</f>
        <v>0</v>
      </c>
      <c r="L149" s="134"/>
      <c r="M149" s="138"/>
      <c r="N149" s="139"/>
      <c r="O149" s="139"/>
      <c r="P149" s="140">
        <f>P150</f>
        <v>0</v>
      </c>
      <c r="Q149" s="139"/>
      <c r="R149" s="140">
        <f>R150</f>
        <v>8.5084650000000011</v>
      </c>
      <c r="S149" s="139"/>
      <c r="T149" s="141">
        <f>T150</f>
        <v>0</v>
      </c>
      <c r="AR149" s="135" t="s">
        <v>83</v>
      </c>
      <c r="AT149" s="142" t="s">
        <v>76</v>
      </c>
      <c r="AU149" s="142" t="s">
        <v>83</v>
      </c>
      <c r="AY149" s="135" t="s">
        <v>237</v>
      </c>
      <c r="BK149" s="143">
        <f>BK150</f>
        <v>0</v>
      </c>
    </row>
    <row r="150" spans="1:65" s="2" customFormat="1" ht="33" customHeight="1" x14ac:dyDescent="0.2">
      <c r="A150" s="29"/>
      <c r="B150" s="146"/>
      <c r="C150" s="147" t="s">
        <v>294</v>
      </c>
      <c r="D150" s="147" t="s">
        <v>240</v>
      </c>
      <c r="E150" s="148"/>
      <c r="F150" s="149" t="s">
        <v>2119</v>
      </c>
      <c r="G150" s="150" t="s">
        <v>491</v>
      </c>
      <c r="H150" s="151">
        <v>4.5</v>
      </c>
      <c r="I150" s="152"/>
      <c r="J150" s="153">
        <f>ROUND(I150*H150,2)</f>
        <v>0</v>
      </c>
      <c r="K150" s="154"/>
      <c r="L150" s="30"/>
      <c r="M150" s="155" t="s">
        <v>1</v>
      </c>
      <c r="N150" s="156" t="s">
        <v>43</v>
      </c>
      <c r="O150" s="54"/>
      <c r="P150" s="157">
        <f>O150*H150</f>
        <v>0</v>
      </c>
      <c r="Q150" s="157">
        <v>1.8907700000000001</v>
      </c>
      <c r="R150" s="157">
        <f>Q150*H150</f>
        <v>8.5084650000000011</v>
      </c>
      <c r="S150" s="157">
        <v>0</v>
      </c>
      <c r="T150" s="158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>IF(N150="základná",J150,0)</f>
        <v>0</v>
      </c>
      <c r="BF150" s="160">
        <f>IF(N150="znížená",J150,0)</f>
        <v>0</v>
      </c>
      <c r="BG150" s="160">
        <f>IF(N150="zákl. prenesená",J150,0)</f>
        <v>0</v>
      </c>
      <c r="BH150" s="160">
        <f>IF(N150="zníž. prenesená",J150,0)</f>
        <v>0</v>
      </c>
      <c r="BI150" s="160">
        <f>IF(N150="nulová",J150,0)</f>
        <v>0</v>
      </c>
      <c r="BJ150" s="14" t="s">
        <v>89</v>
      </c>
      <c r="BK150" s="160">
        <f>ROUND(I150*H150,2)</f>
        <v>0</v>
      </c>
      <c r="BL150" s="14" t="s">
        <v>243</v>
      </c>
      <c r="BM150" s="159" t="s">
        <v>4328</v>
      </c>
    </row>
    <row r="151" spans="1:65" s="12" customFormat="1" ht="22.95" customHeight="1" x14ac:dyDescent="0.25">
      <c r="B151" s="134"/>
      <c r="D151" s="135" t="s">
        <v>76</v>
      </c>
      <c r="E151" s="144"/>
      <c r="F151" s="144" t="s">
        <v>4001</v>
      </c>
      <c r="I151" s="137"/>
      <c r="J151" s="145">
        <f>BK151</f>
        <v>0</v>
      </c>
      <c r="L151" s="134"/>
      <c r="M151" s="138"/>
      <c r="N151" s="139"/>
      <c r="O151" s="139"/>
      <c r="P151" s="140">
        <f>SUM(P152:P153)</f>
        <v>0</v>
      </c>
      <c r="Q151" s="139"/>
      <c r="R151" s="140">
        <f>SUM(R152:R153)</f>
        <v>1.15648</v>
      </c>
      <c r="S151" s="139"/>
      <c r="T151" s="141">
        <f>SUM(T152:T153)</f>
        <v>0</v>
      </c>
      <c r="AR151" s="135" t="s">
        <v>83</v>
      </c>
      <c r="AT151" s="142" t="s">
        <v>76</v>
      </c>
      <c r="AU151" s="142" t="s">
        <v>83</v>
      </c>
      <c r="AY151" s="135" t="s">
        <v>237</v>
      </c>
      <c r="BK151" s="143">
        <f>SUM(BK152:BK153)</f>
        <v>0</v>
      </c>
    </row>
    <row r="152" spans="1:65" s="2" customFormat="1" ht="33" customHeight="1" x14ac:dyDescent="0.2">
      <c r="A152" s="29"/>
      <c r="B152" s="146"/>
      <c r="C152" s="147" t="s">
        <v>297</v>
      </c>
      <c r="D152" s="147" t="s">
        <v>240</v>
      </c>
      <c r="E152" s="148"/>
      <c r="F152" s="149" t="s">
        <v>4329</v>
      </c>
      <c r="G152" s="150" t="s">
        <v>242</v>
      </c>
      <c r="H152" s="151">
        <v>2</v>
      </c>
      <c r="I152" s="152"/>
      <c r="J152" s="153">
        <f>ROUND(I152*H152,2)</f>
        <v>0</v>
      </c>
      <c r="K152" s="154"/>
      <c r="L152" s="30"/>
      <c r="M152" s="155" t="s">
        <v>1</v>
      </c>
      <c r="N152" s="156" t="s">
        <v>43</v>
      </c>
      <c r="O152" s="54"/>
      <c r="P152" s="157">
        <f>O152*H152</f>
        <v>0</v>
      </c>
      <c r="Q152" s="157">
        <v>0.48574000000000001</v>
      </c>
      <c r="R152" s="157">
        <f>Q152*H152</f>
        <v>0.97148000000000001</v>
      </c>
      <c r="S152" s="157">
        <v>0</v>
      </c>
      <c r="T152" s="158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4" t="s">
        <v>89</v>
      </c>
      <c r="BK152" s="160">
        <f>ROUND(I152*H152,2)</f>
        <v>0</v>
      </c>
      <c r="BL152" s="14" t="s">
        <v>243</v>
      </c>
      <c r="BM152" s="159" t="s">
        <v>4330</v>
      </c>
    </row>
    <row r="153" spans="1:65" s="2" customFormat="1" ht="33" customHeight="1" x14ac:dyDescent="0.2">
      <c r="A153" s="29"/>
      <c r="B153" s="146"/>
      <c r="C153" s="147" t="s">
        <v>7</v>
      </c>
      <c r="D153" s="147" t="s">
        <v>240</v>
      </c>
      <c r="E153" s="148"/>
      <c r="F153" s="149" t="s">
        <v>4331</v>
      </c>
      <c r="G153" s="150" t="s">
        <v>242</v>
      </c>
      <c r="H153" s="151">
        <v>2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9.2499999999999999E-2</v>
      </c>
      <c r="R153" s="157">
        <f>Q153*H153</f>
        <v>0.185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243</v>
      </c>
      <c r="BM153" s="159" t="s">
        <v>4332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2995</v>
      </c>
      <c r="I154" s="137"/>
      <c r="J154" s="145">
        <f>BK154</f>
        <v>0</v>
      </c>
      <c r="L154" s="134"/>
      <c r="M154" s="138"/>
      <c r="N154" s="139"/>
      <c r="O154" s="139"/>
      <c r="P154" s="140">
        <f>SUM(P155:P176)</f>
        <v>0</v>
      </c>
      <c r="Q154" s="139"/>
      <c r="R154" s="140">
        <f>SUM(R155:R176)</f>
        <v>0.47564000000000006</v>
      </c>
      <c r="S154" s="139"/>
      <c r="T154" s="141">
        <f>SUM(T155:T176)</f>
        <v>0</v>
      </c>
      <c r="AR154" s="135" t="s">
        <v>83</v>
      </c>
      <c r="AT154" s="142" t="s">
        <v>76</v>
      </c>
      <c r="AU154" s="142" t="s">
        <v>83</v>
      </c>
      <c r="AY154" s="135" t="s">
        <v>237</v>
      </c>
      <c r="BK154" s="143">
        <f>SUM(BK155:BK176)</f>
        <v>0</v>
      </c>
    </row>
    <row r="155" spans="1:65" s="2" customFormat="1" ht="33" customHeight="1" x14ac:dyDescent="0.2">
      <c r="A155" s="29"/>
      <c r="B155" s="146"/>
      <c r="C155" s="147" t="s">
        <v>305</v>
      </c>
      <c r="D155" s="147" t="s">
        <v>240</v>
      </c>
      <c r="E155" s="148"/>
      <c r="F155" s="149" t="s">
        <v>3623</v>
      </c>
      <c r="G155" s="150" t="s">
        <v>376</v>
      </c>
      <c r="H155" s="151">
        <v>32</v>
      </c>
      <c r="I155" s="152"/>
      <c r="J155" s="153">
        <f t="shared" ref="J155:J176" si="10"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ref="P155:P176" si="11">O155*H155</f>
        <v>0</v>
      </c>
      <c r="Q155" s="157">
        <v>0</v>
      </c>
      <c r="R155" s="157">
        <f t="shared" ref="R155:R176" si="12">Q155*H155</f>
        <v>0</v>
      </c>
      <c r="S155" s="157">
        <v>0</v>
      </c>
      <c r="T155" s="158">
        <f t="shared" ref="T155:T176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ref="BE155:BE176" si="14">IF(N155="základná",J155,0)</f>
        <v>0</v>
      </c>
      <c r="BF155" s="160">
        <f t="shared" ref="BF155:BF176" si="15">IF(N155="znížená",J155,0)</f>
        <v>0</v>
      </c>
      <c r="BG155" s="160">
        <f t="shared" ref="BG155:BG176" si="16">IF(N155="zákl. prenesená",J155,0)</f>
        <v>0</v>
      </c>
      <c r="BH155" s="160">
        <f t="shared" ref="BH155:BH176" si="17">IF(N155="zníž. prenesená",J155,0)</f>
        <v>0</v>
      </c>
      <c r="BI155" s="160">
        <f t="shared" ref="BI155:BI176" si="18">IF(N155="nulová",J155,0)</f>
        <v>0</v>
      </c>
      <c r="BJ155" s="14" t="s">
        <v>89</v>
      </c>
      <c r="BK155" s="160">
        <f t="shared" ref="BK155:BK176" si="19">ROUND(I155*H155,2)</f>
        <v>0</v>
      </c>
      <c r="BL155" s="14" t="s">
        <v>243</v>
      </c>
      <c r="BM155" s="159" t="s">
        <v>4333</v>
      </c>
    </row>
    <row r="156" spans="1:65" s="2" customFormat="1" ht="21.75" customHeight="1" x14ac:dyDescent="0.2">
      <c r="A156" s="29"/>
      <c r="B156" s="146"/>
      <c r="C156" s="161" t="s">
        <v>309</v>
      </c>
      <c r="D156" s="161" t="s">
        <v>310</v>
      </c>
      <c r="E156" s="162"/>
      <c r="F156" s="163" t="s">
        <v>3625</v>
      </c>
      <c r="G156" s="164" t="s">
        <v>376</v>
      </c>
      <c r="H156" s="165">
        <v>32</v>
      </c>
      <c r="I156" s="166"/>
      <c r="J156" s="167">
        <f t="shared" si="1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1"/>
        <v>0</v>
      </c>
      <c r="Q156" s="157">
        <v>4.4999999999999999E-4</v>
      </c>
      <c r="R156" s="157">
        <f t="shared" si="12"/>
        <v>1.44E-2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262</v>
      </c>
      <c r="AT156" s="159" t="s">
        <v>310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243</v>
      </c>
      <c r="BM156" s="159" t="s">
        <v>4334</v>
      </c>
    </row>
    <row r="157" spans="1:65" s="2" customFormat="1" ht="21.75" customHeight="1" x14ac:dyDescent="0.2">
      <c r="A157" s="29"/>
      <c r="B157" s="146"/>
      <c r="C157" s="161" t="s">
        <v>314</v>
      </c>
      <c r="D157" s="161" t="s">
        <v>310</v>
      </c>
      <c r="E157" s="162"/>
      <c r="F157" s="163" t="s">
        <v>3627</v>
      </c>
      <c r="G157" s="164" t="s">
        <v>307</v>
      </c>
      <c r="H157" s="165">
        <v>4</v>
      </c>
      <c r="I157" s="166"/>
      <c r="J157" s="167">
        <f t="shared" si="1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1"/>
        <v>0</v>
      </c>
      <c r="Q157" s="157">
        <v>1.6000000000000001E-4</v>
      </c>
      <c r="R157" s="157">
        <f t="shared" si="12"/>
        <v>6.4000000000000005E-4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262</v>
      </c>
      <c r="AT157" s="159" t="s">
        <v>310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243</v>
      </c>
      <c r="BM157" s="159" t="s">
        <v>4335</v>
      </c>
    </row>
    <row r="158" spans="1:65" s="2" customFormat="1" ht="21.75" customHeight="1" x14ac:dyDescent="0.2">
      <c r="A158" s="29"/>
      <c r="B158" s="146"/>
      <c r="C158" s="147" t="s">
        <v>317</v>
      </c>
      <c r="D158" s="147" t="s">
        <v>240</v>
      </c>
      <c r="E158" s="148"/>
      <c r="F158" s="149" t="s">
        <v>4336</v>
      </c>
      <c r="G158" s="150" t="s">
        <v>307</v>
      </c>
      <c r="H158" s="151">
        <v>6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0</v>
      </c>
      <c r="R158" s="157">
        <f t="shared" si="12"/>
        <v>0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243</v>
      </c>
      <c r="AT158" s="159" t="s">
        <v>240</v>
      </c>
      <c r="AU158" s="159" t="s">
        <v>89</v>
      </c>
      <c r="AY158" s="14" t="s">
        <v>237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243</v>
      </c>
      <c r="BM158" s="159" t="s">
        <v>4337</v>
      </c>
    </row>
    <row r="159" spans="1:65" s="2" customFormat="1" ht="21.75" customHeight="1" x14ac:dyDescent="0.2">
      <c r="A159" s="29"/>
      <c r="B159" s="146"/>
      <c r="C159" s="161" t="s">
        <v>320</v>
      </c>
      <c r="D159" s="161" t="s">
        <v>310</v>
      </c>
      <c r="E159" s="162"/>
      <c r="F159" s="163" t="s">
        <v>4338</v>
      </c>
      <c r="G159" s="164" t="s">
        <v>307</v>
      </c>
      <c r="H159" s="165">
        <v>4</v>
      </c>
      <c r="I159" s="166"/>
      <c r="J159" s="167">
        <f t="shared" si="1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1"/>
        <v>0</v>
      </c>
      <c r="Q159" s="157">
        <v>1.2E-4</v>
      </c>
      <c r="R159" s="157">
        <f t="shared" si="12"/>
        <v>4.8000000000000001E-4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262</v>
      </c>
      <c r="AT159" s="159" t="s">
        <v>310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243</v>
      </c>
      <c r="BM159" s="159" t="s">
        <v>4339</v>
      </c>
    </row>
    <row r="160" spans="1:65" s="2" customFormat="1" ht="21.75" customHeight="1" x14ac:dyDescent="0.2">
      <c r="A160" s="29"/>
      <c r="B160" s="146"/>
      <c r="C160" s="161" t="s">
        <v>323</v>
      </c>
      <c r="D160" s="161" t="s">
        <v>310</v>
      </c>
      <c r="E160" s="162"/>
      <c r="F160" s="163" t="s">
        <v>4340</v>
      </c>
      <c r="G160" s="164" t="s">
        <v>307</v>
      </c>
      <c r="H160" s="165">
        <v>1</v>
      </c>
      <c r="I160" s="166"/>
      <c r="J160" s="167">
        <f t="shared" si="1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1"/>
        <v>0</v>
      </c>
      <c r="Q160" s="157">
        <v>4.2000000000000002E-4</v>
      </c>
      <c r="R160" s="157">
        <f t="shared" si="12"/>
        <v>4.2000000000000002E-4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262</v>
      </c>
      <c r="AT160" s="159" t="s">
        <v>310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243</v>
      </c>
      <c r="BM160" s="159" t="s">
        <v>4341</v>
      </c>
    </row>
    <row r="161" spans="1:65" s="2" customFormat="1" ht="21.75" customHeight="1" x14ac:dyDescent="0.2">
      <c r="A161" s="29"/>
      <c r="B161" s="146"/>
      <c r="C161" s="147" t="s">
        <v>326</v>
      </c>
      <c r="D161" s="147" t="s">
        <v>240</v>
      </c>
      <c r="E161" s="148"/>
      <c r="F161" s="149" t="s">
        <v>4342</v>
      </c>
      <c r="G161" s="150" t="s">
        <v>307</v>
      </c>
      <c r="H161" s="151">
        <v>2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243</v>
      </c>
      <c r="BM161" s="159" t="s">
        <v>4343</v>
      </c>
    </row>
    <row r="162" spans="1:65" s="2" customFormat="1" ht="21.75" customHeight="1" x14ac:dyDescent="0.2">
      <c r="A162" s="29"/>
      <c r="B162" s="146"/>
      <c r="C162" s="161" t="s">
        <v>329</v>
      </c>
      <c r="D162" s="161" t="s">
        <v>310</v>
      </c>
      <c r="E162" s="162"/>
      <c r="F162" s="163" t="s">
        <v>4344</v>
      </c>
      <c r="G162" s="164" t="s">
        <v>307</v>
      </c>
      <c r="H162" s="165">
        <v>2</v>
      </c>
      <c r="I162" s="166"/>
      <c r="J162" s="167">
        <f t="shared" si="1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1"/>
        <v>0</v>
      </c>
      <c r="Q162" s="157">
        <v>1.6000000000000001E-4</v>
      </c>
      <c r="R162" s="157">
        <f t="shared" si="12"/>
        <v>3.2000000000000003E-4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262</v>
      </c>
      <c r="AT162" s="159" t="s">
        <v>310</v>
      </c>
      <c r="AU162" s="159" t="s">
        <v>89</v>
      </c>
      <c r="AY162" s="14" t="s">
        <v>237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243</v>
      </c>
      <c r="BM162" s="159" t="s">
        <v>4345</v>
      </c>
    </row>
    <row r="163" spans="1:65" s="2" customFormat="1" ht="21.75" customHeight="1" x14ac:dyDescent="0.2">
      <c r="A163" s="29"/>
      <c r="B163" s="146"/>
      <c r="C163" s="147" t="s">
        <v>332</v>
      </c>
      <c r="D163" s="147" t="s">
        <v>240</v>
      </c>
      <c r="E163" s="148"/>
      <c r="F163" s="149" t="s">
        <v>4346</v>
      </c>
      <c r="G163" s="150" t="s">
        <v>307</v>
      </c>
      <c r="H163" s="151">
        <v>1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6.8000000000000005E-4</v>
      </c>
      <c r="R163" s="157">
        <f t="shared" si="12"/>
        <v>6.8000000000000005E-4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243</v>
      </c>
      <c r="AT163" s="159" t="s">
        <v>240</v>
      </c>
      <c r="AU163" s="159" t="s">
        <v>89</v>
      </c>
      <c r="AY163" s="14" t="s">
        <v>237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243</v>
      </c>
      <c r="BM163" s="159" t="s">
        <v>4347</v>
      </c>
    </row>
    <row r="164" spans="1:65" s="2" customFormat="1" ht="21.75" customHeight="1" x14ac:dyDescent="0.2">
      <c r="A164" s="29"/>
      <c r="B164" s="146"/>
      <c r="C164" s="161" t="s">
        <v>335</v>
      </c>
      <c r="D164" s="161" t="s">
        <v>310</v>
      </c>
      <c r="E164" s="162"/>
      <c r="F164" s="163" t="s">
        <v>4348</v>
      </c>
      <c r="G164" s="164" t="s">
        <v>307</v>
      </c>
      <c r="H164" s="165">
        <v>1</v>
      </c>
      <c r="I164" s="166"/>
      <c r="J164" s="167">
        <f t="shared" si="1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1"/>
        <v>0</v>
      </c>
      <c r="Q164" s="157">
        <v>5.7000000000000002E-3</v>
      </c>
      <c r="R164" s="157">
        <f t="shared" si="12"/>
        <v>5.7000000000000002E-3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262</v>
      </c>
      <c r="AT164" s="159" t="s">
        <v>310</v>
      </c>
      <c r="AU164" s="159" t="s">
        <v>89</v>
      </c>
      <c r="AY164" s="14" t="s">
        <v>237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243</v>
      </c>
      <c r="BM164" s="159" t="s">
        <v>4349</v>
      </c>
    </row>
    <row r="165" spans="1:65" s="2" customFormat="1" ht="21.75" customHeight="1" x14ac:dyDescent="0.2">
      <c r="A165" s="29"/>
      <c r="B165" s="146"/>
      <c r="C165" s="161" t="s">
        <v>338</v>
      </c>
      <c r="D165" s="161" t="s">
        <v>310</v>
      </c>
      <c r="E165" s="162"/>
      <c r="F165" s="163" t="s">
        <v>4350</v>
      </c>
      <c r="G165" s="164" t="s">
        <v>307</v>
      </c>
      <c r="H165" s="165">
        <v>1</v>
      </c>
      <c r="I165" s="166"/>
      <c r="J165" s="167">
        <f t="shared" si="1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1"/>
        <v>0</v>
      </c>
      <c r="Q165" s="157">
        <v>2.9499999999999999E-3</v>
      </c>
      <c r="R165" s="157">
        <f t="shared" si="12"/>
        <v>2.9499999999999999E-3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262</v>
      </c>
      <c r="AT165" s="159" t="s">
        <v>310</v>
      </c>
      <c r="AU165" s="159" t="s">
        <v>89</v>
      </c>
      <c r="AY165" s="14" t="s">
        <v>237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243</v>
      </c>
      <c r="BM165" s="159" t="s">
        <v>4351</v>
      </c>
    </row>
    <row r="166" spans="1:65" s="2" customFormat="1" ht="21.75" customHeight="1" x14ac:dyDescent="0.2">
      <c r="A166" s="29"/>
      <c r="B166" s="146"/>
      <c r="C166" s="147" t="s">
        <v>312</v>
      </c>
      <c r="D166" s="147" t="s">
        <v>240</v>
      </c>
      <c r="E166" s="148"/>
      <c r="F166" s="149" t="s">
        <v>4352</v>
      </c>
      <c r="G166" s="150" t="s">
        <v>376</v>
      </c>
      <c r="H166" s="151">
        <v>32</v>
      </c>
      <c r="I166" s="152"/>
      <c r="J166" s="153">
        <f t="shared" si="1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1"/>
        <v>0</v>
      </c>
      <c r="Q166" s="157">
        <v>0</v>
      </c>
      <c r="R166" s="157">
        <f t="shared" si="12"/>
        <v>0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243</v>
      </c>
      <c r="AT166" s="159" t="s">
        <v>240</v>
      </c>
      <c r="AU166" s="159" t="s">
        <v>89</v>
      </c>
      <c r="AY166" s="14" t="s">
        <v>237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243</v>
      </c>
      <c r="BM166" s="159" t="s">
        <v>4353</v>
      </c>
    </row>
    <row r="167" spans="1:65" s="2" customFormat="1" ht="21.75" customHeight="1" x14ac:dyDescent="0.2">
      <c r="A167" s="29"/>
      <c r="B167" s="146"/>
      <c r="C167" s="147" t="s">
        <v>344</v>
      </c>
      <c r="D167" s="147" t="s">
        <v>240</v>
      </c>
      <c r="E167" s="148"/>
      <c r="F167" s="149" t="s">
        <v>4192</v>
      </c>
      <c r="G167" s="150" t="s">
        <v>376</v>
      </c>
      <c r="H167" s="151">
        <v>32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0</v>
      </c>
      <c r="R167" s="157">
        <f t="shared" si="12"/>
        <v>0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243</v>
      </c>
      <c r="BM167" s="159" t="s">
        <v>4354</v>
      </c>
    </row>
    <row r="168" spans="1:65" s="2" customFormat="1" ht="21.75" customHeight="1" x14ac:dyDescent="0.2">
      <c r="A168" s="29"/>
      <c r="B168" s="146"/>
      <c r="C168" s="147" t="s">
        <v>347</v>
      </c>
      <c r="D168" s="147" t="s">
        <v>240</v>
      </c>
      <c r="E168" s="148"/>
      <c r="F168" s="149" t="s">
        <v>4355</v>
      </c>
      <c r="G168" s="150" t="s">
        <v>307</v>
      </c>
      <c r="H168" s="151">
        <v>2</v>
      </c>
      <c r="I168" s="152"/>
      <c r="J168" s="153">
        <f t="shared" si="1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1"/>
        <v>0</v>
      </c>
      <c r="Q168" s="157">
        <v>1.583E-2</v>
      </c>
      <c r="R168" s="157">
        <f t="shared" si="12"/>
        <v>3.1660000000000001E-2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243</v>
      </c>
      <c r="AT168" s="159" t="s">
        <v>240</v>
      </c>
      <c r="AU168" s="159" t="s">
        <v>89</v>
      </c>
      <c r="AY168" s="14" t="s">
        <v>237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243</v>
      </c>
      <c r="BM168" s="159" t="s">
        <v>4356</v>
      </c>
    </row>
    <row r="169" spans="1:65" s="2" customFormat="1" ht="16.5" customHeight="1" x14ac:dyDescent="0.2">
      <c r="A169" s="29"/>
      <c r="B169" s="146"/>
      <c r="C169" s="147" t="s">
        <v>351</v>
      </c>
      <c r="D169" s="147" t="s">
        <v>240</v>
      </c>
      <c r="E169" s="148"/>
      <c r="F169" s="149" t="s">
        <v>4357</v>
      </c>
      <c r="G169" s="150" t="s">
        <v>307</v>
      </c>
      <c r="H169" s="151">
        <v>2</v>
      </c>
      <c r="I169" s="152"/>
      <c r="J169" s="153">
        <f t="shared" si="1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1"/>
        <v>0</v>
      </c>
      <c r="Q169" s="157">
        <v>0.11865000000000001</v>
      </c>
      <c r="R169" s="157">
        <f t="shared" si="12"/>
        <v>0.23730000000000001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243</v>
      </c>
      <c r="BM169" s="159" t="s">
        <v>4358</v>
      </c>
    </row>
    <row r="170" spans="1:65" s="2" customFormat="1" ht="21.75" customHeight="1" x14ac:dyDescent="0.2">
      <c r="A170" s="29"/>
      <c r="B170" s="146"/>
      <c r="C170" s="161" t="s">
        <v>354</v>
      </c>
      <c r="D170" s="161" t="s">
        <v>310</v>
      </c>
      <c r="E170" s="162"/>
      <c r="F170" s="163" t="s">
        <v>4252</v>
      </c>
      <c r="G170" s="164" t="s">
        <v>307</v>
      </c>
      <c r="H170" s="165">
        <v>2</v>
      </c>
      <c r="I170" s="166"/>
      <c r="J170" s="167">
        <f t="shared" si="10"/>
        <v>0</v>
      </c>
      <c r="K170" s="168"/>
      <c r="L170" s="169"/>
      <c r="M170" s="170" t="s">
        <v>1</v>
      </c>
      <c r="N170" s="171" t="s">
        <v>43</v>
      </c>
      <c r="O170" s="54"/>
      <c r="P170" s="157">
        <f t="shared" si="11"/>
        <v>0</v>
      </c>
      <c r="Q170" s="157">
        <v>3.2000000000000001E-2</v>
      </c>
      <c r="R170" s="157">
        <f t="shared" si="12"/>
        <v>6.4000000000000001E-2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262</v>
      </c>
      <c r="AT170" s="159" t="s">
        <v>310</v>
      </c>
      <c r="AU170" s="159" t="s">
        <v>89</v>
      </c>
      <c r="AY170" s="14" t="s">
        <v>237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243</v>
      </c>
      <c r="BM170" s="159" t="s">
        <v>4359</v>
      </c>
    </row>
    <row r="171" spans="1:65" s="2" customFormat="1" ht="16.5" customHeight="1" x14ac:dyDescent="0.2">
      <c r="A171" s="29"/>
      <c r="B171" s="146"/>
      <c r="C171" s="161" t="s">
        <v>358</v>
      </c>
      <c r="D171" s="161" t="s">
        <v>310</v>
      </c>
      <c r="E171" s="162"/>
      <c r="F171" s="163" t="s">
        <v>4360</v>
      </c>
      <c r="G171" s="164" t="s">
        <v>307</v>
      </c>
      <c r="H171" s="165">
        <v>2</v>
      </c>
      <c r="I171" s="166"/>
      <c r="J171" s="167">
        <f t="shared" si="1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11"/>
        <v>0</v>
      </c>
      <c r="Q171" s="157">
        <v>1E-3</v>
      </c>
      <c r="R171" s="157">
        <f t="shared" si="12"/>
        <v>2E-3</v>
      </c>
      <c r="S171" s="157">
        <v>0</v>
      </c>
      <c r="T171" s="158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262</v>
      </c>
      <c r="AT171" s="159" t="s">
        <v>310</v>
      </c>
      <c r="AU171" s="159" t="s">
        <v>89</v>
      </c>
      <c r="AY171" s="14" t="s">
        <v>237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4" t="s">
        <v>89</v>
      </c>
      <c r="BK171" s="160">
        <f t="shared" si="19"/>
        <v>0</v>
      </c>
      <c r="BL171" s="14" t="s">
        <v>243</v>
      </c>
      <c r="BM171" s="159" t="s">
        <v>4361</v>
      </c>
    </row>
    <row r="172" spans="1:65" s="2" customFormat="1" ht="16.5" customHeight="1" x14ac:dyDescent="0.2">
      <c r="A172" s="29"/>
      <c r="B172" s="146"/>
      <c r="C172" s="147" t="s">
        <v>361</v>
      </c>
      <c r="D172" s="147" t="s">
        <v>240</v>
      </c>
      <c r="E172" s="148"/>
      <c r="F172" s="149" t="s">
        <v>4357</v>
      </c>
      <c r="G172" s="150" t="s">
        <v>307</v>
      </c>
      <c r="H172" s="151">
        <v>1</v>
      </c>
      <c r="I172" s="152"/>
      <c r="J172" s="153">
        <f t="shared" si="1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1"/>
        <v>0</v>
      </c>
      <c r="Q172" s="157">
        <v>0.10419</v>
      </c>
      <c r="R172" s="157">
        <f t="shared" si="12"/>
        <v>0.10419</v>
      </c>
      <c r="S172" s="157">
        <v>0</v>
      </c>
      <c r="T172" s="158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243</v>
      </c>
      <c r="BM172" s="159" t="s">
        <v>4362</v>
      </c>
    </row>
    <row r="173" spans="1:65" s="2" customFormat="1" ht="16.5" customHeight="1" x14ac:dyDescent="0.2">
      <c r="A173" s="29"/>
      <c r="B173" s="146"/>
      <c r="C173" s="161" t="s">
        <v>364</v>
      </c>
      <c r="D173" s="161" t="s">
        <v>310</v>
      </c>
      <c r="E173" s="162"/>
      <c r="F173" s="163" t="s">
        <v>4363</v>
      </c>
      <c r="G173" s="164" t="s">
        <v>307</v>
      </c>
      <c r="H173" s="165">
        <v>1</v>
      </c>
      <c r="I173" s="166"/>
      <c r="J173" s="167">
        <f t="shared" si="10"/>
        <v>0</v>
      </c>
      <c r="K173" s="168"/>
      <c r="L173" s="169"/>
      <c r="M173" s="170" t="s">
        <v>1</v>
      </c>
      <c r="N173" s="171" t="s">
        <v>43</v>
      </c>
      <c r="O173" s="54"/>
      <c r="P173" s="157">
        <f t="shared" si="11"/>
        <v>0</v>
      </c>
      <c r="Q173" s="157">
        <v>7.4999999999999997E-3</v>
      </c>
      <c r="R173" s="157">
        <f t="shared" si="12"/>
        <v>7.4999999999999997E-3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262</v>
      </c>
      <c r="AT173" s="159" t="s">
        <v>310</v>
      </c>
      <c r="AU173" s="159" t="s">
        <v>89</v>
      </c>
      <c r="AY173" s="14" t="s">
        <v>237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243</v>
      </c>
      <c r="BM173" s="159" t="s">
        <v>4364</v>
      </c>
    </row>
    <row r="174" spans="1:65" s="2" customFormat="1" ht="21.75" customHeight="1" x14ac:dyDescent="0.2">
      <c r="A174" s="29"/>
      <c r="B174" s="146"/>
      <c r="C174" s="147" t="s">
        <v>367</v>
      </c>
      <c r="D174" s="147" t="s">
        <v>240</v>
      </c>
      <c r="E174" s="148"/>
      <c r="F174" s="149" t="s">
        <v>4365</v>
      </c>
      <c r="G174" s="150" t="s">
        <v>307</v>
      </c>
      <c r="H174" s="151">
        <v>2</v>
      </c>
      <c r="I174" s="152"/>
      <c r="J174" s="153">
        <f t="shared" si="1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1"/>
        <v>0</v>
      </c>
      <c r="Q174" s="157">
        <v>2.5999999999999998E-4</v>
      </c>
      <c r="R174" s="157">
        <f t="shared" si="12"/>
        <v>5.1999999999999995E-4</v>
      </c>
      <c r="S174" s="157">
        <v>0</v>
      </c>
      <c r="T174" s="158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243</v>
      </c>
      <c r="AT174" s="159" t="s">
        <v>240</v>
      </c>
      <c r="AU174" s="159" t="s">
        <v>89</v>
      </c>
      <c r="AY174" s="14" t="s">
        <v>237</v>
      </c>
      <c r="BE174" s="160">
        <f t="shared" si="14"/>
        <v>0</v>
      </c>
      <c r="BF174" s="160">
        <f t="shared" si="15"/>
        <v>0</v>
      </c>
      <c r="BG174" s="160">
        <f t="shared" si="16"/>
        <v>0</v>
      </c>
      <c r="BH174" s="160">
        <f t="shared" si="17"/>
        <v>0</v>
      </c>
      <c r="BI174" s="160">
        <f t="shared" si="18"/>
        <v>0</v>
      </c>
      <c r="BJ174" s="14" t="s">
        <v>89</v>
      </c>
      <c r="BK174" s="160">
        <f t="shared" si="19"/>
        <v>0</v>
      </c>
      <c r="BL174" s="14" t="s">
        <v>243</v>
      </c>
      <c r="BM174" s="159" t="s">
        <v>4366</v>
      </c>
    </row>
    <row r="175" spans="1:65" s="2" customFormat="1" ht="33" customHeight="1" x14ac:dyDescent="0.2">
      <c r="A175" s="29"/>
      <c r="B175" s="146"/>
      <c r="C175" s="147" t="s">
        <v>370</v>
      </c>
      <c r="D175" s="147" t="s">
        <v>240</v>
      </c>
      <c r="E175" s="148"/>
      <c r="F175" s="149" t="s">
        <v>4367</v>
      </c>
      <c r="G175" s="150" t="s">
        <v>307</v>
      </c>
      <c r="H175" s="151">
        <v>1</v>
      </c>
      <c r="I175" s="152"/>
      <c r="J175" s="153">
        <f t="shared" si="1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1"/>
        <v>0</v>
      </c>
      <c r="Q175" s="157">
        <v>2.4000000000000001E-4</v>
      </c>
      <c r="R175" s="157">
        <f t="shared" si="12"/>
        <v>2.4000000000000001E-4</v>
      </c>
      <c r="S175" s="157">
        <v>0</v>
      </c>
      <c r="T175" s="158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243</v>
      </c>
      <c r="AT175" s="159" t="s">
        <v>240</v>
      </c>
      <c r="AU175" s="159" t="s">
        <v>89</v>
      </c>
      <c r="AY175" s="14" t="s">
        <v>237</v>
      </c>
      <c r="BE175" s="160">
        <f t="shared" si="14"/>
        <v>0</v>
      </c>
      <c r="BF175" s="160">
        <f t="shared" si="15"/>
        <v>0</v>
      </c>
      <c r="BG175" s="160">
        <f t="shared" si="16"/>
        <v>0</v>
      </c>
      <c r="BH175" s="160">
        <f t="shared" si="17"/>
        <v>0</v>
      </c>
      <c r="BI175" s="160">
        <f t="shared" si="18"/>
        <v>0</v>
      </c>
      <c r="BJ175" s="14" t="s">
        <v>89</v>
      </c>
      <c r="BK175" s="160">
        <f t="shared" si="19"/>
        <v>0</v>
      </c>
      <c r="BL175" s="14" t="s">
        <v>243</v>
      </c>
      <c r="BM175" s="159" t="s">
        <v>4368</v>
      </c>
    </row>
    <row r="176" spans="1:65" s="2" customFormat="1" ht="16.5" customHeight="1" x14ac:dyDescent="0.2">
      <c r="A176" s="29"/>
      <c r="B176" s="146"/>
      <c r="C176" s="147" t="s">
        <v>374</v>
      </c>
      <c r="D176" s="147" t="s">
        <v>240</v>
      </c>
      <c r="E176" s="148"/>
      <c r="F176" s="149" t="s">
        <v>4256</v>
      </c>
      <c r="G176" s="150" t="s">
        <v>376</v>
      </c>
      <c r="H176" s="151">
        <v>33</v>
      </c>
      <c r="I176" s="152"/>
      <c r="J176" s="153">
        <f t="shared" si="1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11"/>
        <v>0</v>
      </c>
      <c r="Q176" s="157">
        <v>8.0000000000000007E-5</v>
      </c>
      <c r="R176" s="157">
        <f t="shared" si="12"/>
        <v>2.6400000000000004E-3</v>
      </c>
      <c r="S176" s="157">
        <v>0</v>
      </c>
      <c r="T176" s="158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243</v>
      </c>
      <c r="AT176" s="159" t="s">
        <v>240</v>
      </c>
      <c r="AU176" s="159" t="s">
        <v>89</v>
      </c>
      <c r="AY176" s="14" t="s">
        <v>237</v>
      </c>
      <c r="BE176" s="160">
        <f t="shared" si="14"/>
        <v>0</v>
      </c>
      <c r="BF176" s="160">
        <f t="shared" si="15"/>
        <v>0</v>
      </c>
      <c r="BG176" s="160">
        <f t="shared" si="16"/>
        <v>0</v>
      </c>
      <c r="BH176" s="160">
        <f t="shared" si="17"/>
        <v>0</v>
      </c>
      <c r="BI176" s="160">
        <f t="shared" si="18"/>
        <v>0</v>
      </c>
      <c r="BJ176" s="14" t="s">
        <v>89</v>
      </c>
      <c r="BK176" s="160">
        <f t="shared" si="19"/>
        <v>0</v>
      </c>
      <c r="BL176" s="14" t="s">
        <v>243</v>
      </c>
      <c r="BM176" s="159" t="s">
        <v>4369</v>
      </c>
    </row>
    <row r="177" spans="1:65" s="12" customFormat="1" ht="22.95" customHeight="1" x14ac:dyDescent="0.25">
      <c r="B177" s="134"/>
      <c r="D177" s="135" t="s">
        <v>76</v>
      </c>
      <c r="E177" s="144"/>
      <c r="F177" s="144" t="s">
        <v>1460</v>
      </c>
      <c r="I177" s="137"/>
      <c r="J177" s="145">
        <f>BK177</f>
        <v>0</v>
      </c>
      <c r="L177" s="134"/>
      <c r="M177" s="138"/>
      <c r="N177" s="139"/>
      <c r="O177" s="139"/>
      <c r="P177" s="140">
        <f>SUM(P178:P179)</f>
        <v>0</v>
      </c>
      <c r="Q177" s="139"/>
      <c r="R177" s="140">
        <f>SUM(R178:R179)</f>
        <v>0</v>
      </c>
      <c r="S177" s="139"/>
      <c r="T177" s="141">
        <f>SUM(T178:T179)</f>
        <v>0</v>
      </c>
      <c r="AR177" s="135" t="s">
        <v>83</v>
      </c>
      <c r="AT177" s="142" t="s">
        <v>76</v>
      </c>
      <c r="AU177" s="142" t="s">
        <v>83</v>
      </c>
      <c r="AY177" s="135" t="s">
        <v>237</v>
      </c>
      <c r="BK177" s="143">
        <f>SUM(BK178:BK179)</f>
        <v>0</v>
      </c>
    </row>
    <row r="178" spans="1:65" s="2" customFormat="1" ht="33" customHeight="1" x14ac:dyDescent="0.2">
      <c r="A178" s="29"/>
      <c r="B178" s="146"/>
      <c r="C178" s="147" t="s">
        <v>378</v>
      </c>
      <c r="D178" s="147" t="s">
        <v>240</v>
      </c>
      <c r="E178" s="148"/>
      <c r="F178" s="149" t="s">
        <v>4264</v>
      </c>
      <c r="G178" s="150" t="s">
        <v>266</v>
      </c>
      <c r="H178" s="151">
        <v>36.923000000000002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0</v>
      </c>
      <c r="R178" s="157">
        <f>Q178*H178</f>
        <v>0</v>
      </c>
      <c r="S178" s="157">
        <v>0</v>
      </c>
      <c r="T178" s="158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243</v>
      </c>
      <c r="AT178" s="159" t="s">
        <v>240</v>
      </c>
      <c r="AU178" s="159" t="s">
        <v>89</v>
      </c>
      <c r="AY178" s="14" t="s">
        <v>237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243</v>
      </c>
      <c r="BM178" s="159" t="s">
        <v>4370</v>
      </c>
    </row>
    <row r="179" spans="1:65" s="2" customFormat="1" ht="44.25" customHeight="1" x14ac:dyDescent="0.2">
      <c r="A179" s="29"/>
      <c r="B179" s="146"/>
      <c r="C179" s="147" t="s">
        <v>381</v>
      </c>
      <c r="D179" s="147" t="s">
        <v>240</v>
      </c>
      <c r="E179" s="148"/>
      <c r="F179" s="149" t="s">
        <v>4371</v>
      </c>
      <c r="G179" s="150" t="s">
        <v>266</v>
      </c>
      <c r="H179" s="151">
        <v>36.923000000000002</v>
      </c>
      <c r="I179" s="152"/>
      <c r="J179" s="153">
        <f>ROUND(I179*H179,2)</f>
        <v>0</v>
      </c>
      <c r="K179" s="154"/>
      <c r="L179" s="30"/>
      <c r="M179" s="155" t="s">
        <v>1</v>
      </c>
      <c r="N179" s="156" t="s">
        <v>43</v>
      </c>
      <c r="O179" s="54"/>
      <c r="P179" s="157">
        <f>O179*H179</f>
        <v>0</v>
      </c>
      <c r="Q179" s="157">
        <v>0</v>
      </c>
      <c r="R179" s="157">
        <f>Q179*H179</f>
        <v>0</v>
      </c>
      <c r="S179" s="157">
        <v>0</v>
      </c>
      <c r="T179" s="158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243</v>
      </c>
      <c r="AT179" s="159" t="s">
        <v>240</v>
      </c>
      <c r="AU179" s="159" t="s">
        <v>89</v>
      </c>
      <c r="AY179" s="14" t="s">
        <v>237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4" t="s">
        <v>89</v>
      </c>
      <c r="BK179" s="160">
        <f>ROUND(I179*H179,2)</f>
        <v>0</v>
      </c>
      <c r="BL179" s="14" t="s">
        <v>243</v>
      </c>
      <c r="BM179" s="159" t="s">
        <v>4372</v>
      </c>
    </row>
    <row r="180" spans="1:65" s="12" customFormat="1" ht="25.95" customHeight="1" x14ac:dyDescent="0.25">
      <c r="B180" s="134"/>
      <c r="D180" s="135" t="s">
        <v>76</v>
      </c>
      <c r="E180" s="136"/>
      <c r="F180" s="136" t="s">
        <v>1081</v>
      </c>
      <c r="I180" s="137"/>
      <c r="J180" s="122">
        <f>BK180</f>
        <v>0</v>
      </c>
      <c r="L180" s="134"/>
      <c r="M180" s="138"/>
      <c r="N180" s="139"/>
      <c r="O180" s="139"/>
      <c r="P180" s="140">
        <f>P181+P185</f>
        <v>0</v>
      </c>
      <c r="Q180" s="139"/>
      <c r="R180" s="140">
        <f>R181+R185</f>
        <v>1.9820000000000001E-2</v>
      </c>
      <c r="S180" s="139"/>
      <c r="T180" s="141">
        <f>T181+T185</f>
        <v>0</v>
      </c>
      <c r="AR180" s="135" t="s">
        <v>247</v>
      </c>
      <c r="AT180" s="142" t="s">
        <v>76</v>
      </c>
      <c r="AU180" s="142" t="s">
        <v>77</v>
      </c>
      <c r="AY180" s="135" t="s">
        <v>237</v>
      </c>
      <c r="BK180" s="143">
        <f>BK181+BK185</f>
        <v>0</v>
      </c>
    </row>
    <row r="181" spans="1:65" s="12" customFormat="1" ht="22.95" customHeight="1" x14ac:dyDescent="0.25">
      <c r="B181" s="134"/>
      <c r="D181" s="135" t="s">
        <v>76</v>
      </c>
      <c r="E181" s="144"/>
      <c r="F181" s="144" t="s">
        <v>2699</v>
      </c>
      <c r="I181" s="137"/>
      <c r="J181" s="145">
        <f>BK181</f>
        <v>0</v>
      </c>
      <c r="L181" s="134"/>
      <c r="M181" s="138"/>
      <c r="N181" s="139"/>
      <c r="O181" s="139"/>
      <c r="P181" s="140">
        <f>SUM(P182:P184)</f>
        <v>0</v>
      </c>
      <c r="Q181" s="139"/>
      <c r="R181" s="140">
        <f>SUM(R182:R184)</f>
        <v>1.6619999999999999E-2</v>
      </c>
      <c r="S181" s="139"/>
      <c r="T181" s="141">
        <f>SUM(T182:T184)</f>
        <v>0</v>
      </c>
      <c r="AR181" s="135" t="s">
        <v>247</v>
      </c>
      <c r="AT181" s="142" t="s">
        <v>76</v>
      </c>
      <c r="AU181" s="142" t="s">
        <v>83</v>
      </c>
      <c r="AY181" s="135" t="s">
        <v>237</v>
      </c>
      <c r="BK181" s="143">
        <f>SUM(BK182:BK184)</f>
        <v>0</v>
      </c>
    </row>
    <row r="182" spans="1:65" s="2" customFormat="1" ht="16.5" customHeight="1" x14ac:dyDescent="0.2">
      <c r="A182" s="29"/>
      <c r="B182" s="146"/>
      <c r="C182" s="147" t="s">
        <v>384</v>
      </c>
      <c r="D182" s="147" t="s">
        <v>240</v>
      </c>
      <c r="E182" s="148"/>
      <c r="F182" s="149" t="s">
        <v>4373</v>
      </c>
      <c r="G182" s="150" t="s">
        <v>307</v>
      </c>
      <c r="H182" s="151">
        <v>2</v>
      </c>
      <c r="I182" s="152"/>
      <c r="J182" s="153">
        <f>ROUND(I182*H182,2)</f>
        <v>0</v>
      </c>
      <c r="K182" s="154"/>
      <c r="L182" s="30"/>
      <c r="M182" s="155" t="s">
        <v>1</v>
      </c>
      <c r="N182" s="156" t="s">
        <v>43</v>
      </c>
      <c r="O182" s="54"/>
      <c r="P182" s="157">
        <f>O182*H182</f>
        <v>0</v>
      </c>
      <c r="Q182" s="157">
        <v>2.1000000000000001E-4</v>
      </c>
      <c r="R182" s="157">
        <f>Q182*H182</f>
        <v>4.2000000000000002E-4</v>
      </c>
      <c r="S182" s="157">
        <v>0</v>
      </c>
      <c r="T182" s="158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436</v>
      </c>
      <c r="AT182" s="159" t="s">
        <v>240</v>
      </c>
      <c r="AU182" s="159" t="s">
        <v>89</v>
      </c>
      <c r="AY182" s="14" t="s">
        <v>237</v>
      </c>
      <c r="BE182" s="160">
        <f>IF(N182="základná",J182,0)</f>
        <v>0</v>
      </c>
      <c r="BF182" s="160">
        <f>IF(N182="znížená",J182,0)</f>
        <v>0</v>
      </c>
      <c r="BG182" s="160">
        <f>IF(N182="zákl. prenesená",J182,0)</f>
        <v>0</v>
      </c>
      <c r="BH182" s="160">
        <f>IF(N182="zníž. prenesená",J182,0)</f>
        <v>0</v>
      </c>
      <c r="BI182" s="160">
        <f>IF(N182="nulová",J182,0)</f>
        <v>0</v>
      </c>
      <c r="BJ182" s="14" t="s">
        <v>89</v>
      </c>
      <c r="BK182" s="160">
        <f>ROUND(I182*H182,2)</f>
        <v>0</v>
      </c>
      <c r="BL182" s="14" t="s">
        <v>436</v>
      </c>
      <c r="BM182" s="159" t="s">
        <v>4374</v>
      </c>
    </row>
    <row r="183" spans="1:65" s="2" customFormat="1" ht="16.5" customHeight="1" x14ac:dyDescent="0.2">
      <c r="A183" s="29"/>
      <c r="B183" s="146"/>
      <c r="C183" s="147" t="s">
        <v>387</v>
      </c>
      <c r="D183" s="147" t="s">
        <v>240</v>
      </c>
      <c r="E183" s="148"/>
      <c r="F183" s="149" t="s">
        <v>4375</v>
      </c>
      <c r="G183" s="150" t="s">
        <v>307</v>
      </c>
      <c r="H183" s="151">
        <v>1</v>
      </c>
      <c r="I183" s="152"/>
      <c r="J183" s="153">
        <f>ROUND(I183*H183,2)</f>
        <v>0</v>
      </c>
      <c r="K183" s="154"/>
      <c r="L183" s="30"/>
      <c r="M183" s="155" t="s">
        <v>1</v>
      </c>
      <c r="N183" s="156" t="s">
        <v>43</v>
      </c>
      <c r="O183" s="54"/>
      <c r="P183" s="157">
        <f>O183*H183</f>
        <v>0</v>
      </c>
      <c r="Q183" s="157">
        <v>0</v>
      </c>
      <c r="R183" s="157">
        <f>Q183*H183</f>
        <v>0</v>
      </c>
      <c r="S183" s="157">
        <v>0</v>
      </c>
      <c r="T183" s="158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436</v>
      </c>
      <c r="AT183" s="159" t="s">
        <v>240</v>
      </c>
      <c r="AU183" s="159" t="s">
        <v>89</v>
      </c>
      <c r="AY183" s="14" t="s">
        <v>237</v>
      </c>
      <c r="BE183" s="160">
        <f>IF(N183="základná",J183,0)</f>
        <v>0</v>
      </c>
      <c r="BF183" s="160">
        <f>IF(N183="znížená",J183,0)</f>
        <v>0</v>
      </c>
      <c r="BG183" s="160">
        <f>IF(N183="zákl. prenesená",J183,0)</f>
        <v>0</v>
      </c>
      <c r="BH183" s="160">
        <f>IF(N183="zníž. prenesená",J183,0)</f>
        <v>0</v>
      </c>
      <c r="BI183" s="160">
        <f>IF(N183="nulová",J183,0)</f>
        <v>0</v>
      </c>
      <c r="BJ183" s="14" t="s">
        <v>89</v>
      </c>
      <c r="BK183" s="160">
        <f>ROUND(I183*H183,2)</f>
        <v>0</v>
      </c>
      <c r="BL183" s="14" t="s">
        <v>436</v>
      </c>
      <c r="BM183" s="159" t="s">
        <v>4376</v>
      </c>
    </row>
    <row r="184" spans="1:65" s="2" customFormat="1" ht="16.5" customHeight="1" x14ac:dyDescent="0.2">
      <c r="A184" s="29"/>
      <c r="B184" s="146"/>
      <c r="C184" s="161" t="s">
        <v>390</v>
      </c>
      <c r="D184" s="161" t="s">
        <v>310</v>
      </c>
      <c r="E184" s="162"/>
      <c r="F184" s="163" t="s">
        <v>4377</v>
      </c>
      <c r="G184" s="164" t="s">
        <v>307</v>
      </c>
      <c r="H184" s="165">
        <v>1</v>
      </c>
      <c r="I184" s="166"/>
      <c r="J184" s="167">
        <f>ROUND(I184*H184,2)</f>
        <v>0</v>
      </c>
      <c r="K184" s="168"/>
      <c r="L184" s="169"/>
      <c r="M184" s="170" t="s">
        <v>1</v>
      </c>
      <c r="N184" s="171" t="s">
        <v>43</v>
      </c>
      <c r="O184" s="54"/>
      <c r="P184" s="157">
        <f>O184*H184</f>
        <v>0</v>
      </c>
      <c r="Q184" s="157">
        <v>1.6199999999999999E-2</v>
      </c>
      <c r="R184" s="157">
        <f>Q184*H184</f>
        <v>1.6199999999999999E-2</v>
      </c>
      <c r="S184" s="157">
        <v>0</v>
      </c>
      <c r="T184" s="158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574</v>
      </c>
      <c r="AT184" s="159" t="s">
        <v>310</v>
      </c>
      <c r="AU184" s="159" t="s">
        <v>89</v>
      </c>
      <c r="AY184" s="14" t="s">
        <v>237</v>
      </c>
      <c r="BE184" s="160">
        <f>IF(N184="základná",J184,0)</f>
        <v>0</v>
      </c>
      <c r="BF184" s="160">
        <f>IF(N184="znížená",J184,0)</f>
        <v>0</v>
      </c>
      <c r="BG184" s="160">
        <f>IF(N184="zákl. prenesená",J184,0)</f>
        <v>0</v>
      </c>
      <c r="BH184" s="160">
        <f>IF(N184="zníž. prenesená",J184,0)</f>
        <v>0</v>
      </c>
      <c r="BI184" s="160">
        <f>IF(N184="nulová",J184,0)</f>
        <v>0</v>
      </c>
      <c r="BJ184" s="14" t="s">
        <v>89</v>
      </c>
      <c r="BK184" s="160">
        <f>ROUND(I184*H184,2)</f>
        <v>0</v>
      </c>
      <c r="BL184" s="14" t="s">
        <v>574</v>
      </c>
      <c r="BM184" s="159" t="s">
        <v>4378</v>
      </c>
    </row>
    <row r="185" spans="1:65" s="12" customFormat="1" ht="22.95" customHeight="1" x14ac:dyDescent="0.25">
      <c r="B185" s="134"/>
      <c r="D185" s="135" t="s">
        <v>76</v>
      </c>
      <c r="E185" s="144"/>
      <c r="F185" s="144" t="s">
        <v>2349</v>
      </c>
      <c r="I185" s="137"/>
      <c r="J185" s="145">
        <f>BK185</f>
        <v>0</v>
      </c>
      <c r="L185" s="134"/>
      <c r="M185" s="138"/>
      <c r="N185" s="139"/>
      <c r="O185" s="139"/>
      <c r="P185" s="140">
        <f>SUM(P186:P187)</f>
        <v>0</v>
      </c>
      <c r="Q185" s="139"/>
      <c r="R185" s="140">
        <f>SUM(R186:R187)</f>
        <v>3.2000000000000002E-3</v>
      </c>
      <c r="S185" s="139"/>
      <c r="T185" s="141">
        <f>SUM(T186:T187)</f>
        <v>0</v>
      </c>
      <c r="AR185" s="135" t="s">
        <v>247</v>
      </c>
      <c r="AT185" s="142" t="s">
        <v>76</v>
      </c>
      <c r="AU185" s="142" t="s">
        <v>83</v>
      </c>
      <c r="AY185" s="135" t="s">
        <v>237</v>
      </c>
      <c r="BK185" s="143">
        <f>SUM(BK186:BK187)</f>
        <v>0</v>
      </c>
    </row>
    <row r="186" spans="1:65" s="2" customFormat="1" ht="21.75" customHeight="1" x14ac:dyDescent="0.2">
      <c r="A186" s="29"/>
      <c r="B186" s="146"/>
      <c r="C186" s="147" t="s">
        <v>244</v>
      </c>
      <c r="D186" s="147" t="s">
        <v>240</v>
      </c>
      <c r="E186" s="148"/>
      <c r="F186" s="149" t="s">
        <v>4297</v>
      </c>
      <c r="G186" s="150" t="s">
        <v>376</v>
      </c>
      <c r="H186" s="151">
        <v>32</v>
      </c>
      <c r="I186" s="152"/>
      <c r="J186" s="153">
        <f>ROUND(I186*H186,2)</f>
        <v>0</v>
      </c>
      <c r="K186" s="154"/>
      <c r="L186" s="30"/>
      <c r="M186" s="155" t="s">
        <v>1</v>
      </c>
      <c r="N186" s="156" t="s">
        <v>43</v>
      </c>
      <c r="O186" s="54"/>
      <c r="P186" s="157">
        <f>O186*H186</f>
        <v>0</v>
      </c>
      <c r="Q186" s="157">
        <v>0</v>
      </c>
      <c r="R186" s="157">
        <f>Q186*H186</f>
        <v>0</v>
      </c>
      <c r="S186" s="157">
        <v>0</v>
      </c>
      <c r="T186" s="158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436</v>
      </c>
      <c r="AT186" s="159" t="s">
        <v>240</v>
      </c>
      <c r="AU186" s="159" t="s">
        <v>89</v>
      </c>
      <c r="AY186" s="14" t="s">
        <v>237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4" t="s">
        <v>89</v>
      </c>
      <c r="BK186" s="160">
        <f>ROUND(I186*H186,2)</f>
        <v>0</v>
      </c>
      <c r="BL186" s="14" t="s">
        <v>436</v>
      </c>
      <c r="BM186" s="159" t="s">
        <v>4379</v>
      </c>
    </row>
    <row r="187" spans="1:65" s="2" customFormat="1" ht="21.75" customHeight="1" x14ac:dyDescent="0.2">
      <c r="A187" s="29"/>
      <c r="B187" s="146"/>
      <c r="C187" s="161" t="s">
        <v>394</v>
      </c>
      <c r="D187" s="161" t="s">
        <v>310</v>
      </c>
      <c r="E187" s="162"/>
      <c r="F187" s="163" t="s">
        <v>4299</v>
      </c>
      <c r="G187" s="164" t="s">
        <v>376</v>
      </c>
      <c r="H187" s="165">
        <v>32</v>
      </c>
      <c r="I187" s="166"/>
      <c r="J187" s="167">
        <f>ROUND(I187*H187,2)</f>
        <v>0</v>
      </c>
      <c r="K187" s="168"/>
      <c r="L187" s="169"/>
      <c r="M187" s="170" t="s">
        <v>1</v>
      </c>
      <c r="N187" s="171" t="s">
        <v>43</v>
      </c>
      <c r="O187" s="54"/>
      <c r="P187" s="157">
        <f>O187*H187</f>
        <v>0</v>
      </c>
      <c r="Q187" s="157">
        <v>1E-4</v>
      </c>
      <c r="R187" s="157">
        <f>Q187*H187</f>
        <v>3.2000000000000002E-3</v>
      </c>
      <c r="S187" s="157">
        <v>0</v>
      </c>
      <c r="T187" s="158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574</v>
      </c>
      <c r="AT187" s="159" t="s">
        <v>310</v>
      </c>
      <c r="AU187" s="159" t="s">
        <v>89</v>
      </c>
      <c r="AY187" s="14" t="s">
        <v>237</v>
      </c>
      <c r="BE187" s="160">
        <f>IF(N187="základná",J187,0)</f>
        <v>0</v>
      </c>
      <c r="BF187" s="160">
        <f>IF(N187="znížená",J187,0)</f>
        <v>0</v>
      </c>
      <c r="BG187" s="160">
        <f>IF(N187="zákl. prenesená",J187,0)</f>
        <v>0</v>
      </c>
      <c r="BH187" s="160">
        <f>IF(N187="zníž. prenesená",J187,0)</f>
        <v>0</v>
      </c>
      <c r="BI187" s="160">
        <f>IF(N187="nulová",J187,0)</f>
        <v>0</v>
      </c>
      <c r="BJ187" s="14" t="s">
        <v>89</v>
      </c>
      <c r="BK187" s="160">
        <f>ROUND(I187*H187,2)</f>
        <v>0</v>
      </c>
      <c r="BL187" s="14" t="s">
        <v>574</v>
      </c>
      <c r="BM187" s="159" t="s">
        <v>4380</v>
      </c>
    </row>
    <row r="188" spans="1:65" s="12" customFormat="1" ht="25.95" customHeight="1" x14ac:dyDescent="0.25">
      <c r="B188" s="134"/>
      <c r="D188" s="135" t="s">
        <v>76</v>
      </c>
      <c r="E188" s="136"/>
      <c r="F188" s="136" t="s">
        <v>1828</v>
      </c>
      <c r="I188" s="137"/>
      <c r="J188" s="122">
        <f>BK188</f>
        <v>0</v>
      </c>
      <c r="L188" s="134"/>
      <c r="M188" s="138"/>
      <c r="N188" s="139"/>
      <c r="O188" s="139"/>
      <c r="P188" s="140">
        <f>SUM(P189:P190)</f>
        <v>0</v>
      </c>
      <c r="Q188" s="139"/>
      <c r="R188" s="140">
        <f>SUM(R189:R190)</f>
        <v>0</v>
      </c>
      <c r="S188" s="139"/>
      <c r="T188" s="141">
        <f>SUM(T189:T190)</f>
        <v>0</v>
      </c>
      <c r="AR188" s="135" t="s">
        <v>243</v>
      </c>
      <c r="AT188" s="142" t="s">
        <v>76</v>
      </c>
      <c r="AU188" s="142" t="s">
        <v>77</v>
      </c>
      <c r="AY188" s="135" t="s">
        <v>237</v>
      </c>
      <c r="BK188" s="143">
        <f>SUM(BK189:BK190)</f>
        <v>0</v>
      </c>
    </row>
    <row r="189" spans="1:65" s="2" customFormat="1" ht="33" customHeight="1" x14ac:dyDescent="0.2">
      <c r="A189" s="29"/>
      <c r="B189" s="146"/>
      <c r="C189" s="147" t="s">
        <v>246</v>
      </c>
      <c r="D189" s="147" t="s">
        <v>240</v>
      </c>
      <c r="E189" s="148"/>
      <c r="F189" s="149" t="s">
        <v>2049</v>
      </c>
      <c r="G189" s="150" t="s">
        <v>454</v>
      </c>
      <c r="H189" s="151">
        <v>16</v>
      </c>
      <c r="I189" s="152"/>
      <c r="J189" s="153">
        <f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>O189*H189</f>
        <v>0</v>
      </c>
      <c r="Q189" s="157">
        <v>0</v>
      </c>
      <c r="R189" s="157">
        <f>Q189*H189</f>
        <v>0</v>
      </c>
      <c r="S189" s="157">
        <v>0</v>
      </c>
      <c r="T189" s="158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972</v>
      </c>
      <c r="AT189" s="159" t="s">
        <v>240</v>
      </c>
      <c r="AU189" s="159" t="s">
        <v>83</v>
      </c>
      <c r="AY189" s="14" t="s">
        <v>237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4" t="s">
        <v>89</v>
      </c>
      <c r="BK189" s="160">
        <f>ROUND(I189*H189,2)</f>
        <v>0</v>
      </c>
      <c r="BL189" s="14" t="s">
        <v>972</v>
      </c>
      <c r="BM189" s="159" t="s">
        <v>4381</v>
      </c>
    </row>
    <row r="190" spans="1:65" s="2" customFormat="1" ht="33" customHeight="1" x14ac:dyDescent="0.2">
      <c r="A190" s="29"/>
      <c r="B190" s="146"/>
      <c r="C190" s="147" t="s">
        <v>399</v>
      </c>
      <c r="D190" s="147" t="s">
        <v>240</v>
      </c>
      <c r="E190" s="148"/>
      <c r="F190" s="149" t="s">
        <v>1831</v>
      </c>
      <c r="G190" s="150" t="s">
        <v>454</v>
      </c>
      <c r="H190" s="151">
        <v>16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972</v>
      </c>
      <c r="AT190" s="159" t="s">
        <v>240</v>
      </c>
      <c r="AU190" s="159" t="s">
        <v>83</v>
      </c>
      <c r="AY190" s="14" t="s">
        <v>237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972</v>
      </c>
      <c r="BM190" s="159" t="s">
        <v>4382</v>
      </c>
    </row>
    <row r="191" spans="1:65" s="12" customFormat="1" ht="25.95" customHeight="1" x14ac:dyDescent="0.25">
      <c r="B191" s="134"/>
      <c r="D191" s="135" t="s">
        <v>76</v>
      </c>
      <c r="E191" s="136"/>
      <c r="F191" s="136" t="s">
        <v>467</v>
      </c>
      <c r="I191" s="137"/>
      <c r="J191" s="122">
        <f>BK191</f>
        <v>0</v>
      </c>
      <c r="L191" s="134"/>
      <c r="M191" s="138"/>
      <c r="N191" s="139"/>
      <c r="O191" s="139"/>
      <c r="P191" s="140">
        <f>SUM(P192:P193)</f>
        <v>0</v>
      </c>
      <c r="Q191" s="139"/>
      <c r="R191" s="140">
        <f>SUM(R192:R193)</f>
        <v>0</v>
      </c>
      <c r="S191" s="139"/>
      <c r="T191" s="141">
        <f>SUM(T192:T193)</f>
        <v>0</v>
      </c>
      <c r="AR191" s="135" t="s">
        <v>252</v>
      </c>
      <c r="AT191" s="142" t="s">
        <v>76</v>
      </c>
      <c r="AU191" s="142" t="s">
        <v>77</v>
      </c>
      <c r="AY191" s="135" t="s">
        <v>237</v>
      </c>
      <c r="BK191" s="143">
        <f>SUM(BK192:BK193)</f>
        <v>0</v>
      </c>
    </row>
    <row r="192" spans="1:65" s="2" customFormat="1" ht="44.25" customHeight="1" x14ac:dyDescent="0.2">
      <c r="A192" s="29"/>
      <c r="B192" s="146"/>
      <c r="C192" s="147" t="s">
        <v>249</v>
      </c>
      <c r="D192" s="147" t="s">
        <v>240</v>
      </c>
      <c r="E192" s="148"/>
      <c r="F192" s="149" t="s">
        <v>3333</v>
      </c>
      <c r="G192" s="150" t="s">
        <v>469</v>
      </c>
      <c r="H192" s="151">
        <v>1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470</v>
      </c>
      <c r="AT192" s="159" t="s">
        <v>240</v>
      </c>
      <c r="AU192" s="159" t="s">
        <v>83</v>
      </c>
      <c r="AY192" s="14" t="s">
        <v>237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470</v>
      </c>
      <c r="BM192" s="159" t="s">
        <v>4383</v>
      </c>
    </row>
    <row r="193" spans="1:65" s="2" customFormat="1" ht="21.75" customHeight="1" x14ac:dyDescent="0.2">
      <c r="A193" s="29"/>
      <c r="B193" s="146"/>
      <c r="C193" s="147" t="s">
        <v>410</v>
      </c>
      <c r="D193" s="147" t="s">
        <v>240</v>
      </c>
      <c r="E193" s="148"/>
      <c r="F193" s="149" t="s">
        <v>2052</v>
      </c>
      <c r="G193" s="150" t="s">
        <v>469</v>
      </c>
      <c r="H193" s="151">
        <v>1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470</v>
      </c>
      <c r="AT193" s="159" t="s">
        <v>240</v>
      </c>
      <c r="AU193" s="159" t="s">
        <v>83</v>
      </c>
      <c r="AY193" s="14" t="s">
        <v>237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470</v>
      </c>
      <c r="BM193" s="159" t="s">
        <v>4384</v>
      </c>
    </row>
    <row r="194" spans="1:65" s="2" customFormat="1" ht="6.9" customHeight="1" x14ac:dyDescent="0.2">
      <c r="A194" s="29"/>
      <c r="B194" s="43"/>
      <c r="C194" s="44"/>
      <c r="D194" s="44"/>
      <c r="E194" s="44"/>
      <c r="F194" s="44"/>
      <c r="G194" s="44"/>
      <c r="H194" s="44"/>
      <c r="I194" s="44"/>
      <c r="J194" s="44"/>
      <c r="K194" s="44"/>
      <c r="L194" s="30"/>
      <c r="M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</row>
  </sheetData>
  <autoFilter ref="C127:K193" xr:uid="{00000000-0009-0000-0000-00001B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194" xr:uid="{00000000-0002-0000-1B00-000000000000}">
      <formula1>"K, M"</formula1>
    </dataValidation>
    <dataValidation type="list" allowBlank="1" showInputMessage="1" showErrorMessage="1" error="Povolené sú hodnoty základná, znížená, nulová." sqref="N194" xr:uid="{00000000-0002-0000-1B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BM197"/>
  <sheetViews>
    <sheetView showGridLines="0" topLeftCell="A130" zoomScaleNormal="100" workbookViewId="0">
      <selection activeCell="J130" sqref="J130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179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2" customFormat="1" ht="12" customHeight="1" x14ac:dyDescent="0.2">
      <c r="A8" s="29"/>
      <c r="B8" s="30"/>
      <c r="C8" s="29"/>
      <c r="D8" s="24" t="s">
        <v>201</v>
      </c>
      <c r="E8" s="29"/>
      <c r="F8" s="29"/>
      <c r="G8" s="29"/>
      <c r="H8" s="29"/>
      <c r="I8" s="29"/>
      <c r="J8" s="29"/>
      <c r="K8" s="29"/>
      <c r="L8" s="38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 x14ac:dyDescent="0.2">
      <c r="A9" s="29"/>
      <c r="B9" s="30"/>
      <c r="C9" s="29"/>
      <c r="D9" s="29"/>
      <c r="E9" s="214" t="s">
        <v>4385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x14ac:dyDescent="0.2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 x14ac:dyDescent="0.2">
      <c r="A11" s="29"/>
      <c r="B11" s="30"/>
      <c r="C11" s="29"/>
      <c r="D11" s="24" t="s">
        <v>17</v>
      </c>
      <c r="E11" s="29"/>
      <c r="F11" s="22" t="s">
        <v>1</v>
      </c>
      <c r="G11" s="29"/>
      <c r="H11" s="29"/>
      <c r="I11" s="24" t="s">
        <v>18</v>
      </c>
      <c r="J11" s="22" t="s">
        <v>1</v>
      </c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 x14ac:dyDescent="0.2">
      <c r="A12" s="29"/>
      <c r="B12" s="30"/>
      <c r="C12" s="29"/>
      <c r="D12" s="24" t="s">
        <v>19</v>
      </c>
      <c r="E12" s="29"/>
      <c r="F12" s="22" t="s">
        <v>20</v>
      </c>
      <c r="G12" s="29"/>
      <c r="H12" s="29"/>
      <c r="I12" s="24" t="s">
        <v>21</v>
      </c>
      <c r="J12" s="51">
        <f>'Rekapitulácia stavby'!AN8</f>
        <v>44354</v>
      </c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 x14ac:dyDescent="0.2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22</v>
      </c>
      <c r="E14" s="29"/>
      <c r="F14" s="29"/>
      <c r="G14" s="29"/>
      <c r="H14" s="29"/>
      <c r="I14" s="24" t="s">
        <v>23</v>
      </c>
      <c r="J14" s="22" t="s">
        <v>1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 x14ac:dyDescent="0.2">
      <c r="A15" s="29"/>
      <c r="B15" s="30"/>
      <c r="C15" s="29"/>
      <c r="D15" s="29"/>
      <c r="E15" s="22" t="s">
        <v>24</v>
      </c>
      <c r="F15" s="29"/>
      <c r="G15" s="29"/>
      <c r="H15" s="29"/>
      <c r="I15" s="24" t="s">
        <v>25</v>
      </c>
      <c r="J15" s="22" t="s">
        <v>1</v>
      </c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 x14ac:dyDescent="0.2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 x14ac:dyDescent="0.2">
      <c r="A17" s="29"/>
      <c r="B17" s="30"/>
      <c r="C17" s="29"/>
      <c r="D17" s="24" t="s">
        <v>26</v>
      </c>
      <c r="E17" s="29"/>
      <c r="F17" s="29"/>
      <c r="G17" s="29"/>
      <c r="H17" s="29"/>
      <c r="I17" s="24" t="s">
        <v>23</v>
      </c>
      <c r="J17" s="25" t="str">
        <f>'Rekapitulácia stavby'!AN13</f>
        <v>Vyplň údaj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 x14ac:dyDescent="0.2">
      <c r="A18" s="29"/>
      <c r="B18" s="30"/>
      <c r="C18" s="29"/>
      <c r="D18" s="29"/>
      <c r="E18" s="243" t="str">
        <f>'Rekapitulácia stavby'!E14</f>
        <v>Vyplň údaj</v>
      </c>
      <c r="F18" s="229"/>
      <c r="G18" s="229"/>
      <c r="H18" s="229"/>
      <c r="I18" s="24" t="s">
        <v>25</v>
      </c>
      <c r="J18" s="25" t="str">
        <f>'Rekapitulácia stavby'!AN14</f>
        <v>Vyplň údaj</v>
      </c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 x14ac:dyDescent="0.2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 x14ac:dyDescent="0.2">
      <c r="A20" s="29"/>
      <c r="B20" s="30"/>
      <c r="C20" s="29"/>
      <c r="D20" s="24" t="s">
        <v>28</v>
      </c>
      <c r="E20" s="29"/>
      <c r="F20" s="29"/>
      <c r="G20" s="29"/>
      <c r="H20" s="29"/>
      <c r="I20" s="24" t="s">
        <v>23</v>
      </c>
      <c r="J20" s="22" t="s">
        <v>29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 x14ac:dyDescent="0.2">
      <c r="A21" s="29"/>
      <c r="B21" s="30"/>
      <c r="C21" s="29"/>
      <c r="D21" s="29"/>
      <c r="E21" s="22" t="s">
        <v>30</v>
      </c>
      <c r="F21" s="29"/>
      <c r="G21" s="29"/>
      <c r="H21" s="29"/>
      <c r="I21" s="24" t="s">
        <v>25</v>
      </c>
      <c r="J21" s="22" t="s">
        <v>31</v>
      </c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 x14ac:dyDescent="0.2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 x14ac:dyDescent="0.2">
      <c r="A23" s="29"/>
      <c r="B23" s="30"/>
      <c r="C23" s="29"/>
      <c r="D23" s="24" t="s">
        <v>33</v>
      </c>
      <c r="E23" s="29"/>
      <c r="F23" s="29"/>
      <c r="G23" s="29"/>
      <c r="H23" s="29"/>
      <c r="I23" s="24" t="s">
        <v>23</v>
      </c>
      <c r="J23" s="22" t="str">
        <f>IF('Rekapitulácia stavby'!AN19="","",'Rekapitulácia stavby'!AN19)</f>
        <v/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 x14ac:dyDescent="0.2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25</v>
      </c>
      <c r="J24" s="22" t="str">
        <f>IF('Rekapitulácia stavby'!AN20="","",'Rekapitulácia stavby'!AN20)</f>
        <v/>
      </c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 x14ac:dyDescent="0.2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 x14ac:dyDescent="0.2">
      <c r="A26" s="29"/>
      <c r="B26" s="30"/>
      <c r="C26" s="29"/>
      <c r="D26" s="24" t="s">
        <v>35</v>
      </c>
      <c r="E26" s="29"/>
      <c r="F26" s="29"/>
      <c r="G26" s="29"/>
      <c r="H26" s="29"/>
      <c r="I26" s="29"/>
      <c r="J26" s="29"/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 x14ac:dyDescent="0.2">
      <c r="A27" s="95"/>
      <c r="B27" s="96"/>
      <c r="C27" s="95"/>
      <c r="D27" s="95"/>
      <c r="E27" s="233" t="s">
        <v>36</v>
      </c>
      <c r="F27" s="233"/>
      <c r="G27" s="233"/>
      <c r="H27" s="233"/>
      <c r="I27" s="95"/>
      <c r="J27" s="95"/>
      <c r="K27" s="95"/>
      <c r="L27" s="97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s="2" customFormat="1" ht="6.9" customHeight="1" x14ac:dyDescent="0.2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 x14ac:dyDescent="0.2">
      <c r="A29" s="29"/>
      <c r="B29" s="30"/>
      <c r="C29" s="29"/>
      <c r="D29" s="62"/>
      <c r="E29" s="62"/>
      <c r="F29" s="62"/>
      <c r="G29" s="62"/>
      <c r="H29" s="62"/>
      <c r="I29" s="62"/>
      <c r="J29" s="62"/>
      <c r="K29" s="62"/>
      <c r="L29" s="38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 x14ac:dyDescent="0.2">
      <c r="A30" s="29"/>
      <c r="B30" s="30"/>
      <c r="C30" s="29"/>
      <c r="D30" s="98" t="s">
        <v>37</v>
      </c>
      <c r="E30" s="29"/>
      <c r="F30" s="29"/>
      <c r="G30" s="29"/>
      <c r="H30" s="29"/>
      <c r="I30" s="29"/>
      <c r="J30" s="67">
        <f>ROUND(J129, 2)</f>
        <v>0</v>
      </c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 x14ac:dyDescent="0.2">
      <c r="A32" s="29"/>
      <c r="B32" s="30"/>
      <c r="C32" s="29"/>
      <c r="D32" s="29"/>
      <c r="E32" s="29"/>
      <c r="F32" s="33" t="s">
        <v>39</v>
      </c>
      <c r="G32" s="29"/>
      <c r="H32" s="29"/>
      <c r="I32" s="33" t="s">
        <v>38</v>
      </c>
      <c r="J32" s="33" t="s">
        <v>40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 x14ac:dyDescent="0.2">
      <c r="A33" s="29"/>
      <c r="B33" s="30"/>
      <c r="C33" s="29"/>
      <c r="D33" s="99" t="s">
        <v>41</v>
      </c>
      <c r="E33" s="24" t="s">
        <v>42</v>
      </c>
      <c r="F33" s="100" t="e">
        <f>ROUND((ROUND((SUM(BE129:BE196)),  2) + SUM(#REF!)), 2)</f>
        <v>#REF!</v>
      </c>
      <c r="G33" s="29"/>
      <c r="H33" s="29"/>
      <c r="I33" s="101">
        <v>0.2</v>
      </c>
      <c r="J33" s="100" t="e">
        <f>ROUND((ROUND(((SUM(BE129:BE196))*I33),  2) + (SUM(#REF!)*I33)), 2)</f>
        <v>#REF!</v>
      </c>
      <c r="K33" s="29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4" t="s">
        <v>43</v>
      </c>
      <c r="F34" s="100" t="e">
        <f>ROUND((ROUND((SUM(BF129:BF196)),  2) + SUM(#REF!)), 2)</f>
        <v>#REF!</v>
      </c>
      <c r="G34" s="29"/>
      <c r="H34" s="29"/>
      <c r="I34" s="101">
        <v>0.2</v>
      </c>
      <c r="J34" s="100" t="e">
        <f>ROUND((ROUND(((SUM(BF129:BF196))*I34),  2) + (SUM(#REF!)*I34)), 2)</f>
        <v>#REF!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 x14ac:dyDescent="0.2">
      <c r="A35" s="29"/>
      <c r="B35" s="30"/>
      <c r="C35" s="29"/>
      <c r="D35" s="29"/>
      <c r="E35" s="24" t="s">
        <v>44</v>
      </c>
      <c r="F35" s="100" t="e">
        <f>ROUND((ROUND((SUM(BG129:BG196)),  2) + SUM(#REF!)), 2)</f>
        <v>#REF!</v>
      </c>
      <c r="G35" s="29"/>
      <c r="H35" s="29"/>
      <c r="I35" s="101">
        <v>0.2</v>
      </c>
      <c r="J35" s="100">
        <f>0</f>
        <v>0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 x14ac:dyDescent="0.2">
      <c r="A36" s="29"/>
      <c r="B36" s="30"/>
      <c r="C36" s="29"/>
      <c r="D36" s="29"/>
      <c r="E36" s="24" t="s">
        <v>45</v>
      </c>
      <c r="F36" s="100" t="e">
        <f>ROUND((ROUND((SUM(BH129:BH196)),  2) + SUM(#REF!)), 2)</f>
        <v>#REF!</v>
      </c>
      <c r="G36" s="29"/>
      <c r="H36" s="29"/>
      <c r="I36" s="101">
        <v>0.2</v>
      </c>
      <c r="J36" s="100">
        <f>0</f>
        <v>0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46</v>
      </c>
      <c r="F37" s="100" t="e">
        <f>ROUND((ROUND((SUM(BI129:BI196)),  2) + SUM(#REF!)), 2)</f>
        <v>#REF!</v>
      </c>
      <c r="G37" s="29"/>
      <c r="H37" s="29"/>
      <c r="I37" s="101">
        <v>0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 x14ac:dyDescent="0.2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 x14ac:dyDescent="0.2">
      <c r="A39" s="29"/>
      <c r="B39" s="30"/>
      <c r="C39" s="102"/>
      <c r="D39" s="103" t="s">
        <v>47</v>
      </c>
      <c r="E39" s="56"/>
      <c r="F39" s="56"/>
      <c r="G39" s="104" t="s">
        <v>48</v>
      </c>
      <c r="H39" s="105" t="s">
        <v>49</v>
      </c>
      <c r="I39" s="56"/>
      <c r="J39" s="106" t="e">
        <f>SUM(J30:J37)</f>
        <v>#REF!</v>
      </c>
      <c r="K39" s="107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 x14ac:dyDescent="0.2">
      <c r="B41" s="17"/>
      <c r="L41" s="17"/>
    </row>
    <row r="42" spans="1:31" s="1" customFormat="1" ht="14.4" customHeight="1" x14ac:dyDescent="0.2">
      <c r="B42" s="17"/>
      <c r="L42" s="17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 x14ac:dyDescent="0.2">
      <c r="A86" s="29"/>
      <c r="B86" s="30"/>
      <c r="C86" s="24" t="s">
        <v>201</v>
      </c>
      <c r="D86" s="29"/>
      <c r="E86" s="29"/>
      <c r="F86" s="29"/>
      <c r="G86" s="29"/>
      <c r="H86" s="29"/>
      <c r="I86" s="29"/>
      <c r="J86" s="29"/>
      <c r="K86" s="29"/>
      <c r="L86" s="38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 x14ac:dyDescent="0.2">
      <c r="A87" s="29"/>
      <c r="B87" s="30"/>
      <c r="C87" s="29"/>
      <c r="D87" s="29"/>
      <c r="E87" s="214" t="str">
        <f>E9</f>
        <v>2044 (9) - SOŠ hotelových služieb a dopravy – modernizácia odborného vzdelávania SO 26 - Kanalizačná prípojka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 x14ac:dyDescent="0.2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 x14ac:dyDescent="0.2">
      <c r="A89" s="29"/>
      <c r="B89" s="30"/>
      <c r="C89" s="24" t="s">
        <v>19</v>
      </c>
      <c r="D89" s="29"/>
      <c r="E89" s="29"/>
      <c r="F89" s="22" t="str">
        <f>F12</f>
        <v>Lučenec</v>
      </c>
      <c r="G89" s="29"/>
      <c r="H89" s="29"/>
      <c r="I89" s="24" t="s">
        <v>21</v>
      </c>
      <c r="J89" s="51">
        <f>IF(J12="","",J12)</f>
        <v>44354</v>
      </c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 x14ac:dyDescent="0.2">
      <c r="A91" s="29"/>
      <c r="B91" s="30"/>
      <c r="C91" s="24" t="s">
        <v>22</v>
      </c>
      <c r="D91" s="29"/>
      <c r="E91" s="29"/>
      <c r="F91" s="22" t="str">
        <f>E15</f>
        <v>Banskobystrický samosprávny kraj</v>
      </c>
      <c r="G91" s="29"/>
      <c r="H91" s="29"/>
      <c r="I91" s="24" t="s">
        <v>28</v>
      </c>
      <c r="J91" s="27" t="str">
        <f>E21</f>
        <v>DESIGN ENGINEERING, a.s.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 x14ac:dyDescent="0.2">
      <c r="A92" s="29"/>
      <c r="B92" s="30"/>
      <c r="C92" s="24" t="s">
        <v>26</v>
      </c>
      <c r="D92" s="29"/>
      <c r="E92" s="29"/>
      <c r="F92" s="22" t="str">
        <f>IF(E18="","",E18)</f>
        <v>Vyplň údaj</v>
      </c>
      <c r="G92" s="29"/>
      <c r="H92" s="29"/>
      <c r="I92" s="24" t="s">
        <v>33</v>
      </c>
      <c r="J92" s="27" t="str">
        <f>E24</f>
        <v xml:space="preserve"> </v>
      </c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 x14ac:dyDescent="0.2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 x14ac:dyDescent="0.2">
      <c r="A94" s="29"/>
      <c r="B94" s="30"/>
      <c r="C94" s="110" t="s">
        <v>206</v>
      </c>
      <c r="D94" s="102"/>
      <c r="E94" s="102"/>
      <c r="F94" s="102"/>
      <c r="G94" s="102"/>
      <c r="H94" s="102"/>
      <c r="I94" s="102"/>
      <c r="J94" s="111" t="s">
        <v>207</v>
      </c>
      <c r="K94" s="102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 x14ac:dyDescent="0.2">
      <c r="A96" s="29"/>
      <c r="B96" s="30"/>
      <c r="C96" s="112" t="s">
        <v>208</v>
      </c>
      <c r="D96" s="29"/>
      <c r="E96" s="29"/>
      <c r="F96" s="29"/>
      <c r="G96" s="29"/>
      <c r="H96" s="29"/>
      <c r="I96" s="29"/>
      <c r="J96" s="67">
        <f>J129</f>
        <v>0</v>
      </c>
      <c r="K96" s="29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209</v>
      </c>
    </row>
    <row r="97" spans="1:31" s="9" customFormat="1" ht="24.9" customHeight="1" x14ac:dyDescent="0.2">
      <c r="B97" s="113"/>
      <c r="D97" s="114" t="s">
        <v>1270</v>
      </c>
      <c r="E97" s="115"/>
      <c r="F97" s="115"/>
      <c r="G97" s="115"/>
      <c r="H97" s="115"/>
      <c r="I97" s="115"/>
      <c r="J97" s="116">
        <f>J130</f>
        <v>0</v>
      </c>
      <c r="L97" s="113"/>
    </row>
    <row r="98" spans="1:31" s="10" customFormat="1" ht="19.95" customHeight="1" x14ac:dyDescent="0.2">
      <c r="B98" s="117"/>
      <c r="D98" s="118" t="s">
        <v>2059</v>
      </c>
      <c r="E98" s="119"/>
      <c r="F98" s="119"/>
      <c r="G98" s="119"/>
      <c r="H98" s="119"/>
      <c r="I98" s="119"/>
      <c r="J98" s="120">
        <f>J131</f>
        <v>0</v>
      </c>
      <c r="L98" s="117"/>
    </row>
    <row r="99" spans="1:31" s="10" customFormat="1" ht="19.95" customHeight="1" x14ac:dyDescent="0.2">
      <c r="B99" s="117"/>
      <c r="D99" s="118" t="s">
        <v>1271</v>
      </c>
      <c r="E99" s="119"/>
      <c r="F99" s="119"/>
      <c r="G99" s="119"/>
      <c r="H99" s="119"/>
      <c r="I99" s="119"/>
      <c r="J99" s="120">
        <f>J146</f>
        <v>0</v>
      </c>
      <c r="L99" s="117"/>
    </row>
    <row r="100" spans="1:31" s="10" customFormat="1" ht="19.95" customHeight="1" x14ac:dyDescent="0.2">
      <c r="B100" s="117"/>
      <c r="D100" s="118" t="s">
        <v>1273</v>
      </c>
      <c r="E100" s="119"/>
      <c r="F100" s="119"/>
      <c r="G100" s="119"/>
      <c r="H100" s="119"/>
      <c r="I100" s="119"/>
      <c r="J100" s="120">
        <f>J149</f>
        <v>0</v>
      </c>
      <c r="L100" s="117"/>
    </row>
    <row r="101" spans="1:31" s="10" customFormat="1" ht="19.95" customHeight="1" x14ac:dyDescent="0.2">
      <c r="B101" s="117"/>
      <c r="D101" s="118" t="s">
        <v>4386</v>
      </c>
      <c r="E101" s="119"/>
      <c r="F101" s="119"/>
      <c r="G101" s="119"/>
      <c r="H101" s="119"/>
      <c r="I101" s="119"/>
      <c r="J101" s="120">
        <f>J152</f>
        <v>0</v>
      </c>
      <c r="L101" s="117"/>
    </row>
    <row r="102" spans="1:31" s="10" customFormat="1" ht="19.95" customHeight="1" x14ac:dyDescent="0.2">
      <c r="B102" s="117"/>
      <c r="D102" s="118" t="s">
        <v>1670</v>
      </c>
      <c r="E102" s="119"/>
      <c r="F102" s="119"/>
      <c r="G102" s="119"/>
      <c r="H102" s="119"/>
      <c r="I102" s="119"/>
      <c r="J102" s="120">
        <f>J177</f>
        <v>0</v>
      </c>
      <c r="L102" s="117"/>
    </row>
    <row r="103" spans="1:31" s="10" customFormat="1" ht="19.95" customHeight="1" x14ac:dyDescent="0.2">
      <c r="B103" s="117"/>
      <c r="D103" s="118" t="s">
        <v>1275</v>
      </c>
      <c r="E103" s="119"/>
      <c r="F103" s="119"/>
      <c r="G103" s="119"/>
      <c r="H103" s="119"/>
      <c r="I103" s="119"/>
      <c r="J103" s="120">
        <f>J179</f>
        <v>0</v>
      </c>
      <c r="L103" s="117"/>
    </row>
    <row r="104" spans="1:31" s="9" customFormat="1" ht="24.9" customHeight="1" x14ac:dyDescent="0.2">
      <c r="B104" s="113"/>
      <c r="D104" s="114" t="s">
        <v>1276</v>
      </c>
      <c r="E104" s="115"/>
      <c r="F104" s="115"/>
      <c r="G104" s="115"/>
      <c r="H104" s="115"/>
      <c r="I104" s="115"/>
      <c r="J104" s="116">
        <f>J182</f>
        <v>0</v>
      </c>
      <c r="L104" s="113"/>
    </row>
    <row r="105" spans="1:31" s="10" customFormat="1" ht="19.95" customHeight="1" x14ac:dyDescent="0.2">
      <c r="B105" s="117"/>
      <c r="D105" s="118" t="s">
        <v>1833</v>
      </c>
      <c r="E105" s="119"/>
      <c r="F105" s="119"/>
      <c r="G105" s="119"/>
      <c r="H105" s="119"/>
      <c r="I105" s="119"/>
      <c r="J105" s="120">
        <f>J183</f>
        <v>0</v>
      </c>
      <c r="L105" s="117"/>
    </row>
    <row r="106" spans="1:31" s="9" customFormat="1" ht="24.9" customHeight="1" x14ac:dyDescent="0.2">
      <c r="B106" s="113"/>
      <c r="D106" s="114" t="s">
        <v>1061</v>
      </c>
      <c r="E106" s="115"/>
      <c r="F106" s="115"/>
      <c r="G106" s="115"/>
      <c r="H106" s="115"/>
      <c r="I106" s="115"/>
      <c r="J106" s="116">
        <f>J187</f>
        <v>0</v>
      </c>
      <c r="L106" s="113"/>
    </row>
    <row r="107" spans="1:31" s="10" customFormat="1" ht="19.95" customHeight="1" x14ac:dyDescent="0.2">
      <c r="B107" s="117"/>
      <c r="D107" s="118" t="s">
        <v>2062</v>
      </c>
      <c r="E107" s="119"/>
      <c r="F107" s="119"/>
      <c r="G107" s="119"/>
      <c r="H107" s="119"/>
      <c r="I107" s="119"/>
      <c r="J107" s="120">
        <f>J188</f>
        <v>0</v>
      </c>
      <c r="L107" s="117"/>
    </row>
    <row r="108" spans="1:31" s="9" customFormat="1" ht="24.9" customHeight="1" x14ac:dyDescent="0.2">
      <c r="B108" s="113"/>
      <c r="D108" s="114" t="s">
        <v>1673</v>
      </c>
      <c r="E108" s="115"/>
      <c r="F108" s="115"/>
      <c r="G108" s="115"/>
      <c r="H108" s="115"/>
      <c r="I108" s="115"/>
      <c r="J108" s="116">
        <f>J191</f>
        <v>0</v>
      </c>
      <c r="L108" s="113"/>
    </row>
    <row r="109" spans="1:31" s="9" customFormat="1" ht="24.9" customHeight="1" x14ac:dyDescent="0.2">
      <c r="B109" s="113"/>
      <c r="D109" s="114" t="s">
        <v>222</v>
      </c>
      <c r="E109" s="115"/>
      <c r="F109" s="115"/>
      <c r="G109" s="115"/>
      <c r="H109" s="115"/>
      <c r="I109" s="115"/>
      <c r="J109" s="116">
        <f>J194</f>
        <v>0</v>
      </c>
      <c r="L109" s="113"/>
    </row>
    <row r="110" spans="1:31" s="2" customFormat="1" ht="21.75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31" s="2" customFormat="1" ht="6.9" customHeight="1" x14ac:dyDescent="0.2">
      <c r="A111" s="29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 x14ac:dyDescent="0.2">
      <c r="A115" s="29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 x14ac:dyDescent="0.2">
      <c r="A116" s="29"/>
      <c r="B116" s="30"/>
      <c r="C116" s="18" t="s">
        <v>224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 x14ac:dyDescent="0.2">
      <c r="A118" s="29"/>
      <c r="B118" s="30"/>
      <c r="C118" s="24" t="s">
        <v>15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 x14ac:dyDescent="0.2">
      <c r="A119" s="29"/>
      <c r="B119" s="30"/>
      <c r="C119" s="29"/>
      <c r="D119" s="29"/>
      <c r="E119" s="241" t="str">
        <f>E7</f>
        <v>SOŠ hotelových služieb a dopravy – modernizácia odborného vzdelávania</v>
      </c>
      <c r="F119" s="242"/>
      <c r="G119" s="242"/>
      <c r="H119" s="242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 x14ac:dyDescent="0.2">
      <c r="A120" s="29"/>
      <c r="B120" s="30"/>
      <c r="C120" s="24" t="s">
        <v>201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45" customHeight="1" x14ac:dyDescent="0.2">
      <c r="A121" s="29"/>
      <c r="B121" s="30"/>
      <c r="C121" s="29"/>
      <c r="D121" s="29"/>
      <c r="E121" s="214" t="str">
        <f>E9</f>
        <v>2044 (9) - SOŠ hotelových služieb a dopravy – modernizácia odborného vzdelávania SO 26 - Kanalizačná prípojka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19</v>
      </c>
      <c r="D123" s="29"/>
      <c r="E123" s="29"/>
      <c r="F123" s="22" t="str">
        <f>F12</f>
        <v>Lučenec</v>
      </c>
      <c r="G123" s="29"/>
      <c r="H123" s="29"/>
      <c r="I123" s="24" t="s">
        <v>21</v>
      </c>
      <c r="J123" s="51">
        <f>IF(J12="","",J12)</f>
        <v>44354</v>
      </c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 x14ac:dyDescent="0.2">
      <c r="A125" s="29"/>
      <c r="B125" s="30"/>
      <c r="C125" s="24" t="s">
        <v>22</v>
      </c>
      <c r="D125" s="29"/>
      <c r="E125" s="29"/>
      <c r="F125" s="22" t="str">
        <f>E15</f>
        <v>Banskobystrický samosprávny kraj</v>
      </c>
      <c r="G125" s="29"/>
      <c r="H125" s="29"/>
      <c r="I125" s="24" t="s">
        <v>28</v>
      </c>
      <c r="J125" s="27" t="str">
        <f>E21</f>
        <v>DESIGN ENGINEERING, a.s.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 x14ac:dyDescent="0.2">
      <c r="A126" s="29"/>
      <c r="B126" s="30"/>
      <c r="C126" s="24" t="s">
        <v>26</v>
      </c>
      <c r="D126" s="29"/>
      <c r="E126" s="29"/>
      <c r="F126" s="22" t="str">
        <f>IF(E18="","",E18)</f>
        <v>Vyplň údaj</v>
      </c>
      <c r="G126" s="29"/>
      <c r="H126" s="29"/>
      <c r="I126" s="24" t="s">
        <v>33</v>
      </c>
      <c r="J126" s="27" t="str">
        <f>E24</f>
        <v xml:space="preserve"> 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 x14ac:dyDescent="0.2">
      <c r="A128" s="123"/>
      <c r="B128" s="124"/>
      <c r="C128" s="125" t="s">
        <v>225</v>
      </c>
      <c r="D128" s="126" t="s">
        <v>62</v>
      </c>
      <c r="E128" s="126" t="s">
        <v>58</v>
      </c>
      <c r="F128" s="126" t="s">
        <v>59</v>
      </c>
      <c r="G128" s="126" t="s">
        <v>226</v>
      </c>
      <c r="H128" s="126" t="s">
        <v>227</v>
      </c>
      <c r="I128" s="126" t="s">
        <v>228</v>
      </c>
      <c r="J128" s="127" t="s">
        <v>207</v>
      </c>
      <c r="K128" s="128" t="s">
        <v>229</v>
      </c>
      <c r="L128" s="129"/>
      <c r="M128" s="58" t="s">
        <v>1</v>
      </c>
      <c r="N128" s="59" t="s">
        <v>41</v>
      </c>
      <c r="O128" s="59" t="s">
        <v>230</v>
      </c>
      <c r="P128" s="59" t="s">
        <v>231</v>
      </c>
      <c r="Q128" s="59" t="s">
        <v>232</v>
      </c>
      <c r="R128" s="59" t="s">
        <v>233</v>
      </c>
      <c r="S128" s="59" t="s">
        <v>234</v>
      </c>
      <c r="T128" s="60" t="s">
        <v>235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</row>
    <row r="129" spans="1:65" s="2" customFormat="1" ht="22.95" customHeight="1" x14ac:dyDescent="0.3">
      <c r="A129" s="29"/>
      <c r="B129" s="30"/>
      <c r="C129" s="65" t="s">
        <v>208</v>
      </c>
      <c r="D129" s="29"/>
      <c r="E129" s="29"/>
      <c r="F129" s="29"/>
      <c r="G129" s="29"/>
      <c r="H129" s="29"/>
      <c r="I129" s="29"/>
      <c r="J129" s="130">
        <f>J130+J187+J182+J191+J194</f>
        <v>0</v>
      </c>
      <c r="K129" s="29"/>
      <c r="L129" s="30"/>
      <c r="M129" s="61"/>
      <c r="N129" s="52"/>
      <c r="O129" s="62"/>
      <c r="P129" s="131" t="e">
        <f>P130+P182+P187+P191+P194+#REF!</f>
        <v>#REF!</v>
      </c>
      <c r="Q129" s="62"/>
      <c r="R129" s="131" t="e">
        <f>R130+R182+R187+R191+R194+#REF!</f>
        <v>#REF!</v>
      </c>
      <c r="S129" s="62"/>
      <c r="T129" s="132" t="e">
        <f>T130+T182+T187+T191+T194+#REF!</f>
        <v>#REF!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76</v>
      </c>
      <c r="AU129" s="14" t="s">
        <v>209</v>
      </c>
      <c r="BK129" s="133" t="e">
        <f>BK130+BK182+BK187+BK191+BK194+#REF!</f>
        <v>#REF!</v>
      </c>
    </row>
    <row r="130" spans="1:65" s="12" customFormat="1" ht="25.95" customHeight="1" x14ac:dyDescent="0.25">
      <c r="B130" s="134"/>
      <c r="D130" s="135" t="s">
        <v>76</v>
      </c>
      <c r="E130" s="136"/>
      <c r="F130" s="136" t="s">
        <v>1291</v>
      </c>
      <c r="I130" s="137"/>
      <c r="J130" s="122">
        <f>BK130</f>
        <v>0</v>
      </c>
      <c r="L130" s="134"/>
      <c r="M130" s="138"/>
      <c r="N130" s="139"/>
      <c r="O130" s="139"/>
      <c r="P130" s="140">
        <f>P131+P146+P149+P152+P177+P179</f>
        <v>0</v>
      </c>
      <c r="Q130" s="139"/>
      <c r="R130" s="140">
        <f>R131+R146+R149+R152+R177+R179</f>
        <v>33.157325919999998</v>
      </c>
      <c r="S130" s="139"/>
      <c r="T130" s="141">
        <f>T131+T146+T149+T152+T177+T179</f>
        <v>3.4000000000000002E-3</v>
      </c>
      <c r="AR130" s="135" t="s">
        <v>83</v>
      </c>
      <c r="AT130" s="142" t="s">
        <v>76</v>
      </c>
      <c r="AU130" s="142" t="s">
        <v>77</v>
      </c>
      <c r="AY130" s="135" t="s">
        <v>237</v>
      </c>
      <c r="BK130" s="143">
        <f>BK131+BK146+BK149+BK152+BK177+BK179</f>
        <v>0</v>
      </c>
    </row>
    <row r="131" spans="1:65" s="12" customFormat="1" ht="22.95" customHeight="1" x14ac:dyDescent="0.25">
      <c r="B131" s="134"/>
      <c r="D131" s="135" t="s">
        <v>76</v>
      </c>
      <c r="E131" s="144"/>
      <c r="F131" s="144" t="s">
        <v>2063</v>
      </c>
      <c r="I131" s="137"/>
      <c r="J131" s="145">
        <f>BK131</f>
        <v>0</v>
      </c>
      <c r="L131" s="134"/>
      <c r="M131" s="138"/>
      <c r="N131" s="139"/>
      <c r="O131" s="139"/>
      <c r="P131" s="140">
        <f>SUM(P132:P145)</f>
        <v>0</v>
      </c>
      <c r="Q131" s="139"/>
      <c r="R131" s="140">
        <f>SUM(R132:R145)</f>
        <v>16.312229679999998</v>
      </c>
      <c r="S131" s="139"/>
      <c r="T131" s="141">
        <f>SUM(T132:T145)</f>
        <v>0</v>
      </c>
      <c r="AR131" s="135" t="s">
        <v>83</v>
      </c>
      <c r="AT131" s="142" t="s">
        <v>76</v>
      </c>
      <c r="AU131" s="142" t="s">
        <v>83</v>
      </c>
      <c r="AY131" s="135" t="s">
        <v>237</v>
      </c>
      <c r="BK131" s="143">
        <f>SUM(BK132:BK145)</f>
        <v>0</v>
      </c>
    </row>
    <row r="132" spans="1:65" s="2" customFormat="1" ht="21.75" customHeight="1" x14ac:dyDescent="0.2">
      <c r="A132" s="29"/>
      <c r="B132" s="146"/>
      <c r="C132" s="147" t="s">
        <v>83</v>
      </c>
      <c r="D132" s="147" t="s">
        <v>240</v>
      </c>
      <c r="E132" s="148"/>
      <c r="F132" s="149" t="s">
        <v>3277</v>
      </c>
      <c r="G132" s="150" t="s">
        <v>491</v>
      </c>
      <c r="H132" s="151">
        <v>11.228</v>
      </c>
      <c r="I132" s="152"/>
      <c r="J132" s="153">
        <f t="shared" ref="J132:J145" si="0">ROUND(I132*H132,2)</f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ref="P132:P145" si="1">O132*H132</f>
        <v>0</v>
      </c>
      <c r="Q132" s="157">
        <v>0</v>
      </c>
      <c r="R132" s="157">
        <f t="shared" ref="R132:R145" si="2">Q132*H132</f>
        <v>0</v>
      </c>
      <c r="S132" s="157">
        <v>0</v>
      </c>
      <c r="T132" s="158">
        <f t="shared" ref="T132:T145" si="3"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243</v>
      </c>
      <c r="AT132" s="159" t="s">
        <v>240</v>
      </c>
      <c r="AU132" s="159" t="s">
        <v>89</v>
      </c>
      <c r="AY132" s="14" t="s">
        <v>237</v>
      </c>
      <c r="BE132" s="160">
        <f t="shared" ref="BE132:BE145" si="4">IF(N132="základná",J132,0)</f>
        <v>0</v>
      </c>
      <c r="BF132" s="160">
        <f t="shared" ref="BF132:BF145" si="5">IF(N132="znížená",J132,0)</f>
        <v>0</v>
      </c>
      <c r="BG132" s="160">
        <f t="shared" ref="BG132:BG145" si="6">IF(N132="zákl. prenesená",J132,0)</f>
        <v>0</v>
      </c>
      <c r="BH132" s="160">
        <f t="shared" ref="BH132:BH145" si="7">IF(N132="zníž. prenesená",J132,0)</f>
        <v>0</v>
      </c>
      <c r="BI132" s="160">
        <f t="shared" ref="BI132:BI145" si="8">IF(N132="nulová",J132,0)</f>
        <v>0</v>
      </c>
      <c r="BJ132" s="14" t="s">
        <v>89</v>
      </c>
      <c r="BK132" s="160">
        <f t="shared" ref="BK132:BK145" si="9">ROUND(I132*H132,2)</f>
        <v>0</v>
      </c>
      <c r="BL132" s="14" t="s">
        <v>243</v>
      </c>
      <c r="BM132" s="159" t="s">
        <v>4310</v>
      </c>
    </row>
    <row r="133" spans="1:65" s="2" customFormat="1" ht="21.75" customHeight="1" x14ac:dyDescent="0.2">
      <c r="A133" s="29"/>
      <c r="B133" s="146"/>
      <c r="C133" s="147" t="s">
        <v>89</v>
      </c>
      <c r="D133" s="147" t="s">
        <v>240</v>
      </c>
      <c r="E133" s="148"/>
      <c r="F133" s="149" t="s">
        <v>3279</v>
      </c>
      <c r="G133" s="150" t="s">
        <v>491</v>
      </c>
      <c r="H133" s="151">
        <v>11.228</v>
      </c>
      <c r="I133" s="152"/>
      <c r="J133" s="153">
        <f t="shared" si="0"/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243</v>
      </c>
      <c r="AT133" s="159" t="s">
        <v>240</v>
      </c>
      <c r="AU133" s="159" t="s">
        <v>89</v>
      </c>
      <c r="AY133" s="14" t="s">
        <v>237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243</v>
      </c>
      <c r="BM133" s="159" t="s">
        <v>4311</v>
      </c>
    </row>
    <row r="134" spans="1:65" s="2" customFormat="1" ht="21.75" customHeight="1" x14ac:dyDescent="0.2">
      <c r="A134" s="29"/>
      <c r="B134" s="146"/>
      <c r="C134" s="147" t="s">
        <v>247</v>
      </c>
      <c r="D134" s="147" t="s">
        <v>240</v>
      </c>
      <c r="E134" s="148"/>
      <c r="F134" s="149" t="s">
        <v>3281</v>
      </c>
      <c r="G134" s="150" t="s">
        <v>491</v>
      </c>
      <c r="H134" s="151">
        <v>32.286999999999999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243</v>
      </c>
      <c r="BM134" s="159" t="s">
        <v>4312</v>
      </c>
    </row>
    <row r="135" spans="1:65" s="2" customFormat="1" ht="33" customHeight="1" x14ac:dyDescent="0.2">
      <c r="A135" s="29"/>
      <c r="B135" s="146"/>
      <c r="C135" s="147" t="s">
        <v>243</v>
      </c>
      <c r="D135" s="147" t="s">
        <v>240</v>
      </c>
      <c r="E135" s="148"/>
      <c r="F135" s="149" t="s">
        <v>3283</v>
      </c>
      <c r="G135" s="150" t="s">
        <v>491</v>
      </c>
      <c r="H135" s="151">
        <v>32.286999999999999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243</v>
      </c>
      <c r="BM135" s="159" t="s">
        <v>4313</v>
      </c>
    </row>
    <row r="136" spans="1:65" s="2" customFormat="1" ht="21.75" customHeight="1" x14ac:dyDescent="0.2">
      <c r="A136" s="29"/>
      <c r="B136" s="146"/>
      <c r="C136" s="147" t="s">
        <v>252</v>
      </c>
      <c r="D136" s="147" t="s">
        <v>240</v>
      </c>
      <c r="E136" s="148"/>
      <c r="F136" s="149" t="s">
        <v>4314</v>
      </c>
      <c r="G136" s="150" t="s">
        <v>242</v>
      </c>
      <c r="H136" s="151">
        <v>64.572999999999993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2.6159999999999999E-2</v>
      </c>
      <c r="R136" s="157">
        <f t="shared" si="2"/>
        <v>1.6892296799999997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4315</v>
      </c>
    </row>
    <row r="137" spans="1:65" s="2" customFormat="1" ht="21.75" customHeight="1" x14ac:dyDescent="0.2">
      <c r="A137" s="29"/>
      <c r="B137" s="146"/>
      <c r="C137" s="147" t="s">
        <v>238</v>
      </c>
      <c r="D137" s="147" t="s">
        <v>240</v>
      </c>
      <c r="E137" s="148"/>
      <c r="F137" s="149" t="s">
        <v>4316</v>
      </c>
      <c r="G137" s="150" t="s">
        <v>242</v>
      </c>
      <c r="H137" s="151">
        <v>64.572999999999993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4317</v>
      </c>
    </row>
    <row r="138" spans="1:65" s="2" customFormat="1" ht="33" customHeight="1" x14ac:dyDescent="0.2">
      <c r="A138" s="29"/>
      <c r="B138" s="146"/>
      <c r="C138" s="147" t="s">
        <v>259</v>
      </c>
      <c r="D138" s="147" t="s">
        <v>240</v>
      </c>
      <c r="E138" s="148"/>
      <c r="F138" s="149" t="s">
        <v>3981</v>
      </c>
      <c r="G138" s="150" t="s">
        <v>491</v>
      </c>
      <c r="H138" s="151">
        <v>43.515000000000001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4318</v>
      </c>
    </row>
    <row r="139" spans="1:65" s="2" customFormat="1" ht="33" customHeight="1" x14ac:dyDescent="0.2">
      <c r="A139" s="29"/>
      <c r="B139" s="146"/>
      <c r="C139" s="147" t="s">
        <v>262</v>
      </c>
      <c r="D139" s="147" t="s">
        <v>240</v>
      </c>
      <c r="E139" s="148"/>
      <c r="F139" s="149" t="s">
        <v>3286</v>
      </c>
      <c r="G139" s="150" t="s">
        <v>491</v>
      </c>
      <c r="H139" s="151">
        <v>43.515000000000001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4319</v>
      </c>
    </row>
    <row r="140" spans="1:65" s="2" customFormat="1" ht="21.75" customHeight="1" x14ac:dyDescent="0.2">
      <c r="A140" s="29"/>
      <c r="B140" s="146"/>
      <c r="C140" s="147" t="s">
        <v>257</v>
      </c>
      <c r="D140" s="147" t="s">
        <v>240</v>
      </c>
      <c r="E140" s="148"/>
      <c r="F140" s="149" t="s">
        <v>3288</v>
      </c>
      <c r="G140" s="150" t="s">
        <v>491</v>
      </c>
      <c r="H140" s="151">
        <v>43.515000000000001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4320</v>
      </c>
    </row>
    <row r="141" spans="1:65" s="2" customFormat="1" ht="21.75" customHeight="1" x14ac:dyDescent="0.2">
      <c r="A141" s="29"/>
      <c r="B141" s="146"/>
      <c r="C141" s="147" t="s">
        <v>268</v>
      </c>
      <c r="D141" s="147" t="s">
        <v>240</v>
      </c>
      <c r="E141" s="148"/>
      <c r="F141" s="149" t="s">
        <v>3290</v>
      </c>
      <c r="G141" s="150" t="s">
        <v>491</v>
      </c>
      <c r="H141" s="151">
        <v>43.515000000000001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4321</v>
      </c>
    </row>
    <row r="142" spans="1:65" s="2" customFormat="1" ht="21.75" customHeight="1" x14ac:dyDescent="0.2">
      <c r="A142" s="29"/>
      <c r="B142" s="146"/>
      <c r="C142" s="147" t="s">
        <v>271</v>
      </c>
      <c r="D142" s="147" t="s">
        <v>240</v>
      </c>
      <c r="E142" s="148"/>
      <c r="F142" s="149" t="s">
        <v>496</v>
      </c>
      <c r="G142" s="150" t="s">
        <v>266</v>
      </c>
      <c r="H142" s="151">
        <v>60.051000000000002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4322</v>
      </c>
    </row>
    <row r="143" spans="1:65" s="2" customFormat="1" ht="33" customHeight="1" x14ac:dyDescent="0.2">
      <c r="A143" s="29"/>
      <c r="B143" s="146"/>
      <c r="C143" s="147" t="s">
        <v>274</v>
      </c>
      <c r="D143" s="147" t="s">
        <v>240</v>
      </c>
      <c r="E143" s="148"/>
      <c r="F143" s="149" t="s">
        <v>2072</v>
      </c>
      <c r="G143" s="150" t="s">
        <v>491</v>
      </c>
      <c r="H143" s="151">
        <v>26.489000000000001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243</v>
      </c>
      <c r="BM143" s="159" t="s">
        <v>4323</v>
      </c>
    </row>
    <row r="144" spans="1:65" s="2" customFormat="1" ht="21.75" customHeight="1" x14ac:dyDescent="0.2">
      <c r="A144" s="29"/>
      <c r="B144" s="146"/>
      <c r="C144" s="147" t="s">
        <v>277</v>
      </c>
      <c r="D144" s="147" t="s">
        <v>240</v>
      </c>
      <c r="E144" s="148"/>
      <c r="F144" s="149" t="s">
        <v>4133</v>
      </c>
      <c r="G144" s="150" t="s">
        <v>491</v>
      </c>
      <c r="H144" s="151">
        <v>6.984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243</v>
      </c>
      <c r="BM144" s="159" t="s">
        <v>4324</v>
      </c>
    </row>
    <row r="145" spans="1:65" s="2" customFormat="1" ht="21.75" customHeight="1" x14ac:dyDescent="0.2">
      <c r="A145" s="29"/>
      <c r="B145" s="146"/>
      <c r="C145" s="161" t="s">
        <v>280</v>
      </c>
      <c r="D145" s="161" t="s">
        <v>310</v>
      </c>
      <c r="E145" s="162"/>
      <c r="F145" s="163" t="s">
        <v>4135</v>
      </c>
      <c r="G145" s="164" t="s">
        <v>266</v>
      </c>
      <c r="H145" s="165">
        <v>14.622999999999999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1</v>
      </c>
      <c r="R145" s="157">
        <f t="shared" si="2"/>
        <v>14.622999999999999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262</v>
      </c>
      <c r="AT145" s="159" t="s">
        <v>310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4325</v>
      </c>
    </row>
    <row r="146" spans="1:65" s="12" customFormat="1" ht="22.95" customHeight="1" x14ac:dyDescent="0.25">
      <c r="B146" s="134"/>
      <c r="D146" s="135" t="s">
        <v>76</v>
      </c>
      <c r="E146" s="144"/>
      <c r="F146" s="144" t="s">
        <v>1298</v>
      </c>
      <c r="I146" s="137"/>
      <c r="J146" s="145">
        <f>BK146</f>
        <v>0</v>
      </c>
      <c r="L146" s="134"/>
      <c r="M146" s="138"/>
      <c r="N146" s="139"/>
      <c r="O146" s="139"/>
      <c r="P146" s="140">
        <f>SUM(P147:P148)</f>
        <v>0</v>
      </c>
      <c r="Q146" s="139"/>
      <c r="R146" s="140">
        <f>SUM(R147:R148)</f>
        <v>5.4183601499999998</v>
      </c>
      <c r="S146" s="139"/>
      <c r="T146" s="141">
        <f>SUM(T147:T148)</f>
        <v>0</v>
      </c>
      <c r="AR146" s="135" t="s">
        <v>83</v>
      </c>
      <c r="AT146" s="142" t="s">
        <v>76</v>
      </c>
      <c r="AU146" s="142" t="s">
        <v>83</v>
      </c>
      <c r="AY146" s="135" t="s">
        <v>237</v>
      </c>
      <c r="BK146" s="143">
        <f>SUM(BK147:BK148)</f>
        <v>0</v>
      </c>
    </row>
    <row r="147" spans="1:65" s="2" customFormat="1" ht="16.5" customHeight="1" x14ac:dyDescent="0.2">
      <c r="A147" s="29"/>
      <c r="B147" s="146"/>
      <c r="C147" s="147" t="s">
        <v>283</v>
      </c>
      <c r="D147" s="147" t="s">
        <v>240</v>
      </c>
      <c r="E147" s="148"/>
      <c r="F147" s="149" t="s">
        <v>4141</v>
      </c>
      <c r="G147" s="150" t="s">
        <v>376</v>
      </c>
      <c r="H147" s="151">
        <v>20.83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0.24682999999999999</v>
      </c>
      <c r="R147" s="157">
        <f>Q147*H147</f>
        <v>5.1414688999999996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243</v>
      </c>
      <c r="BM147" s="159" t="s">
        <v>4326</v>
      </c>
    </row>
    <row r="148" spans="1:65" s="2" customFormat="1" ht="16.5" customHeight="1" x14ac:dyDescent="0.2">
      <c r="A148" s="29"/>
      <c r="B148" s="146"/>
      <c r="C148" s="147" t="s">
        <v>286</v>
      </c>
      <c r="D148" s="147" t="s">
        <v>240</v>
      </c>
      <c r="E148" s="148"/>
      <c r="F148" s="149" t="s">
        <v>4143</v>
      </c>
      <c r="G148" s="150" t="s">
        <v>491</v>
      </c>
      <c r="H148" s="151">
        <v>0.125</v>
      </c>
      <c r="I148" s="152"/>
      <c r="J148" s="153">
        <f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>O148*H148</f>
        <v>0</v>
      </c>
      <c r="Q148" s="157">
        <v>2.2151299999999998</v>
      </c>
      <c r="R148" s="157">
        <f>Q148*H148</f>
        <v>0.27689124999999998</v>
      </c>
      <c r="S148" s="157">
        <v>0</v>
      </c>
      <c r="T148" s="158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4" t="s">
        <v>89</v>
      </c>
      <c r="BK148" s="160">
        <f>ROUND(I148*H148,2)</f>
        <v>0</v>
      </c>
      <c r="BL148" s="14" t="s">
        <v>243</v>
      </c>
      <c r="BM148" s="159" t="s">
        <v>4327</v>
      </c>
    </row>
    <row r="149" spans="1:65" s="12" customFormat="1" ht="22.95" customHeight="1" x14ac:dyDescent="0.25">
      <c r="B149" s="134"/>
      <c r="D149" s="135" t="s">
        <v>76</v>
      </c>
      <c r="E149" s="144"/>
      <c r="F149" s="144" t="s">
        <v>1336</v>
      </c>
      <c r="I149" s="137"/>
      <c r="J149" s="145">
        <f>BK149</f>
        <v>0</v>
      </c>
      <c r="L149" s="134"/>
      <c r="M149" s="138"/>
      <c r="N149" s="139"/>
      <c r="O149" s="139"/>
      <c r="P149" s="140">
        <f>SUM(P150:P151)</f>
        <v>0</v>
      </c>
      <c r="Q149" s="139"/>
      <c r="R149" s="140">
        <f>SUM(R150:R151)</f>
        <v>7.3324135899999998</v>
      </c>
      <c r="S149" s="139"/>
      <c r="T149" s="141">
        <f>SUM(T150:T151)</f>
        <v>0</v>
      </c>
      <c r="AR149" s="135" t="s">
        <v>83</v>
      </c>
      <c r="AT149" s="142" t="s">
        <v>76</v>
      </c>
      <c r="AU149" s="142" t="s">
        <v>83</v>
      </c>
      <c r="AY149" s="135" t="s">
        <v>237</v>
      </c>
      <c r="BK149" s="143">
        <f>SUM(BK150:BK151)</f>
        <v>0</v>
      </c>
    </row>
    <row r="150" spans="1:65" s="2" customFormat="1" ht="33" customHeight="1" x14ac:dyDescent="0.2">
      <c r="A150" s="29"/>
      <c r="B150" s="146"/>
      <c r="C150" s="147" t="s">
        <v>291</v>
      </c>
      <c r="D150" s="147" t="s">
        <v>240</v>
      </c>
      <c r="E150" s="148"/>
      <c r="F150" s="149" t="s">
        <v>2119</v>
      </c>
      <c r="G150" s="150" t="s">
        <v>491</v>
      </c>
      <c r="H150" s="151">
        <v>3.125</v>
      </c>
      <c r="I150" s="152"/>
      <c r="J150" s="153">
        <f>ROUND(I150*H150,2)</f>
        <v>0</v>
      </c>
      <c r="K150" s="154"/>
      <c r="L150" s="30"/>
      <c r="M150" s="155" t="s">
        <v>1</v>
      </c>
      <c r="N150" s="156" t="s">
        <v>43</v>
      </c>
      <c r="O150" s="54"/>
      <c r="P150" s="157">
        <f>O150*H150</f>
        <v>0</v>
      </c>
      <c r="Q150" s="157">
        <v>1.8907700000000001</v>
      </c>
      <c r="R150" s="157">
        <f>Q150*H150</f>
        <v>5.9086562499999999</v>
      </c>
      <c r="S150" s="157">
        <v>0</v>
      </c>
      <c r="T150" s="158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>IF(N150="základná",J150,0)</f>
        <v>0</v>
      </c>
      <c r="BF150" s="160">
        <f>IF(N150="znížená",J150,0)</f>
        <v>0</v>
      </c>
      <c r="BG150" s="160">
        <f>IF(N150="zákl. prenesená",J150,0)</f>
        <v>0</v>
      </c>
      <c r="BH150" s="160">
        <f>IF(N150="zníž. prenesená",J150,0)</f>
        <v>0</v>
      </c>
      <c r="BI150" s="160">
        <f>IF(N150="nulová",J150,0)</f>
        <v>0</v>
      </c>
      <c r="BJ150" s="14" t="s">
        <v>89</v>
      </c>
      <c r="BK150" s="160">
        <f>ROUND(I150*H150,2)</f>
        <v>0</v>
      </c>
      <c r="BL150" s="14" t="s">
        <v>243</v>
      </c>
      <c r="BM150" s="159" t="s">
        <v>4328</v>
      </c>
    </row>
    <row r="151" spans="1:65" s="2" customFormat="1" ht="33" customHeight="1" x14ac:dyDescent="0.2">
      <c r="A151" s="29"/>
      <c r="B151" s="146"/>
      <c r="C151" s="147" t="s">
        <v>294</v>
      </c>
      <c r="D151" s="147" t="s">
        <v>240</v>
      </c>
      <c r="E151" s="148"/>
      <c r="F151" s="149" t="s">
        <v>4149</v>
      </c>
      <c r="G151" s="150" t="s">
        <v>491</v>
      </c>
      <c r="H151" s="151">
        <v>0.753</v>
      </c>
      <c r="I151" s="152"/>
      <c r="J151" s="153">
        <f>ROUND(I151*H151,2)</f>
        <v>0</v>
      </c>
      <c r="K151" s="154"/>
      <c r="L151" s="30"/>
      <c r="M151" s="155" t="s">
        <v>1</v>
      </c>
      <c r="N151" s="156" t="s">
        <v>43</v>
      </c>
      <c r="O151" s="54"/>
      <c r="P151" s="157">
        <f>O151*H151</f>
        <v>0</v>
      </c>
      <c r="Q151" s="157">
        <v>1.8907799999999999</v>
      </c>
      <c r="R151" s="157">
        <f>Q151*H151</f>
        <v>1.4237573399999999</v>
      </c>
      <c r="S151" s="157">
        <v>0</v>
      </c>
      <c r="T151" s="158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>IF(N151="základná",J151,0)</f>
        <v>0</v>
      </c>
      <c r="BF151" s="160">
        <f>IF(N151="znížená",J151,0)</f>
        <v>0</v>
      </c>
      <c r="BG151" s="160">
        <f>IF(N151="zákl. prenesená",J151,0)</f>
        <v>0</v>
      </c>
      <c r="BH151" s="160">
        <f>IF(N151="zníž. prenesená",J151,0)</f>
        <v>0</v>
      </c>
      <c r="BI151" s="160">
        <f>IF(N151="nulová",J151,0)</f>
        <v>0</v>
      </c>
      <c r="BJ151" s="14" t="s">
        <v>89</v>
      </c>
      <c r="BK151" s="160">
        <f>ROUND(I151*H151,2)</f>
        <v>0</v>
      </c>
      <c r="BL151" s="14" t="s">
        <v>243</v>
      </c>
      <c r="BM151" s="159" t="s">
        <v>4387</v>
      </c>
    </row>
    <row r="152" spans="1:65" s="12" customFormat="1" ht="22.95" customHeight="1" x14ac:dyDescent="0.25">
      <c r="B152" s="134"/>
      <c r="D152" s="135" t="s">
        <v>76</v>
      </c>
      <c r="E152" s="144"/>
      <c r="F152" s="144" t="s">
        <v>4388</v>
      </c>
      <c r="I152" s="137"/>
      <c r="J152" s="145">
        <f>BK152</f>
        <v>0</v>
      </c>
      <c r="L152" s="134"/>
      <c r="M152" s="138"/>
      <c r="N152" s="139"/>
      <c r="O152" s="139"/>
      <c r="P152" s="140">
        <f>SUM(P153:P176)</f>
        <v>0</v>
      </c>
      <c r="Q152" s="139"/>
      <c r="R152" s="140">
        <f>SUM(R153:R176)</f>
        <v>4.0941224999999992</v>
      </c>
      <c r="S152" s="139"/>
      <c r="T152" s="141">
        <f>SUM(T153:T176)</f>
        <v>0</v>
      </c>
      <c r="AR152" s="135" t="s">
        <v>83</v>
      </c>
      <c r="AT152" s="142" t="s">
        <v>76</v>
      </c>
      <c r="AU152" s="142" t="s">
        <v>83</v>
      </c>
      <c r="AY152" s="135" t="s">
        <v>237</v>
      </c>
      <c r="BK152" s="143">
        <f>SUM(BK153:BK176)</f>
        <v>0</v>
      </c>
    </row>
    <row r="153" spans="1:65" s="2" customFormat="1" ht="33" customHeight="1" x14ac:dyDescent="0.2">
      <c r="A153" s="29"/>
      <c r="B153" s="146"/>
      <c r="C153" s="147" t="s">
        <v>297</v>
      </c>
      <c r="D153" s="147" t="s">
        <v>240</v>
      </c>
      <c r="E153" s="148"/>
      <c r="F153" s="149" t="s">
        <v>4389</v>
      </c>
      <c r="G153" s="150" t="s">
        <v>307</v>
      </c>
      <c r="H153" s="151">
        <v>1</v>
      </c>
      <c r="I153" s="152"/>
      <c r="J153" s="153">
        <f t="shared" ref="J153:J176" si="10"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ref="P153:P176" si="11">O153*H153</f>
        <v>0</v>
      </c>
      <c r="Q153" s="157">
        <v>3.82E-3</v>
      </c>
      <c r="R153" s="157">
        <f t="shared" ref="R153:R176" si="12">Q153*H153</f>
        <v>3.82E-3</v>
      </c>
      <c r="S153" s="157">
        <v>0</v>
      </c>
      <c r="T153" s="158">
        <f t="shared" ref="T153:T176" si="1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 t="shared" ref="BE153:BE176" si="14">IF(N153="základná",J153,0)</f>
        <v>0</v>
      </c>
      <c r="BF153" s="160">
        <f t="shared" ref="BF153:BF176" si="15">IF(N153="znížená",J153,0)</f>
        <v>0</v>
      </c>
      <c r="BG153" s="160">
        <f t="shared" ref="BG153:BG176" si="16">IF(N153="zákl. prenesená",J153,0)</f>
        <v>0</v>
      </c>
      <c r="BH153" s="160">
        <f t="shared" ref="BH153:BH176" si="17">IF(N153="zníž. prenesená",J153,0)</f>
        <v>0</v>
      </c>
      <c r="BI153" s="160">
        <f t="shared" ref="BI153:BI176" si="18">IF(N153="nulová",J153,0)</f>
        <v>0</v>
      </c>
      <c r="BJ153" s="14" t="s">
        <v>89</v>
      </c>
      <c r="BK153" s="160">
        <f t="shared" ref="BK153:BK176" si="19">ROUND(I153*H153,2)</f>
        <v>0</v>
      </c>
      <c r="BL153" s="14" t="s">
        <v>243</v>
      </c>
      <c r="BM153" s="159" t="s">
        <v>4390</v>
      </c>
    </row>
    <row r="154" spans="1:65" s="2" customFormat="1" ht="16.5" customHeight="1" x14ac:dyDescent="0.2">
      <c r="A154" s="29"/>
      <c r="B154" s="146"/>
      <c r="C154" s="161" t="s">
        <v>7</v>
      </c>
      <c r="D154" s="161" t="s">
        <v>310</v>
      </c>
      <c r="E154" s="162"/>
      <c r="F154" s="163" t="s">
        <v>4391</v>
      </c>
      <c r="G154" s="164" t="s">
        <v>307</v>
      </c>
      <c r="H154" s="165">
        <v>1</v>
      </c>
      <c r="I154" s="166"/>
      <c r="J154" s="167">
        <f t="shared" si="1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1"/>
        <v>0</v>
      </c>
      <c r="Q154" s="157">
        <v>1.7000000000000001E-2</v>
      </c>
      <c r="R154" s="157">
        <f t="shared" si="12"/>
        <v>1.7000000000000001E-2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262</v>
      </c>
      <c r="AT154" s="159" t="s">
        <v>310</v>
      </c>
      <c r="AU154" s="159" t="s">
        <v>89</v>
      </c>
      <c r="AY154" s="14" t="s">
        <v>237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243</v>
      </c>
      <c r="BM154" s="159" t="s">
        <v>4392</v>
      </c>
    </row>
    <row r="155" spans="1:65" s="2" customFormat="1" ht="33" customHeight="1" x14ac:dyDescent="0.2">
      <c r="A155" s="29"/>
      <c r="B155" s="146"/>
      <c r="C155" s="147" t="s">
        <v>305</v>
      </c>
      <c r="D155" s="147" t="s">
        <v>240</v>
      </c>
      <c r="E155" s="148"/>
      <c r="F155" s="149" t="s">
        <v>4393</v>
      </c>
      <c r="G155" s="150" t="s">
        <v>376</v>
      </c>
      <c r="H155" s="151">
        <v>20.83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243</v>
      </c>
      <c r="BM155" s="159" t="s">
        <v>4394</v>
      </c>
    </row>
    <row r="156" spans="1:65" s="2" customFormat="1" ht="21.75" customHeight="1" x14ac:dyDescent="0.2">
      <c r="A156" s="29"/>
      <c r="B156" s="146"/>
      <c r="C156" s="161" t="s">
        <v>309</v>
      </c>
      <c r="D156" s="161" t="s">
        <v>310</v>
      </c>
      <c r="E156" s="162"/>
      <c r="F156" s="163" t="s">
        <v>4395</v>
      </c>
      <c r="G156" s="164" t="s">
        <v>376</v>
      </c>
      <c r="H156" s="165">
        <v>20.83</v>
      </c>
      <c r="I156" s="166"/>
      <c r="J156" s="167">
        <f t="shared" si="1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1"/>
        <v>0</v>
      </c>
      <c r="Q156" s="157">
        <v>1.75E-3</v>
      </c>
      <c r="R156" s="157">
        <f t="shared" si="12"/>
        <v>3.6452499999999999E-2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262</v>
      </c>
      <c r="AT156" s="159" t="s">
        <v>310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243</v>
      </c>
      <c r="BM156" s="159" t="s">
        <v>4396</v>
      </c>
    </row>
    <row r="157" spans="1:65" s="2" customFormat="1" ht="21.75" customHeight="1" x14ac:dyDescent="0.2">
      <c r="A157" s="29"/>
      <c r="B157" s="146"/>
      <c r="C157" s="147" t="s">
        <v>314</v>
      </c>
      <c r="D157" s="147" t="s">
        <v>240</v>
      </c>
      <c r="E157" s="148"/>
      <c r="F157" s="149" t="s">
        <v>4397</v>
      </c>
      <c r="G157" s="150" t="s">
        <v>307</v>
      </c>
      <c r="H157" s="151">
        <v>7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0</v>
      </c>
      <c r="R157" s="157">
        <f t="shared" si="12"/>
        <v>0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243</v>
      </c>
      <c r="BM157" s="159" t="s">
        <v>4398</v>
      </c>
    </row>
    <row r="158" spans="1:65" s="2" customFormat="1" ht="21.75" customHeight="1" x14ac:dyDescent="0.2">
      <c r="A158" s="29"/>
      <c r="B158" s="146"/>
      <c r="C158" s="161" t="s">
        <v>317</v>
      </c>
      <c r="D158" s="161" t="s">
        <v>310</v>
      </c>
      <c r="E158" s="162"/>
      <c r="F158" s="163" t="s">
        <v>4399</v>
      </c>
      <c r="G158" s="164" t="s">
        <v>307</v>
      </c>
      <c r="H158" s="165">
        <v>5</v>
      </c>
      <c r="I158" s="166"/>
      <c r="J158" s="167">
        <f t="shared" si="1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1"/>
        <v>0</v>
      </c>
      <c r="Q158" s="157">
        <v>7.1000000000000002E-4</v>
      </c>
      <c r="R158" s="157">
        <f t="shared" si="12"/>
        <v>3.5500000000000002E-3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262</v>
      </c>
      <c r="AT158" s="159" t="s">
        <v>310</v>
      </c>
      <c r="AU158" s="159" t="s">
        <v>89</v>
      </c>
      <c r="AY158" s="14" t="s">
        <v>237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243</v>
      </c>
      <c r="BM158" s="159" t="s">
        <v>4400</v>
      </c>
    </row>
    <row r="159" spans="1:65" s="2" customFormat="1" ht="21.75" customHeight="1" x14ac:dyDescent="0.2">
      <c r="A159" s="29"/>
      <c r="B159" s="146"/>
      <c r="C159" s="161" t="s">
        <v>320</v>
      </c>
      <c r="D159" s="161" t="s">
        <v>310</v>
      </c>
      <c r="E159" s="162"/>
      <c r="F159" s="163" t="s">
        <v>4401</v>
      </c>
      <c r="G159" s="164" t="s">
        <v>307</v>
      </c>
      <c r="H159" s="165">
        <v>2</v>
      </c>
      <c r="I159" s="166"/>
      <c r="J159" s="167">
        <f t="shared" si="1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1"/>
        <v>0</v>
      </c>
      <c r="Q159" s="157">
        <v>2.5400000000000002E-3</v>
      </c>
      <c r="R159" s="157">
        <f t="shared" si="12"/>
        <v>5.0800000000000003E-3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262</v>
      </c>
      <c r="AT159" s="159" t="s">
        <v>310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243</v>
      </c>
      <c r="BM159" s="159" t="s">
        <v>4402</v>
      </c>
    </row>
    <row r="160" spans="1:65" s="2" customFormat="1" ht="21.75" customHeight="1" x14ac:dyDescent="0.2">
      <c r="A160" s="29"/>
      <c r="B160" s="146"/>
      <c r="C160" s="147" t="s">
        <v>323</v>
      </c>
      <c r="D160" s="147" t="s">
        <v>240</v>
      </c>
      <c r="E160" s="148"/>
      <c r="F160" s="149" t="s">
        <v>4346</v>
      </c>
      <c r="G160" s="150" t="s">
        <v>307</v>
      </c>
      <c r="H160" s="151">
        <v>1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6.8000000000000005E-4</v>
      </c>
      <c r="R160" s="157">
        <f t="shared" si="12"/>
        <v>6.8000000000000005E-4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243</v>
      </c>
      <c r="BM160" s="159" t="s">
        <v>4347</v>
      </c>
    </row>
    <row r="161" spans="1:65" s="2" customFormat="1" ht="21.75" customHeight="1" x14ac:dyDescent="0.2">
      <c r="A161" s="29"/>
      <c r="B161" s="146"/>
      <c r="C161" s="161" t="s">
        <v>326</v>
      </c>
      <c r="D161" s="161" t="s">
        <v>310</v>
      </c>
      <c r="E161" s="162"/>
      <c r="F161" s="163" t="s">
        <v>4348</v>
      </c>
      <c r="G161" s="164" t="s">
        <v>307</v>
      </c>
      <c r="H161" s="165">
        <v>1</v>
      </c>
      <c r="I161" s="166"/>
      <c r="J161" s="167">
        <f t="shared" si="1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1"/>
        <v>0</v>
      </c>
      <c r="Q161" s="157">
        <v>5.7000000000000002E-3</v>
      </c>
      <c r="R161" s="157">
        <f t="shared" si="12"/>
        <v>5.7000000000000002E-3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262</v>
      </c>
      <c r="AT161" s="159" t="s">
        <v>310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243</v>
      </c>
      <c r="BM161" s="159" t="s">
        <v>4349</v>
      </c>
    </row>
    <row r="162" spans="1:65" s="2" customFormat="1" ht="21.75" customHeight="1" x14ac:dyDescent="0.2">
      <c r="A162" s="29"/>
      <c r="B162" s="146"/>
      <c r="C162" s="161" t="s">
        <v>329</v>
      </c>
      <c r="D162" s="161" t="s">
        <v>310</v>
      </c>
      <c r="E162" s="162"/>
      <c r="F162" s="163" t="s">
        <v>4350</v>
      </c>
      <c r="G162" s="164" t="s">
        <v>307</v>
      </c>
      <c r="H162" s="165">
        <v>1</v>
      </c>
      <c r="I162" s="166"/>
      <c r="J162" s="167">
        <f t="shared" si="1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1"/>
        <v>0</v>
      </c>
      <c r="Q162" s="157">
        <v>2.9499999999999999E-3</v>
      </c>
      <c r="R162" s="157">
        <f t="shared" si="12"/>
        <v>2.9499999999999999E-3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262</v>
      </c>
      <c r="AT162" s="159" t="s">
        <v>310</v>
      </c>
      <c r="AU162" s="159" t="s">
        <v>89</v>
      </c>
      <c r="AY162" s="14" t="s">
        <v>237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243</v>
      </c>
      <c r="BM162" s="159" t="s">
        <v>4351</v>
      </c>
    </row>
    <row r="163" spans="1:65" s="2" customFormat="1" ht="21.75" customHeight="1" x14ac:dyDescent="0.2">
      <c r="A163" s="29"/>
      <c r="B163" s="146"/>
      <c r="C163" s="147" t="s">
        <v>332</v>
      </c>
      <c r="D163" s="147" t="s">
        <v>240</v>
      </c>
      <c r="E163" s="148"/>
      <c r="F163" s="149" t="s">
        <v>4403</v>
      </c>
      <c r="G163" s="150" t="s">
        <v>307</v>
      </c>
      <c r="H163" s="151">
        <v>3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1.6559999999999998E-2</v>
      </c>
      <c r="R163" s="157">
        <f t="shared" si="12"/>
        <v>4.9679999999999995E-2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243</v>
      </c>
      <c r="AT163" s="159" t="s">
        <v>240</v>
      </c>
      <c r="AU163" s="159" t="s">
        <v>89</v>
      </c>
      <c r="AY163" s="14" t="s">
        <v>237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243</v>
      </c>
      <c r="BM163" s="159" t="s">
        <v>4404</v>
      </c>
    </row>
    <row r="164" spans="1:65" s="2" customFormat="1" ht="16.5" customHeight="1" x14ac:dyDescent="0.2">
      <c r="A164" s="29"/>
      <c r="B164" s="146"/>
      <c r="C164" s="161" t="s">
        <v>335</v>
      </c>
      <c r="D164" s="161" t="s">
        <v>310</v>
      </c>
      <c r="E164" s="162"/>
      <c r="F164" s="163" t="s">
        <v>4405</v>
      </c>
      <c r="G164" s="164" t="s">
        <v>307</v>
      </c>
      <c r="H164" s="165">
        <v>1</v>
      </c>
      <c r="I164" s="166"/>
      <c r="J164" s="167">
        <f t="shared" si="1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1"/>
        <v>0</v>
      </c>
      <c r="Q164" s="157">
        <v>0.36499999999999999</v>
      </c>
      <c r="R164" s="157">
        <f t="shared" si="12"/>
        <v>0.36499999999999999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262</v>
      </c>
      <c r="AT164" s="159" t="s">
        <v>310</v>
      </c>
      <c r="AU164" s="159" t="s">
        <v>89</v>
      </c>
      <c r="AY164" s="14" t="s">
        <v>237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243</v>
      </c>
      <c r="BM164" s="159" t="s">
        <v>4406</v>
      </c>
    </row>
    <row r="165" spans="1:65" s="2" customFormat="1" ht="21.75" customHeight="1" x14ac:dyDescent="0.2">
      <c r="A165" s="29"/>
      <c r="B165" s="146"/>
      <c r="C165" s="161" t="s">
        <v>338</v>
      </c>
      <c r="D165" s="161" t="s">
        <v>310</v>
      </c>
      <c r="E165" s="162"/>
      <c r="F165" s="163" t="s">
        <v>4407</v>
      </c>
      <c r="G165" s="164" t="s">
        <v>307</v>
      </c>
      <c r="H165" s="165">
        <v>1</v>
      </c>
      <c r="I165" s="166"/>
      <c r="J165" s="167">
        <f t="shared" si="1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1"/>
        <v>0</v>
      </c>
      <c r="Q165" s="157">
        <v>0.37</v>
      </c>
      <c r="R165" s="157">
        <f t="shared" si="12"/>
        <v>0.37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262</v>
      </c>
      <c r="AT165" s="159" t="s">
        <v>310</v>
      </c>
      <c r="AU165" s="159" t="s">
        <v>89</v>
      </c>
      <c r="AY165" s="14" t="s">
        <v>237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243</v>
      </c>
      <c r="BM165" s="159" t="s">
        <v>4408</v>
      </c>
    </row>
    <row r="166" spans="1:65" s="2" customFormat="1" ht="16.5" customHeight="1" x14ac:dyDescent="0.2">
      <c r="A166" s="29"/>
      <c r="B166" s="146"/>
      <c r="C166" s="161" t="s">
        <v>312</v>
      </c>
      <c r="D166" s="161" t="s">
        <v>310</v>
      </c>
      <c r="E166" s="162"/>
      <c r="F166" s="163" t="s">
        <v>4409</v>
      </c>
      <c r="G166" s="164" t="s">
        <v>307</v>
      </c>
      <c r="H166" s="165">
        <v>1</v>
      </c>
      <c r="I166" s="166"/>
      <c r="J166" s="167">
        <f t="shared" si="10"/>
        <v>0</v>
      </c>
      <c r="K166" s="168"/>
      <c r="L166" s="169"/>
      <c r="M166" s="170" t="s">
        <v>1</v>
      </c>
      <c r="N166" s="171" t="s">
        <v>43</v>
      </c>
      <c r="O166" s="54"/>
      <c r="P166" s="157">
        <f t="shared" si="11"/>
        <v>0</v>
      </c>
      <c r="Q166" s="157">
        <v>0.73199999999999998</v>
      </c>
      <c r="R166" s="157">
        <f t="shared" si="12"/>
        <v>0.73199999999999998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262</v>
      </c>
      <c r="AT166" s="159" t="s">
        <v>310</v>
      </c>
      <c r="AU166" s="159" t="s">
        <v>89</v>
      </c>
      <c r="AY166" s="14" t="s">
        <v>237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243</v>
      </c>
      <c r="BM166" s="159" t="s">
        <v>4410</v>
      </c>
    </row>
    <row r="167" spans="1:65" s="2" customFormat="1" ht="21.75" customHeight="1" x14ac:dyDescent="0.2">
      <c r="A167" s="29"/>
      <c r="B167" s="146"/>
      <c r="C167" s="161" t="s">
        <v>344</v>
      </c>
      <c r="D167" s="161" t="s">
        <v>310</v>
      </c>
      <c r="E167" s="162"/>
      <c r="F167" s="163" t="s">
        <v>4411</v>
      </c>
      <c r="G167" s="164" t="s">
        <v>307</v>
      </c>
      <c r="H167" s="165">
        <v>2</v>
      </c>
      <c r="I167" s="166"/>
      <c r="J167" s="167">
        <f t="shared" si="1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1"/>
        <v>0</v>
      </c>
      <c r="Q167" s="157">
        <v>2E-3</v>
      </c>
      <c r="R167" s="157">
        <f t="shared" si="12"/>
        <v>4.0000000000000001E-3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262</v>
      </c>
      <c r="AT167" s="159" t="s">
        <v>310</v>
      </c>
      <c r="AU167" s="159" t="s">
        <v>89</v>
      </c>
      <c r="AY167" s="14" t="s">
        <v>237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243</v>
      </c>
      <c r="BM167" s="159" t="s">
        <v>4412</v>
      </c>
    </row>
    <row r="168" spans="1:65" s="2" customFormat="1" ht="21.75" customHeight="1" x14ac:dyDescent="0.2">
      <c r="A168" s="29"/>
      <c r="B168" s="146"/>
      <c r="C168" s="161" t="s">
        <v>347</v>
      </c>
      <c r="D168" s="161" t="s">
        <v>310</v>
      </c>
      <c r="E168" s="162"/>
      <c r="F168" s="163" t="s">
        <v>4413</v>
      </c>
      <c r="G168" s="164" t="s">
        <v>307</v>
      </c>
      <c r="H168" s="165">
        <v>2</v>
      </c>
      <c r="I168" s="166"/>
      <c r="J168" s="167">
        <f t="shared" si="1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1"/>
        <v>0</v>
      </c>
      <c r="Q168" s="157">
        <v>2E-3</v>
      </c>
      <c r="R168" s="157">
        <f t="shared" si="12"/>
        <v>4.0000000000000001E-3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262</v>
      </c>
      <c r="AT168" s="159" t="s">
        <v>310</v>
      </c>
      <c r="AU168" s="159" t="s">
        <v>89</v>
      </c>
      <c r="AY168" s="14" t="s">
        <v>237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243</v>
      </c>
      <c r="BM168" s="159" t="s">
        <v>4414</v>
      </c>
    </row>
    <row r="169" spans="1:65" s="2" customFormat="1" ht="16.5" customHeight="1" x14ac:dyDescent="0.2">
      <c r="A169" s="29"/>
      <c r="B169" s="146"/>
      <c r="C169" s="161" t="s">
        <v>351</v>
      </c>
      <c r="D169" s="161" t="s">
        <v>310</v>
      </c>
      <c r="E169" s="162"/>
      <c r="F169" s="163" t="s">
        <v>4415</v>
      </c>
      <c r="G169" s="164" t="s">
        <v>307</v>
      </c>
      <c r="H169" s="165">
        <v>1</v>
      </c>
      <c r="I169" s="166"/>
      <c r="J169" s="167">
        <f t="shared" si="1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11"/>
        <v>0</v>
      </c>
      <c r="Q169" s="157">
        <v>3.0000000000000001E-5</v>
      </c>
      <c r="R169" s="157">
        <f t="shared" si="12"/>
        <v>3.0000000000000001E-5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262</v>
      </c>
      <c r="AT169" s="159" t="s">
        <v>310</v>
      </c>
      <c r="AU169" s="159" t="s">
        <v>89</v>
      </c>
      <c r="AY169" s="14" t="s">
        <v>237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243</v>
      </c>
      <c r="BM169" s="159" t="s">
        <v>4416</v>
      </c>
    </row>
    <row r="170" spans="1:65" s="2" customFormat="1" ht="21.75" customHeight="1" x14ac:dyDescent="0.2">
      <c r="A170" s="29"/>
      <c r="B170" s="146"/>
      <c r="C170" s="147" t="s">
        <v>354</v>
      </c>
      <c r="D170" s="147" t="s">
        <v>240</v>
      </c>
      <c r="E170" s="148"/>
      <c r="F170" s="149" t="s">
        <v>4417</v>
      </c>
      <c r="G170" s="150" t="s">
        <v>307</v>
      </c>
      <c r="H170" s="151">
        <v>1</v>
      </c>
      <c r="I170" s="152"/>
      <c r="J170" s="153">
        <f t="shared" si="1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1"/>
        <v>0</v>
      </c>
      <c r="Q170" s="157">
        <v>2.6440000000000002E-2</v>
      </c>
      <c r="R170" s="157">
        <f t="shared" si="12"/>
        <v>2.6440000000000002E-2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243</v>
      </c>
      <c r="BM170" s="159" t="s">
        <v>4418</v>
      </c>
    </row>
    <row r="171" spans="1:65" s="2" customFormat="1" ht="16.5" customHeight="1" x14ac:dyDescent="0.2">
      <c r="A171" s="29"/>
      <c r="B171" s="146"/>
      <c r="C171" s="161" t="s">
        <v>358</v>
      </c>
      <c r="D171" s="161" t="s">
        <v>310</v>
      </c>
      <c r="E171" s="162"/>
      <c r="F171" s="163" t="s">
        <v>4419</v>
      </c>
      <c r="G171" s="164" t="s">
        <v>307</v>
      </c>
      <c r="H171" s="165">
        <v>1</v>
      </c>
      <c r="I171" s="166"/>
      <c r="J171" s="167">
        <f t="shared" si="10"/>
        <v>0</v>
      </c>
      <c r="K171" s="168"/>
      <c r="L171" s="169"/>
      <c r="M171" s="170" t="s">
        <v>1</v>
      </c>
      <c r="N171" s="171" t="s">
        <v>43</v>
      </c>
      <c r="O171" s="54"/>
      <c r="P171" s="157">
        <f t="shared" si="11"/>
        <v>0</v>
      </c>
      <c r="Q171" s="157">
        <v>2.1</v>
      </c>
      <c r="R171" s="157">
        <f t="shared" si="12"/>
        <v>2.1</v>
      </c>
      <c r="S171" s="157">
        <v>0</v>
      </c>
      <c r="T171" s="158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262</v>
      </c>
      <c r="AT171" s="159" t="s">
        <v>310</v>
      </c>
      <c r="AU171" s="159" t="s">
        <v>89</v>
      </c>
      <c r="AY171" s="14" t="s">
        <v>237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4" t="s">
        <v>89</v>
      </c>
      <c r="BK171" s="160">
        <f t="shared" si="19"/>
        <v>0</v>
      </c>
      <c r="BL171" s="14" t="s">
        <v>243</v>
      </c>
      <c r="BM171" s="159" t="s">
        <v>4420</v>
      </c>
    </row>
    <row r="172" spans="1:65" s="2" customFormat="1" ht="33" customHeight="1" x14ac:dyDescent="0.2">
      <c r="A172" s="29"/>
      <c r="B172" s="146"/>
      <c r="C172" s="147" t="s">
        <v>361</v>
      </c>
      <c r="D172" s="147" t="s">
        <v>240</v>
      </c>
      <c r="E172" s="148"/>
      <c r="F172" s="149" t="s">
        <v>4421</v>
      </c>
      <c r="G172" s="150" t="s">
        <v>307</v>
      </c>
      <c r="H172" s="151">
        <v>5</v>
      </c>
      <c r="I172" s="152"/>
      <c r="J172" s="153">
        <f t="shared" si="1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1"/>
        <v>0</v>
      </c>
      <c r="Q172" s="157">
        <v>4.5199999999999997E-2</v>
      </c>
      <c r="R172" s="157">
        <f t="shared" si="12"/>
        <v>0.22599999999999998</v>
      </c>
      <c r="S172" s="157">
        <v>0</v>
      </c>
      <c r="T172" s="158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243</v>
      </c>
      <c r="BM172" s="159" t="s">
        <v>4422</v>
      </c>
    </row>
    <row r="173" spans="1:65" s="2" customFormat="1" ht="21.75" customHeight="1" x14ac:dyDescent="0.2">
      <c r="A173" s="29"/>
      <c r="B173" s="146"/>
      <c r="C173" s="147" t="s">
        <v>364</v>
      </c>
      <c r="D173" s="147" t="s">
        <v>240</v>
      </c>
      <c r="E173" s="148"/>
      <c r="F173" s="149" t="s">
        <v>4365</v>
      </c>
      <c r="G173" s="150" t="s">
        <v>307</v>
      </c>
      <c r="H173" s="151">
        <v>2</v>
      </c>
      <c r="I173" s="152"/>
      <c r="J173" s="153">
        <f t="shared" si="1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1"/>
        <v>0</v>
      </c>
      <c r="Q173" s="157">
        <v>2.5999999999999998E-4</v>
      </c>
      <c r="R173" s="157">
        <f t="shared" si="12"/>
        <v>5.1999999999999995E-4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243</v>
      </c>
      <c r="AT173" s="159" t="s">
        <v>240</v>
      </c>
      <c r="AU173" s="159" t="s">
        <v>89</v>
      </c>
      <c r="AY173" s="14" t="s">
        <v>237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243</v>
      </c>
      <c r="BM173" s="159" t="s">
        <v>4366</v>
      </c>
    </row>
    <row r="174" spans="1:65" s="2" customFormat="1" ht="33" customHeight="1" x14ac:dyDescent="0.2">
      <c r="A174" s="29"/>
      <c r="B174" s="146"/>
      <c r="C174" s="147" t="s">
        <v>367</v>
      </c>
      <c r="D174" s="147" t="s">
        <v>240</v>
      </c>
      <c r="E174" s="148"/>
      <c r="F174" s="149" t="s">
        <v>4367</v>
      </c>
      <c r="G174" s="150" t="s">
        <v>307</v>
      </c>
      <c r="H174" s="151">
        <v>1</v>
      </c>
      <c r="I174" s="152"/>
      <c r="J174" s="153">
        <f t="shared" si="1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1"/>
        <v>0</v>
      </c>
      <c r="Q174" s="157">
        <v>2.4000000000000001E-4</v>
      </c>
      <c r="R174" s="157">
        <f t="shared" si="12"/>
        <v>2.4000000000000001E-4</v>
      </c>
      <c r="S174" s="157">
        <v>0</v>
      </c>
      <c r="T174" s="158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243</v>
      </c>
      <c r="AT174" s="159" t="s">
        <v>240</v>
      </c>
      <c r="AU174" s="159" t="s">
        <v>89</v>
      </c>
      <c r="AY174" s="14" t="s">
        <v>237</v>
      </c>
      <c r="BE174" s="160">
        <f t="shared" si="14"/>
        <v>0</v>
      </c>
      <c r="BF174" s="160">
        <f t="shared" si="15"/>
        <v>0</v>
      </c>
      <c r="BG174" s="160">
        <f t="shared" si="16"/>
        <v>0</v>
      </c>
      <c r="BH174" s="160">
        <f t="shared" si="17"/>
        <v>0</v>
      </c>
      <c r="BI174" s="160">
        <f t="shared" si="18"/>
        <v>0</v>
      </c>
      <c r="BJ174" s="14" t="s">
        <v>89</v>
      </c>
      <c r="BK174" s="160">
        <f t="shared" si="19"/>
        <v>0</v>
      </c>
      <c r="BL174" s="14" t="s">
        <v>243</v>
      </c>
      <c r="BM174" s="159" t="s">
        <v>4368</v>
      </c>
    </row>
    <row r="175" spans="1:65" s="2" customFormat="1" ht="21.75" customHeight="1" x14ac:dyDescent="0.2">
      <c r="A175" s="29"/>
      <c r="B175" s="146"/>
      <c r="C175" s="147" t="s">
        <v>370</v>
      </c>
      <c r="D175" s="147" t="s">
        <v>240</v>
      </c>
      <c r="E175" s="148"/>
      <c r="F175" s="149" t="s">
        <v>4423</v>
      </c>
      <c r="G175" s="150" t="s">
        <v>307</v>
      </c>
      <c r="H175" s="151">
        <v>1</v>
      </c>
      <c r="I175" s="152"/>
      <c r="J175" s="153">
        <f t="shared" si="1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1"/>
        <v>0</v>
      </c>
      <c r="Q175" s="157">
        <v>5.9800000000000001E-3</v>
      </c>
      <c r="R175" s="157">
        <f t="shared" si="12"/>
        <v>5.9800000000000001E-3</v>
      </c>
      <c r="S175" s="157">
        <v>0</v>
      </c>
      <c r="T175" s="158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243</v>
      </c>
      <c r="AT175" s="159" t="s">
        <v>240</v>
      </c>
      <c r="AU175" s="159" t="s">
        <v>89</v>
      </c>
      <c r="AY175" s="14" t="s">
        <v>237</v>
      </c>
      <c r="BE175" s="160">
        <f t="shared" si="14"/>
        <v>0</v>
      </c>
      <c r="BF175" s="160">
        <f t="shared" si="15"/>
        <v>0</v>
      </c>
      <c r="BG175" s="160">
        <f t="shared" si="16"/>
        <v>0</v>
      </c>
      <c r="BH175" s="160">
        <f t="shared" si="17"/>
        <v>0</v>
      </c>
      <c r="BI175" s="160">
        <f t="shared" si="18"/>
        <v>0</v>
      </c>
      <c r="BJ175" s="14" t="s">
        <v>89</v>
      </c>
      <c r="BK175" s="160">
        <f t="shared" si="19"/>
        <v>0</v>
      </c>
      <c r="BL175" s="14" t="s">
        <v>243</v>
      </c>
      <c r="BM175" s="159" t="s">
        <v>4424</v>
      </c>
    </row>
    <row r="176" spans="1:65" s="2" customFormat="1" ht="21.75" customHeight="1" x14ac:dyDescent="0.2">
      <c r="A176" s="29"/>
      <c r="B176" s="146"/>
      <c r="C176" s="161" t="s">
        <v>374</v>
      </c>
      <c r="D176" s="161" t="s">
        <v>310</v>
      </c>
      <c r="E176" s="162"/>
      <c r="F176" s="163" t="s">
        <v>4425</v>
      </c>
      <c r="G176" s="164" t="s">
        <v>307</v>
      </c>
      <c r="H176" s="165">
        <v>1</v>
      </c>
      <c r="I176" s="166"/>
      <c r="J176" s="167">
        <f t="shared" si="10"/>
        <v>0</v>
      </c>
      <c r="K176" s="168"/>
      <c r="L176" s="169"/>
      <c r="M176" s="170" t="s">
        <v>1</v>
      </c>
      <c r="N176" s="171" t="s">
        <v>43</v>
      </c>
      <c r="O176" s="54"/>
      <c r="P176" s="157">
        <f t="shared" si="11"/>
        <v>0</v>
      </c>
      <c r="Q176" s="157">
        <v>0.13500000000000001</v>
      </c>
      <c r="R176" s="157">
        <f t="shared" si="12"/>
        <v>0.13500000000000001</v>
      </c>
      <c r="S176" s="157">
        <v>0</v>
      </c>
      <c r="T176" s="158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262</v>
      </c>
      <c r="AT176" s="159" t="s">
        <v>310</v>
      </c>
      <c r="AU176" s="159" t="s">
        <v>89</v>
      </c>
      <c r="AY176" s="14" t="s">
        <v>237</v>
      </c>
      <c r="BE176" s="160">
        <f t="shared" si="14"/>
        <v>0</v>
      </c>
      <c r="BF176" s="160">
        <f t="shared" si="15"/>
        <v>0</v>
      </c>
      <c r="BG176" s="160">
        <f t="shared" si="16"/>
        <v>0</v>
      </c>
      <c r="BH176" s="160">
        <f t="shared" si="17"/>
        <v>0</v>
      </c>
      <c r="BI176" s="160">
        <f t="shared" si="18"/>
        <v>0</v>
      </c>
      <c r="BJ176" s="14" t="s">
        <v>89</v>
      </c>
      <c r="BK176" s="160">
        <f t="shared" si="19"/>
        <v>0</v>
      </c>
      <c r="BL176" s="14" t="s">
        <v>243</v>
      </c>
      <c r="BM176" s="159" t="s">
        <v>4426</v>
      </c>
    </row>
    <row r="177" spans="1:65" s="12" customFormat="1" ht="22.95" customHeight="1" x14ac:dyDescent="0.25">
      <c r="B177" s="134"/>
      <c r="D177" s="135" t="s">
        <v>76</v>
      </c>
      <c r="E177" s="144"/>
      <c r="F177" s="144" t="s">
        <v>1674</v>
      </c>
      <c r="I177" s="137"/>
      <c r="J177" s="145">
        <f>BK177</f>
        <v>0</v>
      </c>
      <c r="L177" s="134"/>
      <c r="M177" s="138"/>
      <c r="N177" s="139"/>
      <c r="O177" s="139"/>
      <c r="P177" s="140">
        <f>P178</f>
        <v>0</v>
      </c>
      <c r="Q177" s="139"/>
      <c r="R177" s="140">
        <f>R178</f>
        <v>2.0000000000000001E-4</v>
      </c>
      <c r="S177" s="139"/>
      <c r="T177" s="141">
        <f>T178</f>
        <v>3.4000000000000002E-3</v>
      </c>
      <c r="AR177" s="135" t="s">
        <v>83</v>
      </c>
      <c r="AT177" s="142" t="s">
        <v>76</v>
      </c>
      <c r="AU177" s="142" t="s">
        <v>83</v>
      </c>
      <c r="AY177" s="135" t="s">
        <v>237</v>
      </c>
      <c r="BK177" s="143">
        <f>BK178</f>
        <v>0</v>
      </c>
    </row>
    <row r="178" spans="1:65" s="2" customFormat="1" ht="21.75" customHeight="1" x14ac:dyDescent="0.2">
      <c r="A178" s="29"/>
      <c r="B178" s="146"/>
      <c r="C178" s="147" t="s">
        <v>378</v>
      </c>
      <c r="D178" s="147" t="s">
        <v>240</v>
      </c>
      <c r="E178" s="148"/>
      <c r="F178" s="149" t="s">
        <v>4427</v>
      </c>
      <c r="G178" s="150" t="s">
        <v>621</v>
      </c>
      <c r="H178" s="151">
        <v>20</v>
      </c>
      <c r="I178" s="152"/>
      <c r="J178" s="153">
        <f>ROUND(I178*H178,2)</f>
        <v>0</v>
      </c>
      <c r="K178" s="154"/>
      <c r="L178" s="30"/>
      <c r="M178" s="155" t="s">
        <v>1</v>
      </c>
      <c r="N178" s="156" t="s">
        <v>43</v>
      </c>
      <c r="O178" s="54"/>
      <c r="P178" s="157">
        <f>O178*H178</f>
        <v>0</v>
      </c>
      <c r="Q178" s="157">
        <v>1.0000000000000001E-5</v>
      </c>
      <c r="R178" s="157">
        <f>Q178*H178</f>
        <v>2.0000000000000001E-4</v>
      </c>
      <c r="S178" s="157">
        <v>1.7000000000000001E-4</v>
      </c>
      <c r="T178" s="158">
        <f>S178*H178</f>
        <v>3.4000000000000002E-3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243</v>
      </c>
      <c r="AT178" s="159" t="s">
        <v>240</v>
      </c>
      <c r="AU178" s="159" t="s">
        <v>89</v>
      </c>
      <c r="AY178" s="14" t="s">
        <v>237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4" t="s">
        <v>89</v>
      </c>
      <c r="BK178" s="160">
        <f>ROUND(I178*H178,2)</f>
        <v>0</v>
      </c>
      <c r="BL178" s="14" t="s">
        <v>243</v>
      </c>
      <c r="BM178" s="159" t="s">
        <v>4428</v>
      </c>
    </row>
    <row r="179" spans="1:65" s="12" customFormat="1" ht="22.95" customHeight="1" x14ac:dyDescent="0.25">
      <c r="B179" s="134"/>
      <c r="D179" s="135" t="s">
        <v>76</v>
      </c>
      <c r="E179" s="144"/>
      <c r="F179" s="144" t="s">
        <v>1460</v>
      </c>
      <c r="I179" s="137"/>
      <c r="J179" s="145">
        <f>BK179</f>
        <v>0</v>
      </c>
      <c r="L179" s="134"/>
      <c r="M179" s="138"/>
      <c r="N179" s="139"/>
      <c r="O179" s="139"/>
      <c r="P179" s="140">
        <f>SUM(P180:P181)</f>
        <v>0</v>
      </c>
      <c r="Q179" s="139"/>
      <c r="R179" s="140">
        <f>SUM(R180:R181)</f>
        <v>0</v>
      </c>
      <c r="S179" s="139"/>
      <c r="T179" s="141">
        <f>SUM(T180:T181)</f>
        <v>0</v>
      </c>
      <c r="AR179" s="135" t="s">
        <v>83</v>
      </c>
      <c r="AT179" s="142" t="s">
        <v>76</v>
      </c>
      <c r="AU179" s="142" t="s">
        <v>83</v>
      </c>
      <c r="AY179" s="135" t="s">
        <v>237</v>
      </c>
      <c r="BK179" s="143">
        <f>SUM(BK180:BK181)</f>
        <v>0</v>
      </c>
    </row>
    <row r="180" spans="1:65" s="2" customFormat="1" ht="33" customHeight="1" x14ac:dyDescent="0.2">
      <c r="A180" s="29"/>
      <c r="B180" s="146"/>
      <c r="C180" s="147" t="s">
        <v>381</v>
      </c>
      <c r="D180" s="147" t="s">
        <v>240</v>
      </c>
      <c r="E180" s="148"/>
      <c r="F180" s="149" t="s">
        <v>4264</v>
      </c>
      <c r="G180" s="150" t="s">
        <v>266</v>
      </c>
      <c r="H180" s="151">
        <v>33.161999999999999</v>
      </c>
      <c r="I180" s="152"/>
      <c r="J180" s="153">
        <f>ROUND(I180*H180,2)</f>
        <v>0</v>
      </c>
      <c r="K180" s="154"/>
      <c r="L180" s="30"/>
      <c r="M180" s="155" t="s">
        <v>1</v>
      </c>
      <c r="N180" s="156" t="s">
        <v>43</v>
      </c>
      <c r="O180" s="54"/>
      <c r="P180" s="157">
        <f>O180*H180</f>
        <v>0</v>
      </c>
      <c r="Q180" s="157">
        <v>0</v>
      </c>
      <c r="R180" s="157">
        <f>Q180*H180</f>
        <v>0</v>
      </c>
      <c r="S180" s="157">
        <v>0</v>
      </c>
      <c r="T180" s="158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243</v>
      </c>
      <c r="AT180" s="159" t="s">
        <v>240</v>
      </c>
      <c r="AU180" s="159" t="s">
        <v>89</v>
      </c>
      <c r="AY180" s="14" t="s">
        <v>237</v>
      </c>
      <c r="BE180" s="160">
        <f>IF(N180="základná",J180,0)</f>
        <v>0</v>
      </c>
      <c r="BF180" s="160">
        <f>IF(N180="znížená",J180,0)</f>
        <v>0</v>
      </c>
      <c r="BG180" s="160">
        <f>IF(N180="zákl. prenesená",J180,0)</f>
        <v>0</v>
      </c>
      <c r="BH180" s="160">
        <f>IF(N180="zníž. prenesená",J180,0)</f>
        <v>0</v>
      </c>
      <c r="BI180" s="160">
        <f>IF(N180="nulová",J180,0)</f>
        <v>0</v>
      </c>
      <c r="BJ180" s="14" t="s">
        <v>89</v>
      </c>
      <c r="BK180" s="160">
        <f>ROUND(I180*H180,2)</f>
        <v>0</v>
      </c>
      <c r="BL180" s="14" t="s">
        <v>243</v>
      </c>
      <c r="BM180" s="159" t="s">
        <v>4370</v>
      </c>
    </row>
    <row r="181" spans="1:65" s="2" customFormat="1" ht="44.25" customHeight="1" x14ac:dyDescent="0.2">
      <c r="A181" s="29"/>
      <c r="B181" s="146"/>
      <c r="C181" s="147" t="s">
        <v>384</v>
      </c>
      <c r="D181" s="147" t="s">
        <v>240</v>
      </c>
      <c r="E181" s="148"/>
      <c r="F181" s="149" t="s">
        <v>4371</v>
      </c>
      <c r="G181" s="150" t="s">
        <v>266</v>
      </c>
      <c r="H181" s="151">
        <v>33.161999999999999</v>
      </c>
      <c r="I181" s="152"/>
      <c r="J181" s="153">
        <f>ROUND(I181*H181,2)</f>
        <v>0</v>
      </c>
      <c r="K181" s="154"/>
      <c r="L181" s="30"/>
      <c r="M181" s="155" t="s">
        <v>1</v>
      </c>
      <c r="N181" s="156" t="s">
        <v>43</v>
      </c>
      <c r="O181" s="54"/>
      <c r="P181" s="157">
        <f>O181*H181</f>
        <v>0</v>
      </c>
      <c r="Q181" s="157">
        <v>0</v>
      </c>
      <c r="R181" s="157">
        <f>Q181*H181</f>
        <v>0</v>
      </c>
      <c r="S181" s="157">
        <v>0</v>
      </c>
      <c r="T181" s="158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243</v>
      </c>
      <c r="AT181" s="159" t="s">
        <v>240</v>
      </c>
      <c r="AU181" s="159" t="s">
        <v>89</v>
      </c>
      <c r="AY181" s="14" t="s">
        <v>237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4" t="s">
        <v>89</v>
      </c>
      <c r="BK181" s="160">
        <f>ROUND(I181*H181,2)</f>
        <v>0</v>
      </c>
      <c r="BL181" s="14" t="s">
        <v>243</v>
      </c>
      <c r="BM181" s="159" t="s">
        <v>4372</v>
      </c>
    </row>
    <row r="182" spans="1:65" s="12" customFormat="1" ht="25.95" customHeight="1" x14ac:dyDescent="0.25">
      <c r="B182" s="134"/>
      <c r="D182" s="135" t="s">
        <v>76</v>
      </c>
      <c r="E182" s="136"/>
      <c r="F182" s="136" t="s">
        <v>1462</v>
      </c>
      <c r="I182" s="137"/>
      <c r="J182" s="122">
        <f>BK182</f>
        <v>0</v>
      </c>
      <c r="L182" s="134"/>
      <c r="M182" s="138"/>
      <c r="N182" s="139"/>
      <c r="O182" s="139"/>
      <c r="P182" s="140">
        <f>P183</f>
        <v>0</v>
      </c>
      <c r="Q182" s="139"/>
      <c r="R182" s="140">
        <f>R183</f>
        <v>9.1500000000000001E-3</v>
      </c>
      <c r="S182" s="139"/>
      <c r="T182" s="141">
        <f>T183</f>
        <v>0</v>
      </c>
      <c r="AR182" s="135" t="s">
        <v>89</v>
      </c>
      <c r="AT182" s="142" t="s">
        <v>76</v>
      </c>
      <c r="AU182" s="142" t="s">
        <v>77</v>
      </c>
      <c r="AY182" s="135" t="s">
        <v>237</v>
      </c>
      <c r="BK182" s="143">
        <f>BK183</f>
        <v>0</v>
      </c>
    </row>
    <row r="183" spans="1:65" s="12" customFormat="1" ht="22.95" customHeight="1" x14ac:dyDescent="0.25">
      <c r="B183" s="134"/>
      <c r="D183" s="135" t="s">
        <v>76</v>
      </c>
      <c r="E183" s="144"/>
      <c r="F183" s="144" t="s">
        <v>1895</v>
      </c>
      <c r="I183" s="137"/>
      <c r="J183" s="145">
        <f>BK183</f>
        <v>0</v>
      </c>
      <c r="L183" s="134"/>
      <c r="M183" s="138"/>
      <c r="N183" s="139"/>
      <c r="O183" s="139"/>
      <c r="P183" s="140">
        <f>SUM(P184:P186)</f>
        <v>0</v>
      </c>
      <c r="Q183" s="139"/>
      <c r="R183" s="140">
        <f>SUM(R184:R186)</f>
        <v>9.1500000000000001E-3</v>
      </c>
      <c r="S183" s="139"/>
      <c r="T183" s="141">
        <f>SUM(T184:T186)</f>
        <v>0</v>
      </c>
      <c r="AR183" s="135" t="s">
        <v>89</v>
      </c>
      <c r="AT183" s="142" t="s">
        <v>76</v>
      </c>
      <c r="AU183" s="142" t="s">
        <v>83</v>
      </c>
      <c r="AY183" s="135" t="s">
        <v>237</v>
      </c>
      <c r="BK183" s="143">
        <f>SUM(BK184:BK186)</f>
        <v>0</v>
      </c>
    </row>
    <row r="184" spans="1:65" s="2" customFormat="1" ht="21.75" customHeight="1" x14ac:dyDescent="0.2">
      <c r="A184" s="29"/>
      <c r="B184" s="146"/>
      <c r="C184" s="147" t="s">
        <v>387</v>
      </c>
      <c r="D184" s="147" t="s">
        <v>240</v>
      </c>
      <c r="E184" s="148"/>
      <c r="F184" s="149" t="s">
        <v>4429</v>
      </c>
      <c r="G184" s="150" t="s">
        <v>307</v>
      </c>
      <c r="H184" s="151">
        <v>1</v>
      </c>
      <c r="I184" s="152"/>
      <c r="J184" s="153">
        <f>ROUND(I184*H184,2)</f>
        <v>0</v>
      </c>
      <c r="K184" s="154"/>
      <c r="L184" s="30"/>
      <c r="M184" s="155" t="s">
        <v>1</v>
      </c>
      <c r="N184" s="156" t="s">
        <v>43</v>
      </c>
      <c r="O184" s="54"/>
      <c r="P184" s="157">
        <f>O184*H184</f>
        <v>0</v>
      </c>
      <c r="Q184" s="157">
        <v>2.0000000000000002E-5</v>
      </c>
      <c r="R184" s="157">
        <f>Q184*H184</f>
        <v>2.0000000000000002E-5</v>
      </c>
      <c r="S184" s="157">
        <v>0</v>
      </c>
      <c r="T184" s="158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286</v>
      </c>
      <c r="AT184" s="159" t="s">
        <v>240</v>
      </c>
      <c r="AU184" s="159" t="s">
        <v>89</v>
      </c>
      <c r="AY184" s="14" t="s">
        <v>237</v>
      </c>
      <c r="BE184" s="160">
        <f>IF(N184="základná",J184,0)</f>
        <v>0</v>
      </c>
      <c r="BF184" s="160">
        <f>IF(N184="znížená",J184,0)</f>
        <v>0</v>
      </c>
      <c r="BG184" s="160">
        <f>IF(N184="zákl. prenesená",J184,0)</f>
        <v>0</v>
      </c>
      <c r="BH184" s="160">
        <f>IF(N184="zníž. prenesená",J184,0)</f>
        <v>0</v>
      </c>
      <c r="BI184" s="160">
        <f>IF(N184="nulová",J184,0)</f>
        <v>0</v>
      </c>
      <c r="BJ184" s="14" t="s">
        <v>89</v>
      </c>
      <c r="BK184" s="160">
        <f>ROUND(I184*H184,2)</f>
        <v>0</v>
      </c>
      <c r="BL184" s="14" t="s">
        <v>286</v>
      </c>
      <c r="BM184" s="159" t="s">
        <v>4430</v>
      </c>
    </row>
    <row r="185" spans="1:65" s="2" customFormat="1" ht="21.75" customHeight="1" x14ac:dyDescent="0.2">
      <c r="A185" s="29"/>
      <c r="B185" s="146"/>
      <c r="C185" s="161" t="s">
        <v>390</v>
      </c>
      <c r="D185" s="161" t="s">
        <v>310</v>
      </c>
      <c r="E185" s="162"/>
      <c r="F185" s="163" t="s">
        <v>4431</v>
      </c>
      <c r="G185" s="164" t="s">
        <v>307</v>
      </c>
      <c r="H185" s="165">
        <v>1</v>
      </c>
      <c r="I185" s="166"/>
      <c r="J185" s="167">
        <f>ROUND(I185*H185,2)</f>
        <v>0</v>
      </c>
      <c r="K185" s="168"/>
      <c r="L185" s="169"/>
      <c r="M185" s="170" t="s">
        <v>1</v>
      </c>
      <c r="N185" s="171" t="s">
        <v>43</v>
      </c>
      <c r="O185" s="54"/>
      <c r="P185" s="157">
        <f>O185*H185</f>
        <v>0</v>
      </c>
      <c r="Q185" s="157">
        <v>4.13E-3</v>
      </c>
      <c r="R185" s="157">
        <f>Q185*H185</f>
        <v>4.13E-3</v>
      </c>
      <c r="S185" s="157">
        <v>0</v>
      </c>
      <c r="T185" s="158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312</v>
      </c>
      <c r="AT185" s="159" t="s">
        <v>310</v>
      </c>
      <c r="AU185" s="159" t="s">
        <v>89</v>
      </c>
      <c r="AY185" s="14" t="s">
        <v>237</v>
      </c>
      <c r="BE185" s="160">
        <f>IF(N185="základná",J185,0)</f>
        <v>0</v>
      </c>
      <c r="BF185" s="160">
        <f>IF(N185="znížená",J185,0)</f>
        <v>0</v>
      </c>
      <c r="BG185" s="160">
        <f>IF(N185="zákl. prenesená",J185,0)</f>
        <v>0</v>
      </c>
      <c r="BH185" s="160">
        <f>IF(N185="zníž. prenesená",J185,0)</f>
        <v>0</v>
      </c>
      <c r="BI185" s="160">
        <f>IF(N185="nulová",J185,0)</f>
        <v>0</v>
      </c>
      <c r="BJ185" s="14" t="s">
        <v>89</v>
      </c>
      <c r="BK185" s="160">
        <f>ROUND(I185*H185,2)</f>
        <v>0</v>
      </c>
      <c r="BL185" s="14" t="s">
        <v>286</v>
      </c>
      <c r="BM185" s="159" t="s">
        <v>4432</v>
      </c>
    </row>
    <row r="186" spans="1:65" s="2" customFormat="1" ht="16.5" customHeight="1" x14ac:dyDescent="0.2">
      <c r="A186" s="29"/>
      <c r="B186" s="146"/>
      <c r="C186" s="161" t="s">
        <v>244</v>
      </c>
      <c r="D186" s="161" t="s">
        <v>310</v>
      </c>
      <c r="E186" s="162"/>
      <c r="F186" s="163" t="s">
        <v>4433</v>
      </c>
      <c r="G186" s="164" t="s">
        <v>307</v>
      </c>
      <c r="H186" s="165">
        <v>1</v>
      </c>
      <c r="I186" s="166"/>
      <c r="J186" s="167">
        <f>ROUND(I186*H186,2)</f>
        <v>0</v>
      </c>
      <c r="K186" s="168"/>
      <c r="L186" s="169"/>
      <c r="M186" s="170" t="s">
        <v>1</v>
      </c>
      <c r="N186" s="171" t="s">
        <v>43</v>
      </c>
      <c r="O186" s="54"/>
      <c r="P186" s="157">
        <f>O186*H186</f>
        <v>0</v>
      </c>
      <c r="Q186" s="157">
        <v>5.0000000000000001E-3</v>
      </c>
      <c r="R186" s="157">
        <f>Q186*H186</f>
        <v>5.0000000000000001E-3</v>
      </c>
      <c r="S186" s="157">
        <v>0</v>
      </c>
      <c r="T186" s="158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262</v>
      </c>
      <c r="AT186" s="159" t="s">
        <v>310</v>
      </c>
      <c r="AU186" s="159" t="s">
        <v>89</v>
      </c>
      <c r="AY186" s="14" t="s">
        <v>237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4" t="s">
        <v>89</v>
      </c>
      <c r="BK186" s="160">
        <f>ROUND(I186*H186,2)</f>
        <v>0</v>
      </c>
      <c r="BL186" s="14" t="s">
        <v>243</v>
      </c>
      <c r="BM186" s="159" t="s">
        <v>4434</v>
      </c>
    </row>
    <row r="187" spans="1:65" s="12" customFormat="1" ht="25.95" customHeight="1" x14ac:dyDescent="0.25">
      <c r="B187" s="134"/>
      <c r="D187" s="135" t="s">
        <v>76</v>
      </c>
      <c r="E187" s="136"/>
      <c r="F187" s="136" t="s">
        <v>1081</v>
      </c>
      <c r="I187" s="137"/>
      <c r="J187" s="122">
        <f>BK187</f>
        <v>0</v>
      </c>
      <c r="L187" s="134"/>
      <c r="M187" s="138"/>
      <c r="N187" s="139"/>
      <c r="O187" s="139"/>
      <c r="P187" s="140">
        <f>P188</f>
        <v>0</v>
      </c>
      <c r="Q187" s="139"/>
      <c r="R187" s="140">
        <f>R188</f>
        <v>2.0829999999999998E-3</v>
      </c>
      <c r="S187" s="139"/>
      <c r="T187" s="141">
        <f>T188</f>
        <v>0</v>
      </c>
      <c r="AR187" s="135" t="s">
        <v>247</v>
      </c>
      <c r="AT187" s="142" t="s">
        <v>76</v>
      </c>
      <c r="AU187" s="142" t="s">
        <v>77</v>
      </c>
      <c r="AY187" s="135" t="s">
        <v>237</v>
      </c>
      <c r="BK187" s="143">
        <f>BK188</f>
        <v>0</v>
      </c>
    </row>
    <row r="188" spans="1:65" s="12" customFormat="1" ht="22.95" customHeight="1" x14ac:dyDescent="0.25">
      <c r="B188" s="134"/>
      <c r="D188" s="135" t="s">
        <v>76</v>
      </c>
      <c r="E188" s="144"/>
      <c r="F188" s="144" t="s">
        <v>2349</v>
      </c>
      <c r="I188" s="137"/>
      <c r="J188" s="145">
        <f>BK188</f>
        <v>0</v>
      </c>
      <c r="L188" s="134"/>
      <c r="M188" s="138"/>
      <c r="N188" s="139"/>
      <c r="O188" s="139"/>
      <c r="P188" s="140">
        <f>SUM(P189:P190)</f>
        <v>0</v>
      </c>
      <c r="Q188" s="139"/>
      <c r="R188" s="140">
        <f>SUM(R189:R190)</f>
        <v>2.0829999999999998E-3</v>
      </c>
      <c r="S188" s="139"/>
      <c r="T188" s="141">
        <f>SUM(T189:T190)</f>
        <v>0</v>
      </c>
      <c r="AR188" s="135" t="s">
        <v>247</v>
      </c>
      <c r="AT188" s="142" t="s">
        <v>76</v>
      </c>
      <c r="AU188" s="142" t="s">
        <v>83</v>
      </c>
      <c r="AY188" s="135" t="s">
        <v>237</v>
      </c>
      <c r="BK188" s="143">
        <f>SUM(BK189:BK190)</f>
        <v>0</v>
      </c>
    </row>
    <row r="189" spans="1:65" s="2" customFormat="1" ht="21.75" customHeight="1" x14ac:dyDescent="0.2">
      <c r="A189" s="29"/>
      <c r="B189" s="146"/>
      <c r="C189" s="147" t="s">
        <v>394</v>
      </c>
      <c r="D189" s="147" t="s">
        <v>240</v>
      </c>
      <c r="E189" s="148"/>
      <c r="F189" s="149" t="s">
        <v>4297</v>
      </c>
      <c r="G189" s="150" t="s">
        <v>376</v>
      </c>
      <c r="H189" s="151">
        <v>20.83</v>
      </c>
      <c r="I189" s="152"/>
      <c r="J189" s="153">
        <f>ROUND(I189*H189,2)</f>
        <v>0</v>
      </c>
      <c r="K189" s="154"/>
      <c r="L189" s="30"/>
      <c r="M189" s="155" t="s">
        <v>1</v>
      </c>
      <c r="N189" s="156" t="s">
        <v>43</v>
      </c>
      <c r="O189" s="54"/>
      <c r="P189" s="157">
        <f>O189*H189</f>
        <v>0</v>
      </c>
      <c r="Q189" s="157">
        <v>0</v>
      </c>
      <c r="R189" s="157">
        <f>Q189*H189</f>
        <v>0</v>
      </c>
      <c r="S189" s="157">
        <v>0</v>
      </c>
      <c r="T189" s="158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436</v>
      </c>
      <c r="AT189" s="159" t="s">
        <v>240</v>
      </c>
      <c r="AU189" s="159" t="s">
        <v>89</v>
      </c>
      <c r="AY189" s="14" t="s">
        <v>237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4" t="s">
        <v>89</v>
      </c>
      <c r="BK189" s="160">
        <f>ROUND(I189*H189,2)</f>
        <v>0</v>
      </c>
      <c r="BL189" s="14" t="s">
        <v>436</v>
      </c>
      <c r="BM189" s="159" t="s">
        <v>4379</v>
      </c>
    </row>
    <row r="190" spans="1:65" s="2" customFormat="1" ht="21.75" customHeight="1" x14ac:dyDescent="0.2">
      <c r="A190" s="29"/>
      <c r="B190" s="146"/>
      <c r="C190" s="161" t="s">
        <v>246</v>
      </c>
      <c r="D190" s="161" t="s">
        <v>310</v>
      </c>
      <c r="E190" s="162"/>
      <c r="F190" s="163" t="s">
        <v>4301</v>
      </c>
      <c r="G190" s="164" t="s">
        <v>376</v>
      </c>
      <c r="H190" s="165">
        <v>20.83</v>
      </c>
      <c r="I190" s="166"/>
      <c r="J190" s="167">
        <f>ROUND(I190*H190,2)</f>
        <v>0</v>
      </c>
      <c r="K190" s="168"/>
      <c r="L190" s="169"/>
      <c r="M190" s="170" t="s">
        <v>1</v>
      </c>
      <c r="N190" s="171" t="s">
        <v>43</v>
      </c>
      <c r="O190" s="54"/>
      <c r="P190" s="157">
        <f>O190*H190</f>
        <v>0</v>
      </c>
      <c r="Q190" s="157">
        <v>1E-4</v>
      </c>
      <c r="R190" s="157">
        <f>Q190*H190</f>
        <v>2.0829999999999998E-3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574</v>
      </c>
      <c r="AT190" s="159" t="s">
        <v>310</v>
      </c>
      <c r="AU190" s="159" t="s">
        <v>89</v>
      </c>
      <c r="AY190" s="14" t="s">
        <v>237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574</v>
      </c>
      <c r="BM190" s="159" t="s">
        <v>4435</v>
      </c>
    </row>
    <row r="191" spans="1:65" s="12" customFormat="1" ht="25.95" customHeight="1" x14ac:dyDescent="0.25">
      <c r="B191" s="134"/>
      <c r="D191" s="135" t="s">
        <v>76</v>
      </c>
      <c r="E191" s="136"/>
      <c r="F191" s="136" t="s">
        <v>1828</v>
      </c>
      <c r="I191" s="137"/>
      <c r="J191" s="122">
        <f>BK191</f>
        <v>0</v>
      </c>
      <c r="L191" s="134"/>
      <c r="M191" s="138"/>
      <c r="N191" s="139"/>
      <c r="O191" s="139"/>
      <c r="P191" s="140">
        <f>SUM(P192:P193)</f>
        <v>0</v>
      </c>
      <c r="Q191" s="139"/>
      <c r="R191" s="140">
        <f>SUM(R192:R193)</f>
        <v>0</v>
      </c>
      <c r="S191" s="139"/>
      <c r="T191" s="141">
        <f>SUM(T192:T193)</f>
        <v>0</v>
      </c>
      <c r="AR191" s="135" t="s">
        <v>243</v>
      </c>
      <c r="AT191" s="142" t="s">
        <v>76</v>
      </c>
      <c r="AU191" s="142" t="s">
        <v>77</v>
      </c>
      <c r="AY191" s="135" t="s">
        <v>237</v>
      </c>
      <c r="BK191" s="143">
        <f>SUM(BK192:BK193)</f>
        <v>0</v>
      </c>
    </row>
    <row r="192" spans="1:65" s="2" customFormat="1" ht="33" customHeight="1" x14ac:dyDescent="0.2">
      <c r="A192" s="29"/>
      <c r="B192" s="146"/>
      <c r="C192" s="147" t="s">
        <v>399</v>
      </c>
      <c r="D192" s="147" t="s">
        <v>240</v>
      </c>
      <c r="E192" s="148"/>
      <c r="F192" s="149" t="s">
        <v>2049</v>
      </c>
      <c r="G192" s="150" t="s">
        <v>454</v>
      </c>
      <c r="H192" s="151">
        <v>16</v>
      </c>
      <c r="I192" s="152"/>
      <c r="J192" s="153">
        <f>ROUND(I192*H192,2)</f>
        <v>0</v>
      </c>
      <c r="K192" s="154"/>
      <c r="L192" s="30"/>
      <c r="M192" s="155" t="s">
        <v>1</v>
      </c>
      <c r="N192" s="156" t="s">
        <v>43</v>
      </c>
      <c r="O192" s="54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972</v>
      </c>
      <c r="AT192" s="159" t="s">
        <v>240</v>
      </c>
      <c r="AU192" s="159" t="s">
        <v>83</v>
      </c>
      <c r="AY192" s="14" t="s">
        <v>237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4" t="s">
        <v>89</v>
      </c>
      <c r="BK192" s="160">
        <f>ROUND(I192*H192,2)</f>
        <v>0</v>
      </c>
      <c r="BL192" s="14" t="s">
        <v>972</v>
      </c>
      <c r="BM192" s="159" t="s">
        <v>4381</v>
      </c>
    </row>
    <row r="193" spans="1:65" s="2" customFormat="1" ht="33" customHeight="1" x14ac:dyDescent="0.2">
      <c r="A193" s="29"/>
      <c r="B193" s="146"/>
      <c r="C193" s="147" t="s">
        <v>249</v>
      </c>
      <c r="D193" s="147" t="s">
        <v>240</v>
      </c>
      <c r="E193" s="148"/>
      <c r="F193" s="149" t="s">
        <v>1831</v>
      </c>
      <c r="G193" s="150" t="s">
        <v>454</v>
      </c>
      <c r="H193" s="151">
        <v>16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972</v>
      </c>
      <c r="AT193" s="159" t="s">
        <v>240</v>
      </c>
      <c r="AU193" s="159" t="s">
        <v>83</v>
      </c>
      <c r="AY193" s="14" t="s">
        <v>237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972</v>
      </c>
      <c r="BM193" s="159" t="s">
        <v>4382</v>
      </c>
    </row>
    <row r="194" spans="1:65" s="12" customFormat="1" ht="25.95" customHeight="1" x14ac:dyDescent="0.25">
      <c r="B194" s="134"/>
      <c r="D194" s="135" t="s">
        <v>76</v>
      </c>
      <c r="E194" s="136"/>
      <c r="F194" s="136" t="s">
        <v>467</v>
      </c>
      <c r="I194" s="137"/>
      <c r="J194" s="122">
        <f>BK194</f>
        <v>0</v>
      </c>
      <c r="L194" s="134"/>
      <c r="M194" s="138"/>
      <c r="N194" s="139"/>
      <c r="O194" s="139"/>
      <c r="P194" s="140">
        <f>SUM(P195:P196)</f>
        <v>0</v>
      </c>
      <c r="Q194" s="139"/>
      <c r="R194" s="140">
        <f>SUM(R195:R196)</f>
        <v>0</v>
      </c>
      <c r="S194" s="139"/>
      <c r="T194" s="141">
        <f>SUM(T195:T196)</f>
        <v>0</v>
      </c>
      <c r="AR194" s="135" t="s">
        <v>252</v>
      </c>
      <c r="AT194" s="142" t="s">
        <v>76</v>
      </c>
      <c r="AU194" s="142" t="s">
        <v>77</v>
      </c>
      <c r="AY194" s="135" t="s">
        <v>237</v>
      </c>
      <c r="BK194" s="143">
        <f>SUM(BK195:BK196)</f>
        <v>0</v>
      </c>
    </row>
    <row r="195" spans="1:65" s="2" customFormat="1" ht="44.25" customHeight="1" x14ac:dyDescent="0.2">
      <c r="A195" s="29"/>
      <c r="B195" s="146"/>
      <c r="C195" s="147" t="s">
        <v>404</v>
      </c>
      <c r="D195" s="147" t="s">
        <v>240</v>
      </c>
      <c r="E195" s="148"/>
      <c r="F195" s="149" t="s">
        <v>3333</v>
      </c>
      <c r="G195" s="150" t="s">
        <v>469</v>
      </c>
      <c r="H195" s="151">
        <v>1</v>
      </c>
      <c r="I195" s="152"/>
      <c r="J195" s="153">
        <f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>O195*H195</f>
        <v>0</v>
      </c>
      <c r="Q195" s="157">
        <v>0</v>
      </c>
      <c r="R195" s="157">
        <f>Q195*H195</f>
        <v>0</v>
      </c>
      <c r="S195" s="157">
        <v>0</v>
      </c>
      <c r="T195" s="158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470</v>
      </c>
      <c r="AT195" s="159" t="s">
        <v>240</v>
      </c>
      <c r="AU195" s="159" t="s">
        <v>83</v>
      </c>
      <c r="AY195" s="14" t="s">
        <v>237</v>
      </c>
      <c r="BE195" s="160">
        <f>IF(N195="základná",J195,0)</f>
        <v>0</v>
      </c>
      <c r="BF195" s="160">
        <f>IF(N195="znížená",J195,0)</f>
        <v>0</v>
      </c>
      <c r="BG195" s="160">
        <f>IF(N195="zákl. prenesená",J195,0)</f>
        <v>0</v>
      </c>
      <c r="BH195" s="160">
        <f>IF(N195="zníž. prenesená",J195,0)</f>
        <v>0</v>
      </c>
      <c r="BI195" s="160">
        <f>IF(N195="nulová",J195,0)</f>
        <v>0</v>
      </c>
      <c r="BJ195" s="14" t="s">
        <v>89</v>
      </c>
      <c r="BK195" s="160">
        <f>ROUND(I195*H195,2)</f>
        <v>0</v>
      </c>
      <c r="BL195" s="14" t="s">
        <v>470</v>
      </c>
      <c r="BM195" s="159" t="s">
        <v>4383</v>
      </c>
    </row>
    <row r="196" spans="1:65" s="2" customFormat="1" ht="21.75" customHeight="1" x14ac:dyDescent="0.2">
      <c r="A196" s="29"/>
      <c r="B196" s="146"/>
      <c r="C196" s="147" t="s">
        <v>251</v>
      </c>
      <c r="D196" s="147" t="s">
        <v>240</v>
      </c>
      <c r="E196" s="148"/>
      <c r="F196" s="149" t="s">
        <v>2052</v>
      </c>
      <c r="G196" s="150" t="s">
        <v>469</v>
      </c>
      <c r="H196" s="151">
        <v>1</v>
      </c>
      <c r="I196" s="152"/>
      <c r="J196" s="153">
        <f>ROUND(I196*H196,2)</f>
        <v>0</v>
      </c>
      <c r="K196" s="154"/>
      <c r="L196" s="30"/>
      <c r="M196" s="155" t="s">
        <v>1</v>
      </c>
      <c r="N196" s="156" t="s">
        <v>43</v>
      </c>
      <c r="O196" s="54"/>
      <c r="P196" s="157">
        <f>O196*H196</f>
        <v>0</v>
      </c>
      <c r="Q196" s="157">
        <v>0</v>
      </c>
      <c r="R196" s="157">
        <f>Q196*H196</f>
        <v>0</v>
      </c>
      <c r="S196" s="157">
        <v>0</v>
      </c>
      <c r="T196" s="158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470</v>
      </c>
      <c r="AT196" s="159" t="s">
        <v>240</v>
      </c>
      <c r="AU196" s="159" t="s">
        <v>83</v>
      </c>
      <c r="AY196" s="14" t="s">
        <v>237</v>
      </c>
      <c r="BE196" s="160">
        <f>IF(N196="základná",J196,0)</f>
        <v>0</v>
      </c>
      <c r="BF196" s="160">
        <f>IF(N196="znížená",J196,0)</f>
        <v>0</v>
      </c>
      <c r="BG196" s="160">
        <f>IF(N196="zákl. prenesená",J196,0)</f>
        <v>0</v>
      </c>
      <c r="BH196" s="160">
        <f>IF(N196="zníž. prenesená",J196,0)</f>
        <v>0</v>
      </c>
      <c r="BI196" s="160">
        <f>IF(N196="nulová",J196,0)</f>
        <v>0</v>
      </c>
      <c r="BJ196" s="14" t="s">
        <v>89</v>
      </c>
      <c r="BK196" s="160">
        <f>ROUND(I196*H196,2)</f>
        <v>0</v>
      </c>
      <c r="BL196" s="14" t="s">
        <v>470</v>
      </c>
      <c r="BM196" s="159" t="s">
        <v>4384</v>
      </c>
    </row>
    <row r="197" spans="1:65" s="2" customFormat="1" ht="6.9" customHeight="1" x14ac:dyDescent="0.2">
      <c r="A197" s="29"/>
      <c r="B197" s="43"/>
      <c r="C197" s="44"/>
      <c r="D197" s="44"/>
      <c r="E197" s="44"/>
      <c r="F197" s="44"/>
      <c r="G197" s="44"/>
      <c r="H197" s="44"/>
      <c r="I197" s="44"/>
      <c r="J197" s="44"/>
      <c r="K197" s="44"/>
      <c r="L197" s="30"/>
      <c r="M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</row>
  </sheetData>
  <autoFilter ref="C128:K196" xr:uid="{00000000-0009-0000-0000-00001C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197" xr:uid="{00000000-0002-0000-1C00-000000000000}">
      <formula1>"K, M"</formula1>
    </dataValidation>
    <dataValidation type="list" allowBlank="1" showInputMessage="1" showErrorMessage="1" error="Povolené sú hodnoty základná, znížená, nulová." sqref="N197" xr:uid="{00000000-0002-0000-1C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435"/>
  <sheetViews>
    <sheetView showGridLines="0" topLeftCell="A72" zoomScaleNormal="100" workbookViewId="0">
      <selection activeCell="J144" sqref="J144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93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202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 x14ac:dyDescent="0.2">
      <c r="A11" s="29"/>
      <c r="B11" s="30"/>
      <c r="C11" s="29"/>
      <c r="D11" s="29"/>
      <c r="E11" s="214" t="s">
        <v>472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ROUND(J143,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ROUND((ROUND((SUM(BE143:BE434)),  2) + SUM(#REF!)), 2)</f>
        <v>#REF!</v>
      </c>
      <c r="G35" s="29"/>
      <c r="H35" s="29"/>
      <c r="I35" s="101">
        <v>0.2</v>
      </c>
      <c r="J35" s="100" t="e">
        <f>ROUND((ROUND(((SUM(BE143:BE434))*I35),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ROUND((ROUND((SUM(BF143:BF434)),  2) + SUM(#REF!)), 2)</f>
        <v>#REF!</v>
      </c>
      <c r="G36" s="29"/>
      <c r="H36" s="29"/>
      <c r="I36" s="101">
        <v>0.2</v>
      </c>
      <c r="J36" s="100" t="e">
        <f>ROUND((ROUND(((SUM(BF143:BF434))*I36),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ROUND((ROUND((SUM(BG143:BG434)),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ROUND((ROUND((SUM(BH143:BH434)),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ROUND((ROUND((SUM(BI143:BI434)),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202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 x14ac:dyDescent="0.2">
      <c r="A89" s="29"/>
      <c r="B89" s="30"/>
      <c r="C89" s="29"/>
      <c r="D89" s="29"/>
      <c r="E89" s="214" t="str">
        <f>E11</f>
        <v>SO 01.1_Az - ACH - Architektonicko – stavebné riešenie zateplenia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J143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210</v>
      </c>
      <c r="E99" s="115"/>
      <c r="F99" s="115"/>
      <c r="G99" s="115"/>
      <c r="H99" s="115"/>
      <c r="I99" s="115"/>
      <c r="J99" s="116">
        <f>J144</f>
        <v>0</v>
      </c>
      <c r="L99" s="113"/>
    </row>
    <row r="100" spans="1:47" s="10" customFormat="1" ht="19.95" customHeight="1" x14ac:dyDescent="0.2">
      <c r="B100" s="117"/>
      <c r="D100" s="118" t="s">
        <v>473</v>
      </c>
      <c r="E100" s="119"/>
      <c r="F100" s="119"/>
      <c r="G100" s="119"/>
      <c r="H100" s="119"/>
      <c r="I100" s="119"/>
      <c r="J100" s="120">
        <f>J145</f>
        <v>0</v>
      </c>
      <c r="L100" s="117"/>
    </row>
    <row r="101" spans="1:47" s="10" customFormat="1" ht="19.95" customHeight="1" x14ac:dyDescent="0.2">
      <c r="B101" s="117"/>
      <c r="D101" s="118" t="s">
        <v>474</v>
      </c>
      <c r="E101" s="119"/>
      <c r="F101" s="119"/>
      <c r="G101" s="119"/>
      <c r="H101" s="119"/>
      <c r="I101" s="119"/>
      <c r="J101" s="120">
        <f>J152</f>
        <v>0</v>
      </c>
      <c r="L101" s="117"/>
    </row>
    <row r="102" spans="1:47" s="10" customFormat="1" ht="19.95" customHeight="1" x14ac:dyDescent="0.2">
      <c r="B102" s="117"/>
      <c r="D102" s="118" t="s">
        <v>475</v>
      </c>
      <c r="E102" s="119"/>
      <c r="F102" s="119"/>
      <c r="G102" s="119"/>
      <c r="H102" s="119"/>
      <c r="I102" s="119"/>
      <c r="J102" s="120">
        <f>J154</f>
        <v>0</v>
      </c>
      <c r="L102" s="117"/>
    </row>
    <row r="103" spans="1:47" s="10" customFormat="1" ht="19.95" customHeight="1" x14ac:dyDescent="0.2">
      <c r="B103" s="117"/>
      <c r="D103" s="118" t="s">
        <v>476</v>
      </c>
      <c r="E103" s="119"/>
      <c r="F103" s="119"/>
      <c r="G103" s="119"/>
      <c r="H103" s="119"/>
      <c r="I103" s="119"/>
      <c r="J103" s="120">
        <f>J166</f>
        <v>0</v>
      </c>
      <c r="L103" s="117"/>
    </row>
    <row r="104" spans="1:47" s="10" customFormat="1" ht="19.95" customHeight="1" x14ac:dyDescent="0.2">
      <c r="B104" s="117"/>
      <c r="D104" s="118" t="s">
        <v>477</v>
      </c>
      <c r="E104" s="119"/>
      <c r="F104" s="119"/>
      <c r="G104" s="119"/>
      <c r="H104" s="119"/>
      <c r="I104" s="119"/>
      <c r="J104" s="120">
        <f>J171</f>
        <v>0</v>
      </c>
      <c r="L104" s="117"/>
    </row>
    <row r="105" spans="1:47" s="10" customFormat="1" ht="19.95" customHeight="1" x14ac:dyDescent="0.2">
      <c r="B105" s="117"/>
      <c r="D105" s="118" t="s">
        <v>211</v>
      </c>
      <c r="E105" s="119"/>
      <c r="F105" s="119"/>
      <c r="G105" s="119"/>
      <c r="H105" s="119"/>
      <c r="I105" s="119"/>
      <c r="J105" s="120">
        <f>J173</f>
        <v>0</v>
      </c>
      <c r="L105" s="117"/>
    </row>
    <row r="106" spans="1:47" s="10" customFormat="1" ht="19.95" customHeight="1" x14ac:dyDescent="0.2">
      <c r="B106" s="117"/>
      <c r="D106" s="118" t="s">
        <v>212</v>
      </c>
      <c r="E106" s="119"/>
      <c r="F106" s="119"/>
      <c r="G106" s="119"/>
      <c r="H106" s="119"/>
      <c r="I106" s="119"/>
      <c r="J106" s="120">
        <f>J201</f>
        <v>0</v>
      </c>
      <c r="L106" s="117"/>
    </row>
    <row r="107" spans="1:47" s="10" customFormat="1" ht="19.95" customHeight="1" x14ac:dyDescent="0.2">
      <c r="B107" s="117"/>
      <c r="D107" s="118" t="s">
        <v>213</v>
      </c>
      <c r="E107" s="119"/>
      <c r="F107" s="119"/>
      <c r="G107" s="119"/>
      <c r="H107" s="119"/>
      <c r="I107" s="119"/>
      <c r="J107" s="120">
        <f>J243</f>
        <v>0</v>
      </c>
      <c r="L107" s="117"/>
    </row>
    <row r="108" spans="1:47" s="9" customFormat="1" ht="24.9" customHeight="1" x14ac:dyDescent="0.2">
      <c r="B108" s="113"/>
      <c r="D108" s="114" t="s">
        <v>214</v>
      </c>
      <c r="E108" s="115"/>
      <c r="F108" s="115"/>
      <c r="G108" s="115"/>
      <c r="H108" s="115"/>
      <c r="I108" s="115"/>
      <c r="J108" s="116">
        <f>J247</f>
        <v>0</v>
      </c>
      <c r="L108" s="113"/>
    </row>
    <row r="109" spans="1:47" s="10" customFormat="1" ht="19.95" customHeight="1" x14ac:dyDescent="0.2">
      <c r="B109" s="117"/>
      <c r="D109" s="118" t="s">
        <v>478</v>
      </c>
      <c r="E109" s="119"/>
      <c r="F109" s="119"/>
      <c r="G109" s="119"/>
      <c r="H109" s="119"/>
      <c r="I109" s="119"/>
      <c r="J109" s="120">
        <f>J248</f>
        <v>0</v>
      </c>
      <c r="L109" s="117"/>
    </row>
    <row r="110" spans="1:47" s="10" customFormat="1" ht="19.95" customHeight="1" x14ac:dyDescent="0.2">
      <c r="B110" s="117"/>
      <c r="D110" s="118" t="s">
        <v>479</v>
      </c>
      <c r="E110" s="119"/>
      <c r="F110" s="119"/>
      <c r="G110" s="119"/>
      <c r="H110" s="119"/>
      <c r="I110" s="119"/>
      <c r="J110" s="120">
        <f>J253</f>
        <v>0</v>
      </c>
      <c r="L110" s="117"/>
    </row>
    <row r="111" spans="1:47" s="10" customFormat="1" ht="19.95" customHeight="1" x14ac:dyDescent="0.2">
      <c r="B111" s="117"/>
      <c r="D111" s="118" t="s">
        <v>480</v>
      </c>
      <c r="E111" s="119"/>
      <c r="F111" s="119"/>
      <c r="G111" s="119"/>
      <c r="H111" s="119"/>
      <c r="I111" s="119"/>
      <c r="J111" s="120">
        <f>J291</f>
        <v>0</v>
      </c>
      <c r="L111" s="117"/>
    </row>
    <row r="112" spans="1:47" s="10" customFormat="1" ht="19.95" customHeight="1" x14ac:dyDescent="0.2">
      <c r="B112" s="117"/>
      <c r="D112" s="118" t="s">
        <v>481</v>
      </c>
      <c r="E112" s="119"/>
      <c r="F112" s="119"/>
      <c r="G112" s="119"/>
      <c r="H112" s="119"/>
      <c r="I112" s="119"/>
      <c r="J112" s="120">
        <f>J312</f>
        <v>0</v>
      </c>
      <c r="L112" s="117"/>
    </row>
    <row r="113" spans="1:31" s="10" customFormat="1" ht="19.95" customHeight="1" x14ac:dyDescent="0.2">
      <c r="B113" s="117"/>
      <c r="D113" s="118" t="s">
        <v>482</v>
      </c>
      <c r="E113" s="119"/>
      <c r="F113" s="119"/>
      <c r="G113" s="119"/>
      <c r="H113" s="119"/>
      <c r="I113" s="119"/>
      <c r="J113" s="120">
        <f>J317</f>
        <v>0</v>
      </c>
      <c r="L113" s="117"/>
    </row>
    <row r="114" spans="1:31" s="10" customFormat="1" ht="19.95" customHeight="1" x14ac:dyDescent="0.2">
      <c r="B114" s="117"/>
      <c r="D114" s="118" t="s">
        <v>483</v>
      </c>
      <c r="E114" s="119"/>
      <c r="F114" s="119"/>
      <c r="G114" s="119"/>
      <c r="H114" s="119"/>
      <c r="I114" s="119"/>
      <c r="J114" s="120">
        <f>J324</f>
        <v>0</v>
      </c>
      <c r="L114" s="117"/>
    </row>
    <row r="115" spans="1:31" s="10" customFormat="1" ht="19.95" customHeight="1" x14ac:dyDescent="0.2">
      <c r="B115" s="117"/>
      <c r="D115" s="118" t="s">
        <v>484</v>
      </c>
      <c r="E115" s="119"/>
      <c r="F115" s="119"/>
      <c r="G115" s="119"/>
      <c r="H115" s="119"/>
      <c r="I115" s="119"/>
      <c r="J115" s="120">
        <f>J328</f>
        <v>0</v>
      </c>
      <c r="L115" s="117"/>
    </row>
    <row r="116" spans="1:31" s="10" customFormat="1" ht="19.95" customHeight="1" x14ac:dyDescent="0.2">
      <c r="B116" s="117"/>
      <c r="D116" s="118" t="s">
        <v>485</v>
      </c>
      <c r="E116" s="119"/>
      <c r="F116" s="119"/>
      <c r="G116" s="119"/>
      <c r="H116" s="119"/>
      <c r="I116" s="119"/>
      <c r="J116" s="120">
        <f>J349</f>
        <v>0</v>
      </c>
      <c r="L116" s="117"/>
    </row>
    <row r="117" spans="1:31" s="10" customFormat="1" ht="19.95" customHeight="1" x14ac:dyDescent="0.2">
      <c r="B117" s="117"/>
      <c r="D117" s="118" t="s">
        <v>486</v>
      </c>
      <c r="E117" s="119"/>
      <c r="F117" s="119"/>
      <c r="G117" s="119"/>
      <c r="H117" s="119"/>
      <c r="I117" s="119"/>
      <c r="J117" s="120">
        <f>J387</f>
        <v>0</v>
      </c>
      <c r="L117" s="117"/>
    </row>
    <row r="118" spans="1:31" s="10" customFormat="1" ht="19.95" customHeight="1" x14ac:dyDescent="0.2">
      <c r="B118" s="117"/>
      <c r="D118" s="118" t="s">
        <v>487</v>
      </c>
      <c r="E118" s="119"/>
      <c r="F118" s="119"/>
      <c r="G118" s="119"/>
      <c r="H118" s="119"/>
      <c r="I118" s="119"/>
      <c r="J118" s="120">
        <f>J398</f>
        <v>0</v>
      </c>
      <c r="L118" s="117"/>
    </row>
    <row r="119" spans="1:31" s="10" customFormat="1" ht="19.95" customHeight="1" x14ac:dyDescent="0.2">
      <c r="B119" s="117"/>
      <c r="D119" s="118" t="s">
        <v>488</v>
      </c>
      <c r="E119" s="119"/>
      <c r="F119" s="119"/>
      <c r="G119" s="119"/>
      <c r="H119" s="119"/>
      <c r="I119" s="119"/>
      <c r="J119" s="120">
        <f>J405</f>
        <v>0</v>
      </c>
      <c r="L119" s="117"/>
    </row>
    <row r="120" spans="1:31" s="10" customFormat="1" ht="19.95" customHeight="1" x14ac:dyDescent="0.2">
      <c r="B120" s="117"/>
      <c r="D120" s="118" t="s">
        <v>219</v>
      </c>
      <c r="E120" s="119"/>
      <c r="F120" s="119"/>
      <c r="G120" s="119"/>
      <c r="H120" s="119"/>
      <c r="I120" s="119"/>
      <c r="J120" s="120">
        <f>J413</f>
        <v>0</v>
      </c>
      <c r="L120" s="117"/>
    </row>
    <row r="121" spans="1:31" s="9" customFormat="1" ht="24.9" customHeight="1" x14ac:dyDescent="0.2">
      <c r="B121" s="113"/>
      <c r="D121" s="114" t="s">
        <v>221</v>
      </c>
      <c r="E121" s="115"/>
      <c r="F121" s="115"/>
      <c r="G121" s="115"/>
      <c r="H121" s="115"/>
      <c r="I121" s="115"/>
      <c r="J121" s="116">
        <f>J417</f>
        <v>0</v>
      </c>
      <c r="L121" s="113"/>
    </row>
    <row r="122" spans="1:31" s="2" customFormat="1" ht="21.75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43"/>
      <c r="C123" s="44"/>
      <c r="D123" s="44"/>
      <c r="E123" s="44"/>
      <c r="F123" s="44"/>
      <c r="G123" s="44"/>
      <c r="H123" s="44"/>
      <c r="I123" s="44"/>
      <c r="J123" s="44"/>
      <c r="K123" s="44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7" spans="1:31" s="2" customFormat="1" ht="6.9" customHeight="1" x14ac:dyDescent="0.2">
      <c r="A127" s="29"/>
      <c r="B127" s="45"/>
      <c r="C127" s="46"/>
      <c r="D127" s="46"/>
      <c r="E127" s="46"/>
      <c r="F127" s="46"/>
      <c r="G127" s="46"/>
      <c r="H127" s="46"/>
      <c r="I127" s="46"/>
      <c r="J127" s="46"/>
      <c r="K127" s="46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4.9" customHeight="1" x14ac:dyDescent="0.2">
      <c r="A128" s="29"/>
      <c r="B128" s="30"/>
      <c r="C128" s="18" t="s">
        <v>224</v>
      </c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3" s="2" customFormat="1" ht="6.9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3" s="2" customFormat="1" ht="12" customHeight="1" x14ac:dyDescent="0.2">
      <c r="A130" s="29"/>
      <c r="B130" s="30"/>
      <c r="C130" s="24" t="s">
        <v>15</v>
      </c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3" s="2" customFormat="1" ht="26.25" customHeight="1" x14ac:dyDescent="0.2">
      <c r="A131" s="29"/>
      <c r="B131" s="30"/>
      <c r="C131" s="29"/>
      <c r="D131" s="29"/>
      <c r="E131" s="241" t="str">
        <f>E7</f>
        <v>SOŠ hotelových služieb a dopravy – modernizácia odborného vzdelávania</v>
      </c>
      <c r="F131" s="242"/>
      <c r="G131" s="242"/>
      <c r="H131" s="242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3" s="1" customFormat="1" ht="12" customHeight="1" x14ac:dyDescent="0.2">
      <c r="B132" s="17"/>
      <c r="C132" s="24" t="s">
        <v>201</v>
      </c>
      <c r="L132" s="17"/>
    </row>
    <row r="133" spans="1:63" s="2" customFormat="1" ht="23.25" customHeight="1" x14ac:dyDescent="0.2">
      <c r="A133" s="29"/>
      <c r="B133" s="30"/>
      <c r="C133" s="29"/>
      <c r="D133" s="29"/>
      <c r="E133" s="241" t="s">
        <v>202</v>
      </c>
      <c r="F133" s="240"/>
      <c r="G133" s="240"/>
      <c r="H133" s="240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3" s="2" customFormat="1" ht="12" customHeight="1" x14ac:dyDescent="0.2">
      <c r="A134" s="29"/>
      <c r="B134" s="30"/>
      <c r="C134" s="24" t="s">
        <v>203</v>
      </c>
      <c r="D134" s="29"/>
      <c r="E134" s="29"/>
      <c r="F134" s="29"/>
      <c r="G134" s="29"/>
      <c r="H134" s="29"/>
      <c r="I134" s="29"/>
      <c r="J134" s="29"/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3" s="2" customFormat="1" ht="30" customHeight="1" x14ac:dyDescent="0.2">
      <c r="A135" s="29"/>
      <c r="B135" s="30"/>
      <c r="C135" s="29"/>
      <c r="D135" s="29"/>
      <c r="E135" s="214" t="str">
        <f>E11</f>
        <v>SO 01.1_Az - ACH - Architektonicko – stavebné riešenie zateplenia</v>
      </c>
      <c r="F135" s="240"/>
      <c r="G135" s="240"/>
      <c r="H135" s="240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3" s="2" customFormat="1" ht="6.9" customHeight="1" x14ac:dyDescent="0.2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3" s="2" customFormat="1" ht="12" customHeight="1" x14ac:dyDescent="0.2">
      <c r="A137" s="29"/>
      <c r="B137" s="30"/>
      <c r="C137" s="24" t="s">
        <v>19</v>
      </c>
      <c r="D137" s="29"/>
      <c r="E137" s="29"/>
      <c r="F137" s="22" t="str">
        <f>F14</f>
        <v>Lučenec</v>
      </c>
      <c r="G137" s="29"/>
      <c r="H137" s="29"/>
      <c r="I137" s="24" t="s">
        <v>21</v>
      </c>
      <c r="J137" s="51">
        <f>IF(J14="","",J14)</f>
        <v>44354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3" s="2" customFormat="1" ht="6.9" customHeight="1" x14ac:dyDescent="0.2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3" s="2" customFormat="1" ht="25.65" customHeight="1" x14ac:dyDescent="0.2">
      <c r="A139" s="29"/>
      <c r="B139" s="30"/>
      <c r="C139" s="24" t="s">
        <v>22</v>
      </c>
      <c r="D139" s="29"/>
      <c r="E139" s="29"/>
      <c r="F139" s="22" t="str">
        <f>E17</f>
        <v>Banskobystrický samosprávny kraj</v>
      </c>
      <c r="G139" s="29"/>
      <c r="H139" s="29"/>
      <c r="I139" s="24" t="s">
        <v>28</v>
      </c>
      <c r="J139" s="27" t="str">
        <f>E23</f>
        <v>DESIGN ENGINEERING, a.s.</v>
      </c>
      <c r="K139" s="29"/>
      <c r="L139" s="3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3" s="2" customFormat="1" ht="15.15" customHeight="1" x14ac:dyDescent="0.2">
      <c r="A140" s="29"/>
      <c r="B140" s="30"/>
      <c r="C140" s="24" t="s">
        <v>26</v>
      </c>
      <c r="D140" s="29"/>
      <c r="E140" s="29"/>
      <c r="F140" s="22" t="str">
        <f>IF(E20="","",E20)</f>
        <v>Vyplň údaj</v>
      </c>
      <c r="G140" s="29"/>
      <c r="H140" s="29"/>
      <c r="I140" s="24" t="s">
        <v>33</v>
      </c>
      <c r="J140" s="27" t="str">
        <f>E26</f>
        <v xml:space="preserve"> </v>
      </c>
      <c r="K140" s="29"/>
      <c r="L140" s="38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63" s="2" customFormat="1" ht="10.35" customHeight="1" x14ac:dyDescent="0.2">
      <c r="A141" s="29"/>
      <c r="B141" s="30"/>
      <c r="C141" s="29"/>
      <c r="D141" s="29"/>
      <c r="E141" s="29"/>
      <c r="F141" s="29"/>
      <c r="G141" s="29"/>
      <c r="H141" s="29"/>
      <c r="I141" s="29"/>
      <c r="J141" s="29"/>
      <c r="K141" s="29"/>
      <c r="L141" s="38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63" s="11" customFormat="1" ht="29.25" customHeight="1" x14ac:dyDescent="0.2">
      <c r="A142" s="123"/>
      <c r="B142" s="124"/>
      <c r="C142" s="125" t="s">
        <v>225</v>
      </c>
      <c r="D142" s="126" t="s">
        <v>62</v>
      </c>
      <c r="E142" s="126" t="s">
        <v>58</v>
      </c>
      <c r="F142" s="126" t="s">
        <v>59</v>
      </c>
      <c r="G142" s="126" t="s">
        <v>226</v>
      </c>
      <c r="H142" s="126" t="s">
        <v>227</v>
      </c>
      <c r="I142" s="126" t="s">
        <v>228</v>
      </c>
      <c r="J142" s="127" t="s">
        <v>207</v>
      </c>
      <c r="K142" s="128" t="s">
        <v>229</v>
      </c>
      <c r="L142" s="129"/>
      <c r="M142" s="58" t="s">
        <v>1</v>
      </c>
      <c r="N142" s="59" t="s">
        <v>41</v>
      </c>
      <c r="O142" s="59" t="s">
        <v>230</v>
      </c>
      <c r="P142" s="59" t="s">
        <v>231</v>
      </c>
      <c r="Q142" s="59" t="s">
        <v>232</v>
      </c>
      <c r="R142" s="59" t="s">
        <v>233</v>
      </c>
      <c r="S142" s="59" t="s">
        <v>234</v>
      </c>
      <c r="T142" s="60" t="s">
        <v>235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</row>
    <row r="143" spans="1:63" s="2" customFormat="1" ht="22.95" customHeight="1" x14ac:dyDescent="0.3">
      <c r="A143" s="29"/>
      <c r="B143" s="30"/>
      <c r="C143" s="65" t="s">
        <v>208</v>
      </c>
      <c r="D143" s="29"/>
      <c r="E143" s="29"/>
      <c r="F143" s="29"/>
      <c r="G143" s="29"/>
      <c r="H143" s="29"/>
      <c r="I143" s="29"/>
      <c r="J143" s="130">
        <f>J144+J247+J417</f>
        <v>0</v>
      </c>
      <c r="K143" s="29"/>
      <c r="L143" s="30"/>
      <c r="M143" s="61"/>
      <c r="N143" s="52"/>
      <c r="O143" s="62"/>
      <c r="P143" s="131" t="e">
        <f>P144+P247+P417+#REF!+#REF!</f>
        <v>#REF!</v>
      </c>
      <c r="Q143" s="62"/>
      <c r="R143" s="131" t="e">
        <f>R144+R247+R417+#REF!+#REF!</f>
        <v>#REF!</v>
      </c>
      <c r="S143" s="62"/>
      <c r="T143" s="132" t="e">
        <f>T144+T247+T417+#REF!+#REF!</f>
        <v>#REF!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T143" s="14" t="s">
        <v>76</v>
      </c>
      <c r="AU143" s="14" t="s">
        <v>209</v>
      </c>
      <c r="BK143" s="133" t="e">
        <f>BK144+BK247+BK417+#REF!+#REF!</f>
        <v>#REF!</v>
      </c>
    </row>
    <row r="144" spans="1:63" s="12" customFormat="1" ht="25.95" customHeight="1" x14ac:dyDescent="0.25">
      <c r="B144" s="134"/>
      <c r="D144" s="135" t="s">
        <v>76</v>
      </c>
      <c r="E144" s="136"/>
      <c r="F144" s="136" t="s">
        <v>236</v>
      </c>
      <c r="I144" s="137"/>
      <c r="J144" s="122">
        <f>BK144</f>
        <v>0</v>
      </c>
      <c r="L144" s="134"/>
      <c r="M144" s="138"/>
      <c r="N144" s="139"/>
      <c r="O144" s="139"/>
      <c r="P144" s="140">
        <f>P145+P152+P154+P166+P171+P173+P201+P243</f>
        <v>0</v>
      </c>
      <c r="Q144" s="139"/>
      <c r="R144" s="140">
        <f>R145+R152+R154+R166+R171+R173+R201+R243</f>
        <v>618.53912820999994</v>
      </c>
      <c r="S144" s="139"/>
      <c r="T144" s="141">
        <f>T145+T152+T154+T166+T171+T173+T201+T243</f>
        <v>2908.57935</v>
      </c>
      <c r="AR144" s="135" t="s">
        <v>83</v>
      </c>
      <c r="AT144" s="142" t="s">
        <v>76</v>
      </c>
      <c r="AU144" s="142" t="s">
        <v>77</v>
      </c>
      <c r="AY144" s="135" t="s">
        <v>237</v>
      </c>
      <c r="BK144" s="143">
        <f>BK145+BK152+BK154+BK166+BK171+BK173+BK201+BK243</f>
        <v>0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489</v>
      </c>
      <c r="I145" s="137"/>
      <c r="J145" s="145">
        <f>BK145</f>
        <v>0</v>
      </c>
      <c r="L145" s="134"/>
      <c r="M145" s="138"/>
      <c r="N145" s="139"/>
      <c r="O145" s="139"/>
      <c r="P145" s="140">
        <f>SUM(P146:P151)</f>
        <v>0</v>
      </c>
      <c r="Q145" s="139"/>
      <c r="R145" s="140">
        <f>SUM(R146:R151)</f>
        <v>0</v>
      </c>
      <c r="S145" s="139"/>
      <c r="T145" s="141">
        <f>SUM(T146:T151)</f>
        <v>0</v>
      </c>
      <c r="AR145" s="135" t="s">
        <v>83</v>
      </c>
      <c r="AT145" s="142" t="s">
        <v>76</v>
      </c>
      <c r="AU145" s="142" t="s">
        <v>83</v>
      </c>
      <c r="AY145" s="135" t="s">
        <v>237</v>
      </c>
      <c r="BK145" s="143">
        <f>SUM(BK146:BK151)</f>
        <v>0</v>
      </c>
    </row>
    <row r="146" spans="1:65" s="2" customFormat="1" ht="21.75" customHeight="1" x14ac:dyDescent="0.2">
      <c r="A146" s="29"/>
      <c r="B146" s="146"/>
      <c r="C146" s="147" t="s">
        <v>83</v>
      </c>
      <c r="D146" s="147" t="s">
        <v>240</v>
      </c>
      <c r="E146" s="148"/>
      <c r="F146" s="149" t="s">
        <v>490</v>
      </c>
      <c r="G146" s="150" t="s">
        <v>491</v>
      </c>
      <c r="H146" s="151">
        <v>45.143999999999998</v>
      </c>
      <c r="I146" s="152"/>
      <c r="J146" s="153">
        <f t="shared" ref="J146:J151" si="0"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ref="P146:P151" si="1">O146*H146</f>
        <v>0</v>
      </c>
      <c r="Q146" s="157">
        <v>0</v>
      </c>
      <c r="R146" s="157">
        <f t="shared" ref="R146:R151" si="2">Q146*H146</f>
        <v>0</v>
      </c>
      <c r="S146" s="157">
        <v>0</v>
      </c>
      <c r="T146" s="158">
        <f t="shared" ref="T146:T151" si="3"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ref="BE146:BE151" si="4">IF(N146="základná",J146,0)</f>
        <v>0</v>
      </c>
      <c r="BF146" s="160">
        <f t="shared" ref="BF146:BF151" si="5">IF(N146="znížená",J146,0)</f>
        <v>0</v>
      </c>
      <c r="BG146" s="160">
        <f t="shared" ref="BG146:BG151" si="6">IF(N146="zákl. prenesená",J146,0)</f>
        <v>0</v>
      </c>
      <c r="BH146" s="160">
        <f t="shared" ref="BH146:BH151" si="7">IF(N146="zníž. prenesená",J146,0)</f>
        <v>0</v>
      </c>
      <c r="BI146" s="160">
        <f t="shared" ref="BI146:BI151" si="8">IF(N146="nulová",J146,0)</f>
        <v>0</v>
      </c>
      <c r="BJ146" s="14" t="s">
        <v>89</v>
      </c>
      <c r="BK146" s="160">
        <f t="shared" ref="BK146:BK151" si="9">ROUND(I146*H146,2)</f>
        <v>0</v>
      </c>
      <c r="BL146" s="14" t="s">
        <v>243</v>
      </c>
      <c r="BM146" s="159" t="s">
        <v>89</v>
      </c>
    </row>
    <row r="147" spans="1:65" s="2" customFormat="1" ht="21.75" customHeight="1" x14ac:dyDescent="0.2">
      <c r="A147" s="29"/>
      <c r="B147" s="146"/>
      <c r="C147" s="147" t="s">
        <v>89</v>
      </c>
      <c r="D147" s="147" t="s">
        <v>240</v>
      </c>
      <c r="E147" s="148"/>
      <c r="F147" s="149" t="s">
        <v>492</v>
      </c>
      <c r="G147" s="150" t="s">
        <v>491</v>
      </c>
      <c r="H147" s="151">
        <v>45.44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243</v>
      </c>
      <c r="BM147" s="159" t="s">
        <v>243</v>
      </c>
    </row>
    <row r="148" spans="1:65" s="2" customFormat="1" ht="33" customHeight="1" x14ac:dyDescent="0.2">
      <c r="A148" s="29"/>
      <c r="B148" s="146"/>
      <c r="C148" s="147" t="s">
        <v>247</v>
      </c>
      <c r="D148" s="147" t="s">
        <v>240</v>
      </c>
      <c r="E148" s="148"/>
      <c r="F148" s="149" t="s">
        <v>493</v>
      </c>
      <c r="G148" s="150" t="s">
        <v>491</v>
      </c>
      <c r="H148" s="151">
        <v>45.44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243</v>
      </c>
      <c r="BM148" s="159" t="s">
        <v>238</v>
      </c>
    </row>
    <row r="149" spans="1:65" s="2" customFormat="1" ht="21.75" customHeight="1" x14ac:dyDescent="0.2">
      <c r="A149" s="29"/>
      <c r="B149" s="146"/>
      <c r="C149" s="147" t="s">
        <v>243</v>
      </c>
      <c r="D149" s="147" t="s">
        <v>240</v>
      </c>
      <c r="E149" s="148"/>
      <c r="F149" s="149" t="s">
        <v>494</v>
      </c>
      <c r="G149" s="150" t="s">
        <v>491</v>
      </c>
      <c r="H149" s="151">
        <v>45.44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243</v>
      </c>
      <c r="BM149" s="159" t="s">
        <v>262</v>
      </c>
    </row>
    <row r="150" spans="1:65" s="2" customFormat="1" ht="21.75" customHeight="1" x14ac:dyDescent="0.2">
      <c r="A150" s="29"/>
      <c r="B150" s="146"/>
      <c r="C150" s="147" t="s">
        <v>252</v>
      </c>
      <c r="D150" s="147" t="s">
        <v>240</v>
      </c>
      <c r="E150" s="148"/>
      <c r="F150" s="149" t="s">
        <v>495</v>
      </c>
      <c r="G150" s="150" t="s">
        <v>491</v>
      </c>
      <c r="H150" s="151">
        <v>45.44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243</v>
      </c>
      <c r="BM150" s="159" t="s">
        <v>268</v>
      </c>
    </row>
    <row r="151" spans="1:65" s="2" customFormat="1" ht="21.75" customHeight="1" x14ac:dyDescent="0.2">
      <c r="A151" s="29"/>
      <c r="B151" s="146"/>
      <c r="C151" s="147" t="s">
        <v>238</v>
      </c>
      <c r="D151" s="147" t="s">
        <v>240</v>
      </c>
      <c r="E151" s="148"/>
      <c r="F151" s="149" t="s">
        <v>496</v>
      </c>
      <c r="G151" s="150" t="s">
        <v>266</v>
      </c>
      <c r="H151" s="151">
        <v>68.16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243</v>
      </c>
      <c r="BM151" s="159" t="s">
        <v>274</v>
      </c>
    </row>
    <row r="152" spans="1:65" s="12" customFormat="1" ht="22.95" customHeight="1" x14ac:dyDescent="0.25">
      <c r="B152" s="134"/>
      <c r="D152" s="135" t="s">
        <v>76</v>
      </c>
      <c r="E152" s="144"/>
      <c r="F152" s="144" t="s">
        <v>497</v>
      </c>
      <c r="I152" s="137"/>
      <c r="J152" s="145">
        <f>BK152</f>
        <v>0</v>
      </c>
      <c r="L152" s="134"/>
      <c r="M152" s="138"/>
      <c r="N152" s="139"/>
      <c r="O152" s="139"/>
      <c r="P152" s="140">
        <f>P153</f>
        <v>0</v>
      </c>
      <c r="Q152" s="139"/>
      <c r="R152" s="140">
        <f>R153</f>
        <v>0.14431200000000002</v>
      </c>
      <c r="S152" s="139"/>
      <c r="T152" s="141">
        <f>T153</f>
        <v>0</v>
      </c>
      <c r="AR152" s="135" t="s">
        <v>83</v>
      </c>
      <c r="AT152" s="142" t="s">
        <v>76</v>
      </c>
      <c r="AU152" s="142" t="s">
        <v>83</v>
      </c>
      <c r="AY152" s="135" t="s">
        <v>237</v>
      </c>
      <c r="BK152" s="143">
        <f>BK153</f>
        <v>0</v>
      </c>
    </row>
    <row r="153" spans="1:65" s="2" customFormat="1" ht="21.75" customHeight="1" x14ac:dyDescent="0.2">
      <c r="A153" s="29"/>
      <c r="B153" s="146"/>
      <c r="C153" s="147" t="s">
        <v>259</v>
      </c>
      <c r="D153" s="147" t="s">
        <v>240</v>
      </c>
      <c r="E153" s="148"/>
      <c r="F153" s="149" t="s">
        <v>498</v>
      </c>
      <c r="G153" s="150" t="s">
        <v>242</v>
      </c>
      <c r="H153" s="151">
        <v>3607.8</v>
      </c>
      <c r="I153" s="152"/>
      <c r="J153" s="153">
        <f>ROUND(I153*H153,2)</f>
        <v>0</v>
      </c>
      <c r="K153" s="154"/>
      <c r="L153" s="30"/>
      <c r="M153" s="155" t="s">
        <v>1</v>
      </c>
      <c r="N153" s="156" t="s">
        <v>43</v>
      </c>
      <c r="O153" s="54"/>
      <c r="P153" s="157">
        <f>O153*H153</f>
        <v>0</v>
      </c>
      <c r="Q153" s="157">
        <v>4.0000000000000003E-5</v>
      </c>
      <c r="R153" s="157">
        <f>Q153*H153</f>
        <v>0.14431200000000002</v>
      </c>
      <c r="S153" s="157">
        <v>0</v>
      </c>
      <c r="T153" s="158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4" t="s">
        <v>89</v>
      </c>
      <c r="BK153" s="160">
        <f>ROUND(I153*H153,2)</f>
        <v>0</v>
      </c>
      <c r="BL153" s="14" t="s">
        <v>243</v>
      </c>
      <c r="BM153" s="159" t="s">
        <v>280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499</v>
      </c>
      <c r="I154" s="137"/>
      <c r="J154" s="145">
        <f>BK154</f>
        <v>0</v>
      </c>
      <c r="L154" s="134"/>
      <c r="M154" s="138"/>
      <c r="N154" s="139"/>
      <c r="O154" s="139"/>
      <c r="P154" s="140">
        <f>SUM(P155:P165)</f>
        <v>0</v>
      </c>
      <c r="Q154" s="139"/>
      <c r="R154" s="140">
        <f>SUM(R155:R165)</f>
        <v>123.93077949999999</v>
      </c>
      <c r="S154" s="139"/>
      <c r="T154" s="141">
        <f>SUM(T155:T165)</f>
        <v>0</v>
      </c>
      <c r="AR154" s="135" t="s">
        <v>83</v>
      </c>
      <c r="AT154" s="142" t="s">
        <v>76</v>
      </c>
      <c r="AU154" s="142" t="s">
        <v>83</v>
      </c>
      <c r="AY154" s="135" t="s">
        <v>237</v>
      </c>
      <c r="BK154" s="143">
        <f>SUM(BK155:BK165)</f>
        <v>0</v>
      </c>
    </row>
    <row r="155" spans="1:65" s="2" customFormat="1" ht="21.75" customHeight="1" x14ac:dyDescent="0.2">
      <c r="A155" s="29"/>
      <c r="B155" s="146"/>
      <c r="C155" s="147" t="s">
        <v>262</v>
      </c>
      <c r="D155" s="147" t="s">
        <v>240</v>
      </c>
      <c r="E155" s="148"/>
      <c r="F155" s="149" t="s">
        <v>500</v>
      </c>
      <c r="G155" s="150" t="s">
        <v>491</v>
      </c>
      <c r="H155" s="151">
        <v>6.2</v>
      </c>
      <c r="I155" s="152"/>
      <c r="J155" s="153">
        <f t="shared" ref="J155:J165" si="10"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ref="P155:P165" si="11">O155*H155</f>
        <v>0</v>
      </c>
      <c r="Q155" s="157">
        <v>0.67198999999999998</v>
      </c>
      <c r="R155" s="157">
        <f t="shared" ref="R155:R165" si="12">Q155*H155</f>
        <v>4.1663379999999997</v>
      </c>
      <c r="S155" s="157">
        <v>0</v>
      </c>
      <c r="T155" s="158">
        <f t="shared" ref="T155:T165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ref="BE155:BE165" si="14">IF(N155="základná",J155,0)</f>
        <v>0</v>
      </c>
      <c r="BF155" s="160">
        <f t="shared" ref="BF155:BF165" si="15">IF(N155="znížená",J155,0)</f>
        <v>0</v>
      </c>
      <c r="BG155" s="160">
        <f t="shared" ref="BG155:BG165" si="16">IF(N155="zákl. prenesená",J155,0)</f>
        <v>0</v>
      </c>
      <c r="BH155" s="160">
        <f t="shared" ref="BH155:BH165" si="17">IF(N155="zníž. prenesená",J155,0)</f>
        <v>0</v>
      </c>
      <c r="BI155" s="160">
        <f t="shared" ref="BI155:BI165" si="18">IF(N155="nulová",J155,0)</f>
        <v>0</v>
      </c>
      <c r="BJ155" s="14" t="s">
        <v>89</v>
      </c>
      <c r="BK155" s="160">
        <f t="shared" ref="BK155:BK165" si="19">ROUND(I155*H155,2)</f>
        <v>0</v>
      </c>
      <c r="BL155" s="14" t="s">
        <v>243</v>
      </c>
      <c r="BM155" s="159" t="s">
        <v>286</v>
      </c>
    </row>
    <row r="156" spans="1:65" s="2" customFormat="1" ht="21.75" customHeight="1" x14ac:dyDescent="0.2">
      <c r="A156" s="29"/>
      <c r="B156" s="146"/>
      <c r="C156" s="147" t="s">
        <v>257</v>
      </c>
      <c r="D156" s="147" t="s">
        <v>240</v>
      </c>
      <c r="E156" s="148"/>
      <c r="F156" s="149" t="s">
        <v>501</v>
      </c>
      <c r="G156" s="150" t="s">
        <v>491</v>
      </c>
      <c r="H156" s="151">
        <v>1.65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0.67193999999999998</v>
      </c>
      <c r="R156" s="157">
        <f t="shared" si="12"/>
        <v>1.1087009999999999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243</v>
      </c>
      <c r="AT156" s="159" t="s">
        <v>240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243</v>
      </c>
      <c r="BM156" s="159" t="s">
        <v>294</v>
      </c>
    </row>
    <row r="157" spans="1:65" s="2" customFormat="1" ht="21.75" customHeight="1" x14ac:dyDescent="0.2">
      <c r="A157" s="29"/>
      <c r="B157" s="146"/>
      <c r="C157" s="147" t="s">
        <v>268</v>
      </c>
      <c r="D157" s="147" t="s">
        <v>240</v>
      </c>
      <c r="E157" s="148"/>
      <c r="F157" s="149" t="s">
        <v>502</v>
      </c>
      <c r="G157" s="150" t="s">
        <v>491</v>
      </c>
      <c r="H157" s="151">
        <v>9.3000000000000007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0.67220000000000002</v>
      </c>
      <c r="R157" s="157">
        <f t="shared" si="12"/>
        <v>6.2514600000000007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243</v>
      </c>
      <c r="BM157" s="159" t="s">
        <v>7</v>
      </c>
    </row>
    <row r="158" spans="1:65" s="2" customFormat="1" ht="21.75" customHeight="1" x14ac:dyDescent="0.2">
      <c r="A158" s="29"/>
      <c r="B158" s="146"/>
      <c r="C158" s="147" t="s">
        <v>271</v>
      </c>
      <c r="D158" s="147" t="s">
        <v>240</v>
      </c>
      <c r="E158" s="148"/>
      <c r="F158" s="149" t="s">
        <v>503</v>
      </c>
      <c r="G158" s="150" t="s">
        <v>491</v>
      </c>
      <c r="H158" s="151">
        <v>125.6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0.83004999999999995</v>
      </c>
      <c r="R158" s="157">
        <f t="shared" si="12"/>
        <v>104.25427999999999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243</v>
      </c>
      <c r="AT158" s="159" t="s">
        <v>240</v>
      </c>
      <c r="AU158" s="159" t="s">
        <v>89</v>
      </c>
      <c r="AY158" s="14" t="s">
        <v>237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243</v>
      </c>
      <c r="BM158" s="159" t="s">
        <v>309</v>
      </c>
    </row>
    <row r="159" spans="1:65" s="2" customFormat="1" ht="21.75" customHeight="1" x14ac:dyDescent="0.2">
      <c r="A159" s="29"/>
      <c r="B159" s="146"/>
      <c r="C159" s="147" t="s">
        <v>274</v>
      </c>
      <c r="D159" s="147" t="s">
        <v>240</v>
      </c>
      <c r="E159" s="148"/>
      <c r="F159" s="149" t="s">
        <v>504</v>
      </c>
      <c r="G159" s="150" t="s">
        <v>491</v>
      </c>
      <c r="H159" s="151">
        <v>2.89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0.50141000000000002</v>
      </c>
      <c r="R159" s="157">
        <f t="shared" si="12"/>
        <v>1.4490749000000001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243</v>
      </c>
      <c r="BM159" s="159" t="s">
        <v>317</v>
      </c>
    </row>
    <row r="160" spans="1:65" s="2" customFormat="1" ht="21.75" customHeight="1" x14ac:dyDescent="0.2">
      <c r="A160" s="29"/>
      <c r="B160" s="146"/>
      <c r="C160" s="147" t="s">
        <v>277</v>
      </c>
      <c r="D160" s="147" t="s">
        <v>240</v>
      </c>
      <c r="E160" s="148"/>
      <c r="F160" s="149" t="s">
        <v>505</v>
      </c>
      <c r="G160" s="150" t="s">
        <v>307</v>
      </c>
      <c r="H160" s="151">
        <v>10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2.8879999999999999E-2</v>
      </c>
      <c r="R160" s="157">
        <f t="shared" si="12"/>
        <v>0.2888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243</v>
      </c>
      <c r="BM160" s="159" t="s">
        <v>323</v>
      </c>
    </row>
    <row r="161" spans="1:65" s="2" customFormat="1" ht="21.75" customHeight="1" x14ac:dyDescent="0.2">
      <c r="A161" s="29"/>
      <c r="B161" s="146"/>
      <c r="C161" s="147" t="s">
        <v>280</v>
      </c>
      <c r="D161" s="147" t="s">
        <v>240</v>
      </c>
      <c r="E161" s="148"/>
      <c r="F161" s="149" t="s">
        <v>506</v>
      </c>
      <c r="G161" s="150" t="s">
        <v>307</v>
      </c>
      <c r="H161" s="151">
        <v>10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3.4139999999999997E-2</v>
      </c>
      <c r="R161" s="157">
        <f t="shared" si="12"/>
        <v>0.34139999999999998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243</v>
      </c>
      <c r="BM161" s="159" t="s">
        <v>329</v>
      </c>
    </row>
    <row r="162" spans="1:65" s="2" customFormat="1" ht="21.75" customHeight="1" x14ac:dyDescent="0.2">
      <c r="A162" s="29"/>
      <c r="B162" s="146"/>
      <c r="C162" s="147" t="s">
        <v>283</v>
      </c>
      <c r="D162" s="147" t="s">
        <v>240</v>
      </c>
      <c r="E162" s="148"/>
      <c r="F162" s="149" t="s">
        <v>507</v>
      </c>
      <c r="G162" s="150" t="s">
        <v>307</v>
      </c>
      <c r="H162" s="151">
        <v>91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4.9840000000000002E-2</v>
      </c>
      <c r="R162" s="157">
        <f t="shared" si="12"/>
        <v>4.5354400000000004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243</v>
      </c>
      <c r="BM162" s="159" t="s">
        <v>335</v>
      </c>
    </row>
    <row r="163" spans="1:65" s="2" customFormat="1" ht="21.75" customHeight="1" x14ac:dyDescent="0.2">
      <c r="A163" s="29"/>
      <c r="B163" s="146"/>
      <c r="C163" s="161" t="s">
        <v>286</v>
      </c>
      <c r="D163" s="161" t="s">
        <v>310</v>
      </c>
      <c r="E163" s="162"/>
      <c r="F163" s="163" t="s">
        <v>508</v>
      </c>
      <c r="G163" s="164" t="s">
        <v>242</v>
      </c>
      <c r="H163" s="165">
        <v>22.5</v>
      </c>
      <c r="I163" s="166"/>
      <c r="J163" s="167">
        <f t="shared" si="10"/>
        <v>0</v>
      </c>
      <c r="K163" s="168"/>
      <c r="L163" s="169"/>
      <c r="M163" s="170" t="s">
        <v>1</v>
      </c>
      <c r="N163" s="171" t="s">
        <v>43</v>
      </c>
      <c r="O163" s="54"/>
      <c r="P163" s="157">
        <f t="shared" si="11"/>
        <v>0</v>
      </c>
      <c r="Q163" s="157">
        <v>5.8E-4</v>
      </c>
      <c r="R163" s="157">
        <f t="shared" si="12"/>
        <v>1.3050000000000001E-2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262</v>
      </c>
      <c r="AT163" s="159" t="s">
        <v>310</v>
      </c>
      <c r="AU163" s="159" t="s">
        <v>89</v>
      </c>
      <c r="AY163" s="14" t="s">
        <v>237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243</v>
      </c>
      <c r="BM163" s="159" t="s">
        <v>312</v>
      </c>
    </row>
    <row r="164" spans="1:65" s="2" customFormat="1" ht="21.75" customHeight="1" x14ac:dyDescent="0.2">
      <c r="A164" s="29"/>
      <c r="B164" s="146"/>
      <c r="C164" s="147" t="s">
        <v>291</v>
      </c>
      <c r="D164" s="147" t="s">
        <v>240</v>
      </c>
      <c r="E164" s="148"/>
      <c r="F164" s="149" t="s">
        <v>509</v>
      </c>
      <c r="G164" s="150" t="s">
        <v>307</v>
      </c>
      <c r="H164" s="151">
        <v>14</v>
      </c>
      <c r="I164" s="152"/>
      <c r="J164" s="153">
        <f t="shared" si="1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1"/>
        <v>0</v>
      </c>
      <c r="Q164" s="157">
        <v>2.6579999999999999E-2</v>
      </c>
      <c r="R164" s="157">
        <f t="shared" si="12"/>
        <v>0.37212000000000001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243</v>
      </c>
      <c r="AT164" s="159" t="s">
        <v>240</v>
      </c>
      <c r="AU164" s="159" t="s">
        <v>89</v>
      </c>
      <c r="AY164" s="14" t="s">
        <v>237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243</v>
      </c>
      <c r="BM164" s="159" t="s">
        <v>347</v>
      </c>
    </row>
    <row r="165" spans="1:65" s="2" customFormat="1" ht="21.75" customHeight="1" x14ac:dyDescent="0.2">
      <c r="A165" s="29"/>
      <c r="B165" s="146"/>
      <c r="C165" s="147" t="s">
        <v>294</v>
      </c>
      <c r="D165" s="147" t="s">
        <v>240</v>
      </c>
      <c r="E165" s="148"/>
      <c r="F165" s="149" t="s">
        <v>510</v>
      </c>
      <c r="G165" s="150" t="s">
        <v>242</v>
      </c>
      <c r="H165" s="151">
        <v>15.58</v>
      </c>
      <c r="I165" s="152"/>
      <c r="J165" s="153">
        <f t="shared" si="1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1"/>
        <v>0</v>
      </c>
      <c r="Q165" s="157">
        <v>7.3819999999999997E-2</v>
      </c>
      <c r="R165" s="157">
        <f t="shared" si="12"/>
        <v>1.1501155999999999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243</v>
      </c>
      <c r="BM165" s="159" t="s">
        <v>354</v>
      </c>
    </row>
    <row r="166" spans="1:65" s="12" customFormat="1" ht="22.95" customHeight="1" x14ac:dyDescent="0.25">
      <c r="B166" s="134"/>
      <c r="D166" s="135" t="s">
        <v>76</v>
      </c>
      <c r="E166" s="144"/>
      <c r="F166" s="144" t="s">
        <v>511</v>
      </c>
      <c r="I166" s="137"/>
      <c r="J166" s="145">
        <f>BK166</f>
        <v>0</v>
      </c>
      <c r="L166" s="134"/>
      <c r="M166" s="138"/>
      <c r="N166" s="139"/>
      <c r="O166" s="139"/>
      <c r="P166" s="140">
        <f>SUM(P167:P170)</f>
        <v>0</v>
      </c>
      <c r="Q166" s="139"/>
      <c r="R166" s="140">
        <f>SUM(R167:R170)</f>
        <v>44.998023999999994</v>
      </c>
      <c r="S166" s="139"/>
      <c r="T166" s="141">
        <f>SUM(T167:T170)</f>
        <v>0</v>
      </c>
      <c r="AR166" s="135" t="s">
        <v>83</v>
      </c>
      <c r="AT166" s="142" t="s">
        <v>76</v>
      </c>
      <c r="AU166" s="142" t="s">
        <v>83</v>
      </c>
      <c r="AY166" s="135" t="s">
        <v>237</v>
      </c>
      <c r="BK166" s="143">
        <f>SUM(BK167:BK170)</f>
        <v>0</v>
      </c>
    </row>
    <row r="167" spans="1:65" s="2" customFormat="1" ht="21.75" customHeight="1" x14ac:dyDescent="0.2">
      <c r="A167" s="29"/>
      <c r="B167" s="146"/>
      <c r="C167" s="147" t="s">
        <v>297</v>
      </c>
      <c r="D167" s="147" t="s">
        <v>240</v>
      </c>
      <c r="E167" s="148"/>
      <c r="F167" s="149" t="s">
        <v>512</v>
      </c>
      <c r="G167" s="150" t="s">
        <v>491</v>
      </c>
      <c r="H167" s="151">
        <v>19.2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2.29698</v>
      </c>
      <c r="R167" s="157">
        <f>Q167*H167</f>
        <v>44.102015999999999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243</v>
      </c>
      <c r="BM167" s="159" t="s">
        <v>361</v>
      </c>
    </row>
    <row r="168" spans="1:65" s="2" customFormat="1" ht="21.75" customHeight="1" x14ac:dyDescent="0.2">
      <c r="A168" s="29"/>
      <c r="B168" s="146"/>
      <c r="C168" s="147" t="s">
        <v>7</v>
      </c>
      <c r="D168" s="147" t="s">
        <v>240</v>
      </c>
      <c r="E168" s="148"/>
      <c r="F168" s="149" t="s">
        <v>513</v>
      </c>
      <c r="G168" s="150" t="s">
        <v>242</v>
      </c>
      <c r="H168" s="151">
        <v>91.04</v>
      </c>
      <c r="I168" s="152"/>
      <c r="J168" s="153">
        <f>ROUND(I168*H168,2)</f>
        <v>0</v>
      </c>
      <c r="K168" s="154"/>
      <c r="L168" s="30"/>
      <c r="M168" s="155" t="s">
        <v>1</v>
      </c>
      <c r="N168" s="156" t="s">
        <v>43</v>
      </c>
      <c r="O168" s="54"/>
      <c r="P168" s="157">
        <f>O168*H168</f>
        <v>0</v>
      </c>
      <c r="Q168" s="157">
        <v>3.4099999999999998E-3</v>
      </c>
      <c r="R168" s="157">
        <f>Q168*H168</f>
        <v>0.31044640000000001</v>
      </c>
      <c r="S168" s="157">
        <v>0</v>
      </c>
      <c r="T168" s="158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243</v>
      </c>
      <c r="AT168" s="159" t="s">
        <v>240</v>
      </c>
      <c r="AU168" s="159" t="s">
        <v>89</v>
      </c>
      <c r="AY168" s="14" t="s">
        <v>237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4" t="s">
        <v>89</v>
      </c>
      <c r="BK168" s="160">
        <f>ROUND(I168*H168,2)</f>
        <v>0</v>
      </c>
      <c r="BL168" s="14" t="s">
        <v>243</v>
      </c>
      <c r="BM168" s="159" t="s">
        <v>367</v>
      </c>
    </row>
    <row r="169" spans="1:65" s="2" customFormat="1" ht="21.75" customHeight="1" x14ac:dyDescent="0.2">
      <c r="A169" s="29"/>
      <c r="B169" s="146"/>
      <c r="C169" s="147" t="s">
        <v>305</v>
      </c>
      <c r="D169" s="147" t="s">
        <v>240</v>
      </c>
      <c r="E169" s="148"/>
      <c r="F169" s="149" t="s">
        <v>514</v>
      </c>
      <c r="G169" s="150" t="s">
        <v>242</v>
      </c>
      <c r="H169" s="151">
        <v>91.04</v>
      </c>
      <c r="I169" s="152"/>
      <c r="J169" s="153">
        <f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>O169*H169</f>
        <v>0</v>
      </c>
      <c r="Q169" s="157">
        <v>0</v>
      </c>
      <c r="R169" s="157">
        <f>Q169*H169</f>
        <v>0</v>
      </c>
      <c r="S169" s="157">
        <v>0</v>
      </c>
      <c r="T169" s="158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4" t="s">
        <v>89</v>
      </c>
      <c r="BK169" s="160">
        <f>ROUND(I169*H169,2)</f>
        <v>0</v>
      </c>
      <c r="BL169" s="14" t="s">
        <v>243</v>
      </c>
      <c r="BM169" s="159" t="s">
        <v>374</v>
      </c>
    </row>
    <row r="170" spans="1:65" s="2" customFormat="1" ht="21.75" customHeight="1" x14ac:dyDescent="0.2">
      <c r="A170" s="29"/>
      <c r="B170" s="146"/>
      <c r="C170" s="147" t="s">
        <v>309</v>
      </c>
      <c r="D170" s="147" t="s">
        <v>240</v>
      </c>
      <c r="E170" s="148"/>
      <c r="F170" s="149" t="s">
        <v>515</v>
      </c>
      <c r="G170" s="150" t="s">
        <v>266</v>
      </c>
      <c r="H170" s="151">
        <v>0.57599999999999996</v>
      </c>
      <c r="I170" s="152"/>
      <c r="J170" s="153">
        <f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>O170*H170</f>
        <v>0</v>
      </c>
      <c r="Q170" s="157">
        <v>1.0165999999999999</v>
      </c>
      <c r="R170" s="157">
        <f>Q170*H170</f>
        <v>0.5855615999999999</v>
      </c>
      <c r="S170" s="157">
        <v>0</v>
      </c>
      <c r="T170" s="158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4" t="s">
        <v>89</v>
      </c>
      <c r="BK170" s="160">
        <f>ROUND(I170*H170,2)</f>
        <v>0</v>
      </c>
      <c r="BL170" s="14" t="s">
        <v>243</v>
      </c>
      <c r="BM170" s="159" t="s">
        <v>381</v>
      </c>
    </row>
    <row r="171" spans="1:65" s="12" customFormat="1" ht="22.95" customHeight="1" x14ac:dyDescent="0.25">
      <c r="B171" s="134"/>
      <c r="D171" s="135" t="s">
        <v>76</v>
      </c>
      <c r="E171" s="144"/>
      <c r="F171" s="144" t="s">
        <v>516</v>
      </c>
      <c r="I171" s="137"/>
      <c r="J171" s="145">
        <f>BK171</f>
        <v>0</v>
      </c>
      <c r="L171" s="134"/>
      <c r="M171" s="138"/>
      <c r="N171" s="139"/>
      <c r="O171" s="139"/>
      <c r="P171" s="140">
        <f>P172</f>
        <v>0</v>
      </c>
      <c r="Q171" s="139"/>
      <c r="R171" s="140">
        <f>R172</f>
        <v>45.683847</v>
      </c>
      <c r="S171" s="139"/>
      <c r="T171" s="141">
        <f>T172</f>
        <v>0</v>
      </c>
      <c r="AR171" s="135" t="s">
        <v>83</v>
      </c>
      <c r="AT171" s="142" t="s">
        <v>76</v>
      </c>
      <c r="AU171" s="142" t="s">
        <v>83</v>
      </c>
      <c r="AY171" s="135" t="s">
        <v>237</v>
      </c>
      <c r="BK171" s="143">
        <f>BK172</f>
        <v>0</v>
      </c>
    </row>
    <row r="172" spans="1:65" s="2" customFormat="1" ht="33" customHeight="1" x14ac:dyDescent="0.2">
      <c r="A172" s="29"/>
      <c r="B172" s="146"/>
      <c r="C172" s="147" t="s">
        <v>314</v>
      </c>
      <c r="D172" s="147" t="s">
        <v>240</v>
      </c>
      <c r="E172" s="148"/>
      <c r="F172" s="149" t="s">
        <v>517</v>
      </c>
      <c r="G172" s="150" t="s">
        <v>242</v>
      </c>
      <c r="H172" s="151">
        <v>94.05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0.48574000000000001</v>
      </c>
      <c r="R172" s="157">
        <f>Q172*H172</f>
        <v>45.683847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243</v>
      </c>
      <c r="BM172" s="159" t="s">
        <v>387</v>
      </c>
    </row>
    <row r="173" spans="1:65" s="12" customFormat="1" ht="22.95" customHeight="1" x14ac:dyDescent="0.25">
      <c r="B173" s="134"/>
      <c r="D173" s="135" t="s">
        <v>76</v>
      </c>
      <c r="E173" s="144"/>
      <c r="F173" s="144" t="s">
        <v>239</v>
      </c>
      <c r="I173" s="137"/>
      <c r="J173" s="145">
        <f>BK173</f>
        <v>0</v>
      </c>
      <c r="L173" s="134"/>
      <c r="M173" s="138"/>
      <c r="N173" s="139"/>
      <c r="O173" s="139"/>
      <c r="P173" s="140">
        <f>SUM(P174:P200)</f>
        <v>0</v>
      </c>
      <c r="Q173" s="139"/>
      <c r="R173" s="140">
        <f>SUM(R174:R200)</f>
        <v>178.12892189999999</v>
      </c>
      <c r="S173" s="139"/>
      <c r="T173" s="141">
        <f>SUM(T174:T200)</f>
        <v>0</v>
      </c>
      <c r="AR173" s="135" t="s">
        <v>83</v>
      </c>
      <c r="AT173" s="142" t="s">
        <v>76</v>
      </c>
      <c r="AU173" s="142" t="s">
        <v>83</v>
      </c>
      <c r="AY173" s="135" t="s">
        <v>237</v>
      </c>
      <c r="BK173" s="143">
        <f>SUM(BK174:BK200)</f>
        <v>0</v>
      </c>
    </row>
    <row r="174" spans="1:65" s="2" customFormat="1" ht="21.75" customHeight="1" x14ac:dyDescent="0.2">
      <c r="A174" s="29"/>
      <c r="B174" s="146"/>
      <c r="C174" s="147" t="s">
        <v>317</v>
      </c>
      <c r="D174" s="147" t="s">
        <v>240</v>
      </c>
      <c r="E174" s="148"/>
      <c r="F174" s="149" t="s">
        <v>518</v>
      </c>
      <c r="G174" s="150" t="s">
        <v>376</v>
      </c>
      <c r="H174" s="151">
        <v>966.97299999999996</v>
      </c>
      <c r="I174" s="152"/>
      <c r="J174" s="153">
        <f t="shared" ref="J174:J200" si="20"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ref="P174:P200" si="21">O174*H174</f>
        <v>0</v>
      </c>
      <c r="Q174" s="157">
        <v>2.8E-3</v>
      </c>
      <c r="R174" s="157">
        <f t="shared" ref="R174:R200" si="22">Q174*H174</f>
        <v>2.7075244000000001</v>
      </c>
      <c r="S174" s="157">
        <v>0</v>
      </c>
      <c r="T174" s="158">
        <f t="shared" ref="T174:T200" si="2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243</v>
      </c>
      <c r="AT174" s="159" t="s">
        <v>240</v>
      </c>
      <c r="AU174" s="159" t="s">
        <v>89</v>
      </c>
      <c r="AY174" s="14" t="s">
        <v>237</v>
      </c>
      <c r="BE174" s="160">
        <f t="shared" ref="BE174:BE200" si="24">IF(N174="základná",J174,0)</f>
        <v>0</v>
      </c>
      <c r="BF174" s="160">
        <f t="shared" ref="BF174:BF200" si="25">IF(N174="znížená",J174,0)</f>
        <v>0</v>
      </c>
      <c r="BG174" s="160">
        <f t="shared" ref="BG174:BG200" si="26">IF(N174="zákl. prenesená",J174,0)</f>
        <v>0</v>
      </c>
      <c r="BH174" s="160">
        <f t="shared" ref="BH174:BH200" si="27">IF(N174="zníž. prenesená",J174,0)</f>
        <v>0</v>
      </c>
      <c r="BI174" s="160">
        <f t="shared" ref="BI174:BI200" si="28">IF(N174="nulová",J174,0)</f>
        <v>0</v>
      </c>
      <c r="BJ174" s="14" t="s">
        <v>89</v>
      </c>
      <c r="BK174" s="160">
        <f t="shared" ref="BK174:BK200" si="29">ROUND(I174*H174,2)</f>
        <v>0</v>
      </c>
      <c r="BL174" s="14" t="s">
        <v>243</v>
      </c>
      <c r="BM174" s="159" t="s">
        <v>407</v>
      </c>
    </row>
    <row r="175" spans="1:65" s="2" customFormat="1" ht="21.75" customHeight="1" x14ac:dyDescent="0.2">
      <c r="A175" s="29"/>
      <c r="B175" s="146"/>
      <c r="C175" s="147" t="s">
        <v>320</v>
      </c>
      <c r="D175" s="147" t="s">
        <v>240</v>
      </c>
      <c r="E175" s="148"/>
      <c r="F175" s="149" t="s">
        <v>519</v>
      </c>
      <c r="G175" s="150" t="s">
        <v>242</v>
      </c>
      <c r="H175" s="151">
        <v>51.7</v>
      </c>
      <c r="I175" s="152"/>
      <c r="J175" s="153">
        <f t="shared" si="2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21"/>
        <v>0</v>
      </c>
      <c r="Q175" s="157">
        <v>1.8000000000000001E-4</v>
      </c>
      <c r="R175" s="157">
        <f t="shared" si="22"/>
        <v>9.3060000000000018E-3</v>
      </c>
      <c r="S175" s="157">
        <v>0</v>
      </c>
      <c r="T175" s="158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243</v>
      </c>
      <c r="AT175" s="159" t="s">
        <v>240</v>
      </c>
      <c r="AU175" s="159" t="s">
        <v>89</v>
      </c>
      <c r="AY175" s="14" t="s">
        <v>237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4" t="s">
        <v>89</v>
      </c>
      <c r="BK175" s="160">
        <f t="shared" si="29"/>
        <v>0</v>
      </c>
      <c r="BL175" s="14" t="s">
        <v>243</v>
      </c>
      <c r="BM175" s="159" t="s">
        <v>430</v>
      </c>
    </row>
    <row r="176" spans="1:65" s="2" customFormat="1" ht="21.75" customHeight="1" x14ac:dyDescent="0.2">
      <c r="A176" s="29"/>
      <c r="B176" s="146"/>
      <c r="C176" s="147" t="s">
        <v>323</v>
      </c>
      <c r="D176" s="147" t="s">
        <v>240</v>
      </c>
      <c r="E176" s="148"/>
      <c r="F176" s="149" t="s">
        <v>520</v>
      </c>
      <c r="G176" s="150" t="s">
        <v>242</v>
      </c>
      <c r="H176" s="151">
        <v>51.7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2.9999999999999997E-4</v>
      </c>
      <c r="R176" s="157">
        <f t="shared" si="22"/>
        <v>1.5509999999999999E-2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243</v>
      </c>
      <c r="AT176" s="159" t="s">
        <v>240</v>
      </c>
      <c r="AU176" s="159" t="s">
        <v>89</v>
      </c>
      <c r="AY176" s="14" t="s">
        <v>237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243</v>
      </c>
      <c r="BM176" s="159" t="s">
        <v>436</v>
      </c>
    </row>
    <row r="177" spans="1:65" s="2" customFormat="1" ht="21.75" customHeight="1" x14ac:dyDescent="0.2">
      <c r="A177" s="29"/>
      <c r="B177" s="146"/>
      <c r="C177" s="147" t="s">
        <v>326</v>
      </c>
      <c r="D177" s="147" t="s">
        <v>240</v>
      </c>
      <c r="E177" s="148"/>
      <c r="F177" s="149" t="s">
        <v>521</v>
      </c>
      <c r="G177" s="150" t="s">
        <v>242</v>
      </c>
      <c r="H177" s="151">
        <v>51.7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1E-4</v>
      </c>
      <c r="R177" s="157">
        <f t="shared" si="22"/>
        <v>5.1700000000000001E-3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243</v>
      </c>
      <c r="AT177" s="159" t="s">
        <v>240</v>
      </c>
      <c r="AU177" s="159" t="s">
        <v>89</v>
      </c>
      <c r="AY177" s="14" t="s">
        <v>237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243</v>
      </c>
      <c r="BM177" s="159" t="s">
        <v>442</v>
      </c>
    </row>
    <row r="178" spans="1:65" s="2" customFormat="1" ht="21.75" customHeight="1" x14ac:dyDescent="0.2">
      <c r="A178" s="29"/>
      <c r="B178" s="146"/>
      <c r="C178" s="147" t="s">
        <v>329</v>
      </c>
      <c r="D178" s="147" t="s">
        <v>240</v>
      </c>
      <c r="E178" s="148"/>
      <c r="F178" s="149" t="s">
        <v>522</v>
      </c>
      <c r="G178" s="150" t="s">
        <v>242</v>
      </c>
      <c r="H178" s="151">
        <v>51.7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3.3800000000000002E-3</v>
      </c>
      <c r="R178" s="157">
        <f t="shared" si="22"/>
        <v>0.17474600000000001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243</v>
      </c>
      <c r="AT178" s="159" t="s">
        <v>240</v>
      </c>
      <c r="AU178" s="159" t="s">
        <v>89</v>
      </c>
      <c r="AY178" s="14" t="s">
        <v>237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243</v>
      </c>
      <c r="BM178" s="159" t="s">
        <v>448</v>
      </c>
    </row>
    <row r="179" spans="1:65" s="2" customFormat="1" ht="33" customHeight="1" x14ac:dyDescent="0.2">
      <c r="A179" s="29"/>
      <c r="B179" s="146"/>
      <c r="C179" s="147" t="s">
        <v>332</v>
      </c>
      <c r="D179" s="147" t="s">
        <v>240</v>
      </c>
      <c r="E179" s="148"/>
      <c r="F179" s="149" t="s">
        <v>523</v>
      </c>
      <c r="G179" s="150" t="s">
        <v>242</v>
      </c>
      <c r="H179" s="151">
        <v>3607.82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1.2670000000000001E-2</v>
      </c>
      <c r="R179" s="157">
        <f t="shared" si="22"/>
        <v>45.711079400000003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243</v>
      </c>
      <c r="AT179" s="159" t="s">
        <v>240</v>
      </c>
      <c r="AU179" s="159" t="s">
        <v>89</v>
      </c>
      <c r="AY179" s="14" t="s">
        <v>237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243</v>
      </c>
      <c r="BM179" s="159" t="s">
        <v>457</v>
      </c>
    </row>
    <row r="180" spans="1:65" s="2" customFormat="1" ht="21.75" customHeight="1" x14ac:dyDescent="0.2">
      <c r="A180" s="29"/>
      <c r="B180" s="146"/>
      <c r="C180" s="147" t="s">
        <v>335</v>
      </c>
      <c r="D180" s="147" t="s">
        <v>240</v>
      </c>
      <c r="E180" s="148"/>
      <c r="F180" s="149" t="s">
        <v>524</v>
      </c>
      <c r="G180" s="150" t="s">
        <v>242</v>
      </c>
      <c r="H180" s="151">
        <v>53.25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6.4000000000000003E-3</v>
      </c>
      <c r="R180" s="157">
        <f t="shared" si="22"/>
        <v>0.34079999999999999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243</v>
      </c>
      <c r="AT180" s="159" t="s">
        <v>240</v>
      </c>
      <c r="AU180" s="159" t="s">
        <v>89</v>
      </c>
      <c r="AY180" s="14" t="s">
        <v>237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243</v>
      </c>
      <c r="BM180" s="159" t="s">
        <v>464</v>
      </c>
    </row>
    <row r="181" spans="1:65" s="2" customFormat="1" ht="21.75" customHeight="1" x14ac:dyDescent="0.2">
      <c r="A181" s="29"/>
      <c r="B181" s="146"/>
      <c r="C181" s="147" t="s">
        <v>338</v>
      </c>
      <c r="D181" s="147" t="s">
        <v>240</v>
      </c>
      <c r="E181" s="148"/>
      <c r="F181" s="149" t="s">
        <v>525</v>
      </c>
      <c r="G181" s="150" t="s">
        <v>242</v>
      </c>
      <c r="H181" s="151">
        <v>3607.82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1.8000000000000001E-4</v>
      </c>
      <c r="R181" s="157">
        <f t="shared" si="22"/>
        <v>0.64940760000000008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243</v>
      </c>
      <c r="AT181" s="159" t="s">
        <v>240</v>
      </c>
      <c r="AU181" s="159" t="s">
        <v>89</v>
      </c>
      <c r="AY181" s="14" t="s">
        <v>237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243</v>
      </c>
      <c r="BM181" s="159" t="s">
        <v>471</v>
      </c>
    </row>
    <row r="182" spans="1:65" s="2" customFormat="1" ht="21.75" customHeight="1" x14ac:dyDescent="0.2">
      <c r="A182" s="29"/>
      <c r="B182" s="146"/>
      <c r="C182" s="147" t="s">
        <v>312</v>
      </c>
      <c r="D182" s="147" t="s">
        <v>240</v>
      </c>
      <c r="E182" s="148"/>
      <c r="F182" s="149" t="s">
        <v>526</v>
      </c>
      <c r="G182" s="150" t="s">
        <v>242</v>
      </c>
      <c r="H182" s="151">
        <v>3607.82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2.9999999999999997E-4</v>
      </c>
      <c r="R182" s="157">
        <f t="shared" si="22"/>
        <v>1.082346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243</v>
      </c>
      <c r="AT182" s="159" t="s">
        <v>240</v>
      </c>
      <c r="AU182" s="159" t="s">
        <v>89</v>
      </c>
      <c r="AY182" s="14" t="s">
        <v>237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243</v>
      </c>
      <c r="BM182" s="159" t="s">
        <v>527</v>
      </c>
    </row>
    <row r="183" spans="1:65" s="2" customFormat="1" ht="21.75" customHeight="1" x14ac:dyDescent="0.2">
      <c r="A183" s="29"/>
      <c r="B183" s="146"/>
      <c r="C183" s="147" t="s">
        <v>344</v>
      </c>
      <c r="D183" s="147" t="s">
        <v>240</v>
      </c>
      <c r="E183" s="148"/>
      <c r="F183" s="149" t="s">
        <v>528</v>
      </c>
      <c r="G183" s="150" t="s">
        <v>242</v>
      </c>
      <c r="H183" s="151">
        <v>3607.82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1E-4</v>
      </c>
      <c r="R183" s="157">
        <f t="shared" si="22"/>
        <v>0.36078200000000005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243</v>
      </c>
      <c r="AT183" s="159" t="s">
        <v>240</v>
      </c>
      <c r="AU183" s="159" t="s">
        <v>89</v>
      </c>
      <c r="AY183" s="14" t="s">
        <v>237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243</v>
      </c>
      <c r="BM183" s="159" t="s">
        <v>529</v>
      </c>
    </row>
    <row r="184" spans="1:65" s="2" customFormat="1" ht="21.75" customHeight="1" x14ac:dyDescent="0.2">
      <c r="A184" s="29"/>
      <c r="B184" s="146"/>
      <c r="C184" s="147" t="s">
        <v>347</v>
      </c>
      <c r="D184" s="147" t="s">
        <v>240</v>
      </c>
      <c r="E184" s="148"/>
      <c r="F184" s="149" t="s">
        <v>530</v>
      </c>
      <c r="G184" s="150" t="s">
        <v>242</v>
      </c>
      <c r="H184" s="151">
        <v>3607.82</v>
      </c>
      <c r="I184" s="152"/>
      <c r="J184" s="153">
        <f t="shared" si="2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21"/>
        <v>0</v>
      </c>
      <c r="Q184" s="157">
        <v>3.3800000000000002E-3</v>
      </c>
      <c r="R184" s="157">
        <f t="shared" si="22"/>
        <v>12.194431600000001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243</v>
      </c>
      <c r="AT184" s="159" t="s">
        <v>240</v>
      </c>
      <c r="AU184" s="159" t="s">
        <v>89</v>
      </c>
      <c r="AY184" s="14" t="s">
        <v>237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243</v>
      </c>
      <c r="BM184" s="159" t="s">
        <v>531</v>
      </c>
    </row>
    <row r="185" spans="1:65" s="2" customFormat="1" ht="21.75" customHeight="1" x14ac:dyDescent="0.2">
      <c r="A185" s="29"/>
      <c r="B185" s="146"/>
      <c r="C185" s="147" t="s">
        <v>351</v>
      </c>
      <c r="D185" s="147" t="s">
        <v>240</v>
      </c>
      <c r="E185" s="148"/>
      <c r="F185" s="149" t="s">
        <v>532</v>
      </c>
      <c r="G185" s="150" t="s">
        <v>242</v>
      </c>
      <c r="H185" s="151">
        <v>53.25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4.0000000000000002E-4</v>
      </c>
      <c r="R185" s="157">
        <f t="shared" si="22"/>
        <v>2.1299999999999999E-2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243</v>
      </c>
      <c r="AT185" s="159" t="s">
        <v>240</v>
      </c>
      <c r="AU185" s="159" t="s">
        <v>89</v>
      </c>
      <c r="AY185" s="14" t="s">
        <v>237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243</v>
      </c>
      <c r="BM185" s="159" t="s">
        <v>533</v>
      </c>
    </row>
    <row r="186" spans="1:65" s="2" customFormat="1" ht="33" customHeight="1" x14ac:dyDescent="0.2">
      <c r="A186" s="29"/>
      <c r="B186" s="146"/>
      <c r="C186" s="147" t="s">
        <v>354</v>
      </c>
      <c r="D186" s="147" t="s">
        <v>240</v>
      </c>
      <c r="E186" s="148"/>
      <c r="F186" s="149" t="s">
        <v>3919</v>
      </c>
      <c r="G186" s="150" t="s">
        <v>242</v>
      </c>
      <c r="H186" s="151">
        <v>53.25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3.3599999999999998E-2</v>
      </c>
      <c r="R186" s="157">
        <f t="shared" si="22"/>
        <v>1.7891999999999999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243</v>
      </c>
      <c r="AT186" s="159" t="s">
        <v>240</v>
      </c>
      <c r="AU186" s="159" t="s">
        <v>89</v>
      </c>
      <c r="AY186" s="14" t="s">
        <v>237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243</v>
      </c>
      <c r="BM186" s="159" t="s">
        <v>534</v>
      </c>
    </row>
    <row r="187" spans="1:65" s="2" customFormat="1" ht="21.75" customHeight="1" x14ac:dyDescent="0.2">
      <c r="A187" s="29"/>
      <c r="B187" s="146"/>
      <c r="C187" s="147" t="s">
        <v>358</v>
      </c>
      <c r="D187" s="147" t="s">
        <v>240</v>
      </c>
      <c r="E187" s="148"/>
      <c r="F187" s="149" t="s">
        <v>535</v>
      </c>
      <c r="G187" s="150" t="s">
        <v>242</v>
      </c>
      <c r="H187" s="151">
        <v>285.89999999999998</v>
      </c>
      <c r="I187" s="152"/>
      <c r="J187" s="153">
        <f t="shared" si="2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21"/>
        <v>0</v>
      </c>
      <c r="Q187" s="157">
        <v>1.136E-2</v>
      </c>
      <c r="R187" s="157">
        <f t="shared" si="22"/>
        <v>3.247824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243</v>
      </c>
      <c r="AT187" s="159" t="s">
        <v>240</v>
      </c>
      <c r="AU187" s="159" t="s">
        <v>89</v>
      </c>
      <c r="AY187" s="14" t="s">
        <v>237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243</v>
      </c>
      <c r="BM187" s="159" t="s">
        <v>536</v>
      </c>
    </row>
    <row r="188" spans="1:65" s="2" customFormat="1" ht="33" customHeight="1" x14ac:dyDescent="0.2">
      <c r="A188" s="29"/>
      <c r="B188" s="146"/>
      <c r="C188" s="147" t="s">
        <v>361</v>
      </c>
      <c r="D188" s="147" t="s">
        <v>240</v>
      </c>
      <c r="E188" s="148"/>
      <c r="F188" s="149" t="s">
        <v>4828</v>
      </c>
      <c r="G188" s="150" t="s">
        <v>242</v>
      </c>
      <c r="H188" s="151">
        <v>32.6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1.0749999999999999E-2</v>
      </c>
      <c r="R188" s="157">
        <f t="shared" si="22"/>
        <v>0.35044999999999998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243</v>
      </c>
      <c r="AT188" s="159" t="s">
        <v>240</v>
      </c>
      <c r="AU188" s="159" t="s">
        <v>89</v>
      </c>
      <c r="AY188" s="14" t="s">
        <v>237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243</v>
      </c>
      <c r="BM188" s="159" t="s">
        <v>537</v>
      </c>
    </row>
    <row r="189" spans="1:65" s="2" customFormat="1" ht="16.5" customHeight="1" x14ac:dyDescent="0.2">
      <c r="A189" s="29"/>
      <c r="B189" s="146"/>
      <c r="C189" s="161" t="s">
        <v>364</v>
      </c>
      <c r="D189" s="161" t="s">
        <v>310</v>
      </c>
      <c r="E189" s="162"/>
      <c r="F189" s="163" t="s">
        <v>538</v>
      </c>
      <c r="G189" s="164" t="s">
        <v>307</v>
      </c>
      <c r="H189" s="165">
        <v>260.8</v>
      </c>
      <c r="I189" s="166"/>
      <c r="J189" s="167">
        <f t="shared" si="2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21"/>
        <v>0</v>
      </c>
      <c r="Q189" s="157">
        <v>7.0015337423312896E-5</v>
      </c>
      <c r="R189" s="157">
        <f t="shared" si="22"/>
        <v>1.8260000000000005E-2</v>
      </c>
      <c r="S189" s="157">
        <v>0</v>
      </c>
      <c r="T189" s="158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262</v>
      </c>
      <c r="AT189" s="159" t="s">
        <v>310</v>
      </c>
      <c r="AU189" s="159" t="s">
        <v>89</v>
      </c>
      <c r="AY189" s="14" t="s">
        <v>237</v>
      </c>
      <c r="BE189" s="160">
        <f t="shared" si="24"/>
        <v>0</v>
      </c>
      <c r="BF189" s="160">
        <f t="shared" si="25"/>
        <v>0</v>
      </c>
      <c r="BG189" s="160">
        <f t="shared" si="26"/>
        <v>0</v>
      </c>
      <c r="BH189" s="160">
        <f t="shared" si="27"/>
        <v>0</v>
      </c>
      <c r="BI189" s="160">
        <f t="shared" si="28"/>
        <v>0</v>
      </c>
      <c r="BJ189" s="14" t="s">
        <v>89</v>
      </c>
      <c r="BK189" s="160">
        <f t="shared" si="29"/>
        <v>0</v>
      </c>
      <c r="BL189" s="14" t="s">
        <v>243</v>
      </c>
      <c r="BM189" s="159" t="s">
        <v>539</v>
      </c>
    </row>
    <row r="190" spans="1:65" s="2" customFormat="1" ht="21.75" customHeight="1" x14ac:dyDescent="0.2">
      <c r="A190" s="29"/>
      <c r="B190" s="146"/>
      <c r="C190" s="147" t="s">
        <v>367</v>
      </c>
      <c r="D190" s="147" t="s">
        <v>240</v>
      </c>
      <c r="E190" s="148"/>
      <c r="F190" s="149" t="s">
        <v>540</v>
      </c>
      <c r="G190" s="150" t="s">
        <v>242</v>
      </c>
      <c r="H190" s="151">
        <v>31.9</v>
      </c>
      <c r="I190" s="152"/>
      <c r="J190" s="153">
        <f t="shared" si="2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21"/>
        <v>0</v>
      </c>
      <c r="Q190" s="157">
        <v>2.0729999999999998E-2</v>
      </c>
      <c r="R190" s="157">
        <f t="shared" si="22"/>
        <v>0.66128699999999996</v>
      </c>
      <c r="S190" s="157">
        <v>0</v>
      </c>
      <c r="T190" s="158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243</v>
      </c>
      <c r="AT190" s="159" t="s">
        <v>240</v>
      </c>
      <c r="AU190" s="159" t="s">
        <v>89</v>
      </c>
      <c r="AY190" s="14" t="s">
        <v>237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243</v>
      </c>
      <c r="BM190" s="159" t="s">
        <v>541</v>
      </c>
    </row>
    <row r="191" spans="1:65" s="2" customFormat="1" ht="16.5" customHeight="1" x14ac:dyDescent="0.2">
      <c r="A191" s="29"/>
      <c r="B191" s="146"/>
      <c r="C191" s="161" t="s">
        <v>370</v>
      </c>
      <c r="D191" s="161" t="s">
        <v>310</v>
      </c>
      <c r="E191" s="162"/>
      <c r="F191" s="163" t="s">
        <v>542</v>
      </c>
      <c r="G191" s="164" t="s">
        <v>307</v>
      </c>
      <c r="H191" s="165">
        <v>256</v>
      </c>
      <c r="I191" s="166"/>
      <c r="J191" s="167">
        <f t="shared" si="2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21"/>
        <v>0</v>
      </c>
      <c r="Q191" s="157">
        <v>6.9999999999999994E-5</v>
      </c>
      <c r="R191" s="157">
        <f t="shared" si="22"/>
        <v>1.7919999999999998E-2</v>
      </c>
      <c r="S191" s="157">
        <v>0</v>
      </c>
      <c r="T191" s="158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262</v>
      </c>
      <c r="AT191" s="159" t="s">
        <v>310</v>
      </c>
      <c r="AU191" s="159" t="s">
        <v>89</v>
      </c>
      <c r="AY191" s="14" t="s">
        <v>237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243</v>
      </c>
      <c r="BM191" s="159" t="s">
        <v>543</v>
      </c>
    </row>
    <row r="192" spans="1:65" s="2" customFormat="1" ht="21.75" customHeight="1" x14ac:dyDescent="0.2">
      <c r="A192" s="29"/>
      <c r="B192" s="146"/>
      <c r="C192" s="147" t="s">
        <v>374</v>
      </c>
      <c r="D192" s="147" t="s">
        <v>240</v>
      </c>
      <c r="E192" s="148"/>
      <c r="F192" s="149" t="s">
        <v>544</v>
      </c>
      <c r="G192" s="150" t="s">
        <v>242</v>
      </c>
      <c r="H192" s="151">
        <v>3554.58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2.6329999999999999E-2</v>
      </c>
      <c r="R192" s="157">
        <f t="shared" si="22"/>
        <v>93.592091400000001</v>
      </c>
      <c r="S192" s="157">
        <v>0</v>
      </c>
      <c r="T192" s="158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243</v>
      </c>
      <c r="AT192" s="159" t="s">
        <v>240</v>
      </c>
      <c r="AU192" s="159" t="s">
        <v>89</v>
      </c>
      <c r="AY192" s="14" t="s">
        <v>237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243</v>
      </c>
      <c r="BM192" s="159" t="s">
        <v>545</v>
      </c>
    </row>
    <row r="193" spans="1:65" s="2" customFormat="1" ht="16.5" customHeight="1" x14ac:dyDescent="0.2">
      <c r="A193" s="29"/>
      <c r="B193" s="146"/>
      <c r="C193" s="161" t="s">
        <v>378</v>
      </c>
      <c r="D193" s="161" t="s">
        <v>310</v>
      </c>
      <c r="E193" s="162"/>
      <c r="F193" s="163" t="s">
        <v>546</v>
      </c>
      <c r="G193" s="164" t="s">
        <v>307</v>
      </c>
      <c r="H193" s="165">
        <v>28480</v>
      </c>
      <c r="I193" s="166"/>
      <c r="J193" s="167">
        <f t="shared" si="2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21"/>
        <v>0</v>
      </c>
      <c r="Q193" s="157">
        <v>6.9999999999999994E-5</v>
      </c>
      <c r="R193" s="157">
        <f t="shared" si="22"/>
        <v>1.9935999999999998</v>
      </c>
      <c r="S193" s="157">
        <v>0</v>
      </c>
      <c r="T193" s="158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262</v>
      </c>
      <c r="AT193" s="159" t="s">
        <v>310</v>
      </c>
      <c r="AU193" s="159" t="s">
        <v>89</v>
      </c>
      <c r="AY193" s="14" t="s">
        <v>237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243</v>
      </c>
      <c r="BM193" s="159" t="s">
        <v>547</v>
      </c>
    </row>
    <row r="194" spans="1:65" s="2" customFormat="1" ht="21.75" customHeight="1" x14ac:dyDescent="0.2">
      <c r="A194" s="29"/>
      <c r="B194" s="146"/>
      <c r="C194" s="147" t="s">
        <v>381</v>
      </c>
      <c r="D194" s="147" t="s">
        <v>240</v>
      </c>
      <c r="E194" s="148"/>
      <c r="F194" s="149" t="s">
        <v>548</v>
      </c>
      <c r="G194" s="150" t="s">
        <v>242</v>
      </c>
      <c r="H194" s="151">
        <v>351.85</v>
      </c>
      <c r="I194" s="152"/>
      <c r="J194" s="153">
        <f t="shared" si="2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21"/>
        <v>0</v>
      </c>
      <c r="Q194" s="157">
        <v>9.1299999999999992E-3</v>
      </c>
      <c r="R194" s="157">
        <f t="shared" si="22"/>
        <v>3.2123905000000001</v>
      </c>
      <c r="S194" s="157">
        <v>0</v>
      </c>
      <c r="T194" s="158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243</v>
      </c>
      <c r="AT194" s="159" t="s">
        <v>240</v>
      </c>
      <c r="AU194" s="159" t="s">
        <v>89</v>
      </c>
      <c r="AY194" s="14" t="s">
        <v>237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243</v>
      </c>
      <c r="BM194" s="159" t="s">
        <v>549</v>
      </c>
    </row>
    <row r="195" spans="1:65" s="2" customFormat="1" ht="21.75" customHeight="1" x14ac:dyDescent="0.2">
      <c r="A195" s="29"/>
      <c r="B195" s="146"/>
      <c r="C195" s="147" t="s">
        <v>384</v>
      </c>
      <c r="D195" s="147" t="s">
        <v>240</v>
      </c>
      <c r="E195" s="148"/>
      <c r="F195" s="149" t="s">
        <v>550</v>
      </c>
      <c r="G195" s="150" t="s">
        <v>242</v>
      </c>
      <c r="H195" s="151">
        <v>295.55</v>
      </c>
      <c r="I195" s="152"/>
      <c r="J195" s="153">
        <f t="shared" si="2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21"/>
        <v>0</v>
      </c>
      <c r="Q195" s="157">
        <v>1.26E-2</v>
      </c>
      <c r="R195" s="157">
        <f t="shared" si="22"/>
        <v>3.7239300000000002</v>
      </c>
      <c r="S195" s="157">
        <v>0</v>
      </c>
      <c r="T195" s="158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243</v>
      </c>
      <c r="AT195" s="159" t="s">
        <v>240</v>
      </c>
      <c r="AU195" s="159" t="s">
        <v>89</v>
      </c>
      <c r="AY195" s="14" t="s">
        <v>237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243</v>
      </c>
      <c r="BM195" s="159" t="s">
        <v>551</v>
      </c>
    </row>
    <row r="196" spans="1:65" s="2" customFormat="1" ht="21.75" customHeight="1" x14ac:dyDescent="0.2">
      <c r="A196" s="29"/>
      <c r="B196" s="146"/>
      <c r="C196" s="147" t="s">
        <v>387</v>
      </c>
      <c r="D196" s="147" t="s">
        <v>240</v>
      </c>
      <c r="E196" s="148"/>
      <c r="F196" s="149" t="s">
        <v>552</v>
      </c>
      <c r="G196" s="150" t="s">
        <v>242</v>
      </c>
      <c r="H196" s="151">
        <v>22.5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1.4290000000000001E-2</v>
      </c>
      <c r="R196" s="157">
        <f t="shared" si="22"/>
        <v>0.32152500000000001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243</v>
      </c>
      <c r="AT196" s="159" t="s">
        <v>240</v>
      </c>
      <c r="AU196" s="159" t="s">
        <v>89</v>
      </c>
      <c r="AY196" s="14" t="s">
        <v>237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243</v>
      </c>
      <c r="BM196" s="159" t="s">
        <v>553</v>
      </c>
    </row>
    <row r="197" spans="1:65" s="2" customFormat="1" ht="21.75" customHeight="1" x14ac:dyDescent="0.2">
      <c r="A197" s="29"/>
      <c r="B197" s="146"/>
      <c r="C197" s="147" t="s">
        <v>390</v>
      </c>
      <c r="D197" s="147" t="s">
        <v>240</v>
      </c>
      <c r="E197" s="148"/>
      <c r="F197" s="149" t="s">
        <v>554</v>
      </c>
      <c r="G197" s="150" t="s">
        <v>242</v>
      </c>
      <c r="H197" s="151">
        <v>53.25</v>
      </c>
      <c r="I197" s="152"/>
      <c r="J197" s="153">
        <f t="shared" si="2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21"/>
        <v>0</v>
      </c>
      <c r="Q197" s="157">
        <v>1.5299999999999999E-2</v>
      </c>
      <c r="R197" s="157">
        <f t="shared" si="22"/>
        <v>0.81472499999999992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243</v>
      </c>
      <c r="AT197" s="159" t="s">
        <v>240</v>
      </c>
      <c r="AU197" s="159" t="s">
        <v>89</v>
      </c>
      <c r="AY197" s="14" t="s">
        <v>237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243</v>
      </c>
      <c r="BM197" s="159" t="s">
        <v>555</v>
      </c>
    </row>
    <row r="198" spans="1:65" s="2" customFormat="1" ht="16.5" customHeight="1" x14ac:dyDescent="0.2">
      <c r="A198" s="29"/>
      <c r="B198" s="146"/>
      <c r="C198" s="161" t="s">
        <v>244</v>
      </c>
      <c r="D198" s="161" t="s">
        <v>310</v>
      </c>
      <c r="E198" s="162"/>
      <c r="F198" s="163" t="s">
        <v>556</v>
      </c>
      <c r="G198" s="164" t="s">
        <v>307</v>
      </c>
      <c r="H198" s="165">
        <v>440</v>
      </c>
      <c r="I198" s="166"/>
      <c r="J198" s="167">
        <f t="shared" si="20"/>
        <v>0</v>
      </c>
      <c r="K198" s="168"/>
      <c r="L198" s="169"/>
      <c r="M198" s="170" t="s">
        <v>1</v>
      </c>
      <c r="N198" s="171" t="s">
        <v>43</v>
      </c>
      <c r="O198" s="54"/>
      <c r="P198" s="157">
        <f t="shared" si="21"/>
        <v>0</v>
      </c>
      <c r="Q198" s="157">
        <v>6.9999999999999994E-5</v>
      </c>
      <c r="R198" s="157">
        <f t="shared" si="22"/>
        <v>3.0799999999999998E-2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262</v>
      </c>
      <c r="AT198" s="159" t="s">
        <v>310</v>
      </c>
      <c r="AU198" s="159" t="s">
        <v>89</v>
      </c>
      <c r="AY198" s="14" t="s">
        <v>237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243</v>
      </c>
      <c r="BM198" s="159" t="s">
        <v>557</v>
      </c>
    </row>
    <row r="199" spans="1:65" s="2" customFormat="1" ht="21.75" customHeight="1" x14ac:dyDescent="0.2">
      <c r="A199" s="29"/>
      <c r="B199" s="146"/>
      <c r="C199" s="147" t="s">
        <v>394</v>
      </c>
      <c r="D199" s="147" t="s">
        <v>240</v>
      </c>
      <c r="E199" s="148"/>
      <c r="F199" s="149" t="s">
        <v>558</v>
      </c>
      <c r="G199" s="150" t="s">
        <v>376</v>
      </c>
      <c r="H199" s="151">
        <v>485.9</v>
      </c>
      <c r="I199" s="152"/>
      <c r="J199" s="153">
        <f t="shared" si="2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21"/>
        <v>0</v>
      </c>
      <c r="Q199" s="157">
        <v>7.9399999999999991E-3</v>
      </c>
      <c r="R199" s="157">
        <f t="shared" si="22"/>
        <v>3.8580459999999994</v>
      </c>
      <c r="S199" s="157">
        <v>0</v>
      </c>
      <c r="T199" s="158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243</v>
      </c>
      <c r="AT199" s="159" t="s">
        <v>240</v>
      </c>
      <c r="AU199" s="159" t="s">
        <v>89</v>
      </c>
      <c r="AY199" s="14" t="s">
        <v>237</v>
      </c>
      <c r="BE199" s="160">
        <f t="shared" si="24"/>
        <v>0</v>
      </c>
      <c r="BF199" s="160">
        <f t="shared" si="25"/>
        <v>0</v>
      </c>
      <c r="BG199" s="160">
        <f t="shared" si="26"/>
        <v>0</v>
      </c>
      <c r="BH199" s="160">
        <f t="shared" si="27"/>
        <v>0</v>
      </c>
      <c r="BI199" s="160">
        <f t="shared" si="28"/>
        <v>0</v>
      </c>
      <c r="BJ199" s="14" t="s">
        <v>89</v>
      </c>
      <c r="BK199" s="160">
        <f t="shared" si="29"/>
        <v>0</v>
      </c>
      <c r="BL199" s="14" t="s">
        <v>243</v>
      </c>
      <c r="BM199" s="159" t="s">
        <v>559</v>
      </c>
    </row>
    <row r="200" spans="1:65" s="2" customFormat="1" ht="21.75" customHeight="1" x14ac:dyDescent="0.2">
      <c r="A200" s="29"/>
      <c r="B200" s="146"/>
      <c r="C200" s="161" t="s">
        <v>246</v>
      </c>
      <c r="D200" s="161" t="s">
        <v>310</v>
      </c>
      <c r="E200" s="162"/>
      <c r="F200" s="163" t="s">
        <v>560</v>
      </c>
      <c r="G200" s="164" t="s">
        <v>376</v>
      </c>
      <c r="H200" s="165">
        <v>485.9</v>
      </c>
      <c r="I200" s="166"/>
      <c r="J200" s="167">
        <f t="shared" si="20"/>
        <v>0</v>
      </c>
      <c r="K200" s="168"/>
      <c r="L200" s="169"/>
      <c r="M200" s="170" t="s">
        <v>1</v>
      </c>
      <c r="N200" s="171" t="s">
        <v>43</v>
      </c>
      <c r="O200" s="54"/>
      <c r="P200" s="157">
        <f t="shared" si="21"/>
        <v>0</v>
      </c>
      <c r="Q200" s="157">
        <v>2.5200041160732701E-3</v>
      </c>
      <c r="R200" s="157">
        <f t="shared" si="22"/>
        <v>1.2244700000000019</v>
      </c>
      <c r="S200" s="157">
        <v>0</v>
      </c>
      <c r="T200" s="158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262</v>
      </c>
      <c r="AT200" s="159" t="s">
        <v>310</v>
      </c>
      <c r="AU200" s="159" t="s">
        <v>89</v>
      </c>
      <c r="AY200" s="14" t="s">
        <v>237</v>
      </c>
      <c r="BE200" s="160">
        <f t="shared" si="24"/>
        <v>0</v>
      </c>
      <c r="BF200" s="160">
        <f t="shared" si="25"/>
        <v>0</v>
      </c>
      <c r="BG200" s="160">
        <f t="shared" si="26"/>
        <v>0</v>
      </c>
      <c r="BH200" s="160">
        <f t="shared" si="27"/>
        <v>0</v>
      </c>
      <c r="BI200" s="160">
        <f t="shared" si="28"/>
        <v>0</v>
      </c>
      <c r="BJ200" s="14" t="s">
        <v>89</v>
      </c>
      <c r="BK200" s="160">
        <f t="shared" si="29"/>
        <v>0</v>
      </c>
      <c r="BL200" s="14" t="s">
        <v>243</v>
      </c>
      <c r="BM200" s="159" t="s">
        <v>561</v>
      </c>
    </row>
    <row r="201" spans="1:65" s="12" customFormat="1" ht="22.95" customHeight="1" x14ac:dyDescent="0.25">
      <c r="B201" s="134"/>
      <c r="D201" s="135" t="s">
        <v>76</v>
      </c>
      <c r="E201" s="144"/>
      <c r="F201" s="144" t="s">
        <v>258</v>
      </c>
      <c r="I201" s="137"/>
      <c r="J201" s="145">
        <f>BK201</f>
        <v>0</v>
      </c>
      <c r="L201" s="134"/>
      <c r="M201" s="138"/>
      <c r="N201" s="139"/>
      <c r="O201" s="139"/>
      <c r="P201" s="140">
        <f>SUM(P202:P242)</f>
        <v>0</v>
      </c>
      <c r="Q201" s="139"/>
      <c r="R201" s="140">
        <f>SUM(R202:R242)</f>
        <v>225.65324380999999</v>
      </c>
      <c r="S201" s="139"/>
      <c r="T201" s="141">
        <f>SUM(T202:T242)</f>
        <v>2908.57935</v>
      </c>
      <c r="AR201" s="135" t="s">
        <v>83</v>
      </c>
      <c r="AT201" s="142" t="s">
        <v>76</v>
      </c>
      <c r="AU201" s="142" t="s">
        <v>83</v>
      </c>
      <c r="AY201" s="135" t="s">
        <v>237</v>
      </c>
      <c r="BK201" s="143">
        <f>SUM(BK202:BK242)</f>
        <v>0</v>
      </c>
    </row>
    <row r="202" spans="1:65" s="2" customFormat="1" ht="21.75" customHeight="1" x14ac:dyDescent="0.2">
      <c r="A202" s="29"/>
      <c r="B202" s="146"/>
      <c r="C202" s="147" t="s">
        <v>399</v>
      </c>
      <c r="D202" s="147" t="s">
        <v>240</v>
      </c>
      <c r="E202" s="148"/>
      <c r="F202" s="149" t="s">
        <v>562</v>
      </c>
      <c r="G202" s="150" t="s">
        <v>376</v>
      </c>
      <c r="H202" s="151">
        <v>188.1</v>
      </c>
      <c r="I202" s="152"/>
      <c r="J202" s="153">
        <f t="shared" ref="J202:J242" si="30">ROUND(I202*H202,2)</f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ref="P202:P242" si="31">O202*H202</f>
        <v>0</v>
      </c>
      <c r="Q202" s="157">
        <v>9.7930000000000003E-2</v>
      </c>
      <c r="R202" s="157">
        <f t="shared" ref="R202:R242" si="32">Q202*H202</f>
        <v>18.420632999999999</v>
      </c>
      <c r="S202" s="157">
        <v>0</v>
      </c>
      <c r="T202" s="158">
        <f t="shared" ref="T202:T242" si="33"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243</v>
      </c>
      <c r="AT202" s="159" t="s">
        <v>240</v>
      </c>
      <c r="AU202" s="159" t="s">
        <v>89</v>
      </c>
      <c r="AY202" s="14" t="s">
        <v>237</v>
      </c>
      <c r="BE202" s="160">
        <f t="shared" ref="BE202:BE242" si="34">IF(N202="základná",J202,0)</f>
        <v>0</v>
      </c>
      <c r="BF202" s="160">
        <f t="shared" ref="BF202:BF242" si="35">IF(N202="znížená",J202,0)</f>
        <v>0</v>
      </c>
      <c r="BG202" s="160">
        <f t="shared" ref="BG202:BG242" si="36">IF(N202="zákl. prenesená",J202,0)</f>
        <v>0</v>
      </c>
      <c r="BH202" s="160">
        <f t="shared" ref="BH202:BH242" si="37">IF(N202="zníž. prenesená",J202,0)</f>
        <v>0</v>
      </c>
      <c r="BI202" s="160">
        <f t="shared" ref="BI202:BI242" si="38">IF(N202="nulová",J202,0)</f>
        <v>0</v>
      </c>
      <c r="BJ202" s="14" t="s">
        <v>89</v>
      </c>
      <c r="BK202" s="160">
        <f t="shared" ref="BK202:BK242" si="39">ROUND(I202*H202,2)</f>
        <v>0</v>
      </c>
      <c r="BL202" s="14" t="s">
        <v>243</v>
      </c>
      <c r="BM202" s="159" t="s">
        <v>563</v>
      </c>
    </row>
    <row r="203" spans="1:65" s="2" customFormat="1" ht="16.5" customHeight="1" x14ac:dyDescent="0.2">
      <c r="A203" s="29"/>
      <c r="B203" s="146"/>
      <c r="C203" s="161" t="s">
        <v>249</v>
      </c>
      <c r="D203" s="161" t="s">
        <v>310</v>
      </c>
      <c r="E203" s="162"/>
      <c r="F203" s="163" t="s">
        <v>564</v>
      </c>
      <c r="G203" s="164" t="s">
        <v>266</v>
      </c>
      <c r="H203" s="165">
        <v>28.5</v>
      </c>
      <c r="I203" s="166"/>
      <c r="J203" s="167">
        <f t="shared" si="30"/>
        <v>0</v>
      </c>
      <c r="K203" s="168"/>
      <c r="L203" s="169"/>
      <c r="M203" s="170" t="s">
        <v>1</v>
      </c>
      <c r="N203" s="171" t="s">
        <v>43</v>
      </c>
      <c r="O203" s="54"/>
      <c r="P203" s="157">
        <f t="shared" si="31"/>
        <v>0</v>
      </c>
      <c r="Q203" s="157">
        <v>1</v>
      </c>
      <c r="R203" s="157">
        <f t="shared" si="32"/>
        <v>28.5</v>
      </c>
      <c r="S203" s="157">
        <v>0</v>
      </c>
      <c r="T203" s="158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262</v>
      </c>
      <c r="AT203" s="159" t="s">
        <v>310</v>
      </c>
      <c r="AU203" s="159" t="s">
        <v>89</v>
      </c>
      <c r="AY203" s="14" t="s">
        <v>237</v>
      </c>
      <c r="BE203" s="160">
        <f t="shared" si="34"/>
        <v>0</v>
      </c>
      <c r="BF203" s="160">
        <f t="shared" si="35"/>
        <v>0</v>
      </c>
      <c r="BG203" s="160">
        <f t="shared" si="36"/>
        <v>0</v>
      </c>
      <c r="BH203" s="160">
        <f t="shared" si="37"/>
        <v>0</v>
      </c>
      <c r="BI203" s="160">
        <f t="shared" si="38"/>
        <v>0</v>
      </c>
      <c r="BJ203" s="14" t="s">
        <v>89</v>
      </c>
      <c r="BK203" s="160">
        <f t="shared" si="39"/>
        <v>0</v>
      </c>
      <c r="BL203" s="14" t="s">
        <v>243</v>
      </c>
      <c r="BM203" s="159" t="s">
        <v>565</v>
      </c>
    </row>
    <row r="204" spans="1:65" s="2" customFormat="1" ht="21.75" customHeight="1" x14ac:dyDescent="0.2">
      <c r="A204" s="29"/>
      <c r="B204" s="146"/>
      <c r="C204" s="161" t="s">
        <v>404</v>
      </c>
      <c r="D204" s="161" t="s">
        <v>310</v>
      </c>
      <c r="E204" s="162"/>
      <c r="F204" s="163" t="s">
        <v>4829</v>
      </c>
      <c r="G204" s="164" t="s">
        <v>307</v>
      </c>
      <c r="H204" s="165">
        <v>189.98099999999999</v>
      </c>
      <c r="I204" s="166"/>
      <c r="J204" s="167">
        <f t="shared" si="30"/>
        <v>0</v>
      </c>
      <c r="K204" s="168"/>
      <c r="L204" s="169"/>
      <c r="M204" s="170" t="s">
        <v>1</v>
      </c>
      <c r="N204" s="171" t="s">
        <v>43</v>
      </c>
      <c r="O204" s="54"/>
      <c r="P204" s="157">
        <f t="shared" si="31"/>
        <v>0</v>
      </c>
      <c r="Q204" s="157">
        <v>2.3E-2</v>
      </c>
      <c r="R204" s="157">
        <f t="shared" si="32"/>
        <v>4.3695629999999994</v>
      </c>
      <c r="S204" s="157">
        <v>0</v>
      </c>
      <c r="T204" s="158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262</v>
      </c>
      <c r="AT204" s="159" t="s">
        <v>310</v>
      </c>
      <c r="AU204" s="159" t="s">
        <v>89</v>
      </c>
      <c r="AY204" s="14" t="s">
        <v>237</v>
      </c>
      <c r="BE204" s="160">
        <f t="shared" si="34"/>
        <v>0</v>
      </c>
      <c r="BF204" s="160">
        <f t="shared" si="35"/>
        <v>0</v>
      </c>
      <c r="BG204" s="160">
        <f t="shared" si="36"/>
        <v>0</v>
      </c>
      <c r="BH204" s="160">
        <f t="shared" si="37"/>
        <v>0</v>
      </c>
      <c r="BI204" s="160">
        <f t="shared" si="38"/>
        <v>0</v>
      </c>
      <c r="BJ204" s="14" t="s">
        <v>89</v>
      </c>
      <c r="BK204" s="160">
        <f t="shared" si="39"/>
        <v>0</v>
      </c>
      <c r="BL204" s="14" t="s">
        <v>243</v>
      </c>
      <c r="BM204" s="159" t="s">
        <v>566</v>
      </c>
    </row>
    <row r="205" spans="1:65" s="2" customFormat="1" ht="33" customHeight="1" x14ac:dyDescent="0.2">
      <c r="A205" s="29"/>
      <c r="B205" s="146"/>
      <c r="C205" s="147" t="s">
        <v>407</v>
      </c>
      <c r="D205" s="147" t="s">
        <v>240</v>
      </c>
      <c r="E205" s="148"/>
      <c r="F205" s="149" t="s">
        <v>567</v>
      </c>
      <c r="G205" s="150" t="s">
        <v>242</v>
      </c>
      <c r="H205" s="151">
        <v>3607.8</v>
      </c>
      <c r="I205" s="152"/>
      <c r="J205" s="153">
        <f t="shared" si="3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31"/>
        <v>0</v>
      </c>
      <c r="Q205" s="157">
        <v>2.3990000000000001E-2</v>
      </c>
      <c r="R205" s="157">
        <f t="shared" si="32"/>
        <v>86.551122000000007</v>
      </c>
      <c r="S205" s="157">
        <v>0</v>
      </c>
      <c r="T205" s="158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243</v>
      </c>
      <c r="AT205" s="159" t="s">
        <v>240</v>
      </c>
      <c r="AU205" s="159" t="s">
        <v>89</v>
      </c>
      <c r="AY205" s="14" t="s">
        <v>237</v>
      </c>
      <c r="BE205" s="160">
        <f t="shared" si="34"/>
        <v>0</v>
      </c>
      <c r="BF205" s="160">
        <f t="shared" si="35"/>
        <v>0</v>
      </c>
      <c r="BG205" s="160">
        <f t="shared" si="36"/>
        <v>0</v>
      </c>
      <c r="BH205" s="160">
        <f t="shared" si="37"/>
        <v>0</v>
      </c>
      <c r="BI205" s="160">
        <f t="shared" si="38"/>
        <v>0</v>
      </c>
      <c r="BJ205" s="14" t="s">
        <v>89</v>
      </c>
      <c r="BK205" s="160">
        <f t="shared" si="39"/>
        <v>0</v>
      </c>
      <c r="BL205" s="14" t="s">
        <v>243</v>
      </c>
      <c r="BM205" s="159" t="s">
        <v>568</v>
      </c>
    </row>
    <row r="206" spans="1:65" s="2" customFormat="1" ht="21.75" customHeight="1" x14ac:dyDescent="0.2">
      <c r="A206" s="29"/>
      <c r="B206" s="146"/>
      <c r="C206" s="147" t="s">
        <v>410</v>
      </c>
      <c r="D206" s="147" t="s">
        <v>240</v>
      </c>
      <c r="E206" s="148"/>
      <c r="F206" s="149" t="s">
        <v>569</v>
      </c>
      <c r="G206" s="150" t="s">
        <v>242</v>
      </c>
      <c r="H206" s="151">
        <v>3607.8</v>
      </c>
      <c r="I206" s="152"/>
      <c r="J206" s="153">
        <f t="shared" si="3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31"/>
        <v>0</v>
      </c>
      <c r="Q206" s="157">
        <v>0</v>
      </c>
      <c r="R206" s="157">
        <f t="shared" si="32"/>
        <v>0</v>
      </c>
      <c r="S206" s="157">
        <v>0</v>
      </c>
      <c r="T206" s="158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243</v>
      </c>
      <c r="AT206" s="159" t="s">
        <v>240</v>
      </c>
      <c r="AU206" s="159" t="s">
        <v>89</v>
      </c>
      <c r="AY206" s="14" t="s">
        <v>237</v>
      </c>
      <c r="BE206" s="160">
        <f t="shared" si="34"/>
        <v>0</v>
      </c>
      <c r="BF206" s="160">
        <f t="shared" si="35"/>
        <v>0</v>
      </c>
      <c r="BG206" s="160">
        <f t="shared" si="36"/>
        <v>0</v>
      </c>
      <c r="BH206" s="160">
        <f t="shared" si="37"/>
        <v>0</v>
      </c>
      <c r="BI206" s="160">
        <f t="shared" si="38"/>
        <v>0</v>
      </c>
      <c r="BJ206" s="14" t="s">
        <v>89</v>
      </c>
      <c r="BK206" s="160">
        <f t="shared" si="39"/>
        <v>0</v>
      </c>
      <c r="BL206" s="14" t="s">
        <v>243</v>
      </c>
      <c r="BM206" s="159" t="s">
        <v>570</v>
      </c>
    </row>
    <row r="207" spans="1:65" s="2" customFormat="1" ht="33" customHeight="1" x14ac:dyDescent="0.2">
      <c r="A207" s="29"/>
      <c r="B207" s="146"/>
      <c r="C207" s="147" t="s">
        <v>251</v>
      </c>
      <c r="D207" s="147" t="s">
        <v>240</v>
      </c>
      <c r="E207" s="148"/>
      <c r="F207" s="149" t="s">
        <v>571</v>
      </c>
      <c r="G207" s="150" t="s">
        <v>242</v>
      </c>
      <c r="H207" s="151">
        <v>3607.8</v>
      </c>
      <c r="I207" s="152"/>
      <c r="J207" s="153">
        <f t="shared" si="3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31"/>
        <v>0</v>
      </c>
      <c r="Q207" s="157">
        <v>2.3990000000000001E-2</v>
      </c>
      <c r="R207" s="157">
        <f t="shared" si="32"/>
        <v>86.551122000000007</v>
      </c>
      <c r="S207" s="157">
        <v>0</v>
      </c>
      <c r="T207" s="158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243</v>
      </c>
      <c r="AT207" s="159" t="s">
        <v>240</v>
      </c>
      <c r="AU207" s="159" t="s">
        <v>89</v>
      </c>
      <c r="AY207" s="14" t="s">
        <v>237</v>
      </c>
      <c r="BE207" s="160">
        <f t="shared" si="34"/>
        <v>0</v>
      </c>
      <c r="BF207" s="160">
        <f t="shared" si="35"/>
        <v>0</v>
      </c>
      <c r="BG207" s="160">
        <f t="shared" si="36"/>
        <v>0</v>
      </c>
      <c r="BH207" s="160">
        <f t="shared" si="37"/>
        <v>0</v>
      </c>
      <c r="BI207" s="160">
        <f t="shared" si="38"/>
        <v>0</v>
      </c>
      <c r="BJ207" s="14" t="s">
        <v>89</v>
      </c>
      <c r="BK207" s="160">
        <f t="shared" si="39"/>
        <v>0</v>
      </c>
      <c r="BL207" s="14" t="s">
        <v>243</v>
      </c>
      <c r="BM207" s="159" t="s">
        <v>572</v>
      </c>
    </row>
    <row r="208" spans="1:65" s="2" customFormat="1" ht="21.75" customHeight="1" x14ac:dyDescent="0.2">
      <c r="A208" s="29"/>
      <c r="B208" s="146"/>
      <c r="C208" s="147" t="s">
        <v>416</v>
      </c>
      <c r="D208" s="147" t="s">
        <v>240</v>
      </c>
      <c r="E208" s="148"/>
      <c r="F208" s="149" t="s">
        <v>573</v>
      </c>
      <c r="G208" s="150" t="s">
        <v>242</v>
      </c>
      <c r="H208" s="151">
        <v>3607.8</v>
      </c>
      <c r="I208" s="152"/>
      <c r="J208" s="153">
        <f t="shared" si="30"/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si="31"/>
        <v>0</v>
      </c>
      <c r="Q208" s="157">
        <v>5.0000000000000002E-5</v>
      </c>
      <c r="R208" s="157">
        <f t="shared" si="32"/>
        <v>0.18039000000000002</v>
      </c>
      <c r="S208" s="157">
        <v>0</v>
      </c>
      <c r="T208" s="158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243</v>
      </c>
      <c r="AT208" s="159" t="s">
        <v>240</v>
      </c>
      <c r="AU208" s="159" t="s">
        <v>89</v>
      </c>
      <c r="AY208" s="14" t="s">
        <v>237</v>
      </c>
      <c r="BE208" s="160">
        <f t="shared" si="34"/>
        <v>0</v>
      </c>
      <c r="BF208" s="160">
        <f t="shared" si="35"/>
        <v>0</v>
      </c>
      <c r="BG208" s="160">
        <f t="shared" si="36"/>
        <v>0</v>
      </c>
      <c r="BH208" s="160">
        <f t="shared" si="37"/>
        <v>0</v>
      </c>
      <c r="BI208" s="160">
        <f t="shared" si="38"/>
        <v>0</v>
      </c>
      <c r="BJ208" s="14" t="s">
        <v>89</v>
      </c>
      <c r="BK208" s="160">
        <f t="shared" si="39"/>
        <v>0</v>
      </c>
      <c r="BL208" s="14" t="s">
        <v>243</v>
      </c>
      <c r="BM208" s="159" t="s">
        <v>574</v>
      </c>
    </row>
    <row r="209" spans="1:65" s="2" customFormat="1" ht="16.5" customHeight="1" x14ac:dyDescent="0.2">
      <c r="A209" s="29"/>
      <c r="B209" s="146"/>
      <c r="C209" s="147" t="s">
        <v>254</v>
      </c>
      <c r="D209" s="147" t="s">
        <v>240</v>
      </c>
      <c r="E209" s="148"/>
      <c r="F209" s="149" t="s">
        <v>575</v>
      </c>
      <c r="G209" s="150" t="s">
        <v>307</v>
      </c>
      <c r="H209" s="151">
        <v>20</v>
      </c>
      <c r="I209" s="152"/>
      <c r="J209" s="153">
        <f t="shared" si="3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31"/>
        <v>0</v>
      </c>
      <c r="Q209" s="157">
        <v>1.201E-2</v>
      </c>
      <c r="R209" s="157">
        <f t="shared" si="32"/>
        <v>0.2402</v>
      </c>
      <c r="S209" s="157">
        <v>0</v>
      </c>
      <c r="T209" s="158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243</v>
      </c>
      <c r="AT209" s="159" t="s">
        <v>240</v>
      </c>
      <c r="AU209" s="159" t="s">
        <v>89</v>
      </c>
      <c r="AY209" s="14" t="s">
        <v>237</v>
      </c>
      <c r="BE209" s="160">
        <f t="shared" si="34"/>
        <v>0</v>
      </c>
      <c r="BF209" s="160">
        <f t="shared" si="35"/>
        <v>0</v>
      </c>
      <c r="BG209" s="160">
        <f t="shared" si="36"/>
        <v>0</v>
      </c>
      <c r="BH209" s="160">
        <f t="shared" si="37"/>
        <v>0</v>
      </c>
      <c r="BI209" s="160">
        <f t="shared" si="38"/>
        <v>0</v>
      </c>
      <c r="BJ209" s="14" t="s">
        <v>89</v>
      </c>
      <c r="BK209" s="160">
        <f t="shared" si="39"/>
        <v>0</v>
      </c>
      <c r="BL209" s="14" t="s">
        <v>243</v>
      </c>
      <c r="BM209" s="159" t="s">
        <v>576</v>
      </c>
    </row>
    <row r="210" spans="1:65" s="2" customFormat="1" ht="16.5" customHeight="1" x14ac:dyDescent="0.2">
      <c r="A210" s="29"/>
      <c r="B210" s="146"/>
      <c r="C210" s="147" t="s">
        <v>422</v>
      </c>
      <c r="D210" s="147" t="s">
        <v>240</v>
      </c>
      <c r="E210" s="148"/>
      <c r="F210" s="149" t="s">
        <v>577</v>
      </c>
      <c r="G210" s="150" t="s">
        <v>376</v>
      </c>
      <c r="H210" s="151">
        <v>346.26</v>
      </c>
      <c r="I210" s="152"/>
      <c r="J210" s="153">
        <f t="shared" si="3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31"/>
        <v>0</v>
      </c>
      <c r="Q210" s="157">
        <v>3.8000000000000002E-4</v>
      </c>
      <c r="R210" s="157">
        <f t="shared" si="32"/>
        <v>0.1315788</v>
      </c>
      <c r="S210" s="157">
        <v>0</v>
      </c>
      <c r="T210" s="158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243</v>
      </c>
      <c r="AT210" s="159" t="s">
        <v>240</v>
      </c>
      <c r="AU210" s="159" t="s">
        <v>89</v>
      </c>
      <c r="AY210" s="14" t="s">
        <v>237</v>
      </c>
      <c r="BE210" s="160">
        <f t="shared" si="34"/>
        <v>0</v>
      </c>
      <c r="BF210" s="160">
        <f t="shared" si="35"/>
        <v>0</v>
      </c>
      <c r="BG210" s="160">
        <f t="shared" si="36"/>
        <v>0</v>
      </c>
      <c r="BH210" s="160">
        <f t="shared" si="37"/>
        <v>0</v>
      </c>
      <c r="BI210" s="160">
        <f t="shared" si="38"/>
        <v>0</v>
      </c>
      <c r="BJ210" s="14" t="s">
        <v>89</v>
      </c>
      <c r="BK210" s="160">
        <f t="shared" si="39"/>
        <v>0</v>
      </c>
      <c r="BL210" s="14" t="s">
        <v>243</v>
      </c>
      <c r="BM210" s="159" t="s">
        <v>578</v>
      </c>
    </row>
    <row r="211" spans="1:65" s="2" customFormat="1" ht="16.5" customHeight="1" x14ac:dyDescent="0.2">
      <c r="A211" s="29"/>
      <c r="B211" s="146"/>
      <c r="C211" s="147" t="s">
        <v>256</v>
      </c>
      <c r="D211" s="147" t="s">
        <v>240</v>
      </c>
      <c r="E211" s="148"/>
      <c r="F211" s="149" t="s">
        <v>579</v>
      </c>
      <c r="G211" s="150" t="s">
        <v>376</v>
      </c>
      <c r="H211" s="151">
        <v>346.22</v>
      </c>
      <c r="I211" s="152"/>
      <c r="J211" s="153">
        <f t="shared" si="3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31"/>
        <v>0</v>
      </c>
      <c r="Q211" s="157">
        <v>4.2000000000000002E-4</v>
      </c>
      <c r="R211" s="157">
        <f t="shared" si="32"/>
        <v>0.14541240000000002</v>
      </c>
      <c r="S211" s="157">
        <v>0</v>
      </c>
      <c r="T211" s="158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243</v>
      </c>
      <c r="AT211" s="159" t="s">
        <v>240</v>
      </c>
      <c r="AU211" s="159" t="s">
        <v>89</v>
      </c>
      <c r="AY211" s="14" t="s">
        <v>237</v>
      </c>
      <c r="BE211" s="160">
        <f t="shared" si="34"/>
        <v>0</v>
      </c>
      <c r="BF211" s="160">
        <f t="shared" si="35"/>
        <v>0</v>
      </c>
      <c r="BG211" s="160">
        <f t="shared" si="36"/>
        <v>0</v>
      </c>
      <c r="BH211" s="160">
        <f t="shared" si="37"/>
        <v>0</v>
      </c>
      <c r="BI211" s="160">
        <f t="shared" si="38"/>
        <v>0</v>
      </c>
      <c r="BJ211" s="14" t="s">
        <v>89</v>
      </c>
      <c r="BK211" s="160">
        <f t="shared" si="39"/>
        <v>0</v>
      </c>
      <c r="BL211" s="14" t="s">
        <v>243</v>
      </c>
      <c r="BM211" s="159" t="s">
        <v>580</v>
      </c>
    </row>
    <row r="212" spans="1:65" s="2" customFormat="1" ht="21.75" customHeight="1" x14ac:dyDescent="0.2">
      <c r="A212" s="29"/>
      <c r="B212" s="146"/>
      <c r="C212" s="147" t="s">
        <v>427</v>
      </c>
      <c r="D212" s="147" t="s">
        <v>240</v>
      </c>
      <c r="E212" s="148"/>
      <c r="F212" s="149" t="s">
        <v>581</v>
      </c>
      <c r="G212" s="150" t="s">
        <v>307</v>
      </c>
      <c r="H212" s="151">
        <v>3</v>
      </c>
      <c r="I212" s="152"/>
      <c r="J212" s="153">
        <f t="shared" si="3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31"/>
        <v>0</v>
      </c>
      <c r="Q212" s="157">
        <v>4.0000000000000003E-5</v>
      </c>
      <c r="R212" s="157">
        <f t="shared" si="32"/>
        <v>1.2000000000000002E-4</v>
      </c>
      <c r="S212" s="157">
        <v>0</v>
      </c>
      <c r="T212" s="158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243</v>
      </c>
      <c r="AT212" s="159" t="s">
        <v>240</v>
      </c>
      <c r="AU212" s="159" t="s">
        <v>89</v>
      </c>
      <c r="AY212" s="14" t="s">
        <v>237</v>
      </c>
      <c r="BE212" s="160">
        <f t="shared" si="34"/>
        <v>0</v>
      </c>
      <c r="BF212" s="160">
        <f t="shared" si="35"/>
        <v>0</v>
      </c>
      <c r="BG212" s="160">
        <f t="shared" si="36"/>
        <v>0</v>
      </c>
      <c r="BH212" s="160">
        <f t="shared" si="37"/>
        <v>0</v>
      </c>
      <c r="BI212" s="160">
        <f t="shared" si="38"/>
        <v>0</v>
      </c>
      <c r="BJ212" s="14" t="s">
        <v>89</v>
      </c>
      <c r="BK212" s="160">
        <f t="shared" si="39"/>
        <v>0</v>
      </c>
      <c r="BL212" s="14" t="s">
        <v>243</v>
      </c>
      <c r="BM212" s="159" t="s">
        <v>582</v>
      </c>
    </row>
    <row r="213" spans="1:65" s="2" customFormat="1" ht="21.75" customHeight="1" x14ac:dyDescent="0.2">
      <c r="A213" s="29"/>
      <c r="B213" s="146"/>
      <c r="C213" s="161" t="s">
        <v>430</v>
      </c>
      <c r="D213" s="161" t="s">
        <v>310</v>
      </c>
      <c r="E213" s="162"/>
      <c r="F213" s="163" t="s">
        <v>583</v>
      </c>
      <c r="G213" s="164" t="s">
        <v>307</v>
      </c>
      <c r="H213" s="165">
        <v>3</v>
      </c>
      <c r="I213" s="166"/>
      <c r="J213" s="167">
        <f t="shared" si="3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31"/>
        <v>0</v>
      </c>
      <c r="Q213" s="157">
        <v>8.0000000000000004E-4</v>
      </c>
      <c r="R213" s="157">
        <f t="shared" si="32"/>
        <v>2.4000000000000002E-3</v>
      </c>
      <c r="S213" s="157">
        <v>0</v>
      </c>
      <c r="T213" s="158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262</v>
      </c>
      <c r="AT213" s="159" t="s">
        <v>310</v>
      </c>
      <c r="AU213" s="159" t="s">
        <v>89</v>
      </c>
      <c r="AY213" s="14" t="s">
        <v>237</v>
      </c>
      <c r="BE213" s="160">
        <f t="shared" si="34"/>
        <v>0</v>
      </c>
      <c r="BF213" s="160">
        <f t="shared" si="35"/>
        <v>0</v>
      </c>
      <c r="BG213" s="160">
        <f t="shared" si="36"/>
        <v>0</v>
      </c>
      <c r="BH213" s="160">
        <f t="shared" si="37"/>
        <v>0</v>
      </c>
      <c r="BI213" s="160">
        <f t="shared" si="38"/>
        <v>0</v>
      </c>
      <c r="BJ213" s="14" t="s">
        <v>89</v>
      </c>
      <c r="BK213" s="160">
        <f t="shared" si="39"/>
        <v>0</v>
      </c>
      <c r="BL213" s="14" t="s">
        <v>243</v>
      </c>
      <c r="BM213" s="159" t="s">
        <v>584</v>
      </c>
    </row>
    <row r="214" spans="1:65" s="2" customFormat="1" ht="16.5" customHeight="1" x14ac:dyDescent="0.2">
      <c r="A214" s="29"/>
      <c r="B214" s="146"/>
      <c r="C214" s="147" t="s">
        <v>433</v>
      </c>
      <c r="D214" s="147" t="s">
        <v>240</v>
      </c>
      <c r="E214" s="148"/>
      <c r="F214" s="149" t="s">
        <v>585</v>
      </c>
      <c r="G214" s="150" t="s">
        <v>376</v>
      </c>
      <c r="H214" s="151">
        <v>346.26</v>
      </c>
      <c r="I214" s="152"/>
      <c r="J214" s="153">
        <f t="shared" si="30"/>
        <v>0</v>
      </c>
      <c r="K214" s="154"/>
      <c r="L214" s="30"/>
      <c r="M214" s="155" t="s">
        <v>1</v>
      </c>
      <c r="N214" s="156" t="s">
        <v>43</v>
      </c>
      <c r="O214" s="54"/>
      <c r="P214" s="157">
        <f t="shared" si="31"/>
        <v>0</v>
      </c>
      <c r="Q214" s="157">
        <v>3.6999999999999999E-4</v>
      </c>
      <c r="R214" s="157">
        <f t="shared" si="32"/>
        <v>0.12811619999999999</v>
      </c>
      <c r="S214" s="157">
        <v>0</v>
      </c>
      <c r="T214" s="158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243</v>
      </c>
      <c r="AT214" s="159" t="s">
        <v>240</v>
      </c>
      <c r="AU214" s="159" t="s">
        <v>89</v>
      </c>
      <c r="AY214" s="14" t="s">
        <v>237</v>
      </c>
      <c r="BE214" s="160">
        <f t="shared" si="34"/>
        <v>0</v>
      </c>
      <c r="BF214" s="160">
        <f t="shared" si="35"/>
        <v>0</v>
      </c>
      <c r="BG214" s="160">
        <f t="shared" si="36"/>
        <v>0</v>
      </c>
      <c r="BH214" s="160">
        <f t="shared" si="37"/>
        <v>0</v>
      </c>
      <c r="BI214" s="160">
        <f t="shared" si="38"/>
        <v>0</v>
      </c>
      <c r="BJ214" s="14" t="s">
        <v>89</v>
      </c>
      <c r="BK214" s="160">
        <f t="shared" si="39"/>
        <v>0</v>
      </c>
      <c r="BL214" s="14" t="s">
        <v>243</v>
      </c>
      <c r="BM214" s="159" t="s">
        <v>586</v>
      </c>
    </row>
    <row r="215" spans="1:65" s="2" customFormat="1" ht="21.75" customHeight="1" x14ac:dyDescent="0.2">
      <c r="A215" s="29"/>
      <c r="B215" s="146"/>
      <c r="C215" s="147" t="s">
        <v>436</v>
      </c>
      <c r="D215" s="147" t="s">
        <v>240</v>
      </c>
      <c r="E215" s="148"/>
      <c r="F215" s="149" t="s">
        <v>587</v>
      </c>
      <c r="G215" s="150" t="s">
        <v>376</v>
      </c>
      <c r="H215" s="151">
        <v>1441.3030000000001</v>
      </c>
      <c r="I215" s="152"/>
      <c r="J215" s="153">
        <f t="shared" si="30"/>
        <v>0</v>
      </c>
      <c r="K215" s="154"/>
      <c r="L215" s="30"/>
      <c r="M215" s="155" t="s">
        <v>1</v>
      </c>
      <c r="N215" s="156" t="s">
        <v>43</v>
      </c>
      <c r="O215" s="54"/>
      <c r="P215" s="157">
        <f t="shared" si="31"/>
        <v>0</v>
      </c>
      <c r="Q215" s="157">
        <v>6.9999999999999994E-5</v>
      </c>
      <c r="R215" s="157">
        <f t="shared" si="32"/>
        <v>0.10089121</v>
      </c>
      <c r="S215" s="157">
        <v>0</v>
      </c>
      <c r="T215" s="158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243</v>
      </c>
      <c r="AT215" s="159" t="s">
        <v>240</v>
      </c>
      <c r="AU215" s="159" t="s">
        <v>89</v>
      </c>
      <c r="AY215" s="14" t="s">
        <v>237</v>
      </c>
      <c r="BE215" s="160">
        <f t="shared" si="34"/>
        <v>0</v>
      </c>
      <c r="BF215" s="160">
        <f t="shared" si="35"/>
        <v>0</v>
      </c>
      <c r="BG215" s="160">
        <f t="shared" si="36"/>
        <v>0</v>
      </c>
      <c r="BH215" s="160">
        <f t="shared" si="37"/>
        <v>0</v>
      </c>
      <c r="BI215" s="160">
        <f t="shared" si="38"/>
        <v>0</v>
      </c>
      <c r="BJ215" s="14" t="s">
        <v>89</v>
      </c>
      <c r="BK215" s="160">
        <f t="shared" si="39"/>
        <v>0</v>
      </c>
      <c r="BL215" s="14" t="s">
        <v>243</v>
      </c>
      <c r="BM215" s="159" t="s">
        <v>588</v>
      </c>
    </row>
    <row r="216" spans="1:65" s="2" customFormat="1" ht="21.75" customHeight="1" x14ac:dyDescent="0.2">
      <c r="A216" s="29"/>
      <c r="B216" s="146"/>
      <c r="C216" s="147" t="s">
        <v>439</v>
      </c>
      <c r="D216" s="147" t="s">
        <v>240</v>
      </c>
      <c r="E216" s="148"/>
      <c r="F216" s="149" t="s">
        <v>589</v>
      </c>
      <c r="G216" s="150" t="s">
        <v>376</v>
      </c>
      <c r="H216" s="151">
        <v>1407.41</v>
      </c>
      <c r="I216" s="152"/>
      <c r="J216" s="153">
        <f t="shared" si="30"/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si="31"/>
        <v>0</v>
      </c>
      <c r="Q216" s="157">
        <v>5.0000000000000002E-5</v>
      </c>
      <c r="R216" s="157">
        <f t="shared" si="32"/>
        <v>7.0370500000000002E-2</v>
      </c>
      <c r="S216" s="157">
        <v>0</v>
      </c>
      <c r="T216" s="158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243</v>
      </c>
      <c r="AT216" s="159" t="s">
        <v>240</v>
      </c>
      <c r="AU216" s="159" t="s">
        <v>89</v>
      </c>
      <c r="AY216" s="14" t="s">
        <v>237</v>
      </c>
      <c r="BE216" s="160">
        <f t="shared" si="34"/>
        <v>0</v>
      </c>
      <c r="BF216" s="160">
        <f t="shared" si="35"/>
        <v>0</v>
      </c>
      <c r="BG216" s="160">
        <f t="shared" si="36"/>
        <v>0</v>
      </c>
      <c r="BH216" s="160">
        <f t="shared" si="37"/>
        <v>0</v>
      </c>
      <c r="BI216" s="160">
        <f t="shared" si="38"/>
        <v>0</v>
      </c>
      <c r="BJ216" s="14" t="s">
        <v>89</v>
      </c>
      <c r="BK216" s="160">
        <f t="shared" si="39"/>
        <v>0</v>
      </c>
      <c r="BL216" s="14" t="s">
        <v>243</v>
      </c>
      <c r="BM216" s="159" t="s">
        <v>590</v>
      </c>
    </row>
    <row r="217" spans="1:65" s="2" customFormat="1" ht="21.75" customHeight="1" x14ac:dyDescent="0.2">
      <c r="A217" s="29"/>
      <c r="B217" s="146"/>
      <c r="C217" s="147" t="s">
        <v>442</v>
      </c>
      <c r="D217" s="147" t="s">
        <v>240</v>
      </c>
      <c r="E217" s="148"/>
      <c r="F217" s="149" t="s">
        <v>591</v>
      </c>
      <c r="G217" s="150" t="s">
        <v>376</v>
      </c>
      <c r="H217" s="151">
        <v>660.25</v>
      </c>
      <c r="I217" s="152"/>
      <c r="J217" s="153">
        <f t="shared" si="3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31"/>
        <v>0</v>
      </c>
      <c r="Q217" s="157">
        <v>6.9999999999999994E-5</v>
      </c>
      <c r="R217" s="157">
        <f t="shared" si="32"/>
        <v>4.6217499999999995E-2</v>
      </c>
      <c r="S217" s="157">
        <v>0</v>
      </c>
      <c r="T217" s="158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243</v>
      </c>
      <c r="AT217" s="159" t="s">
        <v>240</v>
      </c>
      <c r="AU217" s="159" t="s">
        <v>89</v>
      </c>
      <c r="AY217" s="14" t="s">
        <v>237</v>
      </c>
      <c r="BE217" s="160">
        <f t="shared" si="34"/>
        <v>0</v>
      </c>
      <c r="BF217" s="160">
        <f t="shared" si="35"/>
        <v>0</v>
      </c>
      <c r="BG217" s="160">
        <f t="shared" si="36"/>
        <v>0</v>
      </c>
      <c r="BH217" s="160">
        <f t="shared" si="37"/>
        <v>0</v>
      </c>
      <c r="BI217" s="160">
        <f t="shared" si="38"/>
        <v>0</v>
      </c>
      <c r="BJ217" s="14" t="s">
        <v>89</v>
      </c>
      <c r="BK217" s="160">
        <f t="shared" si="39"/>
        <v>0</v>
      </c>
      <c r="BL217" s="14" t="s">
        <v>243</v>
      </c>
      <c r="BM217" s="159" t="s">
        <v>592</v>
      </c>
    </row>
    <row r="218" spans="1:65" s="2" customFormat="1" ht="16.5" customHeight="1" x14ac:dyDescent="0.2">
      <c r="A218" s="29"/>
      <c r="B218" s="146"/>
      <c r="C218" s="147" t="s">
        <v>445</v>
      </c>
      <c r="D218" s="147" t="s">
        <v>240</v>
      </c>
      <c r="E218" s="148"/>
      <c r="F218" s="149" t="s">
        <v>593</v>
      </c>
      <c r="G218" s="150" t="s">
        <v>376</v>
      </c>
      <c r="H218" s="151">
        <v>494.22</v>
      </c>
      <c r="I218" s="152"/>
      <c r="J218" s="153">
        <f t="shared" si="3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31"/>
        <v>0</v>
      </c>
      <c r="Q218" s="157">
        <v>1.6000000000000001E-4</v>
      </c>
      <c r="R218" s="157">
        <f t="shared" si="32"/>
        <v>7.9075200000000012E-2</v>
      </c>
      <c r="S218" s="157">
        <v>0</v>
      </c>
      <c r="T218" s="158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243</v>
      </c>
      <c r="AT218" s="159" t="s">
        <v>240</v>
      </c>
      <c r="AU218" s="159" t="s">
        <v>89</v>
      </c>
      <c r="AY218" s="14" t="s">
        <v>237</v>
      </c>
      <c r="BE218" s="160">
        <f t="shared" si="34"/>
        <v>0</v>
      </c>
      <c r="BF218" s="160">
        <f t="shared" si="35"/>
        <v>0</v>
      </c>
      <c r="BG218" s="160">
        <f t="shared" si="36"/>
        <v>0</v>
      </c>
      <c r="BH218" s="160">
        <f t="shared" si="37"/>
        <v>0</v>
      </c>
      <c r="BI218" s="160">
        <f t="shared" si="38"/>
        <v>0</v>
      </c>
      <c r="BJ218" s="14" t="s">
        <v>89</v>
      </c>
      <c r="BK218" s="160">
        <f t="shared" si="39"/>
        <v>0</v>
      </c>
      <c r="BL218" s="14" t="s">
        <v>243</v>
      </c>
      <c r="BM218" s="159" t="s">
        <v>594</v>
      </c>
    </row>
    <row r="219" spans="1:65" s="2" customFormat="1" ht="21.75" customHeight="1" x14ac:dyDescent="0.2">
      <c r="A219" s="29"/>
      <c r="B219" s="146"/>
      <c r="C219" s="147" t="s">
        <v>448</v>
      </c>
      <c r="D219" s="147" t="s">
        <v>240</v>
      </c>
      <c r="E219" s="148"/>
      <c r="F219" s="149" t="s">
        <v>595</v>
      </c>
      <c r="G219" s="150" t="s">
        <v>376</v>
      </c>
      <c r="H219" s="151">
        <v>521.45000000000005</v>
      </c>
      <c r="I219" s="152"/>
      <c r="J219" s="153">
        <f t="shared" si="3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31"/>
        <v>0</v>
      </c>
      <c r="Q219" s="157">
        <v>1.6000000000000001E-4</v>
      </c>
      <c r="R219" s="157">
        <f t="shared" si="32"/>
        <v>8.343200000000002E-2</v>
      </c>
      <c r="S219" s="157">
        <v>0</v>
      </c>
      <c r="T219" s="158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243</v>
      </c>
      <c r="AT219" s="159" t="s">
        <v>240</v>
      </c>
      <c r="AU219" s="159" t="s">
        <v>89</v>
      </c>
      <c r="AY219" s="14" t="s">
        <v>237</v>
      </c>
      <c r="BE219" s="160">
        <f t="shared" si="34"/>
        <v>0</v>
      </c>
      <c r="BF219" s="160">
        <f t="shared" si="35"/>
        <v>0</v>
      </c>
      <c r="BG219" s="160">
        <f t="shared" si="36"/>
        <v>0</v>
      </c>
      <c r="BH219" s="160">
        <f t="shared" si="37"/>
        <v>0</v>
      </c>
      <c r="BI219" s="160">
        <f t="shared" si="38"/>
        <v>0</v>
      </c>
      <c r="BJ219" s="14" t="s">
        <v>89</v>
      </c>
      <c r="BK219" s="160">
        <f t="shared" si="39"/>
        <v>0</v>
      </c>
      <c r="BL219" s="14" t="s">
        <v>243</v>
      </c>
      <c r="BM219" s="159" t="s">
        <v>596</v>
      </c>
    </row>
    <row r="220" spans="1:65" s="2" customFormat="1" ht="33" customHeight="1" x14ac:dyDescent="0.2">
      <c r="A220" s="29"/>
      <c r="B220" s="146"/>
      <c r="C220" s="147" t="s">
        <v>452</v>
      </c>
      <c r="D220" s="147" t="s">
        <v>240</v>
      </c>
      <c r="E220" s="148"/>
      <c r="F220" s="149" t="s">
        <v>597</v>
      </c>
      <c r="G220" s="150" t="s">
        <v>307</v>
      </c>
      <c r="H220" s="151">
        <v>220</v>
      </c>
      <c r="I220" s="152"/>
      <c r="J220" s="153">
        <f t="shared" si="3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31"/>
        <v>0</v>
      </c>
      <c r="Q220" s="157">
        <v>1.2999999999999999E-4</v>
      </c>
      <c r="R220" s="157">
        <f t="shared" si="32"/>
        <v>2.8599999999999997E-2</v>
      </c>
      <c r="S220" s="157">
        <v>0</v>
      </c>
      <c r="T220" s="158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243</v>
      </c>
      <c r="AT220" s="159" t="s">
        <v>240</v>
      </c>
      <c r="AU220" s="159" t="s">
        <v>89</v>
      </c>
      <c r="AY220" s="14" t="s">
        <v>237</v>
      </c>
      <c r="BE220" s="160">
        <f t="shared" si="34"/>
        <v>0</v>
      </c>
      <c r="BF220" s="160">
        <f t="shared" si="35"/>
        <v>0</v>
      </c>
      <c r="BG220" s="160">
        <f t="shared" si="36"/>
        <v>0</v>
      </c>
      <c r="BH220" s="160">
        <f t="shared" si="37"/>
        <v>0</v>
      </c>
      <c r="BI220" s="160">
        <f t="shared" si="38"/>
        <v>0</v>
      </c>
      <c r="BJ220" s="14" t="s">
        <v>89</v>
      </c>
      <c r="BK220" s="160">
        <f t="shared" si="39"/>
        <v>0</v>
      </c>
      <c r="BL220" s="14" t="s">
        <v>243</v>
      </c>
      <c r="BM220" s="159" t="s">
        <v>598</v>
      </c>
    </row>
    <row r="221" spans="1:65" s="2" customFormat="1" ht="33" customHeight="1" x14ac:dyDescent="0.2">
      <c r="A221" s="29"/>
      <c r="B221" s="146"/>
      <c r="C221" s="147" t="s">
        <v>457</v>
      </c>
      <c r="D221" s="147" t="s">
        <v>240</v>
      </c>
      <c r="E221" s="148"/>
      <c r="F221" s="149" t="s">
        <v>599</v>
      </c>
      <c r="G221" s="150" t="s">
        <v>491</v>
      </c>
      <c r="H221" s="151">
        <v>1.5</v>
      </c>
      <c r="I221" s="152"/>
      <c r="J221" s="153">
        <f t="shared" si="3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31"/>
        <v>0</v>
      </c>
      <c r="Q221" s="157">
        <v>0</v>
      </c>
      <c r="R221" s="157">
        <f t="shared" si="32"/>
        <v>0</v>
      </c>
      <c r="S221" s="157">
        <v>2.3849999999999998</v>
      </c>
      <c r="T221" s="158">
        <f t="shared" si="33"/>
        <v>3.5774999999999997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243</v>
      </c>
      <c r="AT221" s="159" t="s">
        <v>240</v>
      </c>
      <c r="AU221" s="159" t="s">
        <v>89</v>
      </c>
      <c r="AY221" s="14" t="s">
        <v>237</v>
      </c>
      <c r="BE221" s="160">
        <f t="shared" si="34"/>
        <v>0</v>
      </c>
      <c r="BF221" s="160">
        <f t="shared" si="35"/>
        <v>0</v>
      </c>
      <c r="BG221" s="160">
        <f t="shared" si="36"/>
        <v>0</v>
      </c>
      <c r="BH221" s="160">
        <f t="shared" si="37"/>
        <v>0</v>
      </c>
      <c r="BI221" s="160">
        <f t="shared" si="38"/>
        <v>0</v>
      </c>
      <c r="BJ221" s="14" t="s">
        <v>89</v>
      </c>
      <c r="BK221" s="160">
        <f t="shared" si="39"/>
        <v>0</v>
      </c>
      <c r="BL221" s="14" t="s">
        <v>243</v>
      </c>
      <c r="BM221" s="159" t="s">
        <v>600</v>
      </c>
    </row>
    <row r="222" spans="1:65" s="2" customFormat="1" ht="33" customHeight="1" x14ac:dyDescent="0.2">
      <c r="A222" s="29"/>
      <c r="B222" s="146"/>
      <c r="C222" s="147" t="s">
        <v>460</v>
      </c>
      <c r="D222" s="147" t="s">
        <v>240</v>
      </c>
      <c r="E222" s="148"/>
      <c r="F222" s="149" t="s">
        <v>601</v>
      </c>
      <c r="G222" s="150" t="s">
        <v>491</v>
      </c>
      <c r="H222" s="151">
        <v>270.93200000000002</v>
      </c>
      <c r="I222" s="152"/>
      <c r="J222" s="153">
        <f t="shared" si="3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31"/>
        <v>0</v>
      </c>
      <c r="Q222" s="157">
        <v>0</v>
      </c>
      <c r="R222" s="157">
        <f t="shared" si="32"/>
        <v>0</v>
      </c>
      <c r="S222" s="157">
        <v>1.6</v>
      </c>
      <c r="T222" s="158">
        <f t="shared" si="33"/>
        <v>433.49120000000005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243</v>
      </c>
      <c r="AT222" s="159" t="s">
        <v>240</v>
      </c>
      <c r="AU222" s="159" t="s">
        <v>89</v>
      </c>
      <c r="AY222" s="14" t="s">
        <v>237</v>
      </c>
      <c r="BE222" s="160">
        <f t="shared" si="34"/>
        <v>0</v>
      </c>
      <c r="BF222" s="160">
        <f t="shared" si="35"/>
        <v>0</v>
      </c>
      <c r="BG222" s="160">
        <f t="shared" si="36"/>
        <v>0</v>
      </c>
      <c r="BH222" s="160">
        <f t="shared" si="37"/>
        <v>0</v>
      </c>
      <c r="BI222" s="160">
        <f t="shared" si="38"/>
        <v>0</v>
      </c>
      <c r="BJ222" s="14" t="s">
        <v>89</v>
      </c>
      <c r="BK222" s="160">
        <f t="shared" si="39"/>
        <v>0</v>
      </c>
      <c r="BL222" s="14" t="s">
        <v>243</v>
      </c>
      <c r="BM222" s="159" t="s">
        <v>602</v>
      </c>
    </row>
    <row r="223" spans="1:65" s="2" customFormat="1" ht="33" customHeight="1" x14ac:dyDescent="0.2">
      <c r="A223" s="29"/>
      <c r="B223" s="146"/>
      <c r="C223" s="147" t="s">
        <v>464</v>
      </c>
      <c r="D223" s="147" t="s">
        <v>240</v>
      </c>
      <c r="E223" s="148"/>
      <c r="F223" s="149" t="s">
        <v>603</v>
      </c>
      <c r="G223" s="150" t="s">
        <v>491</v>
      </c>
      <c r="H223" s="151">
        <v>17.579999999999998</v>
      </c>
      <c r="I223" s="152"/>
      <c r="J223" s="153">
        <f t="shared" si="3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31"/>
        <v>0</v>
      </c>
      <c r="Q223" s="157">
        <v>0</v>
      </c>
      <c r="R223" s="157">
        <f t="shared" si="32"/>
        <v>0</v>
      </c>
      <c r="S223" s="157">
        <v>2.2000000000000002</v>
      </c>
      <c r="T223" s="158">
        <f t="shared" si="33"/>
        <v>38.676000000000002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243</v>
      </c>
      <c r="AT223" s="159" t="s">
        <v>240</v>
      </c>
      <c r="AU223" s="159" t="s">
        <v>89</v>
      </c>
      <c r="AY223" s="14" t="s">
        <v>237</v>
      </c>
      <c r="BE223" s="160">
        <f t="shared" si="34"/>
        <v>0</v>
      </c>
      <c r="BF223" s="160">
        <f t="shared" si="35"/>
        <v>0</v>
      </c>
      <c r="BG223" s="160">
        <f t="shared" si="36"/>
        <v>0</v>
      </c>
      <c r="BH223" s="160">
        <f t="shared" si="37"/>
        <v>0</v>
      </c>
      <c r="BI223" s="160">
        <f t="shared" si="38"/>
        <v>0</v>
      </c>
      <c r="BJ223" s="14" t="s">
        <v>89</v>
      </c>
      <c r="BK223" s="160">
        <f t="shared" si="39"/>
        <v>0</v>
      </c>
      <c r="BL223" s="14" t="s">
        <v>243</v>
      </c>
      <c r="BM223" s="159" t="s">
        <v>604</v>
      </c>
    </row>
    <row r="224" spans="1:65" s="2" customFormat="1" ht="21.75" customHeight="1" x14ac:dyDescent="0.2">
      <c r="A224" s="29"/>
      <c r="B224" s="146"/>
      <c r="C224" s="147" t="s">
        <v>468</v>
      </c>
      <c r="D224" s="147" t="s">
        <v>240</v>
      </c>
      <c r="E224" s="148"/>
      <c r="F224" s="149" t="s">
        <v>605</v>
      </c>
      <c r="G224" s="150" t="s">
        <v>491</v>
      </c>
      <c r="H224" s="151">
        <v>1653.62</v>
      </c>
      <c r="I224" s="152"/>
      <c r="J224" s="153">
        <f t="shared" si="30"/>
        <v>0</v>
      </c>
      <c r="K224" s="154"/>
      <c r="L224" s="30"/>
      <c r="M224" s="155" t="s">
        <v>1</v>
      </c>
      <c r="N224" s="156" t="s">
        <v>43</v>
      </c>
      <c r="O224" s="54"/>
      <c r="P224" s="157">
        <f t="shared" si="31"/>
        <v>0</v>
      </c>
      <c r="Q224" s="157">
        <v>0</v>
      </c>
      <c r="R224" s="157">
        <f t="shared" si="32"/>
        <v>0</v>
      </c>
      <c r="S224" s="157">
        <v>1.4</v>
      </c>
      <c r="T224" s="158">
        <f t="shared" si="33"/>
        <v>2315.0679999999998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243</v>
      </c>
      <c r="AT224" s="159" t="s">
        <v>240</v>
      </c>
      <c r="AU224" s="159" t="s">
        <v>89</v>
      </c>
      <c r="AY224" s="14" t="s">
        <v>237</v>
      </c>
      <c r="BE224" s="160">
        <f t="shared" si="34"/>
        <v>0</v>
      </c>
      <c r="BF224" s="160">
        <f t="shared" si="35"/>
        <v>0</v>
      </c>
      <c r="BG224" s="160">
        <f t="shared" si="36"/>
        <v>0</v>
      </c>
      <c r="BH224" s="160">
        <f t="shared" si="37"/>
        <v>0</v>
      </c>
      <c r="BI224" s="160">
        <f t="shared" si="38"/>
        <v>0</v>
      </c>
      <c r="BJ224" s="14" t="s">
        <v>89</v>
      </c>
      <c r="BK224" s="160">
        <f t="shared" si="39"/>
        <v>0</v>
      </c>
      <c r="BL224" s="14" t="s">
        <v>243</v>
      </c>
      <c r="BM224" s="159" t="s">
        <v>606</v>
      </c>
    </row>
    <row r="225" spans="1:65" s="2" customFormat="1" ht="21.75" customHeight="1" x14ac:dyDescent="0.2">
      <c r="A225" s="29"/>
      <c r="B225" s="146"/>
      <c r="C225" s="147" t="s">
        <v>471</v>
      </c>
      <c r="D225" s="147" t="s">
        <v>240</v>
      </c>
      <c r="E225" s="148"/>
      <c r="F225" s="149" t="s">
        <v>607</v>
      </c>
      <c r="G225" s="150" t="s">
        <v>242</v>
      </c>
      <c r="H225" s="151">
        <v>91.2</v>
      </c>
      <c r="I225" s="152"/>
      <c r="J225" s="153">
        <f t="shared" si="3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31"/>
        <v>0</v>
      </c>
      <c r="Q225" s="157">
        <v>0</v>
      </c>
      <c r="R225" s="157">
        <f t="shared" si="32"/>
        <v>0</v>
      </c>
      <c r="S225" s="157">
        <v>2.7E-2</v>
      </c>
      <c r="T225" s="158">
        <f t="shared" si="33"/>
        <v>2.4624000000000001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243</v>
      </c>
      <c r="AT225" s="159" t="s">
        <v>240</v>
      </c>
      <c r="AU225" s="159" t="s">
        <v>89</v>
      </c>
      <c r="AY225" s="14" t="s">
        <v>237</v>
      </c>
      <c r="BE225" s="160">
        <f t="shared" si="34"/>
        <v>0</v>
      </c>
      <c r="BF225" s="160">
        <f t="shared" si="35"/>
        <v>0</v>
      </c>
      <c r="BG225" s="160">
        <f t="shared" si="36"/>
        <v>0</v>
      </c>
      <c r="BH225" s="160">
        <f t="shared" si="37"/>
        <v>0</v>
      </c>
      <c r="BI225" s="160">
        <f t="shared" si="38"/>
        <v>0</v>
      </c>
      <c r="BJ225" s="14" t="s">
        <v>89</v>
      </c>
      <c r="BK225" s="160">
        <f t="shared" si="39"/>
        <v>0</v>
      </c>
      <c r="BL225" s="14" t="s">
        <v>243</v>
      </c>
      <c r="BM225" s="159" t="s">
        <v>608</v>
      </c>
    </row>
    <row r="226" spans="1:65" s="2" customFormat="1" ht="33" customHeight="1" x14ac:dyDescent="0.2">
      <c r="A226" s="29"/>
      <c r="B226" s="146"/>
      <c r="C226" s="147" t="s">
        <v>609</v>
      </c>
      <c r="D226" s="147" t="s">
        <v>240</v>
      </c>
      <c r="E226" s="148"/>
      <c r="F226" s="149" t="s">
        <v>610</v>
      </c>
      <c r="G226" s="150" t="s">
        <v>242</v>
      </c>
      <c r="H226" s="151">
        <v>2860</v>
      </c>
      <c r="I226" s="152"/>
      <c r="J226" s="153">
        <f t="shared" si="30"/>
        <v>0</v>
      </c>
      <c r="K226" s="154"/>
      <c r="L226" s="30"/>
      <c r="M226" s="155" t="s">
        <v>1</v>
      </c>
      <c r="N226" s="156" t="s">
        <v>43</v>
      </c>
      <c r="O226" s="54"/>
      <c r="P226" s="157">
        <f t="shared" si="31"/>
        <v>0</v>
      </c>
      <c r="Q226" s="157">
        <v>0</v>
      </c>
      <c r="R226" s="157">
        <f t="shared" si="32"/>
        <v>0</v>
      </c>
      <c r="S226" s="157">
        <v>2.1999999999999999E-2</v>
      </c>
      <c r="T226" s="158">
        <f t="shared" si="33"/>
        <v>62.919999999999995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243</v>
      </c>
      <c r="AT226" s="159" t="s">
        <v>240</v>
      </c>
      <c r="AU226" s="159" t="s">
        <v>89</v>
      </c>
      <c r="AY226" s="14" t="s">
        <v>237</v>
      </c>
      <c r="BE226" s="160">
        <f t="shared" si="34"/>
        <v>0</v>
      </c>
      <c r="BF226" s="160">
        <f t="shared" si="35"/>
        <v>0</v>
      </c>
      <c r="BG226" s="160">
        <f t="shared" si="36"/>
        <v>0</v>
      </c>
      <c r="BH226" s="160">
        <f t="shared" si="37"/>
        <v>0</v>
      </c>
      <c r="BI226" s="160">
        <f t="shared" si="38"/>
        <v>0</v>
      </c>
      <c r="BJ226" s="14" t="s">
        <v>89</v>
      </c>
      <c r="BK226" s="160">
        <f t="shared" si="39"/>
        <v>0</v>
      </c>
      <c r="BL226" s="14" t="s">
        <v>243</v>
      </c>
      <c r="BM226" s="159" t="s">
        <v>611</v>
      </c>
    </row>
    <row r="227" spans="1:65" s="2" customFormat="1" ht="66.75" customHeight="1" x14ac:dyDescent="0.2">
      <c r="A227" s="29"/>
      <c r="B227" s="146"/>
      <c r="C227" s="161" t="s">
        <v>527</v>
      </c>
      <c r="D227" s="161" t="s">
        <v>310</v>
      </c>
      <c r="E227" s="162"/>
      <c r="F227" s="163" t="s">
        <v>612</v>
      </c>
      <c r="G227" s="164" t="s">
        <v>462</v>
      </c>
      <c r="H227" s="165">
        <v>1</v>
      </c>
      <c r="I227" s="166"/>
      <c r="J227" s="167">
        <f t="shared" si="30"/>
        <v>0</v>
      </c>
      <c r="K227" s="168"/>
      <c r="L227" s="169"/>
      <c r="M227" s="170" t="s">
        <v>1</v>
      </c>
      <c r="N227" s="171" t="s">
        <v>43</v>
      </c>
      <c r="O227" s="54"/>
      <c r="P227" s="157">
        <f t="shared" si="31"/>
        <v>0</v>
      </c>
      <c r="Q227" s="157">
        <v>0</v>
      </c>
      <c r="R227" s="157">
        <f t="shared" si="32"/>
        <v>0</v>
      </c>
      <c r="S227" s="157">
        <v>0</v>
      </c>
      <c r="T227" s="158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262</v>
      </c>
      <c r="AT227" s="159" t="s">
        <v>310</v>
      </c>
      <c r="AU227" s="159" t="s">
        <v>89</v>
      </c>
      <c r="AY227" s="14" t="s">
        <v>237</v>
      </c>
      <c r="BE227" s="160">
        <f t="shared" si="34"/>
        <v>0</v>
      </c>
      <c r="BF227" s="160">
        <f t="shared" si="35"/>
        <v>0</v>
      </c>
      <c r="BG227" s="160">
        <f t="shared" si="36"/>
        <v>0</v>
      </c>
      <c r="BH227" s="160">
        <f t="shared" si="37"/>
        <v>0</v>
      </c>
      <c r="BI227" s="160">
        <f t="shared" si="38"/>
        <v>0</v>
      </c>
      <c r="BJ227" s="14" t="s">
        <v>89</v>
      </c>
      <c r="BK227" s="160">
        <f t="shared" si="39"/>
        <v>0</v>
      </c>
      <c r="BL227" s="14" t="s">
        <v>243</v>
      </c>
      <c r="BM227" s="159" t="s">
        <v>613</v>
      </c>
    </row>
    <row r="228" spans="1:65" s="2" customFormat="1" ht="21.75" customHeight="1" x14ac:dyDescent="0.2">
      <c r="A228" s="29"/>
      <c r="B228" s="146"/>
      <c r="C228" s="147" t="s">
        <v>614</v>
      </c>
      <c r="D228" s="147" t="s">
        <v>240</v>
      </c>
      <c r="E228" s="148"/>
      <c r="F228" s="149" t="s">
        <v>615</v>
      </c>
      <c r="G228" s="150" t="s">
        <v>376</v>
      </c>
      <c r="H228" s="151">
        <v>878.55</v>
      </c>
      <c r="I228" s="152"/>
      <c r="J228" s="153">
        <f t="shared" si="30"/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si="31"/>
        <v>0</v>
      </c>
      <c r="Q228" s="157">
        <v>0</v>
      </c>
      <c r="R228" s="157">
        <f t="shared" si="32"/>
        <v>0</v>
      </c>
      <c r="S228" s="157">
        <v>5.0000000000000001E-3</v>
      </c>
      <c r="T228" s="158">
        <f t="shared" si="33"/>
        <v>4.3927499999999995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243</v>
      </c>
      <c r="AT228" s="159" t="s">
        <v>240</v>
      </c>
      <c r="AU228" s="159" t="s">
        <v>89</v>
      </c>
      <c r="AY228" s="14" t="s">
        <v>237</v>
      </c>
      <c r="BE228" s="160">
        <f t="shared" si="34"/>
        <v>0</v>
      </c>
      <c r="BF228" s="160">
        <f t="shared" si="35"/>
        <v>0</v>
      </c>
      <c r="BG228" s="160">
        <f t="shared" si="36"/>
        <v>0</v>
      </c>
      <c r="BH228" s="160">
        <f t="shared" si="37"/>
        <v>0</v>
      </c>
      <c r="BI228" s="160">
        <f t="shared" si="38"/>
        <v>0</v>
      </c>
      <c r="BJ228" s="14" t="s">
        <v>89</v>
      </c>
      <c r="BK228" s="160">
        <f t="shared" si="39"/>
        <v>0</v>
      </c>
      <c r="BL228" s="14" t="s">
        <v>243</v>
      </c>
      <c r="BM228" s="159" t="s">
        <v>616</v>
      </c>
    </row>
    <row r="229" spans="1:65" s="2" customFormat="1" ht="21.75" customHeight="1" x14ac:dyDescent="0.2">
      <c r="A229" s="29"/>
      <c r="B229" s="146"/>
      <c r="C229" s="147" t="s">
        <v>529</v>
      </c>
      <c r="D229" s="147" t="s">
        <v>240</v>
      </c>
      <c r="E229" s="148"/>
      <c r="F229" s="149" t="s">
        <v>617</v>
      </c>
      <c r="G229" s="150" t="s">
        <v>376</v>
      </c>
      <c r="H229" s="151">
        <v>88.14</v>
      </c>
      <c r="I229" s="152"/>
      <c r="J229" s="153">
        <f t="shared" si="3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31"/>
        <v>0</v>
      </c>
      <c r="Q229" s="157">
        <v>0</v>
      </c>
      <c r="R229" s="157">
        <f t="shared" si="32"/>
        <v>0</v>
      </c>
      <c r="S229" s="157">
        <v>5.0000000000000001E-3</v>
      </c>
      <c r="T229" s="158">
        <f t="shared" si="33"/>
        <v>0.44070000000000004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243</v>
      </c>
      <c r="AT229" s="159" t="s">
        <v>240</v>
      </c>
      <c r="AU229" s="159" t="s">
        <v>89</v>
      </c>
      <c r="AY229" s="14" t="s">
        <v>237</v>
      </c>
      <c r="BE229" s="160">
        <f t="shared" si="34"/>
        <v>0</v>
      </c>
      <c r="BF229" s="160">
        <f t="shared" si="35"/>
        <v>0</v>
      </c>
      <c r="BG229" s="160">
        <f t="shared" si="36"/>
        <v>0</v>
      </c>
      <c r="BH229" s="160">
        <f t="shared" si="37"/>
        <v>0</v>
      </c>
      <c r="BI229" s="160">
        <f t="shared" si="38"/>
        <v>0</v>
      </c>
      <c r="BJ229" s="14" t="s">
        <v>89</v>
      </c>
      <c r="BK229" s="160">
        <f t="shared" si="39"/>
        <v>0</v>
      </c>
      <c r="BL229" s="14" t="s">
        <v>243</v>
      </c>
      <c r="BM229" s="159" t="s">
        <v>618</v>
      </c>
    </row>
    <row r="230" spans="1:65" s="2" customFormat="1" ht="21.75" customHeight="1" x14ac:dyDescent="0.2">
      <c r="A230" s="29"/>
      <c r="B230" s="146"/>
      <c r="C230" s="147" t="s">
        <v>619</v>
      </c>
      <c r="D230" s="147" t="s">
        <v>240</v>
      </c>
      <c r="E230" s="148"/>
      <c r="F230" s="149" t="s">
        <v>620</v>
      </c>
      <c r="G230" s="150" t="s">
        <v>621</v>
      </c>
      <c r="H230" s="151">
        <v>800</v>
      </c>
      <c r="I230" s="152"/>
      <c r="J230" s="153">
        <f t="shared" si="3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31"/>
        <v>0</v>
      </c>
      <c r="Q230" s="157">
        <v>3.0000000000000001E-5</v>
      </c>
      <c r="R230" s="157">
        <f t="shared" si="32"/>
        <v>2.4E-2</v>
      </c>
      <c r="S230" s="157">
        <v>2.7999999999999998E-4</v>
      </c>
      <c r="T230" s="158">
        <f t="shared" si="33"/>
        <v>0.22399999999999998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243</v>
      </c>
      <c r="AT230" s="159" t="s">
        <v>240</v>
      </c>
      <c r="AU230" s="159" t="s">
        <v>89</v>
      </c>
      <c r="AY230" s="14" t="s">
        <v>237</v>
      </c>
      <c r="BE230" s="160">
        <f t="shared" si="34"/>
        <v>0</v>
      </c>
      <c r="BF230" s="160">
        <f t="shared" si="35"/>
        <v>0</v>
      </c>
      <c r="BG230" s="160">
        <f t="shared" si="36"/>
        <v>0</v>
      </c>
      <c r="BH230" s="160">
        <f t="shared" si="37"/>
        <v>0</v>
      </c>
      <c r="BI230" s="160">
        <f t="shared" si="38"/>
        <v>0</v>
      </c>
      <c r="BJ230" s="14" t="s">
        <v>89</v>
      </c>
      <c r="BK230" s="160">
        <f t="shared" si="39"/>
        <v>0</v>
      </c>
      <c r="BL230" s="14" t="s">
        <v>243</v>
      </c>
      <c r="BM230" s="159" t="s">
        <v>622</v>
      </c>
    </row>
    <row r="231" spans="1:65" s="2" customFormat="1" ht="16.5" customHeight="1" x14ac:dyDescent="0.2">
      <c r="A231" s="29"/>
      <c r="B231" s="146"/>
      <c r="C231" s="147" t="s">
        <v>531</v>
      </c>
      <c r="D231" s="147" t="s">
        <v>240</v>
      </c>
      <c r="E231" s="148"/>
      <c r="F231" s="149" t="s">
        <v>623</v>
      </c>
      <c r="G231" s="150" t="s">
        <v>376</v>
      </c>
      <c r="H231" s="151">
        <v>1.9</v>
      </c>
      <c r="I231" s="152"/>
      <c r="J231" s="153">
        <f t="shared" si="3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31"/>
        <v>0</v>
      </c>
      <c r="Q231" s="157">
        <v>0</v>
      </c>
      <c r="R231" s="157">
        <f t="shared" si="32"/>
        <v>0</v>
      </c>
      <c r="S231" s="157">
        <v>3.6999999999999998E-2</v>
      </c>
      <c r="T231" s="158">
        <f t="shared" si="33"/>
        <v>7.0299999999999987E-2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243</v>
      </c>
      <c r="AT231" s="159" t="s">
        <v>240</v>
      </c>
      <c r="AU231" s="159" t="s">
        <v>89</v>
      </c>
      <c r="AY231" s="14" t="s">
        <v>237</v>
      </c>
      <c r="BE231" s="160">
        <f t="shared" si="34"/>
        <v>0</v>
      </c>
      <c r="BF231" s="160">
        <f t="shared" si="35"/>
        <v>0</v>
      </c>
      <c r="BG231" s="160">
        <f t="shared" si="36"/>
        <v>0</v>
      </c>
      <c r="BH231" s="160">
        <f t="shared" si="37"/>
        <v>0</v>
      </c>
      <c r="BI231" s="160">
        <f t="shared" si="38"/>
        <v>0</v>
      </c>
      <c r="BJ231" s="14" t="s">
        <v>89</v>
      </c>
      <c r="BK231" s="160">
        <f t="shared" si="39"/>
        <v>0</v>
      </c>
      <c r="BL231" s="14" t="s">
        <v>243</v>
      </c>
      <c r="BM231" s="159" t="s">
        <v>624</v>
      </c>
    </row>
    <row r="232" spans="1:65" s="2" customFormat="1" ht="33" customHeight="1" x14ac:dyDescent="0.2">
      <c r="A232" s="29"/>
      <c r="B232" s="146"/>
      <c r="C232" s="147" t="s">
        <v>625</v>
      </c>
      <c r="D232" s="147" t="s">
        <v>240</v>
      </c>
      <c r="E232" s="148"/>
      <c r="F232" s="149" t="s">
        <v>626</v>
      </c>
      <c r="G232" s="150" t="s">
        <v>242</v>
      </c>
      <c r="H232" s="151">
        <v>3607.81</v>
      </c>
      <c r="I232" s="152"/>
      <c r="J232" s="153">
        <f t="shared" si="3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31"/>
        <v>0</v>
      </c>
      <c r="Q232" s="157">
        <v>0</v>
      </c>
      <c r="R232" s="157">
        <f t="shared" si="32"/>
        <v>0</v>
      </c>
      <c r="S232" s="157">
        <v>0.01</v>
      </c>
      <c r="T232" s="158">
        <f t="shared" si="33"/>
        <v>36.078099999999999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243</v>
      </c>
      <c r="AT232" s="159" t="s">
        <v>240</v>
      </c>
      <c r="AU232" s="159" t="s">
        <v>89</v>
      </c>
      <c r="AY232" s="14" t="s">
        <v>237</v>
      </c>
      <c r="BE232" s="160">
        <f t="shared" si="34"/>
        <v>0</v>
      </c>
      <c r="BF232" s="160">
        <f t="shared" si="35"/>
        <v>0</v>
      </c>
      <c r="BG232" s="160">
        <f t="shared" si="36"/>
        <v>0</v>
      </c>
      <c r="BH232" s="160">
        <f t="shared" si="37"/>
        <v>0</v>
      </c>
      <c r="BI232" s="160">
        <f t="shared" si="38"/>
        <v>0</v>
      </c>
      <c r="BJ232" s="14" t="s">
        <v>89</v>
      </c>
      <c r="BK232" s="160">
        <f t="shared" si="39"/>
        <v>0</v>
      </c>
      <c r="BL232" s="14" t="s">
        <v>243</v>
      </c>
      <c r="BM232" s="159" t="s">
        <v>627</v>
      </c>
    </row>
    <row r="233" spans="1:65" s="2" customFormat="1" ht="33" customHeight="1" x14ac:dyDescent="0.2">
      <c r="A233" s="29"/>
      <c r="B233" s="146"/>
      <c r="C233" s="147" t="s">
        <v>533</v>
      </c>
      <c r="D233" s="147" t="s">
        <v>240</v>
      </c>
      <c r="E233" s="148"/>
      <c r="F233" s="149" t="s">
        <v>628</v>
      </c>
      <c r="G233" s="150" t="s">
        <v>242</v>
      </c>
      <c r="H233" s="151">
        <v>125.6</v>
      </c>
      <c r="I233" s="152"/>
      <c r="J233" s="153">
        <f t="shared" si="30"/>
        <v>0</v>
      </c>
      <c r="K233" s="154"/>
      <c r="L233" s="30"/>
      <c r="M233" s="155" t="s">
        <v>1</v>
      </c>
      <c r="N233" s="156" t="s">
        <v>43</v>
      </c>
      <c r="O233" s="54"/>
      <c r="P233" s="157">
        <f t="shared" si="31"/>
        <v>0</v>
      </c>
      <c r="Q233" s="157">
        <v>0</v>
      </c>
      <c r="R233" s="157">
        <f t="shared" si="32"/>
        <v>0</v>
      </c>
      <c r="S233" s="157">
        <v>8.8999999999999996E-2</v>
      </c>
      <c r="T233" s="158">
        <f t="shared" si="33"/>
        <v>11.178399999999998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243</v>
      </c>
      <c r="AT233" s="159" t="s">
        <v>240</v>
      </c>
      <c r="AU233" s="159" t="s">
        <v>89</v>
      </c>
      <c r="AY233" s="14" t="s">
        <v>237</v>
      </c>
      <c r="BE233" s="160">
        <f t="shared" si="34"/>
        <v>0</v>
      </c>
      <c r="BF233" s="160">
        <f t="shared" si="35"/>
        <v>0</v>
      </c>
      <c r="BG233" s="160">
        <f t="shared" si="36"/>
        <v>0</v>
      </c>
      <c r="BH233" s="160">
        <f t="shared" si="37"/>
        <v>0</v>
      </c>
      <c r="BI233" s="160">
        <f t="shared" si="38"/>
        <v>0</v>
      </c>
      <c r="BJ233" s="14" t="s">
        <v>89</v>
      </c>
      <c r="BK233" s="160">
        <f t="shared" si="39"/>
        <v>0</v>
      </c>
      <c r="BL233" s="14" t="s">
        <v>243</v>
      </c>
      <c r="BM233" s="159" t="s">
        <v>629</v>
      </c>
    </row>
    <row r="234" spans="1:65" s="2" customFormat="1" ht="21.75" customHeight="1" x14ac:dyDescent="0.2">
      <c r="A234" s="29"/>
      <c r="B234" s="146"/>
      <c r="C234" s="147" t="s">
        <v>630</v>
      </c>
      <c r="D234" s="147" t="s">
        <v>240</v>
      </c>
      <c r="E234" s="148"/>
      <c r="F234" s="149" t="s">
        <v>265</v>
      </c>
      <c r="G234" s="150" t="s">
        <v>266</v>
      </c>
      <c r="H234" s="151">
        <v>3076.0630000000001</v>
      </c>
      <c r="I234" s="152"/>
      <c r="J234" s="153">
        <f t="shared" si="3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31"/>
        <v>0</v>
      </c>
      <c r="Q234" s="157">
        <v>0</v>
      </c>
      <c r="R234" s="157">
        <f t="shared" si="32"/>
        <v>0</v>
      </c>
      <c r="S234" s="157">
        <v>0</v>
      </c>
      <c r="T234" s="158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243</v>
      </c>
      <c r="AT234" s="159" t="s">
        <v>240</v>
      </c>
      <c r="AU234" s="159" t="s">
        <v>89</v>
      </c>
      <c r="AY234" s="14" t="s">
        <v>237</v>
      </c>
      <c r="BE234" s="160">
        <f t="shared" si="34"/>
        <v>0</v>
      </c>
      <c r="BF234" s="160">
        <f t="shared" si="35"/>
        <v>0</v>
      </c>
      <c r="BG234" s="160">
        <f t="shared" si="36"/>
        <v>0</v>
      </c>
      <c r="BH234" s="160">
        <f t="shared" si="37"/>
        <v>0</v>
      </c>
      <c r="BI234" s="160">
        <f t="shared" si="38"/>
        <v>0</v>
      </c>
      <c r="BJ234" s="14" t="s">
        <v>89</v>
      </c>
      <c r="BK234" s="160">
        <f t="shared" si="39"/>
        <v>0</v>
      </c>
      <c r="BL234" s="14" t="s">
        <v>243</v>
      </c>
      <c r="BM234" s="159" t="s">
        <v>267</v>
      </c>
    </row>
    <row r="235" spans="1:65" s="2" customFormat="1" ht="21.75" customHeight="1" x14ac:dyDescent="0.2">
      <c r="A235" s="29"/>
      <c r="B235" s="146"/>
      <c r="C235" s="147" t="s">
        <v>534</v>
      </c>
      <c r="D235" s="147" t="s">
        <v>240</v>
      </c>
      <c r="E235" s="148"/>
      <c r="F235" s="149" t="s">
        <v>269</v>
      </c>
      <c r="G235" s="150" t="s">
        <v>266</v>
      </c>
      <c r="H235" s="151">
        <v>18456.378000000001</v>
      </c>
      <c r="I235" s="152"/>
      <c r="J235" s="153">
        <f t="shared" si="3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31"/>
        <v>0</v>
      </c>
      <c r="Q235" s="157">
        <v>0</v>
      </c>
      <c r="R235" s="157">
        <f t="shared" si="32"/>
        <v>0</v>
      </c>
      <c r="S235" s="157">
        <v>0</v>
      </c>
      <c r="T235" s="158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243</v>
      </c>
      <c r="AT235" s="159" t="s">
        <v>240</v>
      </c>
      <c r="AU235" s="159" t="s">
        <v>89</v>
      </c>
      <c r="AY235" s="14" t="s">
        <v>237</v>
      </c>
      <c r="BE235" s="160">
        <f t="shared" si="34"/>
        <v>0</v>
      </c>
      <c r="BF235" s="160">
        <f t="shared" si="35"/>
        <v>0</v>
      </c>
      <c r="BG235" s="160">
        <f t="shared" si="36"/>
        <v>0</v>
      </c>
      <c r="BH235" s="160">
        <f t="shared" si="37"/>
        <v>0</v>
      </c>
      <c r="BI235" s="160">
        <f t="shared" si="38"/>
        <v>0</v>
      </c>
      <c r="BJ235" s="14" t="s">
        <v>89</v>
      </c>
      <c r="BK235" s="160">
        <f t="shared" si="39"/>
        <v>0</v>
      </c>
      <c r="BL235" s="14" t="s">
        <v>243</v>
      </c>
      <c r="BM235" s="159" t="s">
        <v>270</v>
      </c>
    </row>
    <row r="236" spans="1:65" s="2" customFormat="1" ht="21.75" customHeight="1" x14ac:dyDescent="0.2">
      <c r="A236" s="29"/>
      <c r="B236" s="146"/>
      <c r="C236" s="147" t="s">
        <v>631</v>
      </c>
      <c r="D236" s="147" t="s">
        <v>240</v>
      </c>
      <c r="E236" s="148"/>
      <c r="F236" s="149" t="s">
        <v>272</v>
      </c>
      <c r="G236" s="150" t="s">
        <v>266</v>
      </c>
      <c r="H236" s="151">
        <v>3076.0630000000001</v>
      </c>
      <c r="I236" s="152"/>
      <c r="J236" s="153">
        <f t="shared" si="3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31"/>
        <v>0</v>
      </c>
      <c r="Q236" s="157">
        <v>0</v>
      </c>
      <c r="R236" s="157">
        <f t="shared" si="32"/>
        <v>0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243</v>
      </c>
      <c r="AT236" s="159" t="s">
        <v>240</v>
      </c>
      <c r="AU236" s="159" t="s">
        <v>89</v>
      </c>
      <c r="AY236" s="14" t="s">
        <v>237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243</v>
      </c>
      <c r="BM236" s="159" t="s">
        <v>273</v>
      </c>
    </row>
    <row r="237" spans="1:65" s="2" customFormat="1" ht="21.75" customHeight="1" x14ac:dyDescent="0.2">
      <c r="A237" s="29"/>
      <c r="B237" s="146"/>
      <c r="C237" s="147" t="s">
        <v>536</v>
      </c>
      <c r="D237" s="147" t="s">
        <v>240</v>
      </c>
      <c r="E237" s="148"/>
      <c r="F237" s="149" t="s">
        <v>275</v>
      </c>
      <c r="G237" s="150" t="s">
        <v>266</v>
      </c>
      <c r="H237" s="151">
        <v>15380.315000000001</v>
      </c>
      <c r="I237" s="152"/>
      <c r="J237" s="153">
        <f t="shared" si="30"/>
        <v>0</v>
      </c>
      <c r="K237" s="154"/>
      <c r="L237" s="30"/>
      <c r="M237" s="155" t="s">
        <v>1</v>
      </c>
      <c r="N237" s="156" t="s">
        <v>43</v>
      </c>
      <c r="O237" s="54"/>
      <c r="P237" s="157">
        <f t="shared" si="31"/>
        <v>0</v>
      </c>
      <c r="Q237" s="157">
        <v>0</v>
      </c>
      <c r="R237" s="157">
        <f t="shared" si="32"/>
        <v>0</v>
      </c>
      <c r="S237" s="157">
        <v>0</v>
      </c>
      <c r="T237" s="158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243</v>
      </c>
      <c r="AT237" s="159" t="s">
        <v>240</v>
      </c>
      <c r="AU237" s="159" t="s">
        <v>89</v>
      </c>
      <c r="AY237" s="14" t="s">
        <v>237</v>
      </c>
      <c r="BE237" s="160">
        <f t="shared" si="34"/>
        <v>0</v>
      </c>
      <c r="BF237" s="160">
        <f t="shared" si="35"/>
        <v>0</v>
      </c>
      <c r="BG237" s="160">
        <f t="shared" si="36"/>
        <v>0</v>
      </c>
      <c r="BH237" s="160">
        <f t="shared" si="37"/>
        <v>0</v>
      </c>
      <c r="BI237" s="160">
        <f t="shared" si="38"/>
        <v>0</v>
      </c>
      <c r="BJ237" s="14" t="s">
        <v>89</v>
      </c>
      <c r="BK237" s="160">
        <f t="shared" si="39"/>
        <v>0</v>
      </c>
      <c r="BL237" s="14" t="s">
        <v>243</v>
      </c>
      <c r="BM237" s="159" t="s">
        <v>276</v>
      </c>
    </row>
    <row r="238" spans="1:65" s="2" customFormat="1" ht="21.75" customHeight="1" x14ac:dyDescent="0.2">
      <c r="A238" s="29"/>
      <c r="B238" s="146"/>
      <c r="C238" s="147" t="s">
        <v>632</v>
      </c>
      <c r="D238" s="147" t="s">
        <v>240</v>
      </c>
      <c r="E238" s="148"/>
      <c r="F238" s="149" t="s">
        <v>278</v>
      </c>
      <c r="G238" s="150" t="s">
        <v>266</v>
      </c>
      <c r="H238" s="151">
        <v>3076.0630000000001</v>
      </c>
      <c r="I238" s="152"/>
      <c r="J238" s="153">
        <f t="shared" si="3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31"/>
        <v>0</v>
      </c>
      <c r="Q238" s="157">
        <v>0</v>
      </c>
      <c r="R238" s="157">
        <f t="shared" si="32"/>
        <v>0</v>
      </c>
      <c r="S238" s="157">
        <v>0</v>
      </c>
      <c r="T238" s="158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243</v>
      </c>
      <c r="AT238" s="159" t="s">
        <v>240</v>
      </c>
      <c r="AU238" s="159" t="s">
        <v>89</v>
      </c>
      <c r="AY238" s="14" t="s">
        <v>237</v>
      </c>
      <c r="BE238" s="160">
        <f t="shared" si="34"/>
        <v>0</v>
      </c>
      <c r="BF238" s="160">
        <f t="shared" si="35"/>
        <v>0</v>
      </c>
      <c r="BG238" s="160">
        <f t="shared" si="36"/>
        <v>0</v>
      </c>
      <c r="BH238" s="160">
        <f t="shared" si="37"/>
        <v>0</v>
      </c>
      <c r="BI238" s="160">
        <f t="shared" si="38"/>
        <v>0</v>
      </c>
      <c r="BJ238" s="14" t="s">
        <v>89</v>
      </c>
      <c r="BK238" s="160">
        <f t="shared" si="39"/>
        <v>0</v>
      </c>
      <c r="BL238" s="14" t="s">
        <v>243</v>
      </c>
      <c r="BM238" s="159" t="s">
        <v>279</v>
      </c>
    </row>
    <row r="239" spans="1:65" s="2" customFormat="1" ht="21.75" customHeight="1" x14ac:dyDescent="0.2">
      <c r="A239" s="29"/>
      <c r="B239" s="146"/>
      <c r="C239" s="147" t="s">
        <v>537</v>
      </c>
      <c r="D239" s="147" t="s">
        <v>240</v>
      </c>
      <c r="E239" s="148"/>
      <c r="F239" s="149" t="s">
        <v>281</v>
      </c>
      <c r="G239" s="150" t="s">
        <v>266</v>
      </c>
      <c r="H239" s="151">
        <v>3076.0630000000001</v>
      </c>
      <c r="I239" s="152"/>
      <c r="J239" s="153">
        <f t="shared" si="3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31"/>
        <v>0</v>
      </c>
      <c r="Q239" s="157">
        <v>0</v>
      </c>
      <c r="R239" s="157">
        <f t="shared" si="32"/>
        <v>0</v>
      </c>
      <c r="S239" s="157">
        <v>0</v>
      </c>
      <c r="T239" s="158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243</v>
      </c>
      <c r="AT239" s="159" t="s">
        <v>240</v>
      </c>
      <c r="AU239" s="159" t="s">
        <v>89</v>
      </c>
      <c r="AY239" s="14" t="s">
        <v>237</v>
      </c>
      <c r="BE239" s="160">
        <f t="shared" si="34"/>
        <v>0</v>
      </c>
      <c r="BF239" s="160">
        <f t="shared" si="35"/>
        <v>0</v>
      </c>
      <c r="BG239" s="160">
        <f t="shared" si="36"/>
        <v>0</v>
      </c>
      <c r="BH239" s="160">
        <f t="shared" si="37"/>
        <v>0</v>
      </c>
      <c r="BI239" s="160">
        <f t="shared" si="38"/>
        <v>0</v>
      </c>
      <c r="BJ239" s="14" t="s">
        <v>89</v>
      </c>
      <c r="BK239" s="160">
        <f t="shared" si="39"/>
        <v>0</v>
      </c>
      <c r="BL239" s="14" t="s">
        <v>243</v>
      </c>
      <c r="BM239" s="159" t="s">
        <v>282</v>
      </c>
    </row>
    <row r="240" spans="1:65" s="2" customFormat="1" ht="33" customHeight="1" x14ac:dyDescent="0.2">
      <c r="A240" s="29"/>
      <c r="B240" s="146"/>
      <c r="C240" s="147" t="s">
        <v>633</v>
      </c>
      <c r="D240" s="147" t="s">
        <v>240</v>
      </c>
      <c r="E240" s="148"/>
      <c r="F240" s="149" t="s">
        <v>284</v>
      </c>
      <c r="G240" s="150" t="s">
        <v>266</v>
      </c>
      <c r="H240" s="151">
        <v>3076.0630000000001</v>
      </c>
      <c r="I240" s="152"/>
      <c r="J240" s="153">
        <f t="shared" si="3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31"/>
        <v>0</v>
      </c>
      <c r="Q240" s="157">
        <v>0</v>
      </c>
      <c r="R240" s="157">
        <f t="shared" si="32"/>
        <v>0</v>
      </c>
      <c r="S240" s="157">
        <v>0</v>
      </c>
      <c r="T240" s="158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243</v>
      </c>
      <c r="AT240" s="159" t="s">
        <v>240</v>
      </c>
      <c r="AU240" s="159" t="s">
        <v>89</v>
      </c>
      <c r="AY240" s="14" t="s">
        <v>237</v>
      </c>
      <c r="BE240" s="160">
        <f t="shared" si="34"/>
        <v>0</v>
      </c>
      <c r="BF240" s="160">
        <f t="shared" si="35"/>
        <v>0</v>
      </c>
      <c r="BG240" s="160">
        <f t="shared" si="36"/>
        <v>0</v>
      </c>
      <c r="BH240" s="160">
        <f t="shared" si="37"/>
        <v>0</v>
      </c>
      <c r="BI240" s="160">
        <f t="shared" si="38"/>
        <v>0</v>
      </c>
      <c r="BJ240" s="14" t="s">
        <v>89</v>
      </c>
      <c r="BK240" s="160">
        <f t="shared" si="39"/>
        <v>0</v>
      </c>
      <c r="BL240" s="14" t="s">
        <v>243</v>
      </c>
      <c r="BM240" s="159" t="s">
        <v>285</v>
      </c>
    </row>
    <row r="241" spans="1:65" s="2" customFormat="1" ht="21.75" customHeight="1" x14ac:dyDescent="0.2">
      <c r="A241" s="29"/>
      <c r="B241" s="146"/>
      <c r="C241" s="147" t="s">
        <v>539</v>
      </c>
      <c r="D241" s="147" t="s">
        <v>240</v>
      </c>
      <c r="E241" s="148"/>
      <c r="F241" s="149" t="s">
        <v>287</v>
      </c>
      <c r="G241" s="150" t="s">
        <v>266</v>
      </c>
      <c r="H241" s="151">
        <v>3076.0630000000001</v>
      </c>
      <c r="I241" s="152"/>
      <c r="J241" s="153">
        <f t="shared" si="3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31"/>
        <v>0</v>
      </c>
      <c r="Q241" s="157">
        <v>0</v>
      </c>
      <c r="R241" s="157">
        <f t="shared" si="32"/>
        <v>0</v>
      </c>
      <c r="S241" s="157">
        <v>0</v>
      </c>
      <c r="T241" s="158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243</v>
      </c>
      <c r="AT241" s="159" t="s">
        <v>240</v>
      </c>
      <c r="AU241" s="159" t="s">
        <v>89</v>
      </c>
      <c r="AY241" s="14" t="s">
        <v>237</v>
      </c>
      <c r="BE241" s="160">
        <f t="shared" si="34"/>
        <v>0</v>
      </c>
      <c r="BF241" s="160">
        <f t="shared" si="35"/>
        <v>0</v>
      </c>
      <c r="BG241" s="160">
        <f t="shared" si="36"/>
        <v>0</v>
      </c>
      <c r="BH241" s="160">
        <f t="shared" si="37"/>
        <v>0</v>
      </c>
      <c r="BI241" s="160">
        <f t="shared" si="38"/>
        <v>0</v>
      </c>
      <c r="BJ241" s="14" t="s">
        <v>89</v>
      </c>
      <c r="BK241" s="160">
        <f t="shared" si="39"/>
        <v>0</v>
      </c>
      <c r="BL241" s="14" t="s">
        <v>243</v>
      </c>
      <c r="BM241" s="159" t="s">
        <v>288</v>
      </c>
    </row>
    <row r="242" spans="1:65" s="2" customFormat="1" ht="33" customHeight="1" x14ac:dyDescent="0.2">
      <c r="A242" s="29"/>
      <c r="B242" s="146"/>
      <c r="C242" s="147" t="s">
        <v>634</v>
      </c>
      <c r="D242" s="147" t="s">
        <v>240</v>
      </c>
      <c r="E242" s="148"/>
      <c r="F242" s="149" t="s">
        <v>635</v>
      </c>
      <c r="G242" s="150" t="s">
        <v>266</v>
      </c>
      <c r="H242" s="151">
        <v>53.122</v>
      </c>
      <c r="I242" s="152"/>
      <c r="J242" s="153">
        <f t="shared" si="30"/>
        <v>0</v>
      </c>
      <c r="K242" s="154"/>
      <c r="L242" s="30"/>
      <c r="M242" s="155" t="s">
        <v>1</v>
      </c>
      <c r="N242" s="156" t="s">
        <v>43</v>
      </c>
      <c r="O242" s="54"/>
      <c r="P242" s="157">
        <f t="shared" si="31"/>
        <v>0</v>
      </c>
      <c r="Q242" s="157">
        <v>0</v>
      </c>
      <c r="R242" s="157">
        <f t="shared" si="32"/>
        <v>0</v>
      </c>
      <c r="S242" s="157">
        <v>0</v>
      </c>
      <c r="T242" s="158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243</v>
      </c>
      <c r="AT242" s="159" t="s">
        <v>240</v>
      </c>
      <c r="AU242" s="159" t="s">
        <v>89</v>
      </c>
      <c r="AY242" s="14" t="s">
        <v>237</v>
      </c>
      <c r="BE242" s="160">
        <f t="shared" si="34"/>
        <v>0</v>
      </c>
      <c r="BF242" s="160">
        <f t="shared" si="35"/>
        <v>0</v>
      </c>
      <c r="BG242" s="160">
        <f t="shared" si="36"/>
        <v>0</v>
      </c>
      <c r="BH242" s="160">
        <f t="shared" si="37"/>
        <v>0</v>
      </c>
      <c r="BI242" s="160">
        <f t="shared" si="38"/>
        <v>0</v>
      </c>
      <c r="BJ242" s="14" t="s">
        <v>89</v>
      </c>
      <c r="BK242" s="160">
        <f t="shared" si="39"/>
        <v>0</v>
      </c>
      <c r="BL242" s="14" t="s">
        <v>243</v>
      </c>
      <c r="BM242" s="159" t="s">
        <v>636</v>
      </c>
    </row>
    <row r="243" spans="1:65" s="12" customFormat="1" ht="22.95" customHeight="1" x14ac:dyDescent="0.25">
      <c r="B243" s="134"/>
      <c r="D243" s="135" t="s">
        <v>76</v>
      </c>
      <c r="E243" s="144"/>
      <c r="F243" s="144" t="s">
        <v>290</v>
      </c>
      <c r="I243" s="137"/>
      <c r="J243" s="145">
        <f>BK243</f>
        <v>0</v>
      </c>
      <c r="L243" s="134"/>
      <c r="M243" s="138"/>
      <c r="N243" s="139"/>
      <c r="O243" s="139"/>
      <c r="P243" s="140">
        <f>SUM(P244:P246)</f>
        <v>0</v>
      </c>
      <c r="Q243" s="139"/>
      <c r="R243" s="140">
        <f>SUM(R244:R246)</f>
        <v>0</v>
      </c>
      <c r="S243" s="139"/>
      <c r="T243" s="141">
        <f>SUM(T244:T246)</f>
        <v>0</v>
      </c>
      <c r="AR243" s="135" t="s">
        <v>83</v>
      </c>
      <c r="AT243" s="142" t="s">
        <v>76</v>
      </c>
      <c r="AU243" s="142" t="s">
        <v>83</v>
      </c>
      <c r="AY243" s="135" t="s">
        <v>237</v>
      </c>
      <c r="BK243" s="143">
        <f>SUM(BK244:BK246)</f>
        <v>0</v>
      </c>
    </row>
    <row r="244" spans="1:65" s="2" customFormat="1" ht="21.75" customHeight="1" x14ac:dyDescent="0.2">
      <c r="A244" s="29"/>
      <c r="B244" s="146"/>
      <c r="C244" s="147" t="s">
        <v>541</v>
      </c>
      <c r="D244" s="147" t="s">
        <v>240</v>
      </c>
      <c r="E244" s="148"/>
      <c r="F244" s="149" t="s">
        <v>292</v>
      </c>
      <c r="G244" s="150" t="s">
        <v>266</v>
      </c>
      <c r="H244" s="151">
        <v>582.55899999999997</v>
      </c>
      <c r="I244" s="152"/>
      <c r="J244" s="153">
        <f>ROUND(I244*H244,2)</f>
        <v>0</v>
      </c>
      <c r="K244" s="154"/>
      <c r="L244" s="30"/>
      <c r="M244" s="155" t="s">
        <v>1</v>
      </c>
      <c r="N244" s="156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243</v>
      </c>
      <c r="AT244" s="159" t="s">
        <v>240</v>
      </c>
      <c r="AU244" s="159" t="s">
        <v>89</v>
      </c>
      <c r="AY244" s="14" t="s">
        <v>237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243</v>
      </c>
      <c r="BM244" s="159" t="s">
        <v>293</v>
      </c>
    </row>
    <row r="245" spans="1:65" s="2" customFormat="1" ht="44.25" customHeight="1" x14ac:dyDescent="0.2">
      <c r="A245" s="29"/>
      <c r="B245" s="146"/>
      <c r="C245" s="147" t="s">
        <v>637</v>
      </c>
      <c r="D245" s="147" t="s">
        <v>240</v>
      </c>
      <c r="E245" s="148"/>
      <c r="F245" s="149" t="s">
        <v>295</v>
      </c>
      <c r="G245" s="150" t="s">
        <v>266</v>
      </c>
      <c r="H245" s="151">
        <v>582.55899999999997</v>
      </c>
      <c r="I245" s="152"/>
      <c r="J245" s="153">
        <f>ROUND(I245*H245,2)</f>
        <v>0</v>
      </c>
      <c r="K245" s="154"/>
      <c r="L245" s="30"/>
      <c r="M245" s="155" t="s">
        <v>1</v>
      </c>
      <c r="N245" s="156" t="s">
        <v>43</v>
      </c>
      <c r="O245" s="54"/>
      <c r="P245" s="157">
        <f>O245*H245</f>
        <v>0</v>
      </c>
      <c r="Q245" s="157">
        <v>0</v>
      </c>
      <c r="R245" s="157">
        <f>Q245*H245</f>
        <v>0</v>
      </c>
      <c r="S245" s="157">
        <v>0</v>
      </c>
      <c r="T245" s="158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243</v>
      </c>
      <c r="AT245" s="159" t="s">
        <v>240</v>
      </c>
      <c r="AU245" s="159" t="s">
        <v>89</v>
      </c>
      <c r="AY245" s="14" t="s">
        <v>237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4" t="s">
        <v>89</v>
      </c>
      <c r="BK245" s="160">
        <f>ROUND(I245*H245,2)</f>
        <v>0</v>
      </c>
      <c r="BL245" s="14" t="s">
        <v>243</v>
      </c>
      <c r="BM245" s="159" t="s">
        <v>296</v>
      </c>
    </row>
    <row r="246" spans="1:65" s="2" customFormat="1" ht="33" customHeight="1" x14ac:dyDescent="0.2">
      <c r="A246" s="29"/>
      <c r="B246" s="146"/>
      <c r="C246" s="147" t="s">
        <v>543</v>
      </c>
      <c r="D246" s="147" t="s">
        <v>240</v>
      </c>
      <c r="E246" s="148"/>
      <c r="F246" s="149" t="s">
        <v>298</v>
      </c>
      <c r="G246" s="150" t="s">
        <v>266</v>
      </c>
      <c r="H246" s="151">
        <v>582.55899999999997</v>
      </c>
      <c r="I246" s="152"/>
      <c r="J246" s="153">
        <f>ROUND(I246*H246,2)</f>
        <v>0</v>
      </c>
      <c r="K246" s="154"/>
      <c r="L246" s="30"/>
      <c r="M246" s="155" t="s">
        <v>1</v>
      </c>
      <c r="N246" s="156" t="s">
        <v>43</v>
      </c>
      <c r="O246" s="54"/>
      <c r="P246" s="157">
        <f>O246*H246</f>
        <v>0</v>
      </c>
      <c r="Q246" s="157">
        <v>0</v>
      </c>
      <c r="R246" s="157">
        <f>Q246*H246</f>
        <v>0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243</v>
      </c>
      <c r="AT246" s="159" t="s">
        <v>240</v>
      </c>
      <c r="AU246" s="159" t="s">
        <v>89</v>
      </c>
      <c r="AY246" s="14" t="s">
        <v>237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243</v>
      </c>
      <c r="BM246" s="159" t="s">
        <v>299</v>
      </c>
    </row>
    <row r="247" spans="1:65" s="12" customFormat="1" ht="25.95" customHeight="1" x14ac:dyDescent="0.25">
      <c r="B247" s="134"/>
      <c r="D247" s="135" t="s">
        <v>76</v>
      </c>
      <c r="E247" s="136"/>
      <c r="F247" s="136" t="s">
        <v>300</v>
      </c>
      <c r="I247" s="137"/>
      <c r="J247" s="122">
        <f>BK247</f>
        <v>0</v>
      </c>
      <c r="L247" s="134"/>
      <c r="M247" s="138"/>
      <c r="N247" s="139"/>
      <c r="O247" s="139"/>
      <c r="P247" s="140">
        <f>P248+P253+P291+P312+P317+P324+P328+P349+P387+P398+P405+P413</f>
        <v>0</v>
      </c>
      <c r="Q247" s="139"/>
      <c r="R247" s="140">
        <f>R248+R253+R291+R312+R317+R324+R328+R349+R387+R398+R405+R413</f>
        <v>104.38035885000002</v>
      </c>
      <c r="S247" s="139"/>
      <c r="T247" s="141">
        <f>T248+T253+T291+T312+T317+T324+T328+T349+T387+T398+T405+T413</f>
        <v>121.73101050000001</v>
      </c>
      <c r="AR247" s="135" t="s">
        <v>89</v>
      </c>
      <c r="AT247" s="142" t="s">
        <v>76</v>
      </c>
      <c r="AU247" s="142" t="s">
        <v>77</v>
      </c>
      <c r="AY247" s="135" t="s">
        <v>237</v>
      </c>
      <c r="BK247" s="143">
        <f>BK248+BK253+BK291+BK312+BK317+BK324+BK328+BK349+BK387+BK398+BK405+BK413</f>
        <v>0</v>
      </c>
    </row>
    <row r="248" spans="1:65" s="12" customFormat="1" ht="22.95" customHeight="1" x14ac:dyDescent="0.25">
      <c r="B248" s="134"/>
      <c r="D248" s="135" t="s">
        <v>76</v>
      </c>
      <c r="E248" s="144"/>
      <c r="F248" s="144" t="s">
        <v>638</v>
      </c>
      <c r="I248" s="137"/>
      <c r="J248" s="145">
        <f>BK248</f>
        <v>0</v>
      </c>
      <c r="L248" s="134"/>
      <c r="M248" s="138"/>
      <c r="N248" s="139"/>
      <c r="O248" s="139"/>
      <c r="P248" s="140">
        <f>SUM(P249:P252)</f>
        <v>0</v>
      </c>
      <c r="Q248" s="139"/>
      <c r="R248" s="140">
        <f>SUM(R249:R252)</f>
        <v>0.26600000000000001</v>
      </c>
      <c r="S248" s="139"/>
      <c r="T248" s="141">
        <f>SUM(T249:T252)</f>
        <v>0</v>
      </c>
      <c r="AR248" s="135" t="s">
        <v>89</v>
      </c>
      <c r="AT248" s="142" t="s">
        <v>76</v>
      </c>
      <c r="AU248" s="142" t="s">
        <v>83</v>
      </c>
      <c r="AY248" s="135" t="s">
        <v>237</v>
      </c>
      <c r="BK248" s="143">
        <f>SUM(BK249:BK252)</f>
        <v>0</v>
      </c>
    </row>
    <row r="249" spans="1:65" s="2" customFormat="1" ht="16.5" customHeight="1" x14ac:dyDescent="0.2">
      <c r="A249" s="29"/>
      <c r="B249" s="146"/>
      <c r="C249" s="147" t="s">
        <v>639</v>
      </c>
      <c r="D249" s="147" t="s">
        <v>240</v>
      </c>
      <c r="E249" s="148"/>
      <c r="F249" s="149" t="s">
        <v>640</v>
      </c>
      <c r="G249" s="150" t="s">
        <v>242</v>
      </c>
      <c r="H249" s="151">
        <v>95</v>
      </c>
      <c r="I249" s="152"/>
      <c r="J249" s="153">
        <f>ROUND(I249*H249,2)</f>
        <v>0</v>
      </c>
      <c r="K249" s="154"/>
      <c r="L249" s="30"/>
      <c r="M249" s="155" t="s">
        <v>1</v>
      </c>
      <c r="N249" s="156" t="s">
        <v>43</v>
      </c>
      <c r="O249" s="54"/>
      <c r="P249" s="157">
        <f>O249*H249</f>
        <v>0</v>
      </c>
      <c r="Q249" s="157">
        <v>2.8E-3</v>
      </c>
      <c r="R249" s="157">
        <f>Q249*H249</f>
        <v>0.26600000000000001</v>
      </c>
      <c r="S249" s="157">
        <v>0</v>
      </c>
      <c r="T249" s="158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286</v>
      </c>
      <c r="AT249" s="159" t="s">
        <v>240</v>
      </c>
      <c r="AU249" s="159" t="s">
        <v>89</v>
      </c>
      <c r="AY249" s="14" t="s">
        <v>237</v>
      </c>
      <c r="BE249" s="160">
        <f>IF(N249="základná",J249,0)</f>
        <v>0</v>
      </c>
      <c r="BF249" s="160">
        <f>IF(N249="znížená",J249,0)</f>
        <v>0</v>
      </c>
      <c r="BG249" s="160">
        <f>IF(N249="zákl. prenesená",J249,0)</f>
        <v>0</v>
      </c>
      <c r="BH249" s="160">
        <f>IF(N249="zníž. prenesená",J249,0)</f>
        <v>0</v>
      </c>
      <c r="BI249" s="160">
        <f>IF(N249="nulová",J249,0)</f>
        <v>0</v>
      </c>
      <c r="BJ249" s="14" t="s">
        <v>89</v>
      </c>
      <c r="BK249" s="160">
        <f>ROUND(I249*H249,2)</f>
        <v>0</v>
      </c>
      <c r="BL249" s="14" t="s">
        <v>286</v>
      </c>
      <c r="BM249" s="159" t="s">
        <v>641</v>
      </c>
    </row>
    <row r="250" spans="1:65" s="2" customFormat="1" ht="21.75" customHeight="1" x14ac:dyDescent="0.2">
      <c r="A250" s="29"/>
      <c r="B250" s="146"/>
      <c r="C250" s="147" t="s">
        <v>545</v>
      </c>
      <c r="D250" s="147" t="s">
        <v>240</v>
      </c>
      <c r="E250" s="148"/>
      <c r="F250" s="149" t="s">
        <v>642</v>
      </c>
      <c r="G250" s="150" t="s">
        <v>266</v>
      </c>
      <c r="H250" s="151">
        <v>0.26600000000000001</v>
      </c>
      <c r="I250" s="152"/>
      <c r="J250" s="153">
        <f>ROUND(I250*H250,2)</f>
        <v>0</v>
      </c>
      <c r="K250" s="154"/>
      <c r="L250" s="30"/>
      <c r="M250" s="155" t="s">
        <v>1</v>
      </c>
      <c r="N250" s="156" t="s">
        <v>43</v>
      </c>
      <c r="O250" s="54"/>
      <c r="P250" s="157">
        <f>O250*H250</f>
        <v>0</v>
      </c>
      <c r="Q250" s="157">
        <v>0</v>
      </c>
      <c r="R250" s="157">
        <f>Q250*H250</f>
        <v>0</v>
      </c>
      <c r="S250" s="157">
        <v>0</v>
      </c>
      <c r="T250" s="158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286</v>
      </c>
      <c r="AT250" s="159" t="s">
        <v>240</v>
      </c>
      <c r="AU250" s="159" t="s">
        <v>89</v>
      </c>
      <c r="AY250" s="14" t="s">
        <v>237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4" t="s">
        <v>89</v>
      </c>
      <c r="BK250" s="160">
        <f>ROUND(I250*H250,2)</f>
        <v>0</v>
      </c>
      <c r="BL250" s="14" t="s">
        <v>286</v>
      </c>
      <c r="BM250" s="159" t="s">
        <v>643</v>
      </c>
    </row>
    <row r="251" spans="1:65" s="2" customFormat="1" ht="21.75" customHeight="1" x14ac:dyDescent="0.2">
      <c r="A251" s="29"/>
      <c r="B251" s="146"/>
      <c r="C251" s="147" t="s">
        <v>644</v>
      </c>
      <c r="D251" s="147" t="s">
        <v>240</v>
      </c>
      <c r="E251" s="148"/>
      <c r="F251" s="149" t="s">
        <v>645</v>
      </c>
      <c r="G251" s="150" t="s">
        <v>266</v>
      </c>
      <c r="H251" s="151">
        <v>0.26600000000000001</v>
      </c>
      <c r="I251" s="152"/>
      <c r="J251" s="153">
        <f>ROUND(I251*H251,2)</f>
        <v>0</v>
      </c>
      <c r="K251" s="154"/>
      <c r="L251" s="30"/>
      <c r="M251" s="155" t="s">
        <v>1</v>
      </c>
      <c r="N251" s="156" t="s">
        <v>43</v>
      </c>
      <c r="O251" s="54"/>
      <c r="P251" s="157">
        <f>O251*H251</f>
        <v>0</v>
      </c>
      <c r="Q251" s="157">
        <v>0</v>
      </c>
      <c r="R251" s="157">
        <f>Q251*H251</f>
        <v>0</v>
      </c>
      <c r="S251" s="157">
        <v>0</v>
      </c>
      <c r="T251" s="158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286</v>
      </c>
      <c r="AT251" s="159" t="s">
        <v>240</v>
      </c>
      <c r="AU251" s="159" t="s">
        <v>89</v>
      </c>
      <c r="AY251" s="14" t="s">
        <v>237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4" t="s">
        <v>89</v>
      </c>
      <c r="BK251" s="160">
        <f>ROUND(I251*H251,2)</f>
        <v>0</v>
      </c>
      <c r="BL251" s="14" t="s">
        <v>286</v>
      </c>
      <c r="BM251" s="159" t="s">
        <v>646</v>
      </c>
    </row>
    <row r="252" spans="1:65" s="2" customFormat="1" ht="33" customHeight="1" x14ac:dyDescent="0.2">
      <c r="A252" s="29"/>
      <c r="B252" s="146"/>
      <c r="C252" s="147" t="s">
        <v>547</v>
      </c>
      <c r="D252" s="147" t="s">
        <v>240</v>
      </c>
      <c r="E252" s="148"/>
      <c r="F252" s="149" t="s">
        <v>647</v>
      </c>
      <c r="G252" s="150" t="s">
        <v>266</v>
      </c>
      <c r="H252" s="151">
        <v>0.26600000000000001</v>
      </c>
      <c r="I252" s="152"/>
      <c r="J252" s="153">
        <f>ROUND(I252*H252,2)</f>
        <v>0</v>
      </c>
      <c r="K252" s="154"/>
      <c r="L252" s="30"/>
      <c r="M252" s="155" t="s">
        <v>1</v>
      </c>
      <c r="N252" s="156" t="s">
        <v>43</v>
      </c>
      <c r="O252" s="54"/>
      <c r="P252" s="157">
        <f>O252*H252</f>
        <v>0</v>
      </c>
      <c r="Q252" s="157">
        <v>0</v>
      </c>
      <c r="R252" s="157">
        <f>Q252*H252</f>
        <v>0</v>
      </c>
      <c r="S252" s="157">
        <v>0</v>
      </c>
      <c r="T252" s="158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286</v>
      </c>
      <c r="AT252" s="159" t="s">
        <v>240</v>
      </c>
      <c r="AU252" s="159" t="s">
        <v>89</v>
      </c>
      <c r="AY252" s="14" t="s">
        <v>237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286</v>
      </c>
      <c r="BM252" s="159" t="s">
        <v>648</v>
      </c>
    </row>
    <row r="253" spans="1:65" s="12" customFormat="1" ht="22.95" customHeight="1" x14ac:dyDescent="0.25">
      <c r="B253" s="134"/>
      <c r="D253" s="135" t="s">
        <v>76</v>
      </c>
      <c r="E253" s="144"/>
      <c r="F253" s="144" t="s">
        <v>649</v>
      </c>
      <c r="I253" s="137"/>
      <c r="J253" s="145">
        <f>BK253</f>
        <v>0</v>
      </c>
      <c r="L253" s="134"/>
      <c r="M253" s="138"/>
      <c r="N253" s="139"/>
      <c r="O253" s="139"/>
      <c r="P253" s="140">
        <f>SUM(P254:P290)</f>
        <v>0</v>
      </c>
      <c r="Q253" s="139"/>
      <c r="R253" s="140">
        <f>SUM(R254:R290)</f>
        <v>13.421807530000004</v>
      </c>
      <c r="S253" s="139"/>
      <c r="T253" s="141">
        <f>SUM(T254:T290)</f>
        <v>47.473660000000002</v>
      </c>
      <c r="AR253" s="135" t="s">
        <v>89</v>
      </c>
      <c r="AT253" s="142" t="s">
        <v>76</v>
      </c>
      <c r="AU253" s="142" t="s">
        <v>83</v>
      </c>
      <c r="AY253" s="135" t="s">
        <v>237</v>
      </c>
      <c r="BK253" s="143">
        <f>SUM(BK254:BK290)</f>
        <v>0</v>
      </c>
    </row>
    <row r="254" spans="1:65" s="2" customFormat="1" ht="21.75" customHeight="1" x14ac:dyDescent="0.2">
      <c r="A254" s="29"/>
      <c r="B254" s="146"/>
      <c r="C254" s="147" t="s">
        <v>289</v>
      </c>
      <c r="D254" s="147" t="s">
        <v>240</v>
      </c>
      <c r="E254" s="148"/>
      <c r="F254" s="149" t="s">
        <v>650</v>
      </c>
      <c r="G254" s="150" t="s">
        <v>242</v>
      </c>
      <c r="H254" s="151">
        <v>1825.91</v>
      </c>
      <c r="I254" s="152"/>
      <c r="J254" s="153">
        <f t="shared" ref="J254:J290" si="40"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 t="shared" ref="P254:P290" si="41">O254*H254</f>
        <v>0</v>
      </c>
      <c r="Q254" s="157">
        <v>0</v>
      </c>
      <c r="R254" s="157">
        <f t="shared" ref="R254:R290" si="42">Q254*H254</f>
        <v>0</v>
      </c>
      <c r="S254" s="157">
        <v>1.4E-2</v>
      </c>
      <c r="T254" s="158">
        <f t="shared" ref="T254:T290" si="43">S254*H254</f>
        <v>25.562740000000002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286</v>
      </c>
      <c r="AT254" s="159" t="s">
        <v>240</v>
      </c>
      <c r="AU254" s="159" t="s">
        <v>89</v>
      </c>
      <c r="AY254" s="14" t="s">
        <v>237</v>
      </c>
      <c r="BE254" s="160">
        <f t="shared" ref="BE254:BE290" si="44">IF(N254="základná",J254,0)</f>
        <v>0</v>
      </c>
      <c r="BF254" s="160">
        <f t="shared" ref="BF254:BF290" si="45">IF(N254="znížená",J254,0)</f>
        <v>0</v>
      </c>
      <c r="BG254" s="160">
        <f t="shared" ref="BG254:BG290" si="46">IF(N254="zákl. prenesená",J254,0)</f>
        <v>0</v>
      </c>
      <c r="BH254" s="160">
        <f t="shared" ref="BH254:BH290" si="47">IF(N254="zníž. prenesená",J254,0)</f>
        <v>0</v>
      </c>
      <c r="BI254" s="160">
        <f t="shared" ref="BI254:BI290" si="48">IF(N254="nulová",J254,0)</f>
        <v>0</v>
      </c>
      <c r="BJ254" s="14" t="s">
        <v>89</v>
      </c>
      <c r="BK254" s="160">
        <f t="shared" ref="BK254:BK290" si="49">ROUND(I254*H254,2)</f>
        <v>0</v>
      </c>
      <c r="BL254" s="14" t="s">
        <v>286</v>
      </c>
      <c r="BM254" s="159" t="s">
        <v>651</v>
      </c>
    </row>
    <row r="255" spans="1:65" s="2" customFormat="1" ht="21.75" customHeight="1" x14ac:dyDescent="0.2">
      <c r="A255" s="29"/>
      <c r="B255" s="146"/>
      <c r="C255" s="147" t="s">
        <v>549</v>
      </c>
      <c r="D255" s="147" t="s">
        <v>240</v>
      </c>
      <c r="E255" s="148"/>
      <c r="F255" s="149" t="s">
        <v>652</v>
      </c>
      <c r="G255" s="150" t="s">
        <v>242</v>
      </c>
      <c r="H255" s="151">
        <v>3651.82</v>
      </c>
      <c r="I255" s="152"/>
      <c r="J255" s="153">
        <f t="shared" si="40"/>
        <v>0</v>
      </c>
      <c r="K255" s="154"/>
      <c r="L255" s="30"/>
      <c r="M255" s="155" t="s">
        <v>1</v>
      </c>
      <c r="N255" s="156" t="s">
        <v>43</v>
      </c>
      <c r="O255" s="54"/>
      <c r="P255" s="157">
        <f t="shared" si="41"/>
        <v>0</v>
      </c>
      <c r="Q255" s="157">
        <v>0</v>
      </c>
      <c r="R255" s="157">
        <f t="shared" si="42"/>
        <v>0</v>
      </c>
      <c r="S255" s="157">
        <v>6.0000000000000001E-3</v>
      </c>
      <c r="T255" s="158">
        <f t="shared" si="43"/>
        <v>21.910920000000001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286</v>
      </c>
      <c r="AT255" s="159" t="s">
        <v>240</v>
      </c>
      <c r="AU255" s="159" t="s">
        <v>89</v>
      </c>
      <c r="AY255" s="14" t="s">
        <v>237</v>
      </c>
      <c r="BE255" s="160">
        <f t="shared" si="44"/>
        <v>0</v>
      </c>
      <c r="BF255" s="160">
        <f t="shared" si="45"/>
        <v>0</v>
      </c>
      <c r="BG255" s="160">
        <f t="shared" si="46"/>
        <v>0</v>
      </c>
      <c r="BH255" s="160">
        <f t="shared" si="47"/>
        <v>0</v>
      </c>
      <c r="BI255" s="160">
        <f t="shared" si="48"/>
        <v>0</v>
      </c>
      <c r="BJ255" s="14" t="s">
        <v>89</v>
      </c>
      <c r="BK255" s="160">
        <f t="shared" si="49"/>
        <v>0</v>
      </c>
      <c r="BL255" s="14" t="s">
        <v>286</v>
      </c>
      <c r="BM255" s="159" t="s">
        <v>653</v>
      </c>
    </row>
    <row r="256" spans="1:65" s="2" customFormat="1" ht="33" customHeight="1" x14ac:dyDescent="0.2">
      <c r="A256" s="29"/>
      <c r="B256" s="146"/>
      <c r="C256" s="147" t="s">
        <v>654</v>
      </c>
      <c r="D256" s="147" t="s">
        <v>240</v>
      </c>
      <c r="E256" s="148"/>
      <c r="F256" s="149" t="s">
        <v>655</v>
      </c>
      <c r="G256" s="150" t="s">
        <v>242</v>
      </c>
      <c r="H256" s="151">
        <v>2459.65</v>
      </c>
      <c r="I256" s="152"/>
      <c r="J256" s="153">
        <f t="shared" si="40"/>
        <v>0</v>
      </c>
      <c r="K256" s="154"/>
      <c r="L256" s="30"/>
      <c r="M256" s="155" t="s">
        <v>1</v>
      </c>
      <c r="N256" s="156" t="s">
        <v>43</v>
      </c>
      <c r="O256" s="54"/>
      <c r="P256" s="157">
        <f t="shared" si="41"/>
        <v>0</v>
      </c>
      <c r="Q256" s="157">
        <v>0</v>
      </c>
      <c r="R256" s="157">
        <f t="shared" si="42"/>
        <v>0</v>
      </c>
      <c r="S256" s="157">
        <v>0</v>
      </c>
      <c r="T256" s="158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286</v>
      </c>
      <c r="AT256" s="159" t="s">
        <v>240</v>
      </c>
      <c r="AU256" s="159" t="s">
        <v>89</v>
      </c>
      <c r="AY256" s="14" t="s">
        <v>237</v>
      </c>
      <c r="BE256" s="160">
        <f t="shared" si="44"/>
        <v>0</v>
      </c>
      <c r="BF256" s="160">
        <f t="shared" si="45"/>
        <v>0</v>
      </c>
      <c r="BG256" s="160">
        <f t="shared" si="46"/>
        <v>0</v>
      </c>
      <c r="BH256" s="160">
        <f t="shared" si="47"/>
        <v>0</v>
      </c>
      <c r="BI256" s="160">
        <f t="shared" si="48"/>
        <v>0</v>
      </c>
      <c r="BJ256" s="14" t="s">
        <v>89</v>
      </c>
      <c r="BK256" s="160">
        <f t="shared" si="49"/>
        <v>0</v>
      </c>
      <c r="BL256" s="14" t="s">
        <v>286</v>
      </c>
      <c r="BM256" s="159" t="s">
        <v>656</v>
      </c>
    </row>
    <row r="257" spans="1:65" s="2" customFormat="1" ht="21.75" customHeight="1" x14ac:dyDescent="0.2">
      <c r="A257" s="29"/>
      <c r="B257" s="146"/>
      <c r="C257" s="161" t="s">
        <v>551</v>
      </c>
      <c r="D257" s="161" t="s">
        <v>310</v>
      </c>
      <c r="E257" s="162"/>
      <c r="F257" s="163" t="s">
        <v>657</v>
      </c>
      <c r="G257" s="164" t="s">
        <v>242</v>
      </c>
      <c r="H257" s="165">
        <v>2</v>
      </c>
      <c r="I257" s="166"/>
      <c r="J257" s="167">
        <f t="shared" si="40"/>
        <v>0</v>
      </c>
      <c r="K257" s="168"/>
      <c r="L257" s="169"/>
      <c r="M257" s="170" t="s">
        <v>1</v>
      </c>
      <c r="N257" s="171" t="s">
        <v>43</v>
      </c>
      <c r="O257" s="54"/>
      <c r="P257" s="157">
        <f t="shared" si="41"/>
        <v>0</v>
      </c>
      <c r="Q257" s="157">
        <v>7.92E-3</v>
      </c>
      <c r="R257" s="157">
        <f t="shared" si="42"/>
        <v>1.584E-2</v>
      </c>
      <c r="S257" s="157">
        <v>0</v>
      </c>
      <c r="T257" s="158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312</v>
      </c>
      <c r="AT257" s="159" t="s">
        <v>310</v>
      </c>
      <c r="AU257" s="159" t="s">
        <v>89</v>
      </c>
      <c r="AY257" s="14" t="s">
        <v>237</v>
      </c>
      <c r="BE257" s="160">
        <f t="shared" si="44"/>
        <v>0</v>
      </c>
      <c r="BF257" s="160">
        <f t="shared" si="45"/>
        <v>0</v>
      </c>
      <c r="BG257" s="160">
        <f t="shared" si="46"/>
        <v>0</v>
      </c>
      <c r="BH257" s="160">
        <f t="shared" si="47"/>
        <v>0</v>
      </c>
      <c r="BI257" s="160">
        <f t="shared" si="48"/>
        <v>0</v>
      </c>
      <c r="BJ257" s="14" t="s">
        <v>89</v>
      </c>
      <c r="BK257" s="160">
        <f t="shared" si="49"/>
        <v>0</v>
      </c>
      <c r="BL257" s="14" t="s">
        <v>286</v>
      </c>
      <c r="BM257" s="159" t="s">
        <v>658</v>
      </c>
    </row>
    <row r="258" spans="1:65" s="2" customFormat="1" ht="21.75" customHeight="1" x14ac:dyDescent="0.2">
      <c r="A258" s="29"/>
      <c r="B258" s="146"/>
      <c r="C258" s="161" t="s">
        <v>659</v>
      </c>
      <c r="D258" s="161" t="s">
        <v>310</v>
      </c>
      <c r="E258" s="162"/>
      <c r="F258" s="163" t="s">
        <v>660</v>
      </c>
      <c r="G258" s="164" t="s">
        <v>242</v>
      </c>
      <c r="H258" s="165">
        <v>2828.598</v>
      </c>
      <c r="I258" s="166"/>
      <c r="J258" s="167">
        <f t="shared" si="40"/>
        <v>0</v>
      </c>
      <c r="K258" s="168"/>
      <c r="L258" s="169"/>
      <c r="M258" s="170" t="s">
        <v>1</v>
      </c>
      <c r="N258" s="171" t="s">
        <v>43</v>
      </c>
      <c r="O258" s="54"/>
      <c r="P258" s="157">
        <f t="shared" si="41"/>
        <v>0</v>
      </c>
      <c r="Q258" s="157">
        <v>1.9E-3</v>
      </c>
      <c r="R258" s="157">
        <f t="shared" si="42"/>
        <v>5.3743362000000001</v>
      </c>
      <c r="S258" s="157">
        <v>0</v>
      </c>
      <c r="T258" s="158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312</v>
      </c>
      <c r="AT258" s="159" t="s">
        <v>310</v>
      </c>
      <c r="AU258" s="159" t="s">
        <v>89</v>
      </c>
      <c r="AY258" s="14" t="s">
        <v>237</v>
      </c>
      <c r="BE258" s="160">
        <f t="shared" si="44"/>
        <v>0</v>
      </c>
      <c r="BF258" s="160">
        <f t="shared" si="45"/>
        <v>0</v>
      </c>
      <c r="BG258" s="160">
        <f t="shared" si="46"/>
        <v>0</v>
      </c>
      <c r="BH258" s="160">
        <f t="shared" si="47"/>
        <v>0</v>
      </c>
      <c r="BI258" s="160">
        <f t="shared" si="48"/>
        <v>0</v>
      </c>
      <c r="BJ258" s="14" t="s">
        <v>89</v>
      </c>
      <c r="BK258" s="160">
        <f t="shared" si="49"/>
        <v>0</v>
      </c>
      <c r="BL258" s="14" t="s">
        <v>286</v>
      </c>
      <c r="BM258" s="159" t="s">
        <v>661</v>
      </c>
    </row>
    <row r="259" spans="1:65" s="2" customFormat="1" ht="16.5" customHeight="1" x14ac:dyDescent="0.2">
      <c r="A259" s="29"/>
      <c r="B259" s="146"/>
      <c r="C259" s="161" t="s">
        <v>553</v>
      </c>
      <c r="D259" s="161" t="s">
        <v>310</v>
      </c>
      <c r="E259" s="162"/>
      <c r="F259" s="163" t="s">
        <v>662</v>
      </c>
      <c r="G259" s="164" t="s">
        <v>307</v>
      </c>
      <c r="H259" s="165">
        <v>12728.924999999999</v>
      </c>
      <c r="I259" s="166"/>
      <c r="J259" s="167">
        <f t="shared" si="40"/>
        <v>0</v>
      </c>
      <c r="K259" s="168"/>
      <c r="L259" s="169"/>
      <c r="M259" s="170" t="s">
        <v>1</v>
      </c>
      <c r="N259" s="171" t="s">
        <v>43</v>
      </c>
      <c r="O259" s="54"/>
      <c r="P259" s="157">
        <f t="shared" si="41"/>
        <v>0</v>
      </c>
      <c r="Q259" s="157">
        <v>1.4999999999999999E-4</v>
      </c>
      <c r="R259" s="157">
        <f t="shared" si="42"/>
        <v>1.9093387499999996</v>
      </c>
      <c r="S259" s="157">
        <v>0</v>
      </c>
      <c r="T259" s="158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312</v>
      </c>
      <c r="AT259" s="159" t="s">
        <v>310</v>
      </c>
      <c r="AU259" s="159" t="s">
        <v>89</v>
      </c>
      <c r="AY259" s="14" t="s">
        <v>237</v>
      </c>
      <c r="BE259" s="160">
        <f t="shared" si="44"/>
        <v>0</v>
      </c>
      <c r="BF259" s="160">
        <f t="shared" si="45"/>
        <v>0</v>
      </c>
      <c r="BG259" s="160">
        <f t="shared" si="46"/>
        <v>0</v>
      </c>
      <c r="BH259" s="160">
        <f t="shared" si="47"/>
        <v>0</v>
      </c>
      <c r="BI259" s="160">
        <f t="shared" si="48"/>
        <v>0</v>
      </c>
      <c r="BJ259" s="14" t="s">
        <v>89</v>
      </c>
      <c r="BK259" s="160">
        <f t="shared" si="49"/>
        <v>0</v>
      </c>
      <c r="BL259" s="14" t="s">
        <v>286</v>
      </c>
      <c r="BM259" s="159" t="s">
        <v>663</v>
      </c>
    </row>
    <row r="260" spans="1:65" s="2" customFormat="1" ht="44.25" customHeight="1" x14ac:dyDescent="0.2">
      <c r="A260" s="29"/>
      <c r="B260" s="146"/>
      <c r="C260" s="147" t="s">
        <v>664</v>
      </c>
      <c r="D260" s="147" t="s">
        <v>240</v>
      </c>
      <c r="E260" s="148"/>
      <c r="F260" s="149" t="s">
        <v>665</v>
      </c>
      <c r="G260" s="150" t="s">
        <v>242</v>
      </c>
      <c r="H260" s="151">
        <v>195.8</v>
      </c>
      <c r="I260" s="152"/>
      <c r="J260" s="153">
        <f t="shared" si="40"/>
        <v>0</v>
      </c>
      <c r="K260" s="154"/>
      <c r="L260" s="30"/>
      <c r="M260" s="155" t="s">
        <v>1</v>
      </c>
      <c r="N260" s="156" t="s">
        <v>43</v>
      </c>
      <c r="O260" s="54"/>
      <c r="P260" s="157">
        <f t="shared" si="41"/>
        <v>0</v>
      </c>
      <c r="Q260" s="157">
        <v>0</v>
      </c>
      <c r="R260" s="157">
        <f t="shared" si="42"/>
        <v>0</v>
      </c>
      <c r="S260" s="157">
        <v>0</v>
      </c>
      <c r="T260" s="158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286</v>
      </c>
      <c r="AT260" s="159" t="s">
        <v>240</v>
      </c>
      <c r="AU260" s="159" t="s">
        <v>89</v>
      </c>
      <c r="AY260" s="14" t="s">
        <v>237</v>
      </c>
      <c r="BE260" s="160">
        <f t="shared" si="44"/>
        <v>0</v>
      </c>
      <c r="BF260" s="160">
        <f t="shared" si="45"/>
        <v>0</v>
      </c>
      <c r="BG260" s="160">
        <f t="shared" si="46"/>
        <v>0</v>
      </c>
      <c r="BH260" s="160">
        <f t="shared" si="47"/>
        <v>0</v>
      </c>
      <c r="BI260" s="160">
        <f t="shared" si="48"/>
        <v>0</v>
      </c>
      <c r="BJ260" s="14" t="s">
        <v>89</v>
      </c>
      <c r="BK260" s="160">
        <f t="shared" si="49"/>
        <v>0</v>
      </c>
      <c r="BL260" s="14" t="s">
        <v>286</v>
      </c>
      <c r="BM260" s="159" t="s">
        <v>666</v>
      </c>
    </row>
    <row r="261" spans="1:65" s="2" customFormat="1" ht="21.75" customHeight="1" x14ac:dyDescent="0.2">
      <c r="A261" s="29"/>
      <c r="B261" s="146"/>
      <c r="C261" s="161" t="s">
        <v>555</v>
      </c>
      <c r="D261" s="161" t="s">
        <v>310</v>
      </c>
      <c r="E261" s="162"/>
      <c r="F261" s="163" t="s">
        <v>667</v>
      </c>
      <c r="G261" s="164" t="s">
        <v>242</v>
      </c>
      <c r="H261" s="165">
        <v>225.17</v>
      </c>
      <c r="I261" s="166"/>
      <c r="J261" s="167">
        <f t="shared" si="40"/>
        <v>0</v>
      </c>
      <c r="K261" s="168"/>
      <c r="L261" s="169"/>
      <c r="M261" s="170" t="s">
        <v>1</v>
      </c>
      <c r="N261" s="171" t="s">
        <v>43</v>
      </c>
      <c r="O261" s="54"/>
      <c r="P261" s="157">
        <f t="shared" si="41"/>
        <v>0</v>
      </c>
      <c r="Q261" s="157">
        <v>1.9E-3</v>
      </c>
      <c r="R261" s="157">
        <f t="shared" si="42"/>
        <v>0.42782299999999995</v>
      </c>
      <c r="S261" s="157">
        <v>0</v>
      </c>
      <c r="T261" s="158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59" t="s">
        <v>312</v>
      </c>
      <c r="AT261" s="159" t="s">
        <v>310</v>
      </c>
      <c r="AU261" s="159" t="s">
        <v>89</v>
      </c>
      <c r="AY261" s="14" t="s">
        <v>237</v>
      </c>
      <c r="BE261" s="160">
        <f t="shared" si="44"/>
        <v>0</v>
      </c>
      <c r="BF261" s="160">
        <f t="shared" si="45"/>
        <v>0</v>
      </c>
      <c r="BG261" s="160">
        <f t="shared" si="46"/>
        <v>0</v>
      </c>
      <c r="BH261" s="160">
        <f t="shared" si="47"/>
        <v>0</v>
      </c>
      <c r="BI261" s="160">
        <f t="shared" si="48"/>
        <v>0</v>
      </c>
      <c r="BJ261" s="14" t="s">
        <v>89</v>
      </c>
      <c r="BK261" s="160">
        <f t="shared" si="49"/>
        <v>0</v>
      </c>
      <c r="BL261" s="14" t="s">
        <v>286</v>
      </c>
      <c r="BM261" s="159" t="s">
        <v>668</v>
      </c>
    </row>
    <row r="262" spans="1:65" s="2" customFormat="1" ht="16.5" customHeight="1" x14ac:dyDescent="0.2">
      <c r="A262" s="29"/>
      <c r="B262" s="146"/>
      <c r="C262" s="161" t="s">
        <v>669</v>
      </c>
      <c r="D262" s="161" t="s">
        <v>310</v>
      </c>
      <c r="E262" s="162"/>
      <c r="F262" s="163" t="s">
        <v>662</v>
      </c>
      <c r="G262" s="164" t="s">
        <v>307</v>
      </c>
      <c r="H262" s="165">
        <v>900.68</v>
      </c>
      <c r="I262" s="166"/>
      <c r="J262" s="167">
        <f t="shared" si="40"/>
        <v>0</v>
      </c>
      <c r="K262" s="168"/>
      <c r="L262" s="169"/>
      <c r="M262" s="170" t="s">
        <v>1</v>
      </c>
      <c r="N262" s="171" t="s">
        <v>43</v>
      </c>
      <c r="O262" s="54"/>
      <c r="P262" s="157">
        <f t="shared" si="41"/>
        <v>0</v>
      </c>
      <c r="Q262" s="157">
        <v>1.4999999999999999E-4</v>
      </c>
      <c r="R262" s="157">
        <f t="shared" si="42"/>
        <v>0.13510199999999997</v>
      </c>
      <c r="S262" s="157">
        <v>0</v>
      </c>
      <c r="T262" s="158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312</v>
      </c>
      <c r="AT262" s="159" t="s">
        <v>310</v>
      </c>
      <c r="AU262" s="159" t="s">
        <v>89</v>
      </c>
      <c r="AY262" s="14" t="s">
        <v>237</v>
      </c>
      <c r="BE262" s="160">
        <f t="shared" si="44"/>
        <v>0</v>
      </c>
      <c r="BF262" s="160">
        <f t="shared" si="45"/>
        <v>0</v>
      </c>
      <c r="BG262" s="160">
        <f t="shared" si="46"/>
        <v>0</v>
      </c>
      <c r="BH262" s="160">
        <f t="shared" si="47"/>
        <v>0</v>
      </c>
      <c r="BI262" s="160">
        <f t="shared" si="48"/>
        <v>0</v>
      </c>
      <c r="BJ262" s="14" t="s">
        <v>89</v>
      </c>
      <c r="BK262" s="160">
        <f t="shared" si="49"/>
        <v>0</v>
      </c>
      <c r="BL262" s="14" t="s">
        <v>286</v>
      </c>
      <c r="BM262" s="159" t="s">
        <v>670</v>
      </c>
    </row>
    <row r="263" spans="1:65" s="2" customFormat="1" ht="16.5" customHeight="1" x14ac:dyDescent="0.2">
      <c r="A263" s="29"/>
      <c r="B263" s="146"/>
      <c r="C263" s="147" t="s">
        <v>557</v>
      </c>
      <c r="D263" s="147" t="s">
        <v>240</v>
      </c>
      <c r="E263" s="148"/>
      <c r="F263" s="149" t="s">
        <v>671</v>
      </c>
      <c r="G263" s="150" t="s">
        <v>376</v>
      </c>
      <c r="H263" s="151">
        <v>732.5</v>
      </c>
      <c r="I263" s="152"/>
      <c r="J263" s="153">
        <f t="shared" si="4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41"/>
        <v>0</v>
      </c>
      <c r="Q263" s="157">
        <v>1.0000000000000001E-5</v>
      </c>
      <c r="R263" s="157">
        <f t="shared" si="42"/>
        <v>7.3250000000000008E-3</v>
      </c>
      <c r="S263" s="157">
        <v>0</v>
      </c>
      <c r="T263" s="158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286</v>
      </c>
      <c r="AT263" s="159" t="s">
        <v>240</v>
      </c>
      <c r="AU263" s="159" t="s">
        <v>89</v>
      </c>
      <c r="AY263" s="14" t="s">
        <v>237</v>
      </c>
      <c r="BE263" s="160">
        <f t="shared" si="44"/>
        <v>0</v>
      </c>
      <c r="BF263" s="160">
        <f t="shared" si="45"/>
        <v>0</v>
      </c>
      <c r="BG263" s="160">
        <f t="shared" si="46"/>
        <v>0</v>
      </c>
      <c r="BH263" s="160">
        <f t="shared" si="47"/>
        <v>0</v>
      </c>
      <c r="BI263" s="160">
        <f t="shared" si="48"/>
        <v>0</v>
      </c>
      <c r="BJ263" s="14" t="s">
        <v>89</v>
      </c>
      <c r="BK263" s="160">
        <f t="shared" si="49"/>
        <v>0</v>
      </c>
      <c r="BL263" s="14" t="s">
        <v>286</v>
      </c>
      <c r="BM263" s="159" t="s">
        <v>672</v>
      </c>
    </row>
    <row r="264" spans="1:65" s="2" customFormat="1" ht="21.75" customHeight="1" x14ac:dyDescent="0.2">
      <c r="A264" s="29"/>
      <c r="B264" s="146"/>
      <c r="C264" s="161" t="s">
        <v>673</v>
      </c>
      <c r="D264" s="161" t="s">
        <v>310</v>
      </c>
      <c r="E264" s="162"/>
      <c r="F264" s="163" t="s">
        <v>674</v>
      </c>
      <c r="G264" s="164" t="s">
        <v>242</v>
      </c>
      <c r="H264" s="165">
        <v>126.723</v>
      </c>
      <c r="I264" s="166"/>
      <c r="J264" s="167">
        <f t="shared" si="40"/>
        <v>0</v>
      </c>
      <c r="K264" s="168"/>
      <c r="L264" s="169"/>
      <c r="M264" s="170" t="s">
        <v>1</v>
      </c>
      <c r="N264" s="171" t="s">
        <v>43</v>
      </c>
      <c r="O264" s="54"/>
      <c r="P264" s="157">
        <f t="shared" si="41"/>
        <v>0</v>
      </c>
      <c r="Q264" s="157">
        <v>2.5400000000000002E-3</v>
      </c>
      <c r="R264" s="157">
        <f t="shared" si="42"/>
        <v>0.32187642</v>
      </c>
      <c r="S264" s="157">
        <v>0</v>
      </c>
      <c r="T264" s="158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312</v>
      </c>
      <c r="AT264" s="159" t="s">
        <v>310</v>
      </c>
      <c r="AU264" s="159" t="s">
        <v>89</v>
      </c>
      <c r="AY264" s="14" t="s">
        <v>237</v>
      </c>
      <c r="BE264" s="160">
        <f t="shared" si="44"/>
        <v>0</v>
      </c>
      <c r="BF264" s="160">
        <f t="shared" si="45"/>
        <v>0</v>
      </c>
      <c r="BG264" s="160">
        <f t="shared" si="46"/>
        <v>0</v>
      </c>
      <c r="BH264" s="160">
        <f t="shared" si="47"/>
        <v>0</v>
      </c>
      <c r="BI264" s="160">
        <f t="shared" si="48"/>
        <v>0</v>
      </c>
      <c r="BJ264" s="14" t="s">
        <v>89</v>
      </c>
      <c r="BK264" s="160">
        <f t="shared" si="49"/>
        <v>0</v>
      </c>
      <c r="BL264" s="14" t="s">
        <v>286</v>
      </c>
      <c r="BM264" s="159" t="s">
        <v>675</v>
      </c>
    </row>
    <row r="265" spans="1:65" s="2" customFormat="1" ht="21.75" customHeight="1" x14ac:dyDescent="0.2">
      <c r="A265" s="29"/>
      <c r="B265" s="146"/>
      <c r="C265" s="147" t="s">
        <v>559</v>
      </c>
      <c r="D265" s="147" t="s">
        <v>240</v>
      </c>
      <c r="E265" s="148"/>
      <c r="F265" s="149" t="s">
        <v>676</v>
      </c>
      <c r="G265" s="150" t="s">
        <v>307</v>
      </c>
      <c r="H265" s="151">
        <v>16</v>
      </c>
      <c r="I265" s="152"/>
      <c r="J265" s="153">
        <f t="shared" si="4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41"/>
        <v>0</v>
      </c>
      <c r="Q265" s="157">
        <v>6.0000000000000002E-5</v>
      </c>
      <c r="R265" s="157">
        <f t="shared" si="42"/>
        <v>9.6000000000000002E-4</v>
      </c>
      <c r="S265" s="157">
        <v>0</v>
      </c>
      <c r="T265" s="158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286</v>
      </c>
      <c r="AT265" s="159" t="s">
        <v>240</v>
      </c>
      <c r="AU265" s="159" t="s">
        <v>89</v>
      </c>
      <c r="AY265" s="14" t="s">
        <v>237</v>
      </c>
      <c r="BE265" s="160">
        <f t="shared" si="44"/>
        <v>0</v>
      </c>
      <c r="BF265" s="160">
        <f t="shared" si="45"/>
        <v>0</v>
      </c>
      <c r="BG265" s="160">
        <f t="shared" si="46"/>
        <v>0</v>
      </c>
      <c r="BH265" s="160">
        <f t="shared" si="47"/>
        <v>0</v>
      </c>
      <c r="BI265" s="160">
        <f t="shared" si="48"/>
        <v>0</v>
      </c>
      <c r="BJ265" s="14" t="s">
        <v>89</v>
      </c>
      <c r="BK265" s="160">
        <f t="shared" si="49"/>
        <v>0</v>
      </c>
      <c r="BL265" s="14" t="s">
        <v>286</v>
      </c>
      <c r="BM265" s="159" t="s">
        <v>677</v>
      </c>
    </row>
    <row r="266" spans="1:65" s="2" customFormat="1" ht="33" customHeight="1" x14ac:dyDescent="0.2">
      <c r="A266" s="29"/>
      <c r="B266" s="146"/>
      <c r="C266" s="161" t="s">
        <v>678</v>
      </c>
      <c r="D266" s="161" t="s">
        <v>310</v>
      </c>
      <c r="E266" s="162"/>
      <c r="F266" s="163" t="s">
        <v>679</v>
      </c>
      <c r="G266" s="164" t="s">
        <v>307</v>
      </c>
      <c r="H266" s="165">
        <v>16</v>
      </c>
      <c r="I266" s="166"/>
      <c r="J266" s="167">
        <f t="shared" si="40"/>
        <v>0</v>
      </c>
      <c r="K266" s="168"/>
      <c r="L266" s="169"/>
      <c r="M266" s="170" t="s">
        <v>1</v>
      </c>
      <c r="N266" s="171" t="s">
        <v>43</v>
      </c>
      <c r="O266" s="54"/>
      <c r="P266" s="157">
        <f t="shared" si="41"/>
        <v>0</v>
      </c>
      <c r="Q266" s="157">
        <v>0</v>
      </c>
      <c r="R266" s="157">
        <f t="shared" si="42"/>
        <v>0</v>
      </c>
      <c r="S266" s="157">
        <v>0</v>
      </c>
      <c r="T266" s="158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59" t="s">
        <v>312</v>
      </c>
      <c r="AT266" s="159" t="s">
        <v>310</v>
      </c>
      <c r="AU266" s="159" t="s">
        <v>89</v>
      </c>
      <c r="AY266" s="14" t="s">
        <v>237</v>
      </c>
      <c r="BE266" s="160">
        <f t="shared" si="44"/>
        <v>0</v>
      </c>
      <c r="BF266" s="160">
        <f t="shared" si="45"/>
        <v>0</v>
      </c>
      <c r="BG266" s="160">
        <f t="shared" si="46"/>
        <v>0</v>
      </c>
      <c r="BH266" s="160">
        <f t="shared" si="47"/>
        <v>0</v>
      </c>
      <c r="BI266" s="160">
        <f t="shared" si="48"/>
        <v>0</v>
      </c>
      <c r="BJ266" s="14" t="s">
        <v>89</v>
      </c>
      <c r="BK266" s="160">
        <f t="shared" si="49"/>
        <v>0</v>
      </c>
      <c r="BL266" s="14" t="s">
        <v>286</v>
      </c>
      <c r="BM266" s="159" t="s">
        <v>680</v>
      </c>
    </row>
    <row r="267" spans="1:65" s="2" customFormat="1" ht="21.75" customHeight="1" x14ac:dyDescent="0.2">
      <c r="A267" s="29"/>
      <c r="B267" s="146"/>
      <c r="C267" s="161" t="s">
        <v>561</v>
      </c>
      <c r="D267" s="161" t="s">
        <v>310</v>
      </c>
      <c r="E267" s="162"/>
      <c r="F267" s="163" t="s">
        <v>681</v>
      </c>
      <c r="G267" s="164" t="s">
        <v>307</v>
      </c>
      <c r="H267" s="165">
        <v>32</v>
      </c>
      <c r="I267" s="166"/>
      <c r="J267" s="167">
        <f t="shared" si="40"/>
        <v>0</v>
      </c>
      <c r="K267" s="168"/>
      <c r="L267" s="169"/>
      <c r="M267" s="170" t="s">
        <v>1</v>
      </c>
      <c r="N267" s="171" t="s">
        <v>43</v>
      </c>
      <c r="O267" s="54"/>
      <c r="P267" s="157">
        <f t="shared" si="41"/>
        <v>0</v>
      </c>
      <c r="Q267" s="157">
        <v>1.58E-3</v>
      </c>
      <c r="R267" s="157">
        <f t="shared" si="42"/>
        <v>5.0560000000000001E-2</v>
      </c>
      <c r="S267" s="157">
        <v>0</v>
      </c>
      <c r="T267" s="158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59" t="s">
        <v>312</v>
      </c>
      <c r="AT267" s="159" t="s">
        <v>310</v>
      </c>
      <c r="AU267" s="159" t="s">
        <v>89</v>
      </c>
      <c r="AY267" s="14" t="s">
        <v>237</v>
      </c>
      <c r="BE267" s="160">
        <f t="shared" si="44"/>
        <v>0</v>
      </c>
      <c r="BF267" s="160">
        <f t="shared" si="45"/>
        <v>0</v>
      </c>
      <c r="BG267" s="160">
        <f t="shared" si="46"/>
        <v>0</v>
      </c>
      <c r="BH267" s="160">
        <f t="shared" si="47"/>
        <v>0</v>
      </c>
      <c r="BI267" s="160">
        <f t="shared" si="48"/>
        <v>0</v>
      </c>
      <c r="BJ267" s="14" t="s">
        <v>89</v>
      </c>
      <c r="BK267" s="160">
        <f t="shared" si="49"/>
        <v>0</v>
      </c>
      <c r="BL267" s="14" t="s">
        <v>286</v>
      </c>
      <c r="BM267" s="159" t="s">
        <v>682</v>
      </c>
    </row>
    <row r="268" spans="1:65" s="2" customFormat="1" ht="16.5" customHeight="1" x14ac:dyDescent="0.2">
      <c r="A268" s="29"/>
      <c r="B268" s="146"/>
      <c r="C268" s="161" t="s">
        <v>683</v>
      </c>
      <c r="D268" s="161" t="s">
        <v>310</v>
      </c>
      <c r="E268" s="162"/>
      <c r="F268" s="163" t="s">
        <v>684</v>
      </c>
      <c r="G268" s="164" t="s">
        <v>307</v>
      </c>
      <c r="H268" s="165">
        <v>80</v>
      </c>
      <c r="I268" s="166"/>
      <c r="J268" s="167">
        <f t="shared" si="40"/>
        <v>0</v>
      </c>
      <c r="K268" s="168"/>
      <c r="L268" s="169"/>
      <c r="M268" s="170" t="s">
        <v>1</v>
      </c>
      <c r="N268" s="171" t="s">
        <v>43</v>
      </c>
      <c r="O268" s="54"/>
      <c r="P268" s="157">
        <f t="shared" si="41"/>
        <v>0</v>
      </c>
      <c r="Q268" s="157">
        <v>3.5E-4</v>
      </c>
      <c r="R268" s="157">
        <f t="shared" si="42"/>
        <v>2.8000000000000001E-2</v>
      </c>
      <c r="S268" s="157">
        <v>0</v>
      </c>
      <c r="T268" s="158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59" t="s">
        <v>312</v>
      </c>
      <c r="AT268" s="159" t="s">
        <v>310</v>
      </c>
      <c r="AU268" s="159" t="s">
        <v>89</v>
      </c>
      <c r="AY268" s="14" t="s">
        <v>237</v>
      </c>
      <c r="BE268" s="160">
        <f t="shared" si="44"/>
        <v>0</v>
      </c>
      <c r="BF268" s="160">
        <f t="shared" si="45"/>
        <v>0</v>
      </c>
      <c r="BG268" s="160">
        <f t="shared" si="46"/>
        <v>0</v>
      </c>
      <c r="BH268" s="160">
        <f t="shared" si="47"/>
        <v>0</v>
      </c>
      <c r="BI268" s="160">
        <f t="shared" si="48"/>
        <v>0</v>
      </c>
      <c r="BJ268" s="14" t="s">
        <v>89</v>
      </c>
      <c r="BK268" s="160">
        <f t="shared" si="49"/>
        <v>0</v>
      </c>
      <c r="BL268" s="14" t="s">
        <v>286</v>
      </c>
      <c r="BM268" s="159" t="s">
        <v>685</v>
      </c>
    </row>
    <row r="269" spans="1:65" s="2" customFormat="1" ht="21.75" customHeight="1" x14ac:dyDescent="0.2">
      <c r="A269" s="29"/>
      <c r="B269" s="146"/>
      <c r="C269" s="147" t="s">
        <v>563</v>
      </c>
      <c r="D269" s="147" t="s">
        <v>240</v>
      </c>
      <c r="E269" s="148"/>
      <c r="F269" s="149" t="s">
        <v>686</v>
      </c>
      <c r="G269" s="150" t="s">
        <v>307</v>
      </c>
      <c r="H269" s="151">
        <v>17</v>
      </c>
      <c r="I269" s="152"/>
      <c r="J269" s="153">
        <f t="shared" si="40"/>
        <v>0</v>
      </c>
      <c r="K269" s="154"/>
      <c r="L269" s="30"/>
      <c r="M269" s="155" t="s">
        <v>1</v>
      </c>
      <c r="N269" s="156" t="s">
        <v>43</v>
      </c>
      <c r="O269" s="54"/>
      <c r="P269" s="157">
        <f t="shared" si="41"/>
        <v>0</v>
      </c>
      <c r="Q269" s="157">
        <v>1.3999999999999999E-4</v>
      </c>
      <c r="R269" s="157">
        <f t="shared" si="42"/>
        <v>2.3799999999999997E-3</v>
      </c>
      <c r="S269" s="157">
        <v>0</v>
      </c>
      <c r="T269" s="158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59" t="s">
        <v>286</v>
      </c>
      <c r="AT269" s="159" t="s">
        <v>240</v>
      </c>
      <c r="AU269" s="159" t="s">
        <v>89</v>
      </c>
      <c r="AY269" s="14" t="s">
        <v>237</v>
      </c>
      <c r="BE269" s="160">
        <f t="shared" si="44"/>
        <v>0</v>
      </c>
      <c r="BF269" s="160">
        <f t="shared" si="45"/>
        <v>0</v>
      </c>
      <c r="BG269" s="160">
        <f t="shared" si="46"/>
        <v>0</v>
      </c>
      <c r="BH269" s="160">
        <f t="shared" si="47"/>
        <v>0</v>
      </c>
      <c r="BI269" s="160">
        <f t="shared" si="48"/>
        <v>0</v>
      </c>
      <c r="BJ269" s="14" t="s">
        <v>89</v>
      </c>
      <c r="BK269" s="160">
        <f t="shared" si="49"/>
        <v>0</v>
      </c>
      <c r="BL269" s="14" t="s">
        <v>286</v>
      </c>
      <c r="BM269" s="159" t="s">
        <v>687</v>
      </c>
    </row>
    <row r="270" spans="1:65" s="2" customFormat="1" ht="33" customHeight="1" x14ac:dyDescent="0.2">
      <c r="A270" s="29"/>
      <c r="B270" s="146"/>
      <c r="C270" s="161" t="s">
        <v>688</v>
      </c>
      <c r="D270" s="161" t="s">
        <v>310</v>
      </c>
      <c r="E270" s="162"/>
      <c r="F270" s="163" t="s">
        <v>689</v>
      </c>
      <c r="G270" s="164" t="s">
        <v>242</v>
      </c>
      <c r="H270" s="165">
        <v>4.25</v>
      </c>
      <c r="I270" s="166"/>
      <c r="J270" s="167">
        <f t="shared" si="40"/>
        <v>0</v>
      </c>
      <c r="K270" s="168"/>
      <c r="L270" s="169"/>
      <c r="M270" s="170" t="s">
        <v>1</v>
      </c>
      <c r="N270" s="171" t="s">
        <v>43</v>
      </c>
      <c r="O270" s="54"/>
      <c r="P270" s="157">
        <f t="shared" si="41"/>
        <v>0</v>
      </c>
      <c r="Q270" s="157">
        <v>2.5400000000000002E-3</v>
      </c>
      <c r="R270" s="157">
        <f t="shared" si="42"/>
        <v>1.0795000000000001E-2</v>
      </c>
      <c r="S270" s="157">
        <v>0</v>
      </c>
      <c r="T270" s="158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59" t="s">
        <v>312</v>
      </c>
      <c r="AT270" s="159" t="s">
        <v>310</v>
      </c>
      <c r="AU270" s="159" t="s">
        <v>89</v>
      </c>
      <c r="AY270" s="14" t="s">
        <v>237</v>
      </c>
      <c r="BE270" s="160">
        <f t="shared" si="44"/>
        <v>0</v>
      </c>
      <c r="BF270" s="160">
        <f t="shared" si="45"/>
        <v>0</v>
      </c>
      <c r="BG270" s="160">
        <f t="shared" si="46"/>
        <v>0</v>
      </c>
      <c r="BH270" s="160">
        <f t="shared" si="47"/>
        <v>0</v>
      </c>
      <c r="BI270" s="160">
        <f t="shared" si="48"/>
        <v>0</v>
      </c>
      <c r="BJ270" s="14" t="s">
        <v>89</v>
      </c>
      <c r="BK270" s="160">
        <f t="shared" si="49"/>
        <v>0</v>
      </c>
      <c r="BL270" s="14" t="s">
        <v>286</v>
      </c>
      <c r="BM270" s="159" t="s">
        <v>690</v>
      </c>
    </row>
    <row r="271" spans="1:65" s="2" customFormat="1" ht="21.75" customHeight="1" x14ac:dyDescent="0.2">
      <c r="A271" s="29"/>
      <c r="B271" s="146"/>
      <c r="C271" s="147" t="s">
        <v>565</v>
      </c>
      <c r="D271" s="147" t="s">
        <v>240</v>
      </c>
      <c r="E271" s="148"/>
      <c r="F271" s="149" t="s">
        <v>691</v>
      </c>
      <c r="G271" s="150" t="s">
        <v>307</v>
      </c>
      <c r="H271" s="151">
        <v>75</v>
      </c>
      <c r="I271" s="152"/>
      <c r="J271" s="153">
        <f t="shared" si="40"/>
        <v>0</v>
      </c>
      <c r="K271" s="154"/>
      <c r="L271" s="30"/>
      <c r="M271" s="155" t="s">
        <v>1</v>
      </c>
      <c r="N271" s="156" t="s">
        <v>43</v>
      </c>
      <c r="O271" s="54"/>
      <c r="P271" s="157">
        <f t="shared" si="41"/>
        <v>0</v>
      </c>
      <c r="Q271" s="157">
        <v>1.0000000000000001E-5</v>
      </c>
      <c r="R271" s="157">
        <f t="shared" si="42"/>
        <v>7.5000000000000002E-4</v>
      </c>
      <c r="S271" s="157">
        <v>0</v>
      </c>
      <c r="T271" s="158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59" t="s">
        <v>286</v>
      </c>
      <c r="AT271" s="159" t="s">
        <v>240</v>
      </c>
      <c r="AU271" s="159" t="s">
        <v>89</v>
      </c>
      <c r="AY271" s="14" t="s">
        <v>237</v>
      </c>
      <c r="BE271" s="160">
        <f t="shared" si="44"/>
        <v>0</v>
      </c>
      <c r="BF271" s="160">
        <f t="shared" si="45"/>
        <v>0</v>
      </c>
      <c r="BG271" s="160">
        <f t="shared" si="46"/>
        <v>0</v>
      </c>
      <c r="BH271" s="160">
        <f t="shared" si="47"/>
        <v>0</v>
      </c>
      <c r="BI271" s="160">
        <f t="shared" si="48"/>
        <v>0</v>
      </c>
      <c r="BJ271" s="14" t="s">
        <v>89</v>
      </c>
      <c r="BK271" s="160">
        <f t="shared" si="49"/>
        <v>0</v>
      </c>
      <c r="BL271" s="14" t="s">
        <v>286</v>
      </c>
      <c r="BM271" s="159" t="s">
        <v>692</v>
      </c>
    </row>
    <row r="272" spans="1:65" s="2" customFormat="1" ht="21.75" customHeight="1" x14ac:dyDescent="0.2">
      <c r="A272" s="29"/>
      <c r="B272" s="146"/>
      <c r="C272" s="161" t="s">
        <v>693</v>
      </c>
      <c r="D272" s="161" t="s">
        <v>310</v>
      </c>
      <c r="E272" s="162"/>
      <c r="F272" s="163" t="s">
        <v>674</v>
      </c>
      <c r="G272" s="164" t="s">
        <v>242</v>
      </c>
      <c r="H272" s="165">
        <v>30</v>
      </c>
      <c r="I272" s="166"/>
      <c r="J272" s="167">
        <f t="shared" si="40"/>
        <v>0</v>
      </c>
      <c r="K272" s="168"/>
      <c r="L272" s="169"/>
      <c r="M272" s="170" t="s">
        <v>1</v>
      </c>
      <c r="N272" s="171" t="s">
        <v>43</v>
      </c>
      <c r="O272" s="54"/>
      <c r="P272" s="157">
        <f t="shared" si="41"/>
        <v>0</v>
      </c>
      <c r="Q272" s="157">
        <v>2.5400000000000002E-3</v>
      </c>
      <c r="R272" s="157">
        <f t="shared" si="42"/>
        <v>7.6200000000000004E-2</v>
      </c>
      <c r="S272" s="157">
        <v>0</v>
      </c>
      <c r="T272" s="158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59" t="s">
        <v>312</v>
      </c>
      <c r="AT272" s="159" t="s">
        <v>310</v>
      </c>
      <c r="AU272" s="159" t="s">
        <v>89</v>
      </c>
      <c r="AY272" s="14" t="s">
        <v>237</v>
      </c>
      <c r="BE272" s="160">
        <f t="shared" si="44"/>
        <v>0</v>
      </c>
      <c r="BF272" s="160">
        <f t="shared" si="45"/>
        <v>0</v>
      </c>
      <c r="BG272" s="160">
        <f t="shared" si="46"/>
        <v>0</v>
      </c>
      <c r="BH272" s="160">
        <f t="shared" si="47"/>
        <v>0</v>
      </c>
      <c r="BI272" s="160">
        <f t="shared" si="48"/>
        <v>0</v>
      </c>
      <c r="BJ272" s="14" t="s">
        <v>89</v>
      </c>
      <c r="BK272" s="160">
        <f t="shared" si="49"/>
        <v>0</v>
      </c>
      <c r="BL272" s="14" t="s">
        <v>286</v>
      </c>
      <c r="BM272" s="159" t="s">
        <v>694</v>
      </c>
    </row>
    <row r="273" spans="1:65" s="2" customFormat="1" ht="21.75" customHeight="1" x14ac:dyDescent="0.2">
      <c r="A273" s="29"/>
      <c r="B273" s="146"/>
      <c r="C273" s="161" t="s">
        <v>566</v>
      </c>
      <c r="D273" s="161" t="s">
        <v>310</v>
      </c>
      <c r="E273" s="162"/>
      <c r="F273" s="163" t="s">
        <v>695</v>
      </c>
      <c r="G273" s="164" t="s">
        <v>307</v>
      </c>
      <c r="H273" s="165">
        <v>75</v>
      </c>
      <c r="I273" s="166"/>
      <c r="J273" s="167">
        <f t="shared" si="40"/>
        <v>0</v>
      </c>
      <c r="K273" s="168"/>
      <c r="L273" s="169"/>
      <c r="M273" s="170" t="s">
        <v>1</v>
      </c>
      <c r="N273" s="171" t="s">
        <v>43</v>
      </c>
      <c r="O273" s="54"/>
      <c r="P273" s="157">
        <f t="shared" si="41"/>
        <v>0</v>
      </c>
      <c r="Q273" s="157">
        <v>3.8000000000000002E-4</v>
      </c>
      <c r="R273" s="157">
        <f t="shared" si="42"/>
        <v>2.8500000000000001E-2</v>
      </c>
      <c r="S273" s="157">
        <v>0</v>
      </c>
      <c r="T273" s="158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59" t="s">
        <v>312</v>
      </c>
      <c r="AT273" s="159" t="s">
        <v>310</v>
      </c>
      <c r="AU273" s="159" t="s">
        <v>89</v>
      </c>
      <c r="AY273" s="14" t="s">
        <v>237</v>
      </c>
      <c r="BE273" s="160">
        <f t="shared" si="44"/>
        <v>0</v>
      </c>
      <c r="BF273" s="160">
        <f t="shared" si="45"/>
        <v>0</v>
      </c>
      <c r="BG273" s="160">
        <f t="shared" si="46"/>
        <v>0</v>
      </c>
      <c r="BH273" s="160">
        <f t="shared" si="47"/>
        <v>0</v>
      </c>
      <c r="BI273" s="160">
        <f t="shared" si="48"/>
        <v>0</v>
      </c>
      <c r="BJ273" s="14" t="s">
        <v>89</v>
      </c>
      <c r="BK273" s="160">
        <f t="shared" si="49"/>
        <v>0</v>
      </c>
      <c r="BL273" s="14" t="s">
        <v>286</v>
      </c>
      <c r="BM273" s="159" t="s">
        <v>696</v>
      </c>
    </row>
    <row r="274" spans="1:65" s="2" customFormat="1" ht="16.5" customHeight="1" x14ac:dyDescent="0.2">
      <c r="A274" s="29"/>
      <c r="B274" s="146"/>
      <c r="C274" s="161" t="s">
        <v>697</v>
      </c>
      <c r="D274" s="161" t="s">
        <v>310</v>
      </c>
      <c r="E274" s="162"/>
      <c r="F274" s="163" t="s">
        <v>684</v>
      </c>
      <c r="G274" s="164" t="s">
        <v>307</v>
      </c>
      <c r="H274" s="165">
        <v>375</v>
      </c>
      <c r="I274" s="166"/>
      <c r="J274" s="167">
        <f t="shared" si="40"/>
        <v>0</v>
      </c>
      <c r="K274" s="168"/>
      <c r="L274" s="169"/>
      <c r="M274" s="170" t="s">
        <v>1</v>
      </c>
      <c r="N274" s="171" t="s">
        <v>43</v>
      </c>
      <c r="O274" s="54"/>
      <c r="P274" s="157">
        <f t="shared" si="41"/>
        <v>0</v>
      </c>
      <c r="Q274" s="157">
        <v>3.5E-4</v>
      </c>
      <c r="R274" s="157">
        <f t="shared" si="42"/>
        <v>0.13125000000000001</v>
      </c>
      <c r="S274" s="157">
        <v>0</v>
      </c>
      <c r="T274" s="158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59" t="s">
        <v>312</v>
      </c>
      <c r="AT274" s="159" t="s">
        <v>310</v>
      </c>
      <c r="AU274" s="159" t="s">
        <v>89</v>
      </c>
      <c r="AY274" s="14" t="s">
        <v>237</v>
      </c>
      <c r="BE274" s="160">
        <f t="shared" si="44"/>
        <v>0</v>
      </c>
      <c r="BF274" s="160">
        <f t="shared" si="45"/>
        <v>0</v>
      </c>
      <c r="BG274" s="160">
        <f t="shared" si="46"/>
        <v>0</v>
      </c>
      <c r="BH274" s="160">
        <f t="shared" si="47"/>
        <v>0</v>
      </c>
      <c r="BI274" s="160">
        <f t="shared" si="48"/>
        <v>0</v>
      </c>
      <c r="BJ274" s="14" t="s">
        <v>89</v>
      </c>
      <c r="BK274" s="160">
        <f t="shared" si="49"/>
        <v>0</v>
      </c>
      <c r="BL274" s="14" t="s">
        <v>286</v>
      </c>
      <c r="BM274" s="159" t="s">
        <v>698</v>
      </c>
    </row>
    <row r="275" spans="1:65" s="2" customFormat="1" ht="21.75" customHeight="1" x14ac:dyDescent="0.2">
      <c r="A275" s="29"/>
      <c r="B275" s="146"/>
      <c r="C275" s="147" t="s">
        <v>568</v>
      </c>
      <c r="D275" s="147" t="s">
        <v>240</v>
      </c>
      <c r="E275" s="148"/>
      <c r="F275" s="149" t="s">
        <v>699</v>
      </c>
      <c r="G275" s="150" t="s">
        <v>307</v>
      </c>
      <c r="H275" s="151">
        <v>92</v>
      </c>
      <c r="I275" s="152"/>
      <c r="J275" s="153">
        <f t="shared" si="40"/>
        <v>0</v>
      </c>
      <c r="K275" s="154"/>
      <c r="L275" s="30"/>
      <c r="M275" s="155" t="s">
        <v>1</v>
      </c>
      <c r="N275" s="156" t="s">
        <v>43</v>
      </c>
      <c r="O275" s="54"/>
      <c r="P275" s="157">
        <f t="shared" si="41"/>
        <v>0</v>
      </c>
      <c r="Q275" s="157">
        <v>1.0000000000000001E-5</v>
      </c>
      <c r="R275" s="157">
        <f t="shared" si="42"/>
        <v>9.2000000000000003E-4</v>
      </c>
      <c r="S275" s="157">
        <v>0</v>
      </c>
      <c r="T275" s="158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59" t="s">
        <v>286</v>
      </c>
      <c r="AT275" s="159" t="s">
        <v>240</v>
      </c>
      <c r="AU275" s="159" t="s">
        <v>89</v>
      </c>
      <c r="AY275" s="14" t="s">
        <v>237</v>
      </c>
      <c r="BE275" s="160">
        <f t="shared" si="44"/>
        <v>0</v>
      </c>
      <c r="BF275" s="160">
        <f t="shared" si="45"/>
        <v>0</v>
      </c>
      <c r="BG275" s="160">
        <f t="shared" si="46"/>
        <v>0</v>
      </c>
      <c r="BH275" s="160">
        <f t="shared" si="47"/>
        <v>0</v>
      </c>
      <c r="BI275" s="160">
        <f t="shared" si="48"/>
        <v>0</v>
      </c>
      <c r="BJ275" s="14" t="s">
        <v>89</v>
      </c>
      <c r="BK275" s="160">
        <f t="shared" si="49"/>
        <v>0</v>
      </c>
      <c r="BL275" s="14" t="s">
        <v>286</v>
      </c>
      <c r="BM275" s="159" t="s">
        <v>700</v>
      </c>
    </row>
    <row r="276" spans="1:65" s="2" customFormat="1" ht="33" customHeight="1" x14ac:dyDescent="0.2">
      <c r="A276" s="29"/>
      <c r="B276" s="146"/>
      <c r="C276" s="161" t="s">
        <v>701</v>
      </c>
      <c r="D276" s="161" t="s">
        <v>310</v>
      </c>
      <c r="E276" s="162"/>
      <c r="F276" s="163" t="s">
        <v>689</v>
      </c>
      <c r="G276" s="164" t="s">
        <v>242</v>
      </c>
      <c r="H276" s="165">
        <v>3.68</v>
      </c>
      <c r="I276" s="166"/>
      <c r="J276" s="167">
        <f t="shared" si="40"/>
        <v>0</v>
      </c>
      <c r="K276" s="168"/>
      <c r="L276" s="169"/>
      <c r="M276" s="170" t="s">
        <v>1</v>
      </c>
      <c r="N276" s="171" t="s">
        <v>43</v>
      </c>
      <c r="O276" s="54"/>
      <c r="P276" s="157">
        <f t="shared" si="41"/>
        <v>0</v>
      </c>
      <c r="Q276" s="157">
        <v>2.5400000000000002E-3</v>
      </c>
      <c r="R276" s="157">
        <f t="shared" si="42"/>
        <v>9.3472000000000017E-3</v>
      </c>
      <c r="S276" s="157">
        <v>0</v>
      </c>
      <c r="T276" s="158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59" t="s">
        <v>312</v>
      </c>
      <c r="AT276" s="159" t="s">
        <v>310</v>
      </c>
      <c r="AU276" s="159" t="s">
        <v>89</v>
      </c>
      <c r="AY276" s="14" t="s">
        <v>237</v>
      </c>
      <c r="BE276" s="160">
        <f t="shared" si="44"/>
        <v>0</v>
      </c>
      <c r="BF276" s="160">
        <f t="shared" si="45"/>
        <v>0</v>
      </c>
      <c r="BG276" s="160">
        <f t="shared" si="46"/>
        <v>0</v>
      </c>
      <c r="BH276" s="160">
        <f t="shared" si="47"/>
        <v>0</v>
      </c>
      <c r="BI276" s="160">
        <f t="shared" si="48"/>
        <v>0</v>
      </c>
      <c r="BJ276" s="14" t="s">
        <v>89</v>
      </c>
      <c r="BK276" s="160">
        <f t="shared" si="49"/>
        <v>0</v>
      </c>
      <c r="BL276" s="14" t="s">
        <v>286</v>
      </c>
      <c r="BM276" s="159" t="s">
        <v>702</v>
      </c>
    </row>
    <row r="277" spans="1:65" s="2" customFormat="1" ht="21.75" customHeight="1" x14ac:dyDescent="0.2">
      <c r="A277" s="29"/>
      <c r="B277" s="146"/>
      <c r="C277" s="147" t="s">
        <v>570</v>
      </c>
      <c r="D277" s="147" t="s">
        <v>240</v>
      </c>
      <c r="E277" s="148"/>
      <c r="F277" s="149" t="s">
        <v>703</v>
      </c>
      <c r="G277" s="150" t="s">
        <v>242</v>
      </c>
      <c r="H277" s="151">
        <v>2655.45</v>
      </c>
      <c r="I277" s="152"/>
      <c r="J277" s="153">
        <f t="shared" si="40"/>
        <v>0</v>
      </c>
      <c r="K277" s="154"/>
      <c r="L277" s="30"/>
      <c r="M277" s="155" t="s">
        <v>1</v>
      </c>
      <c r="N277" s="156" t="s">
        <v>43</v>
      </c>
      <c r="O277" s="54"/>
      <c r="P277" s="157">
        <f t="shared" si="41"/>
        <v>0</v>
      </c>
      <c r="Q277" s="157">
        <v>0</v>
      </c>
      <c r="R277" s="157">
        <f t="shared" si="42"/>
        <v>0</v>
      </c>
      <c r="S277" s="157">
        <v>0</v>
      </c>
      <c r="T277" s="158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59" t="s">
        <v>286</v>
      </c>
      <c r="AT277" s="159" t="s">
        <v>240</v>
      </c>
      <c r="AU277" s="159" t="s">
        <v>89</v>
      </c>
      <c r="AY277" s="14" t="s">
        <v>237</v>
      </c>
      <c r="BE277" s="160">
        <f t="shared" si="44"/>
        <v>0</v>
      </c>
      <c r="BF277" s="160">
        <f t="shared" si="45"/>
        <v>0</v>
      </c>
      <c r="BG277" s="160">
        <f t="shared" si="46"/>
        <v>0</v>
      </c>
      <c r="BH277" s="160">
        <f t="shared" si="47"/>
        <v>0</v>
      </c>
      <c r="BI277" s="160">
        <f t="shared" si="48"/>
        <v>0</v>
      </c>
      <c r="BJ277" s="14" t="s">
        <v>89</v>
      </c>
      <c r="BK277" s="160">
        <f t="shared" si="49"/>
        <v>0</v>
      </c>
      <c r="BL277" s="14" t="s">
        <v>286</v>
      </c>
      <c r="BM277" s="159" t="s">
        <v>704</v>
      </c>
    </row>
    <row r="278" spans="1:65" s="2" customFormat="1" ht="21.75" customHeight="1" x14ac:dyDescent="0.2">
      <c r="A278" s="29"/>
      <c r="B278" s="146"/>
      <c r="C278" s="161" t="s">
        <v>705</v>
      </c>
      <c r="D278" s="161" t="s">
        <v>310</v>
      </c>
      <c r="E278" s="162"/>
      <c r="F278" s="163" t="s">
        <v>706</v>
      </c>
      <c r="G278" s="164" t="s">
        <v>242</v>
      </c>
      <c r="H278" s="165">
        <v>3053.768</v>
      </c>
      <c r="I278" s="166"/>
      <c r="J278" s="167">
        <f t="shared" si="40"/>
        <v>0</v>
      </c>
      <c r="K278" s="168"/>
      <c r="L278" s="169"/>
      <c r="M278" s="170" t="s">
        <v>1</v>
      </c>
      <c r="N278" s="171" t="s">
        <v>43</v>
      </c>
      <c r="O278" s="54"/>
      <c r="P278" s="157">
        <f t="shared" si="41"/>
        <v>0</v>
      </c>
      <c r="Q278" s="157">
        <v>5.0000000000000001E-4</v>
      </c>
      <c r="R278" s="157">
        <f t="shared" si="42"/>
        <v>1.5268840000000001</v>
      </c>
      <c r="S278" s="157">
        <v>0</v>
      </c>
      <c r="T278" s="158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59" t="s">
        <v>312</v>
      </c>
      <c r="AT278" s="159" t="s">
        <v>310</v>
      </c>
      <c r="AU278" s="159" t="s">
        <v>89</v>
      </c>
      <c r="AY278" s="14" t="s">
        <v>237</v>
      </c>
      <c r="BE278" s="160">
        <f t="shared" si="44"/>
        <v>0</v>
      </c>
      <c r="BF278" s="160">
        <f t="shared" si="45"/>
        <v>0</v>
      </c>
      <c r="BG278" s="160">
        <f t="shared" si="46"/>
        <v>0</v>
      </c>
      <c r="BH278" s="160">
        <f t="shared" si="47"/>
        <v>0</v>
      </c>
      <c r="BI278" s="160">
        <f t="shared" si="48"/>
        <v>0</v>
      </c>
      <c r="BJ278" s="14" t="s">
        <v>89</v>
      </c>
      <c r="BK278" s="160">
        <f t="shared" si="49"/>
        <v>0</v>
      </c>
      <c r="BL278" s="14" t="s">
        <v>286</v>
      </c>
      <c r="BM278" s="159" t="s">
        <v>707</v>
      </c>
    </row>
    <row r="279" spans="1:65" s="2" customFormat="1" ht="33" customHeight="1" x14ac:dyDescent="0.2">
      <c r="A279" s="29"/>
      <c r="B279" s="146"/>
      <c r="C279" s="147" t="s">
        <v>572</v>
      </c>
      <c r="D279" s="147" t="s">
        <v>240</v>
      </c>
      <c r="E279" s="148"/>
      <c r="F279" s="149" t="s">
        <v>708</v>
      </c>
      <c r="G279" s="150" t="s">
        <v>376</v>
      </c>
      <c r="H279" s="151">
        <v>25.6</v>
      </c>
      <c r="I279" s="152"/>
      <c r="J279" s="153">
        <f t="shared" si="40"/>
        <v>0</v>
      </c>
      <c r="K279" s="154"/>
      <c r="L279" s="30"/>
      <c r="M279" s="155" t="s">
        <v>1</v>
      </c>
      <c r="N279" s="156" t="s">
        <v>43</v>
      </c>
      <c r="O279" s="54"/>
      <c r="P279" s="157">
        <f t="shared" si="41"/>
        <v>0</v>
      </c>
      <c r="Q279" s="157">
        <v>3.0000000000000001E-5</v>
      </c>
      <c r="R279" s="157">
        <f t="shared" si="42"/>
        <v>7.6800000000000002E-4</v>
      </c>
      <c r="S279" s="157">
        <v>0</v>
      </c>
      <c r="T279" s="158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59" t="s">
        <v>286</v>
      </c>
      <c r="AT279" s="159" t="s">
        <v>240</v>
      </c>
      <c r="AU279" s="159" t="s">
        <v>89</v>
      </c>
      <c r="AY279" s="14" t="s">
        <v>237</v>
      </c>
      <c r="BE279" s="160">
        <f t="shared" si="44"/>
        <v>0</v>
      </c>
      <c r="BF279" s="160">
        <f t="shared" si="45"/>
        <v>0</v>
      </c>
      <c r="BG279" s="160">
        <f t="shared" si="46"/>
        <v>0</v>
      </c>
      <c r="BH279" s="160">
        <f t="shared" si="47"/>
        <v>0</v>
      </c>
      <c r="BI279" s="160">
        <f t="shared" si="48"/>
        <v>0</v>
      </c>
      <c r="BJ279" s="14" t="s">
        <v>89</v>
      </c>
      <c r="BK279" s="160">
        <f t="shared" si="49"/>
        <v>0</v>
      </c>
      <c r="BL279" s="14" t="s">
        <v>286</v>
      </c>
      <c r="BM279" s="159" t="s">
        <v>709</v>
      </c>
    </row>
    <row r="280" spans="1:65" s="2" customFormat="1" ht="16.5" customHeight="1" x14ac:dyDescent="0.2">
      <c r="A280" s="29"/>
      <c r="B280" s="146"/>
      <c r="C280" s="161" t="s">
        <v>710</v>
      </c>
      <c r="D280" s="161" t="s">
        <v>310</v>
      </c>
      <c r="E280" s="162"/>
      <c r="F280" s="163" t="s">
        <v>684</v>
      </c>
      <c r="G280" s="164" t="s">
        <v>307</v>
      </c>
      <c r="H280" s="165">
        <v>204.8</v>
      </c>
      <c r="I280" s="166"/>
      <c r="J280" s="167">
        <f t="shared" si="40"/>
        <v>0</v>
      </c>
      <c r="K280" s="168"/>
      <c r="L280" s="169"/>
      <c r="M280" s="170" t="s">
        <v>1</v>
      </c>
      <c r="N280" s="171" t="s">
        <v>43</v>
      </c>
      <c r="O280" s="54"/>
      <c r="P280" s="157">
        <f t="shared" si="41"/>
        <v>0</v>
      </c>
      <c r="Q280" s="157">
        <v>3.5E-4</v>
      </c>
      <c r="R280" s="157">
        <f t="shared" si="42"/>
        <v>7.1680000000000008E-2</v>
      </c>
      <c r="S280" s="157">
        <v>0</v>
      </c>
      <c r="T280" s="158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59" t="s">
        <v>312</v>
      </c>
      <c r="AT280" s="159" t="s">
        <v>310</v>
      </c>
      <c r="AU280" s="159" t="s">
        <v>89</v>
      </c>
      <c r="AY280" s="14" t="s">
        <v>237</v>
      </c>
      <c r="BE280" s="160">
        <f t="shared" si="44"/>
        <v>0</v>
      </c>
      <c r="BF280" s="160">
        <f t="shared" si="45"/>
        <v>0</v>
      </c>
      <c r="BG280" s="160">
        <f t="shared" si="46"/>
        <v>0</v>
      </c>
      <c r="BH280" s="160">
        <f t="shared" si="47"/>
        <v>0</v>
      </c>
      <c r="BI280" s="160">
        <f t="shared" si="48"/>
        <v>0</v>
      </c>
      <c r="BJ280" s="14" t="s">
        <v>89</v>
      </c>
      <c r="BK280" s="160">
        <f t="shared" si="49"/>
        <v>0</v>
      </c>
      <c r="BL280" s="14" t="s">
        <v>286</v>
      </c>
      <c r="BM280" s="159" t="s">
        <v>711</v>
      </c>
    </row>
    <row r="281" spans="1:65" s="2" customFormat="1" ht="16.5" customHeight="1" x14ac:dyDescent="0.2">
      <c r="A281" s="29"/>
      <c r="B281" s="146"/>
      <c r="C281" s="161" t="s">
        <v>261</v>
      </c>
      <c r="D281" s="161" t="s">
        <v>310</v>
      </c>
      <c r="E281" s="162"/>
      <c r="F281" s="163" t="s">
        <v>712</v>
      </c>
      <c r="G281" s="164" t="s">
        <v>242</v>
      </c>
      <c r="H281" s="165">
        <v>15.872</v>
      </c>
      <c r="I281" s="166"/>
      <c r="J281" s="167">
        <f t="shared" si="40"/>
        <v>0</v>
      </c>
      <c r="K281" s="168"/>
      <c r="L281" s="169"/>
      <c r="M281" s="170" t="s">
        <v>1</v>
      </c>
      <c r="N281" s="171" t="s">
        <v>43</v>
      </c>
      <c r="O281" s="54"/>
      <c r="P281" s="157">
        <f t="shared" si="41"/>
        <v>0</v>
      </c>
      <c r="Q281" s="157">
        <v>7.92E-3</v>
      </c>
      <c r="R281" s="157">
        <f t="shared" si="42"/>
        <v>0.12570624</v>
      </c>
      <c r="S281" s="157">
        <v>0</v>
      </c>
      <c r="T281" s="158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59" t="s">
        <v>312</v>
      </c>
      <c r="AT281" s="159" t="s">
        <v>310</v>
      </c>
      <c r="AU281" s="159" t="s">
        <v>89</v>
      </c>
      <c r="AY281" s="14" t="s">
        <v>237</v>
      </c>
      <c r="BE281" s="160">
        <f t="shared" si="44"/>
        <v>0</v>
      </c>
      <c r="BF281" s="160">
        <f t="shared" si="45"/>
        <v>0</v>
      </c>
      <c r="BG281" s="160">
        <f t="shared" si="46"/>
        <v>0</v>
      </c>
      <c r="BH281" s="160">
        <f t="shared" si="47"/>
        <v>0</v>
      </c>
      <c r="BI281" s="160">
        <f t="shared" si="48"/>
        <v>0</v>
      </c>
      <c r="BJ281" s="14" t="s">
        <v>89</v>
      </c>
      <c r="BK281" s="160">
        <f t="shared" si="49"/>
        <v>0</v>
      </c>
      <c r="BL281" s="14" t="s">
        <v>286</v>
      </c>
      <c r="BM281" s="159" t="s">
        <v>713</v>
      </c>
    </row>
    <row r="282" spans="1:65" s="2" customFormat="1" ht="33" customHeight="1" x14ac:dyDescent="0.2">
      <c r="A282" s="29"/>
      <c r="B282" s="146"/>
      <c r="C282" s="147" t="s">
        <v>714</v>
      </c>
      <c r="D282" s="147" t="s">
        <v>240</v>
      </c>
      <c r="E282" s="148"/>
      <c r="F282" s="149" t="s">
        <v>715</v>
      </c>
      <c r="G282" s="150" t="s">
        <v>376</v>
      </c>
      <c r="H282" s="151">
        <v>326.10000000000002</v>
      </c>
      <c r="I282" s="152"/>
      <c r="J282" s="153">
        <f t="shared" si="40"/>
        <v>0</v>
      </c>
      <c r="K282" s="154"/>
      <c r="L282" s="30"/>
      <c r="M282" s="155" t="s">
        <v>1</v>
      </c>
      <c r="N282" s="156" t="s">
        <v>43</v>
      </c>
      <c r="O282" s="54"/>
      <c r="P282" s="157">
        <f t="shared" si="41"/>
        <v>0</v>
      </c>
      <c r="Q282" s="157">
        <v>3.0000000000000001E-5</v>
      </c>
      <c r="R282" s="157">
        <f t="shared" si="42"/>
        <v>9.7830000000000018E-3</v>
      </c>
      <c r="S282" s="157">
        <v>0</v>
      </c>
      <c r="T282" s="158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59" t="s">
        <v>286</v>
      </c>
      <c r="AT282" s="159" t="s">
        <v>240</v>
      </c>
      <c r="AU282" s="159" t="s">
        <v>89</v>
      </c>
      <c r="AY282" s="14" t="s">
        <v>237</v>
      </c>
      <c r="BE282" s="160">
        <f t="shared" si="44"/>
        <v>0</v>
      </c>
      <c r="BF282" s="160">
        <f t="shared" si="45"/>
        <v>0</v>
      </c>
      <c r="BG282" s="160">
        <f t="shared" si="46"/>
        <v>0</v>
      </c>
      <c r="BH282" s="160">
        <f t="shared" si="47"/>
        <v>0</v>
      </c>
      <c r="BI282" s="160">
        <f t="shared" si="48"/>
        <v>0</v>
      </c>
      <c r="BJ282" s="14" t="s">
        <v>89</v>
      </c>
      <c r="BK282" s="160">
        <f t="shared" si="49"/>
        <v>0</v>
      </c>
      <c r="BL282" s="14" t="s">
        <v>286</v>
      </c>
      <c r="BM282" s="159" t="s">
        <v>716</v>
      </c>
    </row>
    <row r="283" spans="1:65" s="2" customFormat="1" ht="16.5" customHeight="1" x14ac:dyDescent="0.2">
      <c r="A283" s="29"/>
      <c r="B283" s="146"/>
      <c r="C283" s="161" t="s">
        <v>574</v>
      </c>
      <c r="D283" s="161" t="s">
        <v>310</v>
      </c>
      <c r="E283" s="162"/>
      <c r="F283" s="163" t="s">
        <v>684</v>
      </c>
      <c r="G283" s="164" t="s">
        <v>307</v>
      </c>
      <c r="H283" s="165">
        <v>2608.8000000000002</v>
      </c>
      <c r="I283" s="166"/>
      <c r="J283" s="167">
        <f t="shared" si="40"/>
        <v>0</v>
      </c>
      <c r="K283" s="168"/>
      <c r="L283" s="169"/>
      <c r="M283" s="170" t="s">
        <v>1</v>
      </c>
      <c r="N283" s="171" t="s">
        <v>43</v>
      </c>
      <c r="O283" s="54"/>
      <c r="P283" s="157">
        <f t="shared" si="41"/>
        <v>0</v>
      </c>
      <c r="Q283" s="157">
        <v>3.5E-4</v>
      </c>
      <c r="R283" s="157">
        <f t="shared" si="42"/>
        <v>0.91308</v>
      </c>
      <c r="S283" s="157">
        <v>0</v>
      </c>
      <c r="T283" s="158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59" t="s">
        <v>312</v>
      </c>
      <c r="AT283" s="159" t="s">
        <v>310</v>
      </c>
      <c r="AU283" s="159" t="s">
        <v>89</v>
      </c>
      <c r="AY283" s="14" t="s">
        <v>237</v>
      </c>
      <c r="BE283" s="160">
        <f t="shared" si="44"/>
        <v>0</v>
      </c>
      <c r="BF283" s="160">
        <f t="shared" si="45"/>
        <v>0</v>
      </c>
      <c r="BG283" s="160">
        <f t="shared" si="46"/>
        <v>0</v>
      </c>
      <c r="BH283" s="160">
        <f t="shared" si="47"/>
        <v>0</v>
      </c>
      <c r="BI283" s="160">
        <f t="shared" si="48"/>
        <v>0</v>
      </c>
      <c r="BJ283" s="14" t="s">
        <v>89</v>
      </c>
      <c r="BK283" s="160">
        <f t="shared" si="49"/>
        <v>0</v>
      </c>
      <c r="BL283" s="14" t="s">
        <v>286</v>
      </c>
      <c r="BM283" s="159" t="s">
        <v>717</v>
      </c>
    </row>
    <row r="284" spans="1:65" s="2" customFormat="1" ht="16.5" customHeight="1" x14ac:dyDescent="0.2">
      <c r="A284" s="29"/>
      <c r="B284" s="146"/>
      <c r="C284" s="161" t="s">
        <v>718</v>
      </c>
      <c r="D284" s="161" t="s">
        <v>310</v>
      </c>
      <c r="E284" s="162"/>
      <c r="F284" s="163" t="s">
        <v>712</v>
      </c>
      <c r="G284" s="164" t="s">
        <v>242</v>
      </c>
      <c r="H284" s="165">
        <v>264.14100000000002</v>
      </c>
      <c r="I284" s="166"/>
      <c r="J284" s="167">
        <f t="shared" si="40"/>
        <v>0</v>
      </c>
      <c r="K284" s="168"/>
      <c r="L284" s="169"/>
      <c r="M284" s="170" t="s">
        <v>1</v>
      </c>
      <c r="N284" s="171" t="s">
        <v>43</v>
      </c>
      <c r="O284" s="54"/>
      <c r="P284" s="157">
        <f t="shared" si="41"/>
        <v>0</v>
      </c>
      <c r="Q284" s="157">
        <v>7.92E-3</v>
      </c>
      <c r="R284" s="157">
        <f t="shared" si="42"/>
        <v>2.09199672</v>
      </c>
      <c r="S284" s="157">
        <v>0</v>
      </c>
      <c r="T284" s="158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59" t="s">
        <v>312</v>
      </c>
      <c r="AT284" s="159" t="s">
        <v>310</v>
      </c>
      <c r="AU284" s="159" t="s">
        <v>89</v>
      </c>
      <c r="AY284" s="14" t="s">
        <v>237</v>
      </c>
      <c r="BE284" s="160">
        <f t="shared" si="44"/>
        <v>0</v>
      </c>
      <c r="BF284" s="160">
        <f t="shared" si="45"/>
        <v>0</v>
      </c>
      <c r="BG284" s="160">
        <f t="shared" si="46"/>
        <v>0</v>
      </c>
      <c r="BH284" s="160">
        <f t="shared" si="47"/>
        <v>0</v>
      </c>
      <c r="BI284" s="160">
        <f t="shared" si="48"/>
        <v>0</v>
      </c>
      <c r="BJ284" s="14" t="s">
        <v>89</v>
      </c>
      <c r="BK284" s="160">
        <f t="shared" si="49"/>
        <v>0</v>
      </c>
      <c r="BL284" s="14" t="s">
        <v>286</v>
      </c>
      <c r="BM284" s="159" t="s">
        <v>719</v>
      </c>
    </row>
    <row r="285" spans="1:65" s="2" customFormat="1" ht="33" customHeight="1" x14ac:dyDescent="0.2">
      <c r="A285" s="29"/>
      <c r="B285" s="146"/>
      <c r="C285" s="147" t="s">
        <v>264</v>
      </c>
      <c r="D285" s="147" t="s">
        <v>240</v>
      </c>
      <c r="E285" s="148"/>
      <c r="F285" s="149" t="s">
        <v>720</v>
      </c>
      <c r="G285" s="150" t="s">
        <v>376</v>
      </c>
      <c r="H285" s="151">
        <v>13.5</v>
      </c>
      <c r="I285" s="152"/>
      <c r="J285" s="153">
        <f t="shared" si="40"/>
        <v>0</v>
      </c>
      <c r="K285" s="154"/>
      <c r="L285" s="30"/>
      <c r="M285" s="155" t="s">
        <v>1</v>
      </c>
      <c r="N285" s="156" t="s">
        <v>43</v>
      </c>
      <c r="O285" s="54"/>
      <c r="P285" s="157">
        <f t="shared" si="41"/>
        <v>0</v>
      </c>
      <c r="Q285" s="157">
        <v>4.0000000000000003E-5</v>
      </c>
      <c r="R285" s="157">
        <f t="shared" si="42"/>
        <v>5.4000000000000001E-4</v>
      </c>
      <c r="S285" s="157">
        <v>0</v>
      </c>
      <c r="T285" s="158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59" t="s">
        <v>286</v>
      </c>
      <c r="AT285" s="159" t="s">
        <v>240</v>
      </c>
      <c r="AU285" s="159" t="s">
        <v>89</v>
      </c>
      <c r="AY285" s="14" t="s">
        <v>237</v>
      </c>
      <c r="BE285" s="160">
        <f t="shared" si="44"/>
        <v>0</v>
      </c>
      <c r="BF285" s="160">
        <f t="shared" si="45"/>
        <v>0</v>
      </c>
      <c r="BG285" s="160">
        <f t="shared" si="46"/>
        <v>0</v>
      </c>
      <c r="BH285" s="160">
        <f t="shared" si="47"/>
        <v>0</v>
      </c>
      <c r="BI285" s="160">
        <f t="shared" si="48"/>
        <v>0</v>
      </c>
      <c r="BJ285" s="14" t="s">
        <v>89</v>
      </c>
      <c r="BK285" s="160">
        <f t="shared" si="49"/>
        <v>0</v>
      </c>
      <c r="BL285" s="14" t="s">
        <v>286</v>
      </c>
      <c r="BM285" s="159" t="s">
        <v>721</v>
      </c>
    </row>
    <row r="286" spans="1:65" s="2" customFormat="1" ht="16.5" customHeight="1" x14ac:dyDescent="0.2">
      <c r="A286" s="29"/>
      <c r="B286" s="146"/>
      <c r="C286" s="161" t="s">
        <v>722</v>
      </c>
      <c r="D286" s="161" t="s">
        <v>310</v>
      </c>
      <c r="E286" s="162"/>
      <c r="F286" s="163" t="s">
        <v>684</v>
      </c>
      <c r="G286" s="164" t="s">
        <v>307</v>
      </c>
      <c r="H286" s="165">
        <v>108</v>
      </c>
      <c r="I286" s="166"/>
      <c r="J286" s="167">
        <f t="shared" si="40"/>
        <v>0</v>
      </c>
      <c r="K286" s="168"/>
      <c r="L286" s="169"/>
      <c r="M286" s="170" t="s">
        <v>1</v>
      </c>
      <c r="N286" s="171" t="s">
        <v>43</v>
      </c>
      <c r="O286" s="54"/>
      <c r="P286" s="157">
        <f t="shared" si="41"/>
        <v>0</v>
      </c>
      <c r="Q286" s="157">
        <v>3.5E-4</v>
      </c>
      <c r="R286" s="157">
        <f t="shared" si="42"/>
        <v>3.78E-2</v>
      </c>
      <c r="S286" s="157">
        <v>0</v>
      </c>
      <c r="T286" s="158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59" t="s">
        <v>312</v>
      </c>
      <c r="AT286" s="159" t="s">
        <v>310</v>
      </c>
      <c r="AU286" s="159" t="s">
        <v>89</v>
      </c>
      <c r="AY286" s="14" t="s">
        <v>237</v>
      </c>
      <c r="BE286" s="160">
        <f t="shared" si="44"/>
        <v>0</v>
      </c>
      <c r="BF286" s="160">
        <f t="shared" si="45"/>
        <v>0</v>
      </c>
      <c r="BG286" s="160">
        <f t="shared" si="46"/>
        <v>0</v>
      </c>
      <c r="BH286" s="160">
        <f t="shared" si="47"/>
        <v>0</v>
      </c>
      <c r="BI286" s="160">
        <f t="shared" si="48"/>
        <v>0</v>
      </c>
      <c r="BJ286" s="14" t="s">
        <v>89</v>
      </c>
      <c r="BK286" s="160">
        <f t="shared" si="49"/>
        <v>0</v>
      </c>
      <c r="BL286" s="14" t="s">
        <v>286</v>
      </c>
      <c r="BM286" s="159" t="s">
        <v>723</v>
      </c>
    </row>
    <row r="287" spans="1:65" s="2" customFormat="1" ht="16.5" customHeight="1" x14ac:dyDescent="0.2">
      <c r="A287" s="29"/>
      <c r="B287" s="146"/>
      <c r="C287" s="161" t="s">
        <v>576</v>
      </c>
      <c r="D287" s="161" t="s">
        <v>310</v>
      </c>
      <c r="E287" s="162"/>
      <c r="F287" s="163" t="s">
        <v>712</v>
      </c>
      <c r="G287" s="164" t="s">
        <v>242</v>
      </c>
      <c r="H287" s="165">
        <v>14.175000000000001</v>
      </c>
      <c r="I287" s="166"/>
      <c r="J287" s="167">
        <f t="shared" si="40"/>
        <v>0</v>
      </c>
      <c r="K287" s="168"/>
      <c r="L287" s="169"/>
      <c r="M287" s="170" t="s">
        <v>1</v>
      </c>
      <c r="N287" s="171" t="s">
        <v>43</v>
      </c>
      <c r="O287" s="54"/>
      <c r="P287" s="157">
        <f t="shared" si="41"/>
        <v>0</v>
      </c>
      <c r="Q287" s="157">
        <v>7.92E-3</v>
      </c>
      <c r="R287" s="157">
        <f t="shared" si="42"/>
        <v>0.112266</v>
      </c>
      <c r="S287" s="157">
        <v>0</v>
      </c>
      <c r="T287" s="158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59" t="s">
        <v>312</v>
      </c>
      <c r="AT287" s="159" t="s">
        <v>310</v>
      </c>
      <c r="AU287" s="159" t="s">
        <v>89</v>
      </c>
      <c r="AY287" s="14" t="s">
        <v>237</v>
      </c>
      <c r="BE287" s="160">
        <f t="shared" si="44"/>
        <v>0</v>
      </c>
      <c r="BF287" s="160">
        <f t="shared" si="45"/>
        <v>0</v>
      </c>
      <c r="BG287" s="160">
        <f t="shared" si="46"/>
        <v>0</v>
      </c>
      <c r="BH287" s="160">
        <f t="shared" si="47"/>
        <v>0</v>
      </c>
      <c r="BI287" s="160">
        <f t="shared" si="48"/>
        <v>0</v>
      </c>
      <c r="BJ287" s="14" t="s">
        <v>89</v>
      </c>
      <c r="BK287" s="160">
        <f t="shared" si="49"/>
        <v>0</v>
      </c>
      <c r="BL287" s="14" t="s">
        <v>286</v>
      </c>
      <c r="BM287" s="159" t="s">
        <v>724</v>
      </c>
    </row>
    <row r="288" spans="1:65" s="2" customFormat="1" ht="21.75" customHeight="1" x14ac:dyDescent="0.2">
      <c r="A288" s="29"/>
      <c r="B288" s="146"/>
      <c r="C288" s="147" t="s">
        <v>725</v>
      </c>
      <c r="D288" s="147" t="s">
        <v>240</v>
      </c>
      <c r="E288" s="148"/>
      <c r="F288" s="149" t="s">
        <v>726</v>
      </c>
      <c r="G288" s="150" t="s">
        <v>266</v>
      </c>
      <c r="H288" s="151">
        <v>13.422000000000001</v>
      </c>
      <c r="I288" s="152"/>
      <c r="J288" s="153">
        <f t="shared" si="40"/>
        <v>0</v>
      </c>
      <c r="K288" s="154"/>
      <c r="L288" s="30"/>
      <c r="M288" s="155" t="s">
        <v>1</v>
      </c>
      <c r="N288" s="156" t="s">
        <v>43</v>
      </c>
      <c r="O288" s="54"/>
      <c r="P288" s="157">
        <f t="shared" si="41"/>
        <v>0</v>
      </c>
      <c r="Q288" s="157">
        <v>0</v>
      </c>
      <c r="R288" s="157">
        <f t="shared" si="42"/>
        <v>0</v>
      </c>
      <c r="S288" s="157">
        <v>0</v>
      </c>
      <c r="T288" s="158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59" t="s">
        <v>286</v>
      </c>
      <c r="AT288" s="159" t="s">
        <v>240</v>
      </c>
      <c r="AU288" s="159" t="s">
        <v>89</v>
      </c>
      <c r="AY288" s="14" t="s">
        <v>237</v>
      </c>
      <c r="BE288" s="160">
        <f t="shared" si="44"/>
        <v>0</v>
      </c>
      <c r="BF288" s="160">
        <f t="shared" si="45"/>
        <v>0</v>
      </c>
      <c r="BG288" s="160">
        <f t="shared" si="46"/>
        <v>0</v>
      </c>
      <c r="BH288" s="160">
        <f t="shared" si="47"/>
        <v>0</v>
      </c>
      <c r="BI288" s="160">
        <f t="shared" si="48"/>
        <v>0</v>
      </c>
      <c r="BJ288" s="14" t="s">
        <v>89</v>
      </c>
      <c r="BK288" s="160">
        <f t="shared" si="49"/>
        <v>0</v>
      </c>
      <c r="BL288" s="14" t="s">
        <v>286</v>
      </c>
      <c r="BM288" s="159" t="s">
        <v>727</v>
      </c>
    </row>
    <row r="289" spans="1:65" s="2" customFormat="1" ht="33" customHeight="1" x14ac:dyDescent="0.2">
      <c r="A289" s="29"/>
      <c r="B289" s="146"/>
      <c r="C289" s="147" t="s">
        <v>578</v>
      </c>
      <c r="D289" s="147" t="s">
        <v>240</v>
      </c>
      <c r="E289" s="148"/>
      <c r="F289" s="149" t="s">
        <v>728</v>
      </c>
      <c r="G289" s="150" t="s">
        <v>266</v>
      </c>
      <c r="H289" s="151">
        <v>13.422000000000001</v>
      </c>
      <c r="I289" s="152"/>
      <c r="J289" s="153">
        <f t="shared" si="40"/>
        <v>0</v>
      </c>
      <c r="K289" s="154"/>
      <c r="L289" s="30"/>
      <c r="M289" s="155" t="s">
        <v>1</v>
      </c>
      <c r="N289" s="156" t="s">
        <v>43</v>
      </c>
      <c r="O289" s="54"/>
      <c r="P289" s="157">
        <f t="shared" si="41"/>
        <v>0</v>
      </c>
      <c r="Q289" s="157">
        <v>0</v>
      </c>
      <c r="R289" s="157">
        <f t="shared" si="42"/>
        <v>0</v>
      </c>
      <c r="S289" s="157">
        <v>0</v>
      </c>
      <c r="T289" s="158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59" t="s">
        <v>286</v>
      </c>
      <c r="AT289" s="159" t="s">
        <v>240</v>
      </c>
      <c r="AU289" s="159" t="s">
        <v>89</v>
      </c>
      <c r="AY289" s="14" t="s">
        <v>237</v>
      </c>
      <c r="BE289" s="160">
        <f t="shared" si="44"/>
        <v>0</v>
      </c>
      <c r="BF289" s="160">
        <f t="shared" si="45"/>
        <v>0</v>
      </c>
      <c r="BG289" s="160">
        <f t="shared" si="46"/>
        <v>0</v>
      </c>
      <c r="BH289" s="160">
        <f t="shared" si="47"/>
        <v>0</v>
      </c>
      <c r="BI289" s="160">
        <f t="shared" si="48"/>
        <v>0</v>
      </c>
      <c r="BJ289" s="14" t="s">
        <v>89</v>
      </c>
      <c r="BK289" s="160">
        <f t="shared" si="49"/>
        <v>0</v>
      </c>
      <c r="BL289" s="14" t="s">
        <v>286</v>
      </c>
      <c r="BM289" s="159" t="s">
        <v>729</v>
      </c>
    </row>
    <row r="290" spans="1:65" s="2" customFormat="1" ht="33" customHeight="1" x14ac:dyDescent="0.2">
      <c r="A290" s="29"/>
      <c r="B290" s="146"/>
      <c r="C290" s="147" t="s">
        <v>730</v>
      </c>
      <c r="D290" s="147" t="s">
        <v>240</v>
      </c>
      <c r="E290" s="148"/>
      <c r="F290" s="149" t="s">
        <v>731</v>
      </c>
      <c r="G290" s="150" t="s">
        <v>266</v>
      </c>
      <c r="H290" s="151">
        <v>13.422000000000001</v>
      </c>
      <c r="I290" s="152"/>
      <c r="J290" s="153">
        <f t="shared" si="40"/>
        <v>0</v>
      </c>
      <c r="K290" s="154"/>
      <c r="L290" s="30"/>
      <c r="M290" s="155" t="s">
        <v>1</v>
      </c>
      <c r="N290" s="156" t="s">
        <v>43</v>
      </c>
      <c r="O290" s="54"/>
      <c r="P290" s="157">
        <f t="shared" si="41"/>
        <v>0</v>
      </c>
      <c r="Q290" s="157">
        <v>0</v>
      </c>
      <c r="R290" s="157">
        <f t="shared" si="42"/>
        <v>0</v>
      </c>
      <c r="S290" s="157">
        <v>0</v>
      </c>
      <c r="T290" s="158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59" t="s">
        <v>286</v>
      </c>
      <c r="AT290" s="159" t="s">
        <v>240</v>
      </c>
      <c r="AU290" s="159" t="s">
        <v>89</v>
      </c>
      <c r="AY290" s="14" t="s">
        <v>237</v>
      </c>
      <c r="BE290" s="160">
        <f t="shared" si="44"/>
        <v>0</v>
      </c>
      <c r="BF290" s="160">
        <f t="shared" si="45"/>
        <v>0</v>
      </c>
      <c r="BG290" s="160">
        <f t="shared" si="46"/>
        <v>0</v>
      </c>
      <c r="BH290" s="160">
        <f t="shared" si="47"/>
        <v>0</v>
      </c>
      <c r="BI290" s="160">
        <f t="shared" si="48"/>
        <v>0</v>
      </c>
      <c r="BJ290" s="14" t="s">
        <v>89</v>
      </c>
      <c r="BK290" s="160">
        <f t="shared" si="49"/>
        <v>0</v>
      </c>
      <c r="BL290" s="14" t="s">
        <v>286</v>
      </c>
      <c r="BM290" s="159" t="s">
        <v>732</v>
      </c>
    </row>
    <row r="291" spans="1:65" s="12" customFormat="1" ht="22.95" customHeight="1" x14ac:dyDescent="0.25">
      <c r="B291" s="134"/>
      <c r="D291" s="135" t="s">
        <v>76</v>
      </c>
      <c r="E291" s="144"/>
      <c r="F291" s="144" t="s">
        <v>733</v>
      </c>
      <c r="I291" s="137"/>
      <c r="J291" s="145">
        <f>BK291</f>
        <v>0</v>
      </c>
      <c r="L291" s="134"/>
      <c r="M291" s="138"/>
      <c r="N291" s="139"/>
      <c r="O291" s="139"/>
      <c r="P291" s="140">
        <f>SUM(P292:P311)</f>
        <v>0</v>
      </c>
      <c r="Q291" s="139"/>
      <c r="R291" s="140">
        <f>SUM(R292:R311)</f>
        <v>37.278417120000015</v>
      </c>
      <c r="S291" s="139"/>
      <c r="T291" s="141">
        <f>SUM(T292:T311)</f>
        <v>56.159376000000002</v>
      </c>
      <c r="AR291" s="135" t="s">
        <v>89</v>
      </c>
      <c r="AT291" s="142" t="s">
        <v>76</v>
      </c>
      <c r="AU291" s="142" t="s">
        <v>83</v>
      </c>
      <c r="AY291" s="135" t="s">
        <v>237</v>
      </c>
      <c r="BK291" s="143">
        <f>SUM(BK292:BK311)</f>
        <v>0</v>
      </c>
    </row>
    <row r="292" spans="1:65" s="2" customFormat="1" ht="33" customHeight="1" x14ac:dyDescent="0.2">
      <c r="A292" s="29"/>
      <c r="B292" s="146"/>
      <c r="C292" s="147" t="s">
        <v>580</v>
      </c>
      <c r="D292" s="147" t="s">
        <v>240</v>
      </c>
      <c r="E292" s="148"/>
      <c r="F292" s="149" t="s">
        <v>734</v>
      </c>
      <c r="G292" s="150" t="s">
        <v>242</v>
      </c>
      <c r="H292" s="151">
        <v>505.16899999999998</v>
      </c>
      <c r="I292" s="152"/>
      <c r="J292" s="153">
        <f t="shared" ref="J292:J311" si="50">ROUND(I292*H292,2)</f>
        <v>0</v>
      </c>
      <c r="K292" s="154"/>
      <c r="L292" s="30"/>
      <c r="M292" s="155" t="s">
        <v>1</v>
      </c>
      <c r="N292" s="156" t="s">
        <v>43</v>
      </c>
      <c r="O292" s="54"/>
      <c r="P292" s="157">
        <f t="shared" ref="P292:P311" si="51">O292*H292</f>
        <v>0</v>
      </c>
      <c r="Q292" s="157">
        <v>0</v>
      </c>
      <c r="R292" s="157">
        <f t="shared" ref="R292:R311" si="52">Q292*H292</f>
        <v>0</v>
      </c>
      <c r="S292" s="157">
        <v>8.9999999999999993E-3</v>
      </c>
      <c r="T292" s="158">
        <f t="shared" ref="T292:T311" si="53">S292*H292</f>
        <v>4.5465209999999994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59" t="s">
        <v>286</v>
      </c>
      <c r="AT292" s="159" t="s">
        <v>240</v>
      </c>
      <c r="AU292" s="159" t="s">
        <v>89</v>
      </c>
      <c r="AY292" s="14" t="s">
        <v>237</v>
      </c>
      <c r="BE292" s="160">
        <f t="shared" ref="BE292:BE311" si="54">IF(N292="základná",J292,0)</f>
        <v>0</v>
      </c>
      <c r="BF292" s="160">
        <f t="shared" ref="BF292:BF311" si="55">IF(N292="znížená",J292,0)</f>
        <v>0</v>
      </c>
      <c r="BG292" s="160">
        <f t="shared" ref="BG292:BG311" si="56">IF(N292="zákl. prenesená",J292,0)</f>
        <v>0</v>
      </c>
      <c r="BH292" s="160">
        <f t="shared" ref="BH292:BH311" si="57">IF(N292="zníž. prenesená",J292,0)</f>
        <v>0</v>
      </c>
      <c r="BI292" s="160">
        <f t="shared" ref="BI292:BI311" si="58">IF(N292="nulová",J292,0)</f>
        <v>0</v>
      </c>
      <c r="BJ292" s="14" t="s">
        <v>89</v>
      </c>
      <c r="BK292" s="160">
        <f t="shared" ref="BK292:BK311" si="59">ROUND(I292*H292,2)</f>
        <v>0</v>
      </c>
      <c r="BL292" s="14" t="s">
        <v>286</v>
      </c>
      <c r="BM292" s="159" t="s">
        <v>735</v>
      </c>
    </row>
    <row r="293" spans="1:65" s="2" customFormat="1" ht="33" customHeight="1" x14ac:dyDescent="0.2">
      <c r="A293" s="29"/>
      <c r="B293" s="146"/>
      <c r="C293" s="147" t="s">
        <v>736</v>
      </c>
      <c r="D293" s="147" t="s">
        <v>240</v>
      </c>
      <c r="E293" s="148"/>
      <c r="F293" s="149" t="s">
        <v>737</v>
      </c>
      <c r="G293" s="150" t="s">
        <v>242</v>
      </c>
      <c r="H293" s="151">
        <v>1048.46</v>
      </c>
      <c r="I293" s="152"/>
      <c r="J293" s="153">
        <f t="shared" si="50"/>
        <v>0</v>
      </c>
      <c r="K293" s="154"/>
      <c r="L293" s="30"/>
      <c r="M293" s="155" t="s">
        <v>1</v>
      </c>
      <c r="N293" s="156" t="s">
        <v>43</v>
      </c>
      <c r="O293" s="54"/>
      <c r="P293" s="157">
        <f t="shared" si="51"/>
        <v>0</v>
      </c>
      <c r="Q293" s="157">
        <v>0</v>
      </c>
      <c r="R293" s="157">
        <f t="shared" si="52"/>
        <v>0</v>
      </c>
      <c r="S293" s="157">
        <v>1.7999999999999999E-2</v>
      </c>
      <c r="T293" s="158">
        <f t="shared" si="53"/>
        <v>18.87228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59" t="s">
        <v>286</v>
      </c>
      <c r="AT293" s="159" t="s">
        <v>240</v>
      </c>
      <c r="AU293" s="159" t="s">
        <v>89</v>
      </c>
      <c r="AY293" s="14" t="s">
        <v>237</v>
      </c>
      <c r="BE293" s="160">
        <f t="shared" si="54"/>
        <v>0</v>
      </c>
      <c r="BF293" s="160">
        <f t="shared" si="55"/>
        <v>0</v>
      </c>
      <c r="BG293" s="160">
        <f t="shared" si="56"/>
        <v>0</v>
      </c>
      <c r="BH293" s="160">
        <f t="shared" si="57"/>
        <v>0</v>
      </c>
      <c r="BI293" s="160">
        <f t="shared" si="58"/>
        <v>0</v>
      </c>
      <c r="BJ293" s="14" t="s">
        <v>89</v>
      </c>
      <c r="BK293" s="160">
        <f t="shared" si="59"/>
        <v>0</v>
      </c>
      <c r="BL293" s="14" t="s">
        <v>286</v>
      </c>
      <c r="BM293" s="159" t="s">
        <v>738</v>
      </c>
    </row>
    <row r="294" spans="1:65" s="2" customFormat="1" ht="33" customHeight="1" x14ac:dyDescent="0.2">
      <c r="A294" s="29"/>
      <c r="B294" s="146"/>
      <c r="C294" s="147" t="s">
        <v>582</v>
      </c>
      <c r="D294" s="147" t="s">
        <v>240</v>
      </c>
      <c r="E294" s="148"/>
      <c r="F294" s="149" t="s">
        <v>739</v>
      </c>
      <c r="G294" s="150" t="s">
        <v>242</v>
      </c>
      <c r="H294" s="151">
        <v>505.16899999999998</v>
      </c>
      <c r="I294" s="152"/>
      <c r="J294" s="153">
        <f t="shared" si="50"/>
        <v>0</v>
      </c>
      <c r="K294" s="154"/>
      <c r="L294" s="30"/>
      <c r="M294" s="155" t="s">
        <v>1</v>
      </c>
      <c r="N294" s="156" t="s">
        <v>43</v>
      </c>
      <c r="O294" s="54"/>
      <c r="P294" s="157">
        <f t="shared" si="51"/>
        <v>0</v>
      </c>
      <c r="Q294" s="157">
        <v>0</v>
      </c>
      <c r="R294" s="157">
        <f t="shared" si="52"/>
        <v>0</v>
      </c>
      <c r="S294" s="157">
        <v>1.4999999999999999E-2</v>
      </c>
      <c r="T294" s="158">
        <f t="shared" si="53"/>
        <v>7.5775349999999992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59" t="s">
        <v>286</v>
      </c>
      <c r="AT294" s="159" t="s">
        <v>240</v>
      </c>
      <c r="AU294" s="159" t="s">
        <v>89</v>
      </c>
      <c r="AY294" s="14" t="s">
        <v>237</v>
      </c>
      <c r="BE294" s="160">
        <f t="shared" si="54"/>
        <v>0</v>
      </c>
      <c r="BF294" s="160">
        <f t="shared" si="55"/>
        <v>0</v>
      </c>
      <c r="BG294" s="160">
        <f t="shared" si="56"/>
        <v>0</v>
      </c>
      <c r="BH294" s="160">
        <f t="shared" si="57"/>
        <v>0</v>
      </c>
      <c r="BI294" s="160">
        <f t="shared" si="58"/>
        <v>0</v>
      </c>
      <c r="BJ294" s="14" t="s">
        <v>89</v>
      </c>
      <c r="BK294" s="160">
        <f t="shared" si="59"/>
        <v>0</v>
      </c>
      <c r="BL294" s="14" t="s">
        <v>286</v>
      </c>
      <c r="BM294" s="159" t="s">
        <v>740</v>
      </c>
    </row>
    <row r="295" spans="1:65" s="2" customFormat="1" ht="33" customHeight="1" x14ac:dyDescent="0.2">
      <c r="A295" s="29"/>
      <c r="B295" s="146"/>
      <c r="C295" s="147" t="s">
        <v>741</v>
      </c>
      <c r="D295" s="147" t="s">
        <v>240</v>
      </c>
      <c r="E295" s="148"/>
      <c r="F295" s="149" t="s">
        <v>742</v>
      </c>
      <c r="G295" s="150" t="s">
        <v>242</v>
      </c>
      <c r="H295" s="151">
        <v>1048.46</v>
      </c>
      <c r="I295" s="152"/>
      <c r="J295" s="153">
        <f t="shared" si="50"/>
        <v>0</v>
      </c>
      <c r="K295" s="154"/>
      <c r="L295" s="30"/>
      <c r="M295" s="155" t="s">
        <v>1</v>
      </c>
      <c r="N295" s="156" t="s">
        <v>43</v>
      </c>
      <c r="O295" s="54"/>
      <c r="P295" s="157">
        <f t="shared" si="51"/>
        <v>0</v>
      </c>
      <c r="Q295" s="157">
        <v>0</v>
      </c>
      <c r="R295" s="157">
        <f t="shared" si="52"/>
        <v>0</v>
      </c>
      <c r="S295" s="157">
        <v>2.4E-2</v>
      </c>
      <c r="T295" s="158">
        <f t="shared" si="53"/>
        <v>25.163040000000002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59" t="s">
        <v>286</v>
      </c>
      <c r="AT295" s="159" t="s">
        <v>240</v>
      </c>
      <c r="AU295" s="159" t="s">
        <v>89</v>
      </c>
      <c r="AY295" s="14" t="s">
        <v>237</v>
      </c>
      <c r="BE295" s="160">
        <f t="shared" si="54"/>
        <v>0</v>
      </c>
      <c r="BF295" s="160">
        <f t="shared" si="55"/>
        <v>0</v>
      </c>
      <c r="BG295" s="160">
        <f t="shared" si="56"/>
        <v>0</v>
      </c>
      <c r="BH295" s="160">
        <f t="shared" si="57"/>
        <v>0</v>
      </c>
      <c r="BI295" s="160">
        <f t="shared" si="58"/>
        <v>0</v>
      </c>
      <c r="BJ295" s="14" t="s">
        <v>89</v>
      </c>
      <c r="BK295" s="160">
        <f t="shared" si="59"/>
        <v>0</v>
      </c>
      <c r="BL295" s="14" t="s">
        <v>286</v>
      </c>
      <c r="BM295" s="159" t="s">
        <v>743</v>
      </c>
    </row>
    <row r="296" spans="1:65" s="2" customFormat="1" ht="21.75" customHeight="1" x14ac:dyDescent="0.2">
      <c r="A296" s="29"/>
      <c r="B296" s="146"/>
      <c r="C296" s="147" t="s">
        <v>584</v>
      </c>
      <c r="D296" s="147" t="s">
        <v>240</v>
      </c>
      <c r="E296" s="148"/>
      <c r="F296" s="149" t="s">
        <v>744</v>
      </c>
      <c r="G296" s="150" t="s">
        <v>242</v>
      </c>
      <c r="H296" s="151">
        <v>157.02000000000001</v>
      </c>
      <c r="I296" s="152"/>
      <c r="J296" s="153">
        <f t="shared" si="50"/>
        <v>0</v>
      </c>
      <c r="K296" s="154"/>
      <c r="L296" s="30"/>
      <c r="M296" s="155" t="s">
        <v>1</v>
      </c>
      <c r="N296" s="156" t="s">
        <v>43</v>
      </c>
      <c r="O296" s="54"/>
      <c r="P296" s="157">
        <f t="shared" si="51"/>
        <v>0</v>
      </c>
      <c r="Q296" s="157">
        <v>2.9999999999999997E-4</v>
      </c>
      <c r="R296" s="157">
        <f t="shared" si="52"/>
        <v>4.7106000000000002E-2</v>
      </c>
      <c r="S296" s="157">
        <v>0</v>
      </c>
      <c r="T296" s="158">
        <f t="shared" si="5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59" t="s">
        <v>286</v>
      </c>
      <c r="AT296" s="159" t="s">
        <v>240</v>
      </c>
      <c r="AU296" s="159" t="s">
        <v>89</v>
      </c>
      <c r="AY296" s="14" t="s">
        <v>237</v>
      </c>
      <c r="BE296" s="160">
        <f t="shared" si="54"/>
        <v>0</v>
      </c>
      <c r="BF296" s="160">
        <f t="shared" si="55"/>
        <v>0</v>
      </c>
      <c r="BG296" s="160">
        <f t="shared" si="56"/>
        <v>0</v>
      </c>
      <c r="BH296" s="160">
        <f t="shared" si="57"/>
        <v>0</v>
      </c>
      <c r="BI296" s="160">
        <f t="shared" si="58"/>
        <v>0</v>
      </c>
      <c r="BJ296" s="14" t="s">
        <v>89</v>
      </c>
      <c r="BK296" s="160">
        <f t="shared" si="59"/>
        <v>0</v>
      </c>
      <c r="BL296" s="14" t="s">
        <v>286</v>
      </c>
      <c r="BM296" s="159" t="s">
        <v>745</v>
      </c>
    </row>
    <row r="297" spans="1:65" s="2" customFormat="1" ht="33" customHeight="1" x14ac:dyDescent="0.2">
      <c r="A297" s="29"/>
      <c r="B297" s="146"/>
      <c r="C297" s="161" t="s">
        <v>746</v>
      </c>
      <c r="D297" s="161" t="s">
        <v>310</v>
      </c>
      <c r="E297" s="162"/>
      <c r="F297" s="163" t="s">
        <v>4830</v>
      </c>
      <c r="G297" s="164" t="s">
        <v>242</v>
      </c>
      <c r="H297" s="165">
        <v>320.32100000000003</v>
      </c>
      <c r="I297" s="166"/>
      <c r="J297" s="167">
        <f t="shared" si="50"/>
        <v>0</v>
      </c>
      <c r="K297" s="168"/>
      <c r="L297" s="169"/>
      <c r="M297" s="170" t="s">
        <v>1</v>
      </c>
      <c r="N297" s="171" t="s">
        <v>43</v>
      </c>
      <c r="O297" s="54"/>
      <c r="P297" s="157">
        <f t="shared" si="51"/>
        <v>0</v>
      </c>
      <c r="Q297" s="157">
        <v>3.5999999999999999E-3</v>
      </c>
      <c r="R297" s="157">
        <f t="shared" si="52"/>
        <v>1.1531556000000001</v>
      </c>
      <c r="S297" s="157">
        <v>0</v>
      </c>
      <c r="T297" s="158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59" t="s">
        <v>312</v>
      </c>
      <c r="AT297" s="159" t="s">
        <v>310</v>
      </c>
      <c r="AU297" s="159" t="s">
        <v>89</v>
      </c>
      <c r="AY297" s="14" t="s">
        <v>237</v>
      </c>
      <c r="BE297" s="160">
        <f t="shared" si="54"/>
        <v>0</v>
      </c>
      <c r="BF297" s="160">
        <f t="shared" si="55"/>
        <v>0</v>
      </c>
      <c r="BG297" s="160">
        <f t="shared" si="56"/>
        <v>0</v>
      </c>
      <c r="BH297" s="160">
        <f t="shared" si="57"/>
        <v>0</v>
      </c>
      <c r="BI297" s="160">
        <f t="shared" si="58"/>
        <v>0</v>
      </c>
      <c r="BJ297" s="14" t="s">
        <v>89</v>
      </c>
      <c r="BK297" s="160">
        <f t="shared" si="59"/>
        <v>0</v>
      </c>
      <c r="BL297" s="14" t="s">
        <v>286</v>
      </c>
      <c r="BM297" s="159" t="s">
        <v>747</v>
      </c>
    </row>
    <row r="298" spans="1:65" s="2" customFormat="1" ht="21.75" customHeight="1" x14ac:dyDescent="0.2">
      <c r="A298" s="29"/>
      <c r="B298" s="146"/>
      <c r="C298" s="147" t="s">
        <v>586</v>
      </c>
      <c r="D298" s="147" t="s">
        <v>240</v>
      </c>
      <c r="E298" s="148"/>
      <c r="F298" s="149" t="s">
        <v>748</v>
      </c>
      <c r="G298" s="150" t="s">
        <v>242</v>
      </c>
      <c r="H298" s="151">
        <v>175.5</v>
      </c>
      <c r="I298" s="152"/>
      <c r="J298" s="153">
        <f t="shared" si="50"/>
        <v>0</v>
      </c>
      <c r="K298" s="154"/>
      <c r="L298" s="30"/>
      <c r="M298" s="155" t="s">
        <v>1</v>
      </c>
      <c r="N298" s="156" t="s">
        <v>43</v>
      </c>
      <c r="O298" s="54"/>
      <c r="P298" s="157">
        <f t="shared" si="51"/>
        <v>0</v>
      </c>
      <c r="Q298" s="157">
        <v>0</v>
      </c>
      <c r="R298" s="157">
        <f t="shared" si="52"/>
        <v>0</v>
      </c>
      <c r="S298" s="157">
        <v>0</v>
      </c>
      <c r="T298" s="158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59" t="s">
        <v>286</v>
      </c>
      <c r="AT298" s="159" t="s">
        <v>240</v>
      </c>
      <c r="AU298" s="159" t="s">
        <v>89</v>
      </c>
      <c r="AY298" s="14" t="s">
        <v>237</v>
      </c>
      <c r="BE298" s="160">
        <f t="shared" si="54"/>
        <v>0</v>
      </c>
      <c r="BF298" s="160">
        <f t="shared" si="55"/>
        <v>0</v>
      </c>
      <c r="BG298" s="160">
        <f t="shared" si="56"/>
        <v>0</v>
      </c>
      <c r="BH298" s="160">
        <f t="shared" si="57"/>
        <v>0</v>
      </c>
      <c r="BI298" s="160">
        <f t="shared" si="58"/>
        <v>0</v>
      </c>
      <c r="BJ298" s="14" t="s">
        <v>89</v>
      </c>
      <c r="BK298" s="160">
        <f t="shared" si="59"/>
        <v>0</v>
      </c>
      <c r="BL298" s="14" t="s">
        <v>286</v>
      </c>
      <c r="BM298" s="159" t="s">
        <v>749</v>
      </c>
    </row>
    <row r="299" spans="1:65" s="2" customFormat="1" ht="21.75" customHeight="1" x14ac:dyDescent="0.2">
      <c r="A299" s="29"/>
      <c r="B299" s="146"/>
      <c r="C299" s="161" t="s">
        <v>750</v>
      </c>
      <c r="D299" s="161" t="s">
        <v>310</v>
      </c>
      <c r="E299" s="162"/>
      <c r="F299" s="163" t="s">
        <v>751</v>
      </c>
      <c r="G299" s="164" t="s">
        <v>491</v>
      </c>
      <c r="H299" s="165">
        <v>26.324999999999999</v>
      </c>
      <c r="I299" s="166"/>
      <c r="J299" s="167">
        <f t="shared" si="50"/>
        <v>0</v>
      </c>
      <c r="K299" s="168"/>
      <c r="L299" s="169"/>
      <c r="M299" s="170" t="s">
        <v>1</v>
      </c>
      <c r="N299" s="171" t="s">
        <v>43</v>
      </c>
      <c r="O299" s="54"/>
      <c r="P299" s="157">
        <f t="shared" si="51"/>
        <v>0</v>
      </c>
      <c r="Q299" s="157">
        <v>1.95E-2</v>
      </c>
      <c r="R299" s="157">
        <f t="shared" si="52"/>
        <v>0.5133375</v>
      </c>
      <c r="S299" s="157">
        <v>0</v>
      </c>
      <c r="T299" s="158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59" t="s">
        <v>312</v>
      </c>
      <c r="AT299" s="159" t="s">
        <v>310</v>
      </c>
      <c r="AU299" s="159" t="s">
        <v>89</v>
      </c>
      <c r="AY299" s="14" t="s">
        <v>237</v>
      </c>
      <c r="BE299" s="160">
        <f t="shared" si="54"/>
        <v>0</v>
      </c>
      <c r="BF299" s="160">
        <f t="shared" si="55"/>
        <v>0</v>
      </c>
      <c r="BG299" s="160">
        <f t="shared" si="56"/>
        <v>0</v>
      </c>
      <c r="BH299" s="160">
        <f t="shared" si="57"/>
        <v>0</v>
      </c>
      <c r="BI299" s="160">
        <f t="shared" si="58"/>
        <v>0</v>
      </c>
      <c r="BJ299" s="14" t="s">
        <v>89</v>
      </c>
      <c r="BK299" s="160">
        <f t="shared" si="59"/>
        <v>0</v>
      </c>
      <c r="BL299" s="14" t="s">
        <v>286</v>
      </c>
      <c r="BM299" s="159" t="s">
        <v>752</v>
      </c>
    </row>
    <row r="300" spans="1:65" s="2" customFormat="1" ht="21.75" customHeight="1" x14ac:dyDescent="0.2">
      <c r="A300" s="29"/>
      <c r="B300" s="146"/>
      <c r="C300" s="147" t="s">
        <v>588</v>
      </c>
      <c r="D300" s="147" t="s">
        <v>240</v>
      </c>
      <c r="E300" s="148"/>
      <c r="F300" s="149" t="s">
        <v>753</v>
      </c>
      <c r="G300" s="150" t="s">
        <v>376</v>
      </c>
      <c r="H300" s="151">
        <v>142.6</v>
      </c>
      <c r="I300" s="152"/>
      <c r="J300" s="153">
        <f t="shared" si="50"/>
        <v>0</v>
      </c>
      <c r="K300" s="154"/>
      <c r="L300" s="30"/>
      <c r="M300" s="155" t="s">
        <v>1</v>
      </c>
      <c r="N300" s="156" t="s">
        <v>43</v>
      </c>
      <c r="O300" s="54"/>
      <c r="P300" s="157">
        <f t="shared" si="51"/>
        <v>0</v>
      </c>
      <c r="Q300" s="157">
        <v>0</v>
      </c>
      <c r="R300" s="157">
        <f t="shared" si="52"/>
        <v>0</v>
      </c>
      <c r="S300" s="157">
        <v>0</v>
      </c>
      <c r="T300" s="158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59" t="s">
        <v>286</v>
      </c>
      <c r="AT300" s="159" t="s">
        <v>240</v>
      </c>
      <c r="AU300" s="159" t="s">
        <v>89</v>
      </c>
      <c r="AY300" s="14" t="s">
        <v>237</v>
      </c>
      <c r="BE300" s="160">
        <f t="shared" si="54"/>
        <v>0</v>
      </c>
      <c r="BF300" s="160">
        <f t="shared" si="55"/>
        <v>0</v>
      </c>
      <c r="BG300" s="160">
        <f t="shared" si="56"/>
        <v>0</v>
      </c>
      <c r="BH300" s="160">
        <f t="shared" si="57"/>
        <v>0</v>
      </c>
      <c r="BI300" s="160">
        <f t="shared" si="58"/>
        <v>0</v>
      </c>
      <c r="BJ300" s="14" t="s">
        <v>89</v>
      </c>
      <c r="BK300" s="160">
        <f t="shared" si="59"/>
        <v>0</v>
      </c>
      <c r="BL300" s="14" t="s">
        <v>286</v>
      </c>
      <c r="BM300" s="159" t="s">
        <v>754</v>
      </c>
    </row>
    <row r="301" spans="1:65" s="2" customFormat="1" ht="21.75" customHeight="1" x14ac:dyDescent="0.2">
      <c r="A301" s="29"/>
      <c r="B301" s="146"/>
      <c r="C301" s="161" t="s">
        <v>755</v>
      </c>
      <c r="D301" s="161" t="s">
        <v>310</v>
      </c>
      <c r="E301" s="162"/>
      <c r="F301" s="163" t="s">
        <v>756</v>
      </c>
      <c r="G301" s="164" t="s">
        <v>491</v>
      </c>
      <c r="H301" s="165">
        <v>28.52</v>
      </c>
      <c r="I301" s="166"/>
      <c r="J301" s="167">
        <f t="shared" si="50"/>
        <v>0</v>
      </c>
      <c r="K301" s="168"/>
      <c r="L301" s="169"/>
      <c r="M301" s="170" t="s">
        <v>1</v>
      </c>
      <c r="N301" s="171" t="s">
        <v>43</v>
      </c>
      <c r="O301" s="54"/>
      <c r="P301" s="157">
        <f t="shared" si="51"/>
        <v>0</v>
      </c>
      <c r="Q301" s="157">
        <v>1.4500000000000001E-2</v>
      </c>
      <c r="R301" s="157">
        <f t="shared" si="52"/>
        <v>0.41354000000000002</v>
      </c>
      <c r="S301" s="157">
        <v>0</v>
      </c>
      <c r="T301" s="158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59" t="s">
        <v>312</v>
      </c>
      <c r="AT301" s="159" t="s">
        <v>310</v>
      </c>
      <c r="AU301" s="159" t="s">
        <v>89</v>
      </c>
      <c r="AY301" s="14" t="s">
        <v>237</v>
      </c>
      <c r="BE301" s="160">
        <f t="shared" si="54"/>
        <v>0</v>
      </c>
      <c r="BF301" s="160">
        <f t="shared" si="55"/>
        <v>0</v>
      </c>
      <c r="BG301" s="160">
        <f t="shared" si="56"/>
        <v>0</v>
      </c>
      <c r="BH301" s="160">
        <f t="shared" si="57"/>
        <v>0</v>
      </c>
      <c r="BI301" s="160">
        <f t="shared" si="58"/>
        <v>0</v>
      </c>
      <c r="BJ301" s="14" t="s">
        <v>89</v>
      </c>
      <c r="BK301" s="160">
        <f t="shared" si="59"/>
        <v>0</v>
      </c>
      <c r="BL301" s="14" t="s">
        <v>286</v>
      </c>
      <c r="BM301" s="159" t="s">
        <v>757</v>
      </c>
    </row>
    <row r="302" spans="1:65" s="2" customFormat="1" ht="33" customHeight="1" x14ac:dyDescent="0.2">
      <c r="A302" s="29"/>
      <c r="B302" s="146"/>
      <c r="C302" s="147" t="s">
        <v>590</v>
      </c>
      <c r="D302" s="147" t="s">
        <v>240</v>
      </c>
      <c r="E302" s="148"/>
      <c r="F302" s="149" t="s">
        <v>758</v>
      </c>
      <c r="G302" s="150" t="s">
        <v>242</v>
      </c>
      <c r="H302" s="151">
        <v>2221.58</v>
      </c>
      <c r="I302" s="152"/>
      <c r="J302" s="153">
        <f t="shared" si="50"/>
        <v>0</v>
      </c>
      <c r="K302" s="154"/>
      <c r="L302" s="30"/>
      <c r="M302" s="155" t="s">
        <v>1</v>
      </c>
      <c r="N302" s="156" t="s">
        <v>43</v>
      </c>
      <c r="O302" s="54"/>
      <c r="P302" s="157">
        <f t="shared" si="51"/>
        <v>0</v>
      </c>
      <c r="Q302" s="157">
        <v>1.2E-4</v>
      </c>
      <c r="R302" s="157">
        <f t="shared" si="52"/>
        <v>0.26658959999999998</v>
      </c>
      <c r="S302" s="157">
        <v>0</v>
      </c>
      <c r="T302" s="158">
        <f t="shared" si="5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59" t="s">
        <v>286</v>
      </c>
      <c r="AT302" s="159" t="s">
        <v>240</v>
      </c>
      <c r="AU302" s="159" t="s">
        <v>89</v>
      </c>
      <c r="AY302" s="14" t="s">
        <v>237</v>
      </c>
      <c r="BE302" s="160">
        <f t="shared" si="54"/>
        <v>0</v>
      </c>
      <c r="BF302" s="160">
        <f t="shared" si="55"/>
        <v>0</v>
      </c>
      <c r="BG302" s="160">
        <f t="shared" si="56"/>
        <v>0</v>
      </c>
      <c r="BH302" s="160">
        <f t="shared" si="57"/>
        <v>0</v>
      </c>
      <c r="BI302" s="160">
        <f t="shared" si="58"/>
        <v>0</v>
      </c>
      <c r="BJ302" s="14" t="s">
        <v>89</v>
      </c>
      <c r="BK302" s="160">
        <f t="shared" si="59"/>
        <v>0</v>
      </c>
      <c r="BL302" s="14" t="s">
        <v>286</v>
      </c>
      <c r="BM302" s="159" t="s">
        <v>759</v>
      </c>
    </row>
    <row r="303" spans="1:65" s="2" customFormat="1" ht="21.75" customHeight="1" x14ac:dyDescent="0.2">
      <c r="A303" s="29"/>
      <c r="B303" s="146"/>
      <c r="C303" s="161" t="s">
        <v>760</v>
      </c>
      <c r="D303" s="161" t="s">
        <v>310</v>
      </c>
      <c r="E303" s="162"/>
      <c r="F303" s="163" t="s">
        <v>761</v>
      </c>
      <c r="G303" s="164" t="s">
        <v>242</v>
      </c>
      <c r="H303" s="165">
        <v>4532.0230000000001</v>
      </c>
      <c r="I303" s="166"/>
      <c r="J303" s="167">
        <f t="shared" si="50"/>
        <v>0</v>
      </c>
      <c r="K303" s="168"/>
      <c r="L303" s="169"/>
      <c r="M303" s="170" t="s">
        <v>1</v>
      </c>
      <c r="N303" s="171" t="s">
        <v>43</v>
      </c>
      <c r="O303" s="54"/>
      <c r="P303" s="157">
        <f t="shared" si="51"/>
        <v>0</v>
      </c>
      <c r="Q303" s="157">
        <v>4.64E-3</v>
      </c>
      <c r="R303" s="157">
        <f t="shared" si="52"/>
        <v>21.02858672</v>
      </c>
      <c r="S303" s="157">
        <v>0</v>
      </c>
      <c r="T303" s="158">
        <f t="shared" si="5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59" t="s">
        <v>312</v>
      </c>
      <c r="AT303" s="159" t="s">
        <v>310</v>
      </c>
      <c r="AU303" s="159" t="s">
        <v>89</v>
      </c>
      <c r="AY303" s="14" t="s">
        <v>237</v>
      </c>
      <c r="BE303" s="160">
        <f t="shared" si="54"/>
        <v>0</v>
      </c>
      <c r="BF303" s="160">
        <f t="shared" si="55"/>
        <v>0</v>
      </c>
      <c r="BG303" s="160">
        <f t="shared" si="56"/>
        <v>0</v>
      </c>
      <c r="BH303" s="160">
        <f t="shared" si="57"/>
        <v>0</v>
      </c>
      <c r="BI303" s="160">
        <f t="shared" si="58"/>
        <v>0</v>
      </c>
      <c r="BJ303" s="14" t="s">
        <v>89</v>
      </c>
      <c r="BK303" s="160">
        <f t="shared" si="59"/>
        <v>0</v>
      </c>
      <c r="BL303" s="14" t="s">
        <v>286</v>
      </c>
      <c r="BM303" s="159" t="s">
        <v>762</v>
      </c>
    </row>
    <row r="304" spans="1:65" s="2" customFormat="1" ht="21.75" customHeight="1" x14ac:dyDescent="0.2">
      <c r="A304" s="29"/>
      <c r="B304" s="146"/>
      <c r="C304" s="147" t="s">
        <v>592</v>
      </c>
      <c r="D304" s="147" t="s">
        <v>240</v>
      </c>
      <c r="E304" s="148"/>
      <c r="F304" s="149" t="s">
        <v>763</v>
      </c>
      <c r="G304" s="150" t="s">
        <v>242</v>
      </c>
      <c r="H304" s="151">
        <v>273.89999999999998</v>
      </c>
      <c r="I304" s="152"/>
      <c r="J304" s="153">
        <f t="shared" si="50"/>
        <v>0</v>
      </c>
      <c r="K304" s="154"/>
      <c r="L304" s="30"/>
      <c r="M304" s="155" t="s">
        <v>1</v>
      </c>
      <c r="N304" s="156" t="s">
        <v>43</v>
      </c>
      <c r="O304" s="54"/>
      <c r="P304" s="157">
        <f t="shared" si="51"/>
        <v>0</v>
      </c>
      <c r="Q304" s="157">
        <v>1.2E-4</v>
      </c>
      <c r="R304" s="157">
        <f t="shared" si="52"/>
        <v>3.2868000000000001E-2</v>
      </c>
      <c r="S304" s="157">
        <v>0</v>
      </c>
      <c r="T304" s="158">
        <f t="shared" si="5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59" t="s">
        <v>286</v>
      </c>
      <c r="AT304" s="159" t="s">
        <v>240</v>
      </c>
      <c r="AU304" s="159" t="s">
        <v>89</v>
      </c>
      <c r="AY304" s="14" t="s">
        <v>237</v>
      </c>
      <c r="BE304" s="160">
        <f t="shared" si="54"/>
        <v>0</v>
      </c>
      <c r="BF304" s="160">
        <f t="shared" si="55"/>
        <v>0</v>
      </c>
      <c r="BG304" s="160">
        <f t="shared" si="56"/>
        <v>0</v>
      </c>
      <c r="BH304" s="160">
        <f t="shared" si="57"/>
        <v>0</v>
      </c>
      <c r="BI304" s="160">
        <f t="shared" si="58"/>
        <v>0</v>
      </c>
      <c r="BJ304" s="14" t="s">
        <v>89</v>
      </c>
      <c r="BK304" s="160">
        <f t="shared" si="59"/>
        <v>0</v>
      </c>
      <c r="BL304" s="14" t="s">
        <v>286</v>
      </c>
      <c r="BM304" s="159" t="s">
        <v>764</v>
      </c>
    </row>
    <row r="305" spans="1:65" s="2" customFormat="1" ht="33" customHeight="1" x14ac:dyDescent="0.2">
      <c r="A305" s="29"/>
      <c r="B305" s="146"/>
      <c r="C305" s="161" t="s">
        <v>765</v>
      </c>
      <c r="D305" s="161" t="s">
        <v>310</v>
      </c>
      <c r="E305" s="162"/>
      <c r="F305" s="163" t="s">
        <v>766</v>
      </c>
      <c r="G305" s="164" t="s">
        <v>242</v>
      </c>
      <c r="H305" s="165">
        <v>279.37799999999999</v>
      </c>
      <c r="I305" s="166"/>
      <c r="J305" s="167">
        <f t="shared" si="50"/>
        <v>0</v>
      </c>
      <c r="K305" s="168"/>
      <c r="L305" s="169"/>
      <c r="M305" s="170" t="s">
        <v>1</v>
      </c>
      <c r="N305" s="171" t="s">
        <v>43</v>
      </c>
      <c r="O305" s="54"/>
      <c r="P305" s="157">
        <f t="shared" si="51"/>
        <v>0</v>
      </c>
      <c r="Q305" s="157">
        <v>1.65E-3</v>
      </c>
      <c r="R305" s="157">
        <f t="shared" si="52"/>
        <v>0.46097369999999999</v>
      </c>
      <c r="S305" s="157">
        <v>0</v>
      </c>
      <c r="T305" s="158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59" t="s">
        <v>312</v>
      </c>
      <c r="AT305" s="159" t="s">
        <v>310</v>
      </c>
      <c r="AU305" s="159" t="s">
        <v>89</v>
      </c>
      <c r="AY305" s="14" t="s">
        <v>237</v>
      </c>
      <c r="BE305" s="160">
        <f t="shared" si="54"/>
        <v>0</v>
      </c>
      <c r="BF305" s="160">
        <f t="shared" si="55"/>
        <v>0</v>
      </c>
      <c r="BG305" s="160">
        <f t="shared" si="56"/>
        <v>0</v>
      </c>
      <c r="BH305" s="160">
        <f t="shared" si="57"/>
        <v>0</v>
      </c>
      <c r="BI305" s="160">
        <f t="shared" si="58"/>
        <v>0</v>
      </c>
      <c r="BJ305" s="14" t="s">
        <v>89</v>
      </c>
      <c r="BK305" s="160">
        <f t="shared" si="59"/>
        <v>0</v>
      </c>
      <c r="BL305" s="14" t="s">
        <v>286</v>
      </c>
      <c r="BM305" s="159" t="s">
        <v>767</v>
      </c>
    </row>
    <row r="306" spans="1:65" s="2" customFormat="1" ht="21.75" customHeight="1" x14ac:dyDescent="0.2">
      <c r="A306" s="29"/>
      <c r="B306" s="146"/>
      <c r="C306" s="147" t="s">
        <v>594</v>
      </c>
      <c r="D306" s="147" t="s">
        <v>240</v>
      </c>
      <c r="E306" s="148"/>
      <c r="F306" s="149" t="s">
        <v>768</v>
      </c>
      <c r="G306" s="150" t="s">
        <v>307</v>
      </c>
      <c r="H306" s="151">
        <v>19088.939999999999</v>
      </c>
      <c r="I306" s="152"/>
      <c r="J306" s="153">
        <f t="shared" si="50"/>
        <v>0</v>
      </c>
      <c r="K306" s="154"/>
      <c r="L306" s="30"/>
      <c r="M306" s="155" t="s">
        <v>1</v>
      </c>
      <c r="N306" s="156" t="s">
        <v>43</v>
      </c>
      <c r="O306" s="54"/>
      <c r="P306" s="157">
        <f t="shared" si="51"/>
        <v>0</v>
      </c>
      <c r="Q306" s="157">
        <v>0</v>
      </c>
      <c r="R306" s="157">
        <f t="shared" si="52"/>
        <v>0</v>
      </c>
      <c r="S306" s="157">
        <v>0</v>
      </c>
      <c r="T306" s="158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59" t="s">
        <v>286</v>
      </c>
      <c r="AT306" s="159" t="s">
        <v>240</v>
      </c>
      <c r="AU306" s="159" t="s">
        <v>89</v>
      </c>
      <c r="AY306" s="14" t="s">
        <v>237</v>
      </c>
      <c r="BE306" s="160">
        <f t="shared" si="54"/>
        <v>0</v>
      </c>
      <c r="BF306" s="160">
        <f t="shared" si="55"/>
        <v>0</v>
      </c>
      <c r="BG306" s="160">
        <f t="shared" si="56"/>
        <v>0</v>
      </c>
      <c r="BH306" s="160">
        <f t="shared" si="57"/>
        <v>0</v>
      </c>
      <c r="BI306" s="160">
        <f t="shared" si="58"/>
        <v>0</v>
      </c>
      <c r="BJ306" s="14" t="s">
        <v>89</v>
      </c>
      <c r="BK306" s="160">
        <f t="shared" si="59"/>
        <v>0</v>
      </c>
      <c r="BL306" s="14" t="s">
        <v>286</v>
      </c>
      <c r="BM306" s="159" t="s">
        <v>769</v>
      </c>
    </row>
    <row r="307" spans="1:65" s="2" customFormat="1" ht="16.5" customHeight="1" x14ac:dyDescent="0.2">
      <c r="A307" s="29"/>
      <c r="B307" s="146"/>
      <c r="C307" s="161" t="s">
        <v>770</v>
      </c>
      <c r="D307" s="161" t="s">
        <v>310</v>
      </c>
      <c r="E307" s="162"/>
      <c r="F307" s="163" t="s">
        <v>771</v>
      </c>
      <c r="G307" s="164" t="s">
        <v>307</v>
      </c>
      <c r="H307" s="165">
        <v>19088.939999999999</v>
      </c>
      <c r="I307" s="166"/>
      <c r="J307" s="167">
        <f t="shared" si="50"/>
        <v>0</v>
      </c>
      <c r="K307" s="168"/>
      <c r="L307" s="169"/>
      <c r="M307" s="170" t="s">
        <v>1</v>
      </c>
      <c r="N307" s="171" t="s">
        <v>43</v>
      </c>
      <c r="O307" s="54"/>
      <c r="P307" s="157">
        <f t="shared" si="51"/>
        <v>0</v>
      </c>
      <c r="Q307" s="157">
        <v>3.5000005238635599E-4</v>
      </c>
      <c r="R307" s="157">
        <f t="shared" si="52"/>
        <v>6.6811300000000058</v>
      </c>
      <c r="S307" s="157">
        <v>0</v>
      </c>
      <c r="T307" s="158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59" t="s">
        <v>312</v>
      </c>
      <c r="AT307" s="159" t="s">
        <v>310</v>
      </c>
      <c r="AU307" s="159" t="s">
        <v>89</v>
      </c>
      <c r="AY307" s="14" t="s">
        <v>237</v>
      </c>
      <c r="BE307" s="160">
        <f t="shared" si="54"/>
        <v>0</v>
      </c>
      <c r="BF307" s="160">
        <f t="shared" si="55"/>
        <v>0</v>
      </c>
      <c r="BG307" s="160">
        <f t="shared" si="56"/>
        <v>0</v>
      </c>
      <c r="BH307" s="160">
        <f t="shared" si="57"/>
        <v>0</v>
      </c>
      <c r="BI307" s="160">
        <f t="shared" si="58"/>
        <v>0</v>
      </c>
      <c r="BJ307" s="14" t="s">
        <v>89</v>
      </c>
      <c r="BK307" s="160">
        <f t="shared" si="59"/>
        <v>0</v>
      </c>
      <c r="BL307" s="14" t="s">
        <v>286</v>
      </c>
      <c r="BM307" s="159" t="s">
        <v>772</v>
      </c>
    </row>
    <row r="308" spans="1:65" s="2" customFormat="1" ht="16.5" customHeight="1" x14ac:dyDescent="0.2">
      <c r="A308" s="29"/>
      <c r="B308" s="146"/>
      <c r="C308" s="161" t="s">
        <v>596</v>
      </c>
      <c r="D308" s="161" t="s">
        <v>310</v>
      </c>
      <c r="E308" s="162"/>
      <c r="F308" s="163" t="s">
        <v>773</v>
      </c>
      <c r="G308" s="164" t="s">
        <v>307</v>
      </c>
      <c r="H308" s="165">
        <v>19088.939999999999</v>
      </c>
      <c r="I308" s="166"/>
      <c r="J308" s="167">
        <f t="shared" si="50"/>
        <v>0</v>
      </c>
      <c r="K308" s="168"/>
      <c r="L308" s="169"/>
      <c r="M308" s="170" t="s">
        <v>1</v>
      </c>
      <c r="N308" s="171" t="s">
        <v>43</v>
      </c>
      <c r="O308" s="54"/>
      <c r="P308" s="157">
        <f t="shared" si="51"/>
        <v>0</v>
      </c>
      <c r="Q308" s="157">
        <v>3.5000005238635599E-4</v>
      </c>
      <c r="R308" s="157">
        <f t="shared" si="52"/>
        <v>6.6811300000000058</v>
      </c>
      <c r="S308" s="157">
        <v>0</v>
      </c>
      <c r="T308" s="158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59" t="s">
        <v>312</v>
      </c>
      <c r="AT308" s="159" t="s">
        <v>310</v>
      </c>
      <c r="AU308" s="159" t="s">
        <v>89</v>
      </c>
      <c r="AY308" s="14" t="s">
        <v>237</v>
      </c>
      <c r="BE308" s="160">
        <f t="shared" si="54"/>
        <v>0</v>
      </c>
      <c r="BF308" s="160">
        <f t="shared" si="55"/>
        <v>0</v>
      </c>
      <c r="BG308" s="160">
        <f t="shared" si="56"/>
        <v>0</v>
      </c>
      <c r="BH308" s="160">
        <f t="shared" si="57"/>
        <v>0</v>
      </c>
      <c r="BI308" s="160">
        <f t="shared" si="58"/>
        <v>0</v>
      </c>
      <c r="BJ308" s="14" t="s">
        <v>89</v>
      </c>
      <c r="BK308" s="160">
        <f t="shared" si="59"/>
        <v>0</v>
      </c>
      <c r="BL308" s="14" t="s">
        <v>286</v>
      </c>
      <c r="BM308" s="159" t="s">
        <v>774</v>
      </c>
    </row>
    <row r="309" spans="1:65" s="2" customFormat="1" ht="21.75" customHeight="1" x14ac:dyDescent="0.2">
      <c r="A309" s="29"/>
      <c r="B309" s="146"/>
      <c r="C309" s="147" t="s">
        <v>775</v>
      </c>
      <c r="D309" s="147" t="s">
        <v>240</v>
      </c>
      <c r="E309" s="148"/>
      <c r="F309" s="149" t="s">
        <v>776</v>
      </c>
      <c r="G309" s="150" t="s">
        <v>266</v>
      </c>
      <c r="H309" s="151">
        <v>37.277999999999999</v>
      </c>
      <c r="I309" s="152"/>
      <c r="J309" s="153">
        <f t="shared" si="50"/>
        <v>0</v>
      </c>
      <c r="K309" s="154"/>
      <c r="L309" s="30"/>
      <c r="M309" s="155" t="s">
        <v>1</v>
      </c>
      <c r="N309" s="156" t="s">
        <v>43</v>
      </c>
      <c r="O309" s="54"/>
      <c r="P309" s="157">
        <f t="shared" si="51"/>
        <v>0</v>
      </c>
      <c r="Q309" s="157">
        <v>0</v>
      </c>
      <c r="R309" s="157">
        <f t="shared" si="52"/>
        <v>0</v>
      </c>
      <c r="S309" s="157">
        <v>0</v>
      </c>
      <c r="T309" s="158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59" t="s">
        <v>286</v>
      </c>
      <c r="AT309" s="159" t="s">
        <v>240</v>
      </c>
      <c r="AU309" s="159" t="s">
        <v>89</v>
      </c>
      <c r="AY309" s="14" t="s">
        <v>237</v>
      </c>
      <c r="BE309" s="160">
        <f t="shared" si="54"/>
        <v>0</v>
      </c>
      <c r="BF309" s="160">
        <f t="shared" si="55"/>
        <v>0</v>
      </c>
      <c r="BG309" s="160">
        <f t="shared" si="56"/>
        <v>0</v>
      </c>
      <c r="BH309" s="160">
        <f t="shared" si="57"/>
        <v>0</v>
      </c>
      <c r="BI309" s="160">
        <f t="shared" si="58"/>
        <v>0</v>
      </c>
      <c r="BJ309" s="14" t="s">
        <v>89</v>
      </c>
      <c r="BK309" s="160">
        <f t="shared" si="59"/>
        <v>0</v>
      </c>
      <c r="BL309" s="14" t="s">
        <v>286</v>
      </c>
      <c r="BM309" s="159" t="s">
        <v>777</v>
      </c>
    </row>
    <row r="310" spans="1:65" s="2" customFormat="1" ht="21.75" customHeight="1" x14ac:dyDescent="0.2">
      <c r="A310" s="29"/>
      <c r="B310" s="146"/>
      <c r="C310" s="147" t="s">
        <v>598</v>
      </c>
      <c r="D310" s="147" t="s">
        <v>240</v>
      </c>
      <c r="E310" s="148"/>
      <c r="F310" s="149" t="s">
        <v>778</v>
      </c>
      <c r="G310" s="150" t="s">
        <v>266</v>
      </c>
      <c r="H310" s="151">
        <v>37.277999999999999</v>
      </c>
      <c r="I310" s="152"/>
      <c r="J310" s="153">
        <f t="shared" si="50"/>
        <v>0</v>
      </c>
      <c r="K310" s="154"/>
      <c r="L310" s="30"/>
      <c r="M310" s="155" t="s">
        <v>1</v>
      </c>
      <c r="N310" s="156" t="s">
        <v>43</v>
      </c>
      <c r="O310" s="54"/>
      <c r="P310" s="157">
        <f t="shared" si="51"/>
        <v>0</v>
      </c>
      <c r="Q310" s="157">
        <v>0</v>
      </c>
      <c r="R310" s="157">
        <f t="shared" si="52"/>
        <v>0</v>
      </c>
      <c r="S310" s="157">
        <v>0</v>
      </c>
      <c r="T310" s="158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59" t="s">
        <v>286</v>
      </c>
      <c r="AT310" s="159" t="s">
        <v>240</v>
      </c>
      <c r="AU310" s="159" t="s">
        <v>89</v>
      </c>
      <c r="AY310" s="14" t="s">
        <v>237</v>
      </c>
      <c r="BE310" s="160">
        <f t="shared" si="54"/>
        <v>0</v>
      </c>
      <c r="BF310" s="160">
        <f t="shared" si="55"/>
        <v>0</v>
      </c>
      <c r="BG310" s="160">
        <f t="shared" si="56"/>
        <v>0</v>
      </c>
      <c r="BH310" s="160">
        <f t="shared" si="57"/>
        <v>0</v>
      </c>
      <c r="BI310" s="160">
        <f t="shared" si="58"/>
        <v>0</v>
      </c>
      <c r="BJ310" s="14" t="s">
        <v>89</v>
      </c>
      <c r="BK310" s="160">
        <f t="shared" si="59"/>
        <v>0</v>
      </c>
      <c r="BL310" s="14" t="s">
        <v>286</v>
      </c>
      <c r="BM310" s="159" t="s">
        <v>779</v>
      </c>
    </row>
    <row r="311" spans="1:65" s="2" customFormat="1" ht="21.75" customHeight="1" x14ac:dyDescent="0.2">
      <c r="A311" s="29"/>
      <c r="B311" s="146"/>
      <c r="C311" s="147" t="s">
        <v>780</v>
      </c>
      <c r="D311" s="147" t="s">
        <v>240</v>
      </c>
      <c r="E311" s="148"/>
      <c r="F311" s="149" t="s">
        <v>781</v>
      </c>
      <c r="G311" s="150" t="s">
        <v>266</v>
      </c>
      <c r="H311" s="151">
        <v>37.277999999999999</v>
      </c>
      <c r="I311" s="152"/>
      <c r="J311" s="153">
        <f t="shared" si="50"/>
        <v>0</v>
      </c>
      <c r="K311" s="154"/>
      <c r="L311" s="30"/>
      <c r="M311" s="155" t="s">
        <v>1</v>
      </c>
      <c r="N311" s="156" t="s">
        <v>43</v>
      </c>
      <c r="O311" s="54"/>
      <c r="P311" s="157">
        <f t="shared" si="51"/>
        <v>0</v>
      </c>
      <c r="Q311" s="157">
        <v>0</v>
      </c>
      <c r="R311" s="157">
        <f t="shared" si="52"/>
        <v>0</v>
      </c>
      <c r="S311" s="157">
        <v>0</v>
      </c>
      <c r="T311" s="158">
        <f t="shared" si="5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59" t="s">
        <v>286</v>
      </c>
      <c r="AT311" s="159" t="s">
        <v>240</v>
      </c>
      <c r="AU311" s="159" t="s">
        <v>89</v>
      </c>
      <c r="AY311" s="14" t="s">
        <v>237</v>
      </c>
      <c r="BE311" s="160">
        <f t="shared" si="54"/>
        <v>0</v>
      </c>
      <c r="BF311" s="160">
        <f t="shared" si="55"/>
        <v>0</v>
      </c>
      <c r="BG311" s="160">
        <f t="shared" si="56"/>
        <v>0</v>
      </c>
      <c r="BH311" s="160">
        <f t="shared" si="57"/>
        <v>0</v>
      </c>
      <c r="BI311" s="160">
        <f t="shared" si="58"/>
        <v>0</v>
      </c>
      <c r="BJ311" s="14" t="s">
        <v>89</v>
      </c>
      <c r="BK311" s="160">
        <f t="shared" si="59"/>
        <v>0</v>
      </c>
      <c r="BL311" s="14" t="s">
        <v>286</v>
      </c>
      <c r="BM311" s="159" t="s">
        <v>782</v>
      </c>
    </row>
    <row r="312" spans="1:65" s="12" customFormat="1" ht="22.95" customHeight="1" x14ac:dyDescent="0.25">
      <c r="B312" s="134"/>
      <c r="D312" s="135" t="s">
        <v>76</v>
      </c>
      <c r="E312" s="144"/>
      <c r="F312" s="144" t="s">
        <v>783</v>
      </c>
      <c r="I312" s="137"/>
      <c r="J312" s="145">
        <f>BK312</f>
        <v>0</v>
      </c>
      <c r="L312" s="134"/>
      <c r="M312" s="138"/>
      <c r="N312" s="139"/>
      <c r="O312" s="139"/>
      <c r="P312" s="140">
        <f>SUM(P313:P316)</f>
        <v>0</v>
      </c>
      <c r="Q312" s="139"/>
      <c r="R312" s="140">
        <f>SUM(R313:R316)</f>
        <v>0</v>
      </c>
      <c r="S312" s="139"/>
      <c r="T312" s="141">
        <f>SUM(T313:T316)</f>
        <v>0.41415000000000002</v>
      </c>
      <c r="AR312" s="135" t="s">
        <v>89</v>
      </c>
      <c r="AT312" s="142" t="s">
        <v>76</v>
      </c>
      <c r="AU312" s="142" t="s">
        <v>83</v>
      </c>
      <c r="AY312" s="135" t="s">
        <v>237</v>
      </c>
      <c r="BK312" s="143">
        <f>SUM(BK313:BK316)</f>
        <v>0</v>
      </c>
    </row>
    <row r="313" spans="1:65" s="2" customFormat="1" ht="21.75" customHeight="1" x14ac:dyDescent="0.2">
      <c r="A313" s="29"/>
      <c r="B313" s="146"/>
      <c r="C313" s="147" t="s">
        <v>600</v>
      </c>
      <c r="D313" s="147" t="s">
        <v>240</v>
      </c>
      <c r="E313" s="148"/>
      <c r="F313" s="149" t="s">
        <v>784</v>
      </c>
      <c r="G313" s="150" t="s">
        <v>242</v>
      </c>
      <c r="H313" s="151">
        <v>82.5</v>
      </c>
      <c r="I313" s="152"/>
      <c r="J313" s="153">
        <f>ROUND(I313*H313,2)</f>
        <v>0</v>
      </c>
      <c r="K313" s="154"/>
      <c r="L313" s="30"/>
      <c r="M313" s="155" t="s">
        <v>1</v>
      </c>
      <c r="N313" s="156" t="s">
        <v>43</v>
      </c>
      <c r="O313" s="54"/>
      <c r="P313" s="157">
        <f>O313*H313</f>
        <v>0</v>
      </c>
      <c r="Q313" s="157">
        <v>0</v>
      </c>
      <c r="R313" s="157">
        <f>Q313*H313</f>
        <v>0</v>
      </c>
      <c r="S313" s="157">
        <v>5.0200000000000002E-3</v>
      </c>
      <c r="T313" s="158">
        <f>S313*H313</f>
        <v>0.41415000000000002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59" t="s">
        <v>286</v>
      </c>
      <c r="AT313" s="159" t="s">
        <v>240</v>
      </c>
      <c r="AU313" s="159" t="s">
        <v>89</v>
      </c>
      <c r="AY313" s="14" t="s">
        <v>237</v>
      </c>
      <c r="BE313" s="160">
        <f>IF(N313="základná",J313,0)</f>
        <v>0</v>
      </c>
      <c r="BF313" s="160">
        <f>IF(N313="znížená",J313,0)</f>
        <v>0</v>
      </c>
      <c r="BG313" s="160">
        <f>IF(N313="zákl. prenesená",J313,0)</f>
        <v>0</v>
      </c>
      <c r="BH313" s="160">
        <f>IF(N313="zníž. prenesená",J313,0)</f>
        <v>0</v>
      </c>
      <c r="BI313" s="160">
        <f>IF(N313="nulová",J313,0)</f>
        <v>0</v>
      </c>
      <c r="BJ313" s="14" t="s">
        <v>89</v>
      </c>
      <c r="BK313" s="160">
        <f>ROUND(I313*H313,2)</f>
        <v>0</v>
      </c>
      <c r="BL313" s="14" t="s">
        <v>286</v>
      </c>
      <c r="BM313" s="159" t="s">
        <v>785</v>
      </c>
    </row>
    <row r="314" spans="1:65" s="2" customFormat="1" ht="33" customHeight="1" x14ac:dyDescent="0.2">
      <c r="A314" s="29"/>
      <c r="B314" s="146"/>
      <c r="C314" s="147" t="s">
        <v>786</v>
      </c>
      <c r="D314" s="147" t="s">
        <v>240</v>
      </c>
      <c r="E314" s="148"/>
      <c r="F314" s="149" t="s">
        <v>787</v>
      </c>
      <c r="G314" s="150" t="s">
        <v>349</v>
      </c>
      <c r="H314" s="172"/>
      <c r="I314" s="152"/>
      <c r="J314" s="153">
        <f>ROUND(I314*H314,2)</f>
        <v>0</v>
      </c>
      <c r="K314" s="154"/>
      <c r="L314" s="30"/>
      <c r="M314" s="155" t="s">
        <v>1</v>
      </c>
      <c r="N314" s="156" t="s">
        <v>43</v>
      </c>
      <c r="O314" s="54"/>
      <c r="P314" s="157">
        <f>O314*H314</f>
        <v>0</v>
      </c>
      <c r="Q314" s="157">
        <v>0</v>
      </c>
      <c r="R314" s="157">
        <f>Q314*H314</f>
        <v>0</v>
      </c>
      <c r="S314" s="157">
        <v>0</v>
      </c>
      <c r="T314" s="158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59" t="s">
        <v>286</v>
      </c>
      <c r="AT314" s="159" t="s">
        <v>240</v>
      </c>
      <c r="AU314" s="159" t="s">
        <v>89</v>
      </c>
      <c r="AY314" s="14" t="s">
        <v>237</v>
      </c>
      <c r="BE314" s="160">
        <f>IF(N314="základná",J314,0)</f>
        <v>0</v>
      </c>
      <c r="BF314" s="160">
        <f>IF(N314="znížená",J314,0)</f>
        <v>0</v>
      </c>
      <c r="BG314" s="160">
        <f>IF(N314="zákl. prenesená",J314,0)</f>
        <v>0</v>
      </c>
      <c r="BH314" s="160">
        <f>IF(N314="zníž. prenesená",J314,0)</f>
        <v>0</v>
      </c>
      <c r="BI314" s="160">
        <f>IF(N314="nulová",J314,0)</f>
        <v>0</v>
      </c>
      <c r="BJ314" s="14" t="s">
        <v>89</v>
      </c>
      <c r="BK314" s="160">
        <f>ROUND(I314*H314,2)</f>
        <v>0</v>
      </c>
      <c r="BL314" s="14" t="s">
        <v>286</v>
      </c>
      <c r="BM314" s="159" t="s">
        <v>788</v>
      </c>
    </row>
    <row r="315" spans="1:65" s="2" customFormat="1" ht="21.75" customHeight="1" x14ac:dyDescent="0.2">
      <c r="A315" s="29"/>
      <c r="B315" s="146"/>
      <c r="C315" s="147" t="s">
        <v>602</v>
      </c>
      <c r="D315" s="147" t="s">
        <v>240</v>
      </c>
      <c r="E315" s="148"/>
      <c r="F315" s="149" t="s">
        <v>789</v>
      </c>
      <c r="G315" s="150" t="s">
        <v>349</v>
      </c>
      <c r="H315" s="172"/>
      <c r="I315" s="152"/>
      <c r="J315" s="153">
        <f>ROUND(I315*H315,2)</f>
        <v>0</v>
      </c>
      <c r="K315" s="154"/>
      <c r="L315" s="30"/>
      <c r="M315" s="155" t="s">
        <v>1</v>
      </c>
      <c r="N315" s="156" t="s">
        <v>43</v>
      </c>
      <c r="O315" s="54"/>
      <c r="P315" s="157">
        <f>O315*H315</f>
        <v>0</v>
      </c>
      <c r="Q315" s="157">
        <v>0</v>
      </c>
      <c r="R315" s="157">
        <f>Q315*H315</f>
        <v>0</v>
      </c>
      <c r="S315" s="157">
        <v>0</v>
      </c>
      <c r="T315" s="158">
        <f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59" t="s">
        <v>286</v>
      </c>
      <c r="AT315" s="159" t="s">
        <v>240</v>
      </c>
      <c r="AU315" s="159" t="s">
        <v>89</v>
      </c>
      <c r="AY315" s="14" t="s">
        <v>237</v>
      </c>
      <c r="BE315" s="160">
        <f>IF(N315="základná",J315,0)</f>
        <v>0</v>
      </c>
      <c r="BF315" s="160">
        <f>IF(N315="znížená",J315,0)</f>
        <v>0</v>
      </c>
      <c r="BG315" s="160">
        <f>IF(N315="zákl. prenesená",J315,0)</f>
        <v>0</v>
      </c>
      <c r="BH315" s="160">
        <f>IF(N315="zníž. prenesená",J315,0)</f>
        <v>0</v>
      </c>
      <c r="BI315" s="160">
        <f>IF(N315="nulová",J315,0)</f>
        <v>0</v>
      </c>
      <c r="BJ315" s="14" t="s">
        <v>89</v>
      </c>
      <c r="BK315" s="160">
        <f>ROUND(I315*H315,2)</f>
        <v>0</v>
      </c>
      <c r="BL315" s="14" t="s">
        <v>286</v>
      </c>
      <c r="BM315" s="159" t="s">
        <v>790</v>
      </c>
    </row>
    <row r="316" spans="1:65" s="2" customFormat="1" ht="21.75" customHeight="1" x14ac:dyDescent="0.2">
      <c r="A316" s="29"/>
      <c r="B316" s="146"/>
      <c r="C316" s="147" t="s">
        <v>791</v>
      </c>
      <c r="D316" s="147" t="s">
        <v>240</v>
      </c>
      <c r="E316" s="148"/>
      <c r="F316" s="149" t="s">
        <v>792</v>
      </c>
      <c r="G316" s="150" t="s">
        <v>349</v>
      </c>
      <c r="H316" s="172"/>
      <c r="I316" s="152"/>
      <c r="J316" s="153">
        <f>ROUND(I316*H316,2)</f>
        <v>0</v>
      </c>
      <c r="K316" s="154"/>
      <c r="L316" s="30"/>
      <c r="M316" s="155" t="s">
        <v>1</v>
      </c>
      <c r="N316" s="156" t="s">
        <v>43</v>
      </c>
      <c r="O316" s="54"/>
      <c r="P316" s="157">
        <f>O316*H316</f>
        <v>0</v>
      </c>
      <c r="Q316" s="157">
        <v>0</v>
      </c>
      <c r="R316" s="157">
        <f>Q316*H316</f>
        <v>0</v>
      </c>
      <c r="S316" s="157">
        <v>0</v>
      </c>
      <c r="T316" s="158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59" t="s">
        <v>286</v>
      </c>
      <c r="AT316" s="159" t="s">
        <v>240</v>
      </c>
      <c r="AU316" s="159" t="s">
        <v>89</v>
      </c>
      <c r="AY316" s="14" t="s">
        <v>237</v>
      </c>
      <c r="BE316" s="160">
        <f>IF(N316="základná",J316,0)</f>
        <v>0</v>
      </c>
      <c r="BF316" s="160">
        <f>IF(N316="znížená",J316,0)</f>
        <v>0</v>
      </c>
      <c r="BG316" s="160">
        <f>IF(N316="zákl. prenesená",J316,0)</f>
        <v>0</v>
      </c>
      <c r="BH316" s="160">
        <f>IF(N316="zníž. prenesená",J316,0)</f>
        <v>0</v>
      </c>
      <c r="BI316" s="160">
        <f>IF(N316="nulová",J316,0)</f>
        <v>0</v>
      </c>
      <c r="BJ316" s="14" t="s">
        <v>89</v>
      </c>
      <c r="BK316" s="160">
        <f>ROUND(I316*H316,2)</f>
        <v>0</v>
      </c>
      <c r="BL316" s="14" t="s">
        <v>286</v>
      </c>
      <c r="BM316" s="159" t="s">
        <v>793</v>
      </c>
    </row>
    <row r="317" spans="1:65" s="12" customFormat="1" ht="22.95" customHeight="1" x14ac:dyDescent="0.25">
      <c r="B317" s="134"/>
      <c r="D317" s="135" t="s">
        <v>76</v>
      </c>
      <c r="E317" s="144"/>
      <c r="F317" s="144" t="s">
        <v>794</v>
      </c>
      <c r="I317" s="137"/>
      <c r="J317" s="145">
        <f>BK317</f>
        <v>0</v>
      </c>
      <c r="L317" s="134"/>
      <c r="M317" s="138"/>
      <c r="N317" s="139"/>
      <c r="O317" s="139"/>
      <c r="P317" s="140">
        <f>SUM(P318:P323)</f>
        <v>0</v>
      </c>
      <c r="Q317" s="139"/>
      <c r="R317" s="140">
        <f>SUM(R318:R323)</f>
        <v>1.065E-2</v>
      </c>
      <c r="S317" s="139"/>
      <c r="T317" s="141">
        <f>SUM(T318:T323)</f>
        <v>0</v>
      </c>
      <c r="AR317" s="135" t="s">
        <v>89</v>
      </c>
      <c r="AT317" s="142" t="s">
        <v>76</v>
      </c>
      <c r="AU317" s="142" t="s">
        <v>83</v>
      </c>
      <c r="AY317" s="135" t="s">
        <v>237</v>
      </c>
      <c r="BK317" s="143">
        <f>SUM(BK318:BK323)</f>
        <v>0</v>
      </c>
    </row>
    <row r="318" spans="1:65" s="2" customFormat="1" ht="33" customHeight="1" x14ac:dyDescent="0.2">
      <c r="A318" s="29"/>
      <c r="B318" s="146"/>
      <c r="C318" s="147" t="s">
        <v>604</v>
      </c>
      <c r="D318" s="147" t="s">
        <v>240</v>
      </c>
      <c r="E318" s="148"/>
      <c r="F318" s="149" t="s">
        <v>795</v>
      </c>
      <c r="G318" s="150" t="s">
        <v>307</v>
      </c>
      <c r="H318" s="151">
        <v>2</v>
      </c>
      <c r="I318" s="152"/>
      <c r="J318" s="153">
        <f t="shared" ref="J318:J323" si="60">ROUND(I318*H318,2)</f>
        <v>0</v>
      </c>
      <c r="K318" s="154"/>
      <c r="L318" s="30"/>
      <c r="M318" s="155" t="s">
        <v>1</v>
      </c>
      <c r="N318" s="156" t="s">
        <v>43</v>
      </c>
      <c r="O318" s="54"/>
      <c r="P318" s="157">
        <f t="shared" ref="P318:P323" si="61">O318*H318</f>
        <v>0</v>
      </c>
      <c r="Q318" s="157">
        <v>4.6000000000000001E-4</v>
      </c>
      <c r="R318" s="157">
        <f t="shared" ref="R318:R323" si="62">Q318*H318</f>
        <v>9.2000000000000003E-4</v>
      </c>
      <c r="S318" s="157">
        <v>0</v>
      </c>
      <c r="T318" s="158">
        <f t="shared" ref="T318:T323" si="63"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59" t="s">
        <v>286</v>
      </c>
      <c r="AT318" s="159" t="s">
        <v>240</v>
      </c>
      <c r="AU318" s="159" t="s">
        <v>89</v>
      </c>
      <c r="AY318" s="14" t="s">
        <v>237</v>
      </c>
      <c r="BE318" s="160">
        <f t="shared" ref="BE318:BE323" si="64">IF(N318="základná",J318,0)</f>
        <v>0</v>
      </c>
      <c r="BF318" s="160">
        <f t="shared" ref="BF318:BF323" si="65">IF(N318="znížená",J318,0)</f>
        <v>0</v>
      </c>
      <c r="BG318" s="160">
        <f t="shared" ref="BG318:BG323" si="66">IF(N318="zákl. prenesená",J318,0)</f>
        <v>0</v>
      </c>
      <c r="BH318" s="160">
        <f t="shared" ref="BH318:BH323" si="67">IF(N318="zníž. prenesená",J318,0)</f>
        <v>0</v>
      </c>
      <c r="BI318" s="160">
        <f t="shared" ref="BI318:BI323" si="68">IF(N318="nulová",J318,0)</f>
        <v>0</v>
      </c>
      <c r="BJ318" s="14" t="s">
        <v>89</v>
      </c>
      <c r="BK318" s="160">
        <f t="shared" ref="BK318:BK323" si="69">ROUND(I318*H318,2)</f>
        <v>0</v>
      </c>
      <c r="BL318" s="14" t="s">
        <v>286</v>
      </c>
      <c r="BM318" s="159" t="s">
        <v>796</v>
      </c>
    </row>
    <row r="319" spans="1:65" s="2" customFormat="1" ht="33" customHeight="1" x14ac:dyDescent="0.2">
      <c r="A319" s="29"/>
      <c r="B319" s="146"/>
      <c r="C319" s="161" t="s">
        <v>797</v>
      </c>
      <c r="D319" s="161" t="s">
        <v>310</v>
      </c>
      <c r="E319" s="162"/>
      <c r="F319" s="163" t="s">
        <v>798</v>
      </c>
      <c r="G319" s="164" t="s">
        <v>307</v>
      </c>
      <c r="H319" s="165">
        <v>2</v>
      </c>
      <c r="I319" s="166"/>
      <c r="J319" s="167">
        <f t="shared" si="60"/>
        <v>0</v>
      </c>
      <c r="K319" s="168"/>
      <c r="L319" s="169"/>
      <c r="M319" s="170" t="s">
        <v>1</v>
      </c>
      <c r="N319" s="171" t="s">
        <v>43</v>
      </c>
      <c r="O319" s="54"/>
      <c r="P319" s="157">
        <f t="shared" si="61"/>
        <v>0</v>
      </c>
      <c r="Q319" s="157">
        <v>2.9299999999999999E-3</v>
      </c>
      <c r="R319" s="157">
        <f t="shared" si="62"/>
        <v>5.8599999999999998E-3</v>
      </c>
      <c r="S319" s="157">
        <v>0</v>
      </c>
      <c r="T319" s="158">
        <f t="shared" si="6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59" t="s">
        <v>312</v>
      </c>
      <c r="AT319" s="159" t="s">
        <v>310</v>
      </c>
      <c r="AU319" s="159" t="s">
        <v>89</v>
      </c>
      <c r="AY319" s="14" t="s">
        <v>237</v>
      </c>
      <c r="BE319" s="160">
        <f t="shared" si="64"/>
        <v>0</v>
      </c>
      <c r="BF319" s="160">
        <f t="shared" si="65"/>
        <v>0</v>
      </c>
      <c r="BG319" s="160">
        <f t="shared" si="66"/>
        <v>0</v>
      </c>
      <c r="BH319" s="160">
        <f t="shared" si="67"/>
        <v>0</v>
      </c>
      <c r="BI319" s="160">
        <f t="shared" si="68"/>
        <v>0</v>
      </c>
      <c r="BJ319" s="14" t="s">
        <v>89</v>
      </c>
      <c r="BK319" s="160">
        <f t="shared" si="69"/>
        <v>0</v>
      </c>
      <c r="BL319" s="14" t="s">
        <v>286</v>
      </c>
      <c r="BM319" s="159" t="s">
        <v>799</v>
      </c>
    </row>
    <row r="320" spans="1:65" s="2" customFormat="1" ht="21.75" customHeight="1" x14ac:dyDescent="0.2">
      <c r="A320" s="29"/>
      <c r="B320" s="146"/>
      <c r="C320" s="161" t="s">
        <v>606</v>
      </c>
      <c r="D320" s="161" t="s">
        <v>310</v>
      </c>
      <c r="E320" s="162"/>
      <c r="F320" s="163" t="s">
        <v>800</v>
      </c>
      <c r="G320" s="164" t="s">
        <v>307</v>
      </c>
      <c r="H320" s="165">
        <v>3</v>
      </c>
      <c r="I320" s="166"/>
      <c r="J320" s="167">
        <f t="shared" si="60"/>
        <v>0</v>
      </c>
      <c r="K320" s="168"/>
      <c r="L320" s="169"/>
      <c r="M320" s="170" t="s">
        <v>1</v>
      </c>
      <c r="N320" s="171" t="s">
        <v>43</v>
      </c>
      <c r="O320" s="54"/>
      <c r="P320" s="157">
        <f t="shared" si="61"/>
        <v>0</v>
      </c>
      <c r="Q320" s="157">
        <v>1.2899999999999999E-3</v>
      </c>
      <c r="R320" s="157">
        <f t="shared" si="62"/>
        <v>3.8699999999999997E-3</v>
      </c>
      <c r="S320" s="157">
        <v>0</v>
      </c>
      <c r="T320" s="158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59" t="s">
        <v>312</v>
      </c>
      <c r="AT320" s="159" t="s">
        <v>310</v>
      </c>
      <c r="AU320" s="159" t="s">
        <v>89</v>
      </c>
      <c r="AY320" s="14" t="s">
        <v>237</v>
      </c>
      <c r="BE320" s="160">
        <f t="shared" si="64"/>
        <v>0</v>
      </c>
      <c r="BF320" s="160">
        <f t="shared" si="65"/>
        <v>0</v>
      </c>
      <c r="BG320" s="160">
        <f t="shared" si="66"/>
        <v>0</v>
      </c>
      <c r="BH320" s="160">
        <f t="shared" si="67"/>
        <v>0</v>
      </c>
      <c r="BI320" s="160">
        <f t="shared" si="68"/>
        <v>0</v>
      </c>
      <c r="BJ320" s="14" t="s">
        <v>89</v>
      </c>
      <c r="BK320" s="160">
        <f t="shared" si="69"/>
        <v>0</v>
      </c>
      <c r="BL320" s="14" t="s">
        <v>286</v>
      </c>
      <c r="BM320" s="159" t="s">
        <v>801</v>
      </c>
    </row>
    <row r="321" spans="1:65" s="2" customFormat="1" ht="21.75" customHeight="1" x14ac:dyDescent="0.2">
      <c r="A321" s="29"/>
      <c r="B321" s="146"/>
      <c r="C321" s="147" t="s">
        <v>802</v>
      </c>
      <c r="D321" s="147" t="s">
        <v>240</v>
      </c>
      <c r="E321" s="148"/>
      <c r="F321" s="149" t="s">
        <v>803</v>
      </c>
      <c r="G321" s="150" t="s">
        <v>266</v>
      </c>
      <c r="H321" s="151">
        <v>1.0999999999999999E-2</v>
      </c>
      <c r="I321" s="152"/>
      <c r="J321" s="153">
        <f t="shared" si="60"/>
        <v>0</v>
      </c>
      <c r="K321" s="154"/>
      <c r="L321" s="30"/>
      <c r="M321" s="155" t="s">
        <v>1</v>
      </c>
      <c r="N321" s="156" t="s">
        <v>43</v>
      </c>
      <c r="O321" s="54"/>
      <c r="P321" s="157">
        <f t="shared" si="61"/>
        <v>0</v>
      </c>
      <c r="Q321" s="157">
        <v>0</v>
      </c>
      <c r="R321" s="157">
        <f t="shared" si="62"/>
        <v>0</v>
      </c>
      <c r="S321" s="157">
        <v>0</v>
      </c>
      <c r="T321" s="158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59" t="s">
        <v>286</v>
      </c>
      <c r="AT321" s="159" t="s">
        <v>240</v>
      </c>
      <c r="AU321" s="159" t="s">
        <v>89</v>
      </c>
      <c r="AY321" s="14" t="s">
        <v>237</v>
      </c>
      <c r="BE321" s="160">
        <f t="shared" si="64"/>
        <v>0</v>
      </c>
      <c r="BF321" s="160">
        <f t="shared" si="65"/>
        <v>0</v>
      </c>
      <c r="BG321" s="160">
        <f t="shared" si="66"/>
        <v>0</v>
      </c>
      <c r="BH321" s="160">
        <f t="shared" si="67"/>
        <v>0</v>
      </c>
      <c r="BI321" s="160">
        <f t="shared" si="68"/>
        <v>0</v>
      </c>
      <c r="BJ321" s="14" t="s">
        <v>89</v>
      </c>
      <c r="BK321" s="160">
        <f t="shared" si="69"/>
        <v>0</v>
      </c>
      <c r="BL321" s="14" t="s">
        <v>286</v>
      </c>
      <c r="BM321" s="159" t="s">
        <v>804</v>
      </c>
    </row>
    <row r="322" spans="1:65" s="2" customFormat="1" ht="21.75" customHeight="1" x14ac:dyDescent="0.2">
      <c r="A322" s="29"/>
      <c r="B322" s="146"/>
      <c r="C322" s="147" t="s">
        <v>608</v>
      </c>
      <c r="D322" s="147" t="s">
        <v>240</v>
      </c>
      <c r="E322" s="148"/>
      <c r="F322" s="149" t="s">
        <v>805</v>
      </c>
      <c r="G322" s="150" t="s">
        <v>266</v>
      </c>
      <c r="H322" s="151">
        <v>1.0999999999999999E-2</v>
      </c>
      <c r="I322" s="152"/>
      <c r="J322" s="153">
        <f t="shared" si="60"/>
        <v>0</v>
      </c>
      <c r="K322" s="154"/>
      <c r="L322" s="30"/>
      <c r="M322" s="155" t="s">
        <v>1</v>
      </c>
      <c r="N322" s="156" t="s">
        <v>43</v>
      </c>
      <c r="O322" s="54"/>
      <c r="P322" s="157">
        <f t="shared" si="61"/>
        <v>0</v>
      </c>
      <c r="Q322" s="157">
        <v>0</v>
      </c>
      <c r="R322" s="157">
        <f t="shared" si="62"/>
        <v>0</v>
      </c>
      <c r="S322" s="157">
        <v>0</v>
      </c>
      <c r="T322" s="158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59" t="s">
        <v>286</v>
      </c>
      <c r="AT322" s="159" t="s">
        <v>240</v>
      </c>
      <c r="AU322" s="159" t="s">
        <v>89</v>
      </c>
      <c r="AY322" s="14" t="s">
        <v>237</v>
      </c>
      <c r="BE322" s="160">
        <f t="shared" si="64"/>
        <v>0</v>
      </c>
      <c r="BF322" s="160">
        <f t="shared" si="65"/>
        <v>0</v>
      </c>
      <c r="BG322" s="160">
        <f t="shared" si="66"/>
        <v>0</v>
      </c>
      <c r="BH322" s="160">
        <f t="shared" si="67"/>
        <v>0</v>
      </c>
      <c r="BI322" s="160">
        <f t="shared" si="68"/>
        <v>0</v>
      </c>
      <c r="BJ322" s="14" t="s">
        <v>89</v>
      </c>
      <c r="BK322" s="160">
        <f t="shared" si="69"/>
        <v>0</v>
      </c>
      <c r="BL322" s="14" t="s">
        <v>286</v>
      </c>
      <c r="BM322" s="159" t="s">
        <v>806</v>
      </c>
    </row>
    <row r="323" spans="1:65" s="2" customFormat="1" ht="21.75" customHeight="1" x14ac:dyDescent="0.2">
      <c r="A323" s="29"/>
      <c r="B323" s="146"/>
      <c r="C323" s="147" t="s">
        <v>807</v>
      </c>
      <c r="D323" s="147" t="s">
        <v>240</v>
      </c>
      <c r="E323" s="148"/>
      <c r="F323" s="149" t="s">
        <v>808</v>
      </c>
      <c r="G323" s="150" t="s">
        <v>266</v>
      </c>
      <c r="H323" s="151">
        <v>1.0999999999999999E-2</v>
      </c>
      <c r="I323" s="152"/>
      <c r="J323" s="153">
        <f t="shared" si="60"/>
        <v>0</v>
      </c>
      <c r="K323" s="154"/>
      <c r="L323" s="30"/>
      <c r="M323" s="155" t="s">
        <v>1</v>
      </c>
      <c r="N323" s="156" t="s">
        <v>43</v>
      </c>
      <c r="O323" s="54"/>
      <c r="P323" s="157">
        <f t="shared" si="61"/>
        <v>0</v>
      </c>
      <c r="Q323" s="157">
        <v>0</v>
      </c>
      <c r="R323" s="157">
        <f t="shared" si="62"/>
        <v>0</v>
      </c>
      <c r="S323" s="157">
        <v>0</v>
      </c>
      <c r="T323" s="158">
        <f t="shared" si="6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59" t="s">
        <v>286</v>
      </c>
      <c r="AT323" s="159" t="s">
        <v>240</v>
      </c>
      <c r="AU323" s="159" t="s">
        <v>89</v>
      </c>
      <c r="AY323" s="14" t="s">
        <v>237</v>
      </c>
      <c r="BE323" s="160">
        <f t="shared" si="64"/>
        <v>0</v>
      </c>
      <c r="BF323" s="160">
        <f t="shared" si="65"/>
        <v>0</v>
      </c>
      <c r="BG323" s="160">
        <f t="shared" si="66"/>
        <v>0</v>
      </c>
      <c r="BH323" s="160">
        <f t="shared" si="67"/>
        <v>0</v>
      </c>
      <c r="BI323" s="160">
        <f t="shared" si="68"/>
        <v>0</v>
      </c>
      <c r="BJ323" s="14" t="s">
        <v>89</v>
      </c>
      <c r="BK323" s="160">
        <f t="shared" si="69"/>
        <v>0</v>
      </c>
      <c r="BL323" s="14" t="s">
        <v>286</v>
      </c>
      <c r="BM323" s="159" t="s">
        <v>809</v>
      </c>
    </row>
    <row r="324" spans="1:65" s="12" customFormat="1" ht="22.95" customHeight="1" x14ac:dyDescent="0.25">
      <c r="B324" s="134"/>
      <c r="D324" s="135" t="s">
        <v>76</v>
      </c>
      <c r="E324" s="144"/>
      <c r="F324" s="144" t="s">
        <v>810</v>
      </c>
      <c r="I324" s="137"/>
      <c r="J324" s="145">
        <f>BK324</f>
        <v>0</v>
      </c>
      <c r="L324" s="134"/>
      <c r="M324" s="138"/>
      <c r="N324" s="139"/>
      <c r="O324" s="139"/>
      <c r="P324" s="140">
        <f>SUM(P325:P327)</f>
        <v>0</v>
      </c>
      <c r="Q324" s="139"/>
      <c r="R324" s="140">
        <f>SUM(R325:R327)</f>
        <v>2.23E-2</v>
      </c>
      <c r="S324" s="139"/>
      <c r="T324" s="141">
        <f>SUM(T325:T327)</f>
        <v>10.42525</v>
      </c>
      <c r="AR324" s="135" t="s">
        <v>89</v>
      </c>
      <c r="AT324" s="142" t="s">
        <v>76</v>
      </c>
      <c r="AU324" s="142" t="s">
        <v>83</v>
      </c>
      <c r="AY324" s="135" t="s">
        <v>237</v>
      </c>
      <c r="BK324" s="143">
        <f>SUM(BK325:BK327)</f>
        <v>0</v>
      </c>
    </row>
    <row r="325" spans="1:65" s="2" customFormat="1" ht="33" customHeight="1" x14ac:dyDescent="0.2">
      <c r="A325" s="29"/>
      <c r="B325" s="146"/>
      <c r="C325" s="147" t="s">
        <v>611</v>
      </c>
      <c r="D325" s="147" t="s">
        <v>240</v>
      </c>
      <c r="E325" s="148"/>
      <c r="F325" s="149" t="s">
        <v>811</v>
      </c>
      <c r="G325" s="150" t="s">
        <v>307</v>
      </c>
      <c r="H325" s="151">
        <v>223</v>
      </c>
      <c r="I325" s="152"/>
      <c r="J325" s="153">
        <f>ROUND(I325*H325,2)</f>
        <v>0</v>
      </c>
      <c r="K325" s="154"/>
      <c r="L325" s="30"/>
      <c r="M325" s="155" t="s">
        <v>1</v>
      </c>
      <c r="N325" s="156" t="s">
        <v>43</v>
      </c>
      <c r="O325" s="54"/>
      <c r="P325" s="157">
        <f>O325*H325</f>
        <v>0</v>
      </c>
      <c r="Q325" s="157">
        <v>8.0000000000000007E-5</v>
      </c>
      <c r="R325" s="157">
        <f>Q325*H325</f>
        <v>1.7840000000000002E-2</v>
      </c>
      <c r="S325" s="157">
        <v>4.675E-2</v>
      </c>
      <c r="T325" s="158">
        <f>S325*H325</f>
        <v>10.42525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59" t="s">
        <v>286</v>
      </c>
      <c r="AT325" s="159" t="s">
        <v>240</v>
      </c>
      <c r="AU325" s="159" t="s">
        <v>89</v>
      </c>
      <c r="AY325" s="14" t="s">
        <v>237</v>
      </c>
      <c r="BE325" s="160">
        <f>IF(N325="základná",J325,0)</f>
        <v>0</v>
      </c>
      <c r="BF325" s="160">
        <f>IF(N325="znížená",J325,0)</f>
        <v>0</v>
      </c>
      <c r="BG325" s="160">
        <f>IF(N325="zákl. prenesená",J325,0)</f>
        <v>0</v>
      </c>
      <c r="BH325" s="160">
        <f>IF(N325="zníž. prenesená",J325,0)</f>
        <v>0</v>
      </c>
      <c r="BI325" s="160">
        <f>IF(N325="nulová",J325,0)</f>
        <v>0</v>
      </c>
      <c r="BJ325" s="14" t="s">
        <v>89</v>
      </c>
      <c r="BK325" s="160">
        <f>ROUND(I325*H325,2)</f>
        <v>0</v>
      </c>
      <c r="BL325" s="14" t="s">
        <v>286</v>
      </c>
      <c r="BM325" s="159" t="s">
        <v>812</v>
      </c>
    </row>
    <row r="326" spans="1:65" s="2" customFormat="1" ht="33" customHeight="1" x14ac:dyDescent="0.2">
      <c r="A326" s="29"/>
      <c r="B326" s="146"/>
      <c r="C326" s="147" t="s">
        <v>813</v>
      </c>
      <c r="D326" s="147" t="s">
        <v>240</v>
      </c>
      <c r="E326" s="148"/>
      <c r="F326" s="149" t="s">
        <v>814</v>
      </c>
      <c r="G326" s="150" t="s">
        <v>307</v>
      </c>
      <c r="H326" s="151">
        <v>223</v>
      </c>
      <c r="I326" s="152"/>
      <c r="J326" s="153">
        <f>ROUND(I326*H326,2)</f>
        <v>0</v>
      </c>
      <c r="K326" s="154"/>
      <c r="L326" s="30"/>
      <c r="M326" s="155" t="s">
        <v>1</v>
      </c>
      <c r="N326" s="156" t="s">
        <v>43</v>
      </c>
      <c r="O326" s="54"/>
      <c r="P326" s="157">
        <f>O326*H326</f>
        <v>0</v>
      </c>
      <c r="Q326" s="157">
        <v>2.0000000000000002E-5</v>
      </c>
      <c r="R326" s="157">
        <f>Q326*H326</f>
        <v>4.4600000000000004E-3</v>
      </c>
      <c r="S326" s="157">
        <v>0</v>
      </c>
      <c r="T326" s="158">
        <f>S326*H326</f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59" t="s">
        <v>286</v>
      </c>
      <c r="AT326" s="159" t="s">
        <v>240</v>
      </c>
      <c r="AU326" s="159" t="s">
        <v>89</v>
      </c>
      <c r="AY326" s="14" t="s">
        <v>237</v>
      </c>
      <c r="BE326" s="160">
        <f>IF(N326="základná",J326,0)</f>
        <v>0</v>
      </c>
      <c r="BF326" s="160">
        <f>IF(N326="znížená",J326,0)</f>
        <v>0</v>
      </c>
      <c r="BG326" s="160">
        <f>IF(N326="zákl. prenesená",J326,0)</f>
        <v>0</v>
      </c>
      <c r="BH326" s="160">
        <f>IF(N326="zníž. prenesená",J326,0)</f>
        <v>0</v>
      </c>
      <c r="BI326" s="160">
        <f>IF(N326="nulová",J326,0)</f>
        <v>0</v>
      </c>
      <c r="BJ326" s="14" t="s">
        <v>89</v>
      </c>
      <c r="BK326" s="160">
        <f>ROUND(I326*H326,2)</f>
        <v>0</v>
      </c>
      <c r="BL326" s="14" t="s">
        <v>286</v>
      </c>
      <c r="BM326" s="159" t="s">
        <v>815</v>
      </c>
    </row>
    <row r="327" spans="1:65" s="2" customFormat="1" ht="21.75" customHeight="1" x14ac:dyDescent="0.2">
      <c r="A327" s="29"/>
      <c r="B327" s="146"/>
      <c r="C327" s="147" t="s">
        <v>613</v>
      </c>
      <c r="D327" s="147" t="s">
        <v>240</v>
      </c>
      <c r="E327" s="148"/>
      <c r="F327" s="149" t="s">
        <v>816</v>
      </c>
      <c r="G327" s="150" t="s">
        <v>349</v>
      </c>
      <c r="H327" s="172"/>
      <c r="I327" s="152"/>
      <c r="J327" s="153">
        <f>ROUND(I327*H327,2)</f>
        <v>0</v>
      </c>
      <c r="K327" s="154"/>
      <c r="L327" s="30"/>
      <c r="M327" s="155" t="s">
        <v>1</v>
      </c>
      <c r="N327" s="156" t="s">
        <v>43</v>
      </c>
      <c r="O327" s="54"/>
      <c r="P327" s="157">
        <f>O327*H327</f>
        <v>0</v>
      </c>
      <c r="Q327" s="157">
        <v>0</v>
      </c>
      <c r="R327" s="157">
        <f>Q327*H327</f>
        <v>0</v>
      </c>
      <c r="S327" s="157">
        <v>0</v>
      </c>
      <c r="T327" s="158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59" t="s">
        <v>286</v>
      </c>
      <c r="AT327" s="159" t="s">
        <v>240</v>
      </c>
      <c r="AU327" s="159" t="s">
        <v>89</v>
      </c>
      <c r="AY327" s="14" t="s">
        <v>237</v>
      </c>
      <c r="BE327" s="160">
        <f>IF(N327="základná",J327,0)</f>
        <v>0</v>
      </c>
      <c r="BF327" s="160">
        <f>IF(N327="znížená",J327,0)</f>
        <v>0</v>
      </c>
      <c r="BG327" s="160">
        <f>IF(N327="zákl. prenesená",J327,0)</f>
        <v>0</v>
      </c>
      <c r="BH327" s="160">
        <f>IF(N327="zníž. prenesená",J327,0)</f>
        <v>0</v>
      </c>
      <c r="BI327" s="160">
        <f>IF(N327="nulová",J327,0)</f>
        <v>0</v>
      </c>
      <c r="BJ327" s="14" t="s">
        <v>89</v>
      </c>
      <c r="BK327" s="160">
        <f>ROUND(I327*H327,2)</f>
        <v>0</v>
      </c>
      <c r="BL327" s="14" t="s">
        <v>286</v>
      </c>
      <c r="BM327" s="159" t="s">
        <v>817</v>
      </c>
    </row>
    <row r="328" spans="1:65" s="12" customFormat="1" ht="22.95" customHeight="1" x14ac:dyDescent="0.25">
      <c r="B328" s="134"/>
      <c r="D328" s="135" t="s">
        <v>76</v>
      </c>
      <c r="E328" s="144"/>
      <c r="F328" s="144" t="s">
        <v>818</v>
      </c>
      <c r="I328" s="137"/>
      <c r="J328" s="145">
        <f>BK328</f>
        <v>0</v>
      </c>
      <c r="L328" s="134"/>
      <c r="M328" s="138"/>
      <c r="N328" s="139"/>
      <c r="O328" s="139"/>
      <c r="P328" s="140">
        <f>SUM(P329:P348)</f>
        <v>0</v>
      </c>
      <c r="Q328" s="139"/>
      <c r="R328" s="140">
        <f>SUM(R329:R348)</f>
        <v>43.915708000000009</v>
      </c>
      <c r="S328" s="139"/>
      <c r="T328" s="141">
        <f>SUM(T329:T348)</f>
        <v>2.48</v>
      </c>
      <c r="AR328" s="135" t="s">
        <v>89</v>
      </c>
      <c r="AT328" s="142" t="s">
        <v>76</v>
      </c>
      <c r="AU328" s="142" t="s">
        <v>83</v>
      </c>
      <c r="AY328" s="135" t="s">
        <v>237</v>
      </c>
      <c r="BK328" s="143">
        <f>SUM(BK329:BK348)</f>
        <v>0</v>
      </c>
    </row>
    <row r="329" spans="1:65" s="2" customFormat="1" ht="21.75" customHeight="1" x14ac:dyDescent="0.2">
      <c r="A329" s="29"/>
      <c r="B329" s="146"/>
      <c r="C329" s="147" t="s">
        <v>819</v>
      </c>
      <c r="D329" s="147" t="s">
        <v>240</v>
      </c>
      <c r="E329" s="148"/>
      <c r="F329" s="149" t="s">
        <v>820</v>
      </c>
      <c r="G329" s="150" t="s">
        <v>376</v>
      </c>
      <c r="H329" s="151">
        <v>620.79999999999995</v>
      </c>
      <c r="I329" s="152"/>
      <c r="J329" s="153">
        <f t="shared" ref="J329:J348" si="70">ROUND(I329*H329,2)</f>
        <v>0</v>
      </c>
      <c r="K329" s="154"/>
      <c r="L329" s="30"/>
      <c r="M329" s="155" t="s">
        <v>1</v>
      </c>
      <c r="N329" s="156" t="s">
        <v>43</v>
      </c>
      <c r="O329" s="54"/>
      <c r="P329" s="157">
        <f t="shared" ref="P329:P348" si="71">O329*H329</f>
        <v>0</v>
      </c>
      <c r="Q329" s="157">
        <v>2.5999999999999998E-4</v>
      </c>
      <c r="R329" s="157">
        <f t="shared" ref="R329:R348" si="72">Q329*H329</f>
        <v>0.16140799999999997</v>
      </c>
      <c r="S329" s="157">
        <v>0</v>
      </c>
      <c r="T329" s="158">
        <f t="shared" ref="T329:T348" si="73"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59" t="s">
        <v>286</v>
      </c>
      <c r="AT329" s="159" t="s">
        <v>240</v>
      </c>
      <c r="AU329" s="159" t="s">
        <v>89</v>
      </c>
      <c r="AY329" s="14" t="s">
        <v>237</v>
      </c>
      <c r="BE329" s="160">
        <f t="shared" ref="BE329:BE348" si="74">IF(N329="základná",J329,0)</f>
        <v>0</v>
      </c>
      <c r="BF329" s="160">
        <f t="shared" ref="BF329:BF348" si="75">IF(N329="znížená",J329,0)</f>
        <v>0</v>
      </c>
      <c r="BG329" s="160">
        <f t="shared" ref="BG329:BG348" si="76">IF(N329="zákl. prenesená",J329,0)</f>
        <v>0</v>
      </c>
      <c r="BH329" s="160">
        <f t="shared" ref="BH329:BH348" si="77">IF(N329="zníž. prenesená",J329,0)</f>
        <v>0</v>
      </c>
      <c r="BI329" s="160">
        <f t="shared" ref="BI329:BI348" si="78">IF(N329="nulová",J329,0)</f>
        <v>0</v>
      </c>
      <c r="BJ329" s="14" t="s">
        <v>89</v>
      </c>
      <c r="BK329" s="160">
        <f t="shared" ref="BK329:BK348" si="79">ROUND(I329*H329,2)</f>
        <v>0</v>
      </c>
      <c r="BL329" s="14" t="s">
        <v>286</v>
      </c>
      <c r="BM329" s="159" t="s">
        <v>821</v>
      </c>
    </row>
    <row r="330" spans="1:65" s="2" customFormat="1" ht="33" customHeight="1" x14ac:dyDescent="0.2">
      <c r="A330" s="29"/>
      <c r="B330" s="146"/>
      <c r="C330" s="161" t="s">
        <v>616</v>
      </c>
      <c r="D330" s="161" t="s">
        <v>310</v>
      </c>
      <c r="E330" s="162"/>
      <c r="F330" s="163" t="s">
        <v>822</v>
      </c>
      <c r="G330" s="164" t="s">
        <v>491</v>
      </c>
      <c r="H330" s="165">
        <v>8.1880000000000006</v>
      </c>
      <c r="I330" s="166"/>
      <c r="J330" s="167">
        <f t="shared" si="70"/>
        <v>0</v>
      </c>
      <c r="K330" s="168"/>
      <c r="L330" s="169"/>
      <c r="M330" s="170" t="s">
        <v>1</v>
      </c>
      <c r="N330" s="171" t="s">
        <v>43</v>
      </c>
      <c r="O330" s="54"/>
      <c r="P330" s="157">
        <f t="shared" si="71"/>
        <v>0</v>
      </c>
      <c r="Q330" s="157">
        <v>0.55000000000000004</v>
      </c>
      <c r="R330" s="157">
        <f t="shared" si="72"/>
        <v>4.503400000000001</v>
      </c>
      <c r="S330" s="157">
        <v>0</v>
      </c>
      <c r="T330" s="158">
        <f t="shared" si="73"/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59" t="s">
        <v>312</v>
      </c>
      <c r="AT330" s="159" t="s">
        <v>310</v>
      </c>
      <c r="AU330" s="159" t="s">
        <v>89</v>
      </c>
      <c r="AY330" s="14" t="s">
        <v>237</v>
      </c>
      <c r="BE330" s="160">
        <f t="shared" si="74"/>
        <v>0</v>
      </c>
      <c r="BF330" s="160">
        <f t="shared" si="75"/>
        <v>0</v>
      </c>
      <c r="BG330" s="160">
        <f t="shared" si="76"/>
        <v>0</v>
      </c>
      <c r="BH330" s="160">
        <f t="shared" si="77"/>
        <v>0</v>
      </c>
      <c r="BI330" s="160">
        <f t="shared" si="78"/>
        <v>0</v>
      </c>
      <c r="BJ330" s="14" t="s">
        <v>89</v>
      </c>
      <c r="BK330" s="160">
        <f t="shared" si="79"/>
        <v>0</v>
      </c>
      <c r="BL330" s="14" t="s">
        <v>286</v>
      </c>
      <c r="BM330" s="159" t="s">
        <v>823</v>
      </c>
    </row>
    <row r="331" spans="1:65" s="2" customFormat="1" ht="21.75" customHeight="1" x14ac:dyDescent="0.2">
      <c r="A331" s="29"/>
      <c r="B331" s="146"/>
      <c r="C331" s="147" t="s">
        <v>824</v>
      </c>
      <c r="D331" s="147" t="s">
        <v>240</v>
      </c>
      <c r="E331" s="148"/>
      <c r="F331" s="149" t="s">
        <v>825</v>
      </c>
      <c r="G331" s="150" t="s">
        <v>376</v>
      </c>
      <c r="H331" s="151">
        <v>1696</v>
      </c>
      <c r="I331" s="152"/>
      <c r="J331" s="153">
        <f t="shared" si="70"/>
        <v>0</v>
      </c>
      <c r="K331" s="154"/>
      <c r="L331" s="30"/>
      <c r="M331" s="155" t="s">
        <v>1</v>
      </c>
      <c r="N331" s="156" t="s">
        <v>43</v>
      </c>
      <c r="O331" s="54"/>
      <c r="P331" s="157">
        <f t="shared" si="71"/>
        <v>0</v>
      </c>
      <c r="Q331" s="157">
        <v>2.5999999999999998E-4</v>
      </c>
      <c r="R331" s="157">
        <f t="shared" si="72"/>
        <v>0.44095999999999996</v>
      </c>
      <c r="S331" s="157">
        <v>0</v>
      </c>
      <c r="T331" s="158">
        <f t="shared" si="73"/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59" t="s">
        <v>286</v>
      </c>
      <c r="AT331" s="159" t="s">
        <v>240</v>
      </c>
      <c r="AU331" s="159" t="s">
        <v>89</v>
      </c>
      <c r="AY331" s="14" t="s">
        <v>237</v>
      </c>
      <c r="BE331" s="160">
        <f t="shared" si="74"/>
        <v>0</v>
      </c>
      <c r="BF331" s="160">
        <f t="shared" si="75"/>
        <v>0</v>
      </c>
      <c r="BG331" s="160">
        <f t="shared" si="76"/>
        <v>0</v>
      </c>
      <c r="BH331" s="160">
        <f t="shared" si="77"/>
        <v>0</v>
      </c>
      <c r="BI331" s="160">
        <f t="shared" si="78"/>
        <v>0</v>
      </c>
      <c r="BJ331" s="14" t="s">
        <v>89</v>
      </c>
      <c r="BK331" s="160">
        <f t="shared" si="79"/>
        <v>0</v>
      </c>
      <c r="BL331" s="14" t="s">
        <v>286</v>
      </c>
      <c r="BM331" s="159" t="s">
        <v>826</v>
      </c>
    </row>
    <row r="332" spans="1:65" s="2" customFormat="1" ht="33" customHeight="1" x14ac:dyDescent="0.2">
      <c r="A332" s="29"/>
      <c r="B332" s="146"/>
      <c r="C332" s="161" t="s">
        <v>618</v>
      </c>
      <c r="D332" s="161" t="s">
        <v>310</v>
      </c>
      <c r="E332" s="162"/>
      <c r="F332" s="163" t="s">
        <v>822</v>
      </c>
      <c r="G332" s="164" t="s">
        <v>491</v>
      </c>
      <c r="H332" s="165">
        <v>35.210999999999999</v>
      </c>
      <c r="I332" s="166"/>
      <c r="J332" s="167">
        <f t="shared" si="70"/>
        <v>0</v>
      </c>
      <c r="K332" s="168"/>
      <c r="L332" s="169"/>
      <c r="M332" s="170" t="s">
        <v>1</v>
      </c>
      <c r="N332" s="171" t="s">
        <v>43</v>
      </c>
      <c r="O332" s="54"/>
      <c r="P332" s="157">
        <f t="shared" si="71"/>
        <v>0</v>
      </c>
      <c r="Q332" s="157">
        <v>0.55000000000000004</v>
      </c>
      <c r="R332" s="157">
        <f t="shared" si="72"/>
        <v>19.366050000000001</v>
      </c>
      <c r="S332" s="157">
        <v>0</v>
      </c>
      <c r="T332" s="158">
        <f t="shared" si="73"/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59" t="s">
        <v>312</v>
      </c>
      <c r="AT332" s="159" t="s">
        <v>310</v>
      </c>
      <c r="AU332" s="159" t="s">
        <v>89</v>
      </c>
      <c r="AY332" s="14" t="s">
        <v>237</v>
      </c>
      <c r="BE332" s="160">
        <f t="shared" si="74"/>
        <v>0</v>
      </c>
      <c r="BF332" s="160">
        <f t="shared" si="75"/>
        <v>0</v>
      </c>
      <c r="BG332" s="160">
        <f t="shared" si="76"/>
        <v>0</v>
      </c>
      <c r="BH332" s="160">
        <f t="shared" si="77"/>
        <v>0</v>
      </c>
      <c r="BI332" s="160">
        <f t="shared" si="78"/>
        <v>0</v>
      </c>
      <c r="BJ332" s="14" t="s">
        <v>89</v>
      </c>
      <c r="BK332" s="160">
        <f t="shared" si="79"/>
        <v>0</v>
      </c>
      <c r="BL332" s="14" t="s">
        <v>286</v>
      </c>
      <c r="BM332" s="159" t="s">
        <v>827</v>
      </c>
    </row>
    <row r="333" spans="1:65" s="2" customFormat="1" ht="21.75" customHeight="1" x14ac:dyDescent="0.2">
      <c r="A333" s="29"/>
      <c r="B333" s="146"/>
      <c r="C333" s="147" t="s">
        <v>828</v>
      </c>
      <c r="D333" s="147" t="s">
        <v>240</v>
      </c>
      <c r="E333" s="148"/>
      <c r="F333" s="149" t="s">
        <v>829</v>
      </c>
      <c r="G333" s="150" t="s">
        <v>376</v>
      </c>
      <c r="H333" s="151">
        <v>549</v>
      </c>
      <c r="I333" s="152"/>
      <c r="J333" s="153">
        <f t="shared" si="70"/>
        <v>0</v>
      </c>
      <c r="K333" s="154"/>
      <c r="L333" s="30"/>
      <c r="M333" s="155" t="s">
        <v>1</v>
      </c>
      <c r="N333" s="156" t="s">
        <v>43</v>
      </c>
      <c r="O333" s="54"/>
      <c r="P333" s="157">
        <f t="shared" si="71"/>
        <v>0</v>
      </c>
      <c r="Q333" s="157">
        <v>2.5999999999999998E-4</v>
      </c>
      <c r="R333" s="157">
        <f t="shared" si="72"/>
        <v>0.14273999999999998</v>
      </c>
      <c r="S333" s="157">
        <v>0</v>
      </c>
      <c r="T333" s="158">
        <f t="shared" si="73"/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59" t="s">
        <v>286</v>
      </c>
      <c r="AT333" s="159" t="s">
        <v>240</v>
      </c>
      <c r="AU333" s="159" t="s">
        <v>89</v>
      </c>
      <c r="AY333" s="14" t="s">
        <v>237</v>
      </c>
      <c r="BE333" s="160">
        <f t="shared" si="74"/>
        <v>0</v>
      </c>
      <c r="BF333" s="160">
        <f t="shared" si="75"/>
        <v>0</v>
      </c>
      <c r="BG333" s="160">
        <f t="shared" si="76"/>
        <v>0</v>
      </c>
      <c r="BH333" s="160">
        <f t="shared" si="77"/>
        <v>0</v>
      </c>
      <c r="BI333" s="160">
        <f t="shared" si="78"/>
        <v>0</v>
      </c>
      <c r="BJ333" s="14" t="s">
        <v>89</v>
      </c>
      <c r="BK333" s="160">
        <f t="shared" si="79"/>
        <v>0</v>
      </c>
      <c r="BL333" s="14" t="s">
        <v>286</v>
      </c>
      <c r="BM333" s="159" t="s">
        <v>830</v>
      </c>
    </row>
    <row r="334" spans="1:65" s="2" customFormat="1" ht="33" customHeight="1" x14ac:dyDescent="0.2">
      <c r="A334" s="29"/>
      <c r="B334" s="146"/>
      <c r="C334" s="161" t="s">
        <v>622</v>
      </c>
      <c r="D334" s="161" t="s">
        <v>310</v>
      </c>
      <c r="E334" s="162"/>
      <c r="F334" s="163" t="s">
        <v>831</v>
      </c>
      <c r="G334" s="164" t="s">
        <v>491</v>
      </c>
      <c r="H334" s="165">
        <v>12.5</v>
      </c>
      <c r="I334" s="166"/>
      <c r="J334" s="167">
        <f t="shared" si="70"/>
        <v>0</v>
      </c>
      <c r="K334" s="168"/>
      <c r="L334" s="169"/>
      <c r="M334" s="170" t="s">
        <v>1</v>
      </c>
      <c r="N334" s="171" t="s">
        <v>43</v>
      </c>
      <c r="O334" s="54"/>
      <c r="P334" s="157">
        <f t="shared" si="71"/>
        <v>0</v>
      </c>
      <c r="Q334" s="157">
        <v>0.55000000000000004</v>
      </c>
      <c r="R334" s="157">
        <f t="shared" si="72"/>
        <v>6.8750000000000009</v>
      </c>
      <c r="S334" s="157">
        <v>0</v>
      </c>
      <c r="T334" s="158">
        <f t="shared" si="7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59" t="s">
        <v>312</v>
      </c>
      <c r="AT334" s="159" t="s">
        <v>310</v>
      </c>
      <c r="AU334" s="159" t="s">
        <v>89</v>
      </c>
      <c r="AY334" s="14" t="s">
        <v>237</v>
      </c>
      <c r="BE334" s="160">
        <f t="shared" si="74"/>
        <v>0</v>
      </c>
      <c r="BF334" s="160">
        <f t="shared" si="75"/>
        <v>0</v>
      </c>
      <c r="BG334" s="160">
        <f t="shared" si="76"/>
        <v>0</v>
      </c>
      <c r="BH334" s="160">
        <f t="shared" si="77"/>
        <v>0</v>
      </c>
      <c r="BI334" s="160">
        <f t="shared" si="78"/>
        <v>0</v>
      </c>
      <c r="BJ334" s="14" t="s">
        <v>89</v>
      </c>
      <c r="BK334" s="160">
        <f t="shared" si="79"/>
        <v>0</v>
      </c>
      <c r="BL334" s="14" t="s">
        <v>286</v>
      </c>
      <c r="BM334" s="159" t="s">
        <v>832</v>
      </c>
    </row>
    <row r="335" spans="1:65" s="2" customFormat="1" ht="33" customHeight="1" x14ac:dyDescent="0.2">
      <c r="A335" s="29"/>
      <c r="B335" s="146"/>
      <c r="C335" s="161" t="s">
        <v>833</v>
      </c>
      <c r="D335" s="161" t="s">
        <v>310</v>
      </c>
      <c r="E335" s="162"/>
      <c r="F335" s="163" t="s">
        <v>834</v>
      </c>
      <c r="G335" s="164" t="s">
        <v>491</v>
      </c>
      <c r="H335" s="165">
        <v>3.9</v>
      </c>
      <c r="I335" s="166"/>
      <c r="J335" s="167">
        <f t="shared" si="70"/>
        <v>0</v>
      </c>
      <c r="K335" s="168"/>
      <c r="L335" s="169"/>
      <c r="M335" s="170" t="s">
        <v>1</v>
      </c>
      <c r="N335" s="171" t="s">
        <v>43</v>
      </c>
      <c r="O335" s="54"/>
      <c r="P335" s="157">
        <f t="shared" si="71"/>
        <v>0</v>
      </c>
      <c r="Q335" s="157">
        <v>0.55000000000000004</v>
      </c>
      <c r="R335" s="157">
        <f t="shared" si="72"/>
        <v>2.145</v>
      </c>
      <c r="S335" s="157">
        <v>0</v>
      </c>
      <c r="T335" s="158">
        <f t="shared" si="7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59" t="s">
        <v>312</v>
      </c>
      <c r="AT335" s="159" t="s">
        <v>310</v>
      </c>
      <c r="AU335" s="159" t="s">
        <v>89</v>
      </c>
      <c r="AY335" s="14" t="s">
        <v>237</v>
      </c>
      <c r="BE335" s="160">
        <f t="shared" si="74"/>
        <v>0</v>
      </c>
      <c r="BF335" s="160">
        <f t="shared" si="75"/>
        <v>0</v>
      </c>
      <c r="BG335" s="160">
        <f t="shared" si="76"/>
        <v>0</v>
      </c>
      <c r="BH335" s="160">
        <f t="shared" si="77"/>
        <v>0</v>
      </c>
      <c r="BI335" s="160">
        <f t="shared" si="78"/>
        <v>0</v>
      </c>
      <c r="BJ335" s="14" t="s">
        <v>89</v>
      </c>
      <c r="BK335" s="160">
        <f t="shared" si="79"/>
        <v>0</v>
      </c>
      <c r="BL335" s="14" t="s">
        <v>286</v>
      </c>
      <c r="BM335" s="159" t="s">
        <v>835</v>
      </c>
    </row>
    <row r="336" spans="1:65" s="2" customFormat="1" ht="21.75" customHeight="1" x14ac:dyDescent="0.2">
      <c r="A336" s="29"/>
      <c r="B336" s="146"/>
      <c r="C336" s="147" t="s">
        <v>624</v>
      </c>
      <c r="D336" s="147" t="s">
        <v>240</v>
      </c>
      <c r="E336" s="148"/>
      <c r="F336" s="149" t="s">
        <v>836</v>
      </c>
      <c r="G336" s="150" t="s">
        <v>242</v>
      </c>
      <c r="H336" s="151">
        <v>155</v>
      </c>
      <c r="I336" s="152"/>
      <c r="J336" s="153">
        <f t="shared" si="70"/>
        <v>0</v>
      </c>
      <c r="K336" s="154"/>
      <c r="L336" s="30"/>
      <c r="M336" s="155" t="s">
        <v>1</v>
      </c>
      <c r="N336" s="156" t="s">
        <v>43</v>
      </c>
      <c r="O336" s="54"/>
      <c r="P336" s="157">
        <f t="shared" si="71"/>
        <v>0</v>
      </c>
      <c r="Q336" s="157">
        <v>0</v>
      </c>
      <c r="R336" s="157">
        <f t="shared" si="72"/>
        <v>0</v>
      </c>
      <c r="S336" s="157">
        <v>0</v>
      </c>
      <c r="T336" s="158">
        <f t="shared" si="7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59" t="s">
        <v>286</v>
      </c>
      <c r="AT336" s="159" t="s">
        <v>240</v>
      </c>
      <c r="AU336" s="159" t="s">
        <v>89</v>
      </c>
      <c r="AY336" s="14" t="s">
        <v>237</v>
      </c>
      <c r="BE336" s="160">
        <f t="shared" si="74"/>
        <v>0</v>
      </c>
      <c r="BF336" s="160">
        <f t="shared" si="75"/>
        <v>0</v>
      </c>
      <c r="BG336" s="160">
        <f t="shared" si="76"/>
        <v>0</v>
      </c>
      <c r="BH336" s="160">
        <f t="shared" si="77"/>
        <v>0</v>
      </c>
      <c r="BI336" s="160">
        <f t="shared" si="78"/>
        <v>0</v>
      </c>
      <c r="BJ336" s="14" t="s">
        <v>89</v>
      </c>
      <c r="BK336" s="160">
        <f t="shared" si="79"/>
        <v>0</v>
      </c>
      <c r="BL336" s="14" t="s">
        <v>286</v>
      </c>
      <c r="BM336" s="159" t="s">
        <v>837</v>
      </c>
    </row>
    <row r="337" spans="1:65" s="2" customFormat="1" ht="33" customHeight="1" x14ac:dyDescent="0.2">
      <c r="A337" s="29"/>
      <c r="B337" s="146"/>
      <c r="C337" s="161" t="s">
        <v>838</v>
      </c>
      <c r="D337" s="161" t="s">
        <v>310</v>
      </c>
      <c r="E337" s="162"/>
      <c r="F337" s="163" t="s">
        <v>839</v>
      </c>
      <c r="G337" s="164" t="s">
        <v>491</v>
      </c>
      <c r="H337" s="165">
        <v>3.875</v>
      </c>
      <c r="I337" s="166"/>
      <c r="J337" s="167">
        <f t="shared" si="70"/>
        <v>0</v>
      </c>
      <c r="K337" s="168"/>
      <c r="L337" s="169"/>
      <c r="M337" s="170" t="s">
        <v>1</v>
      </c>
      <c r="N337" s="171" t="s">
        <v>43</v>
      </c>
      <c r="O337" s="54"/>
      <c r="P337" s="157">
        <f t="shared" si="71"/>
        <v>0</v>
      </c>
      <c r="Q337" s="157">
        <v>0.55000000000000004</v>
      </c>
      <c r="R337" s="157">
        <f t="shared" si="72"/>
        <v>2.1312500000000001</v>
      </c>
      <c r="S337" s="157">
        <v>0</v>
      </c>
      <c r="T337" s="158">
        <f t="shared" si="7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59" t="s">
        <v>312</v>
      </c>
      <c r="AT337" s="159" t="s">
        <v>310</v>
      </c>
      <c r="AU337" s="159" t="s">
        <v>89</v>
      </c>
      <c r="AY337" s="14" t="s">
        <v>237</v>
      </c>
      <c r="BE337" s="160">
        <f t="shared" si="74"/>
        <v>0</v>
      </c>
      <c r="BF337" s="160">
        <f t="shared" si="75"/>
        <v>0</v>
      </c>
      <c r="BG337" s="160">
        <f t="shared" si="76"/>
        <v>0</v>
      </c>
      <c r="BH337" s="160">
        <f t="shared" si="77"/>
        <v>0</v>
      </c>
      <c r="BI337" s="160">
        <f t="shared" si="78"/>
        <v>0</v>
      </c>
      <c r="BJ337" s="14" t="s">
        <v>89</v>
      </c>
      <c r="BK337" s="160">
        <f t="shared" si="79"/>
        <v>0</v>
      </c>
      <c r="BL337" s="14" t="s">
        <v>286</v>
      </c>
      <c r="BM337" s="159" t="s">
        <v>840</v>
      </c>
    </row>
    <row r="338" spans="1:65" s="2" customFormat="1" ht="21.75" customHeight="1" x14ac:dyDescent="0.2">
      <c r="A338" s="29"/>
      <c r="B338" s="146"/>
      <c r="C338" s="147" t="s">
        <v>627</v>
      </c>
      <c r="D338" s="147" t="s">
        <v>240</v>
      </c>
      <c r="E338" s="148"/>
      <c r="F338" s="149" t="s">
        <v>841</v>
      </c>
      <c r="G338" s="150" t="s">
        <v>242</v>
      </c>
      <c r="H338" s="151">
        <v>1573.92</v>
      </c>
      <c r="I338" s="152"/>
      <c r="J338" s="153">
        <f t="shared" si="70"/>
        <v>0</v>
      </c>
      <c r="K338" s="154"/>
      <c r="L338" s="30"/>
      <c r="M338" s="155" t="s">
        <v>1</v>
      </c>
      <c r="N338" s="156" t="s">
        <v>43</v>
      </c>
      <c r="O338" s="54"/>
      <c r="P338" s="157">
        <f t="shared" si="71"/>
        <v>0</v>
      </c>
      <c r="Q338" s="157">
        <v>0</v>
      </c>
      <c r="R338" s="157">
        <f t="shared" si="72"/>
        <v>0</v>
      </c>
      <c r="S338" s="157">
        <v>0</v>
      </c>
      <c r="T338" s="158">
        <f t="shared" si="7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59" t="s">
        <v>286</v>
      </c>
      <c r="AT338" s="159" t="s">
        <v>240</v>
      </c>
      <c r="AU338" s="159" t="s">
        <v>89</v>
      </c>
      <c r="AY338" s="14" t="s">
        <v>237</v>
      </c>
      <c r="BE338" s="160">
        <f t="shared" si="74"/>
        <v>0</v>
      </c>
      <c r="BF338" s="160">
        <f t="shared" si="75"/>
        <v>0</v>
      </c>
      <c r="BG338" s="160">
        <f t="shared" si="76"/>
        <v>0</v>
      </c>
      <c r="BH338" s="160">
        <f t="shared" si="77"/>
        <v>0</v>
      </c>
      <c r="BI338" s="160">
        <f t="shared" si="78"/>
        <v>0</v>
      </c>
      <c r="BJ338" s="14" t="s">
        <v>89</v>
      </c>
      <c r="BK338" s="160">
        <f t="shared" si="79"/>
        <v>0</v>
      </c>
      <c r="BL338" s="14" t="s">
        <v>286</v>
      </c>
      <c r="BM338" s="159" t="s">
        <v>842</v>
      </c>
    </row>
    <row r="339" spans="1:65" s="2" customFormat="1" ht="33" customHeight="1" x14ac:dyDescent="0.2">
      <c r="A339" s="29"/>
      <c r="B339" s="146"/>
      <c r="C339" s="161" t="s">
        <v>843</v>
      </c>
      <c r="D339" s="161" t="s">
        <v>310</v>
      </c>
      <c r="E339" s="162"/>
      <c r="F339" s="163" t="s">
        <v>839</v>
      </c>
      <c r="G339" s="164" t="s">
        <v>491</v>
      </c>
      <c r="H339" s="165">
        <v>10.388</v>
      </c>
      <c r="I339" s="166"/>
      <c r="J339" s="167">
        <f t="shared" si="70"/>
        <v>0</v>
      </c>
      <c r="K339" s="168"/>
      <c r="L339" s="169"/>
      <c r="M339" s="170" t="s">
        <v>1</v>
      </c>
      <c r="N339" s="171" t="s">
        <v>43</v>
      </c>
      <c r="O339" s="54"/>
      <c r="P339" s="157">
        <f t="shared" si="71"/>
        <v>0</v>
      </c>
      <c r="Q339" s="157">
        <v>0.55000000000000004</v>
      </c>
      <c r="R339" s="157">
        <f t="shared" si="72"/>
        <v>5.7134</v>
      </c>
      <c r="S339" s="157">
        <v>0</v>
      </c>
      <c r="T339" s="158">
        <f t="shared" si="73"/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59" t="s">
        <v>312</v>
      </c>
      <c r="AT339" s="159" t="s">
        <v>310</v>
      </c>
      <c r="AU339" s="159" t="s">
        <v>89</v>
      </c>
      <c r="AY339" s="14" t="s">
        <v>237</v>
      </c>
      <c r="BE339" s="160">
        <f t="shared" si="74"/>
        <v>0</v>
      </c>
      <c r="BF339" s="160">
        <f t="shared" si="75"/>
        <v>0</v>
      </c>
      <c r="BG339" s="160">
        <f t="shared" si="76"/>
        <v>0</v>
      </c>
      <c r="BH339" s="160">
        <f t="shared" si="77"/>
        <v>0</v>
      </c>
      <c r="BI339" s="160">
        <f t="shared" si="78"/>
        <v>0</v>
      </c>
      <c r="BJ339" s="14" t="s">
        <v>89</v>
      </c>
      <c r="BK339" s="160">
        <f t="shared" si="79"/>
        <v>0</v>
      </c>
      <c r="BL339" s="14" t="s">
        <v>286</v>
      </c>
      <c r="BM339" s="159" t="s">
        <v>844</v>
      </c>
    </row>
    <row r="340" spans="1:65" s="2" customFormat="1" ht="16.5" customHeight="1" x14ac:dyDescent="0.2">
      <c r="A340" s="29"/>
      <c r="B340" s="146"/>
      <c r="C340" s="147" t="s">
        <v>629</v>
      </c>
      <c r="D340" s="147" t="s">
        <v>240</v>
      </c>
      <c r="E340" s="148"/>
      <c r="F340" s="149" t="s">
        <v>845</v>
      </c>
      <c r="G340" s="150" t="s">
        <v>376</v>
      </c>
      <c r="H340" s="151">
        <v>231</v>
      </c>
      <c r="I340" s="152"/>
      <c r="J340" s="153">
        <f t="shared" si="70"/>
        <v>0</v>
      </c>
      <c r="K340" s="154"/>
      <c r="L340" s="30"/>
      <c r="M340" s="155" t="s">
        <v>1</v>
      </c>
      <c r="N340" s="156" t="s">
        <v>43</v>
      </c>
      <c r="O340" s="54"/>
      <c r="P340" s="157">
        <f t="shared" si="71"/>
        <v>0</v>
      </c>
      <c r="Q340" s="157">
        <v>0</v>
      </c>
      <c r="R340" s="157">
        <f t="shared" si="72"/>
        <v>0</v>
      </c>
      <c r="S340" s="157">
        <v>0</v>
      </c>
      <c r="T340" s="158">
        <f t="shared" si="73"/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59" t="s">
        <v>286</v>
      </c>
      <c r="AT340" s="159" t="s">
        <v>240</v>
      </c>
      <c r="AU340" s="159" t="s">
        <v>89</v>
      </c>
      <c r="AY340" s="14" t="s">
        <v>237</v>
      </c>
      <c r="BE340" s="160">
        <f t="shared" si="74"/>
        <v>0</v>
      </c>
      <c r="BF340" s="160">
        <f t="shared" si="75"/>
        <v>0</v>
      </c>
      <c r="BG340" s="160">
        <f t="shared" si="76"/>
        <v>0</v>
      </c>
      <c r="BH340" s="160">
        <f t="shared" si="77"/>
        <v>0</v>
      </c>
      <c r="BI340" s="160">
        <f t="shared" si="78"/>
        <v>0</v>
      </c>
      <c r="BJ340" s="14" t="s">
        <v>89</v>
      </c>
      <c r="BK340" s="160">
        <f t="shared" si="79"/>
        <v>0</v>
      </c>
      <c r="BL340" s="14" t="s">
        <v>286</v>
      </c>
      <c r="BM340" s="159" t="s">
        <v>846</v>
      </c>
    </row>
    <row r="341" spans="1:65" s="2" customFormat="1" ht="21.75" customHeight="1" x14ac:dyDescent="0.2">
      <c r="A341" s="29"/>
      <c r="B341" s="146"/>
      <c r="C341" s="161" t="s">
        <v>847</v>
      </c>
      <c r="D341" s="161" t="s">
        <v>310</v>
      </c>
      <c r="E341" s="162"/>
      <c r="F341" s="163" t="s">
        <v>848</v>
      </c>
      <c r="G341" s="164" t="s">
        <v>491</v>
      </c>
      <c r="H341" s="165">
        <v>0.57799999999999996</v>
      </c>
      <c r="I341" s="166"/>
      <c r="J341" s="167">
        <f t="shared" si="70"/>
        <v>0</v>
      </c>
      <c r="K341" s="168"/>
      <c r="L341" s="169"/>
      <c r="M341" s="170" t="s">
        <v>1</v>
      </c>
      <c r="N341" s="171" t="s">
        <v>43</v>
      </c>
      <c r="O341" s="54"/>
      <c r="P341" s="157">
        <f t="shared" si="71"/>
        <v>0</v>
      </c>
      <c r="Q341" s="157">
        <v>0.55000000000000004</v>
      </c>
      <c r="R341" s="157">
        <f t="shared" si="72"/>
        <v>0.31790000000000002</v>
      </c>
      <c r="S341" s="157">
        <v>0</v>
      </c>
      <c r="T341" s="158">
        <f t="shared" si="73"/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59" t="s">
        <v>312</v>
      </c>
      <c r="AT341" s="159" t="s">
        <v>310</v>
      </c>
      <c r="AU341" s="159" t="s">
        <v>89</v>
      </c>
      <c r="AY341" s="14" t="s">
        <v>237</v>
      </c>
      <c r="BE341" s="160">
        <f t="shared" si="74"/>
        <v>0</v>
      </c>
      <c r="BF341" s="160">
        <f t="shared" si="75"/>
        <v>0</v>
      </c>
      <c r="BG341" s="160">
        <f t="shared" si="76"/>
        <v>0</v>
      </c>
      <c r="BH341" s="160">
        <f t="shared" si="77"/>
        <v>0</v>
      </c>
      <c r="BI341" s="160">
        <f t="shared" si="78"/>
        <v>0</v>
      </c>
      <c r="BJ341" s="14" t="s">
        <v>89</v>
      </c>
      <c r="BK341" s="160">
        <f t="shared" si="79"/>
        <v>0</v>
      </c>
      <c r="BL341" s="14" t="s">
        <v>286</v>
      </c>
      <c r="BM341" s="159" t="s">
        <v>849</v>
      </c>
    </row>
    <row r="342" spans="1:65" s="2" customFormat="1" ht="33" customHeight="1" x14ac:dyDescent="0.2">
      <c r="A342" s="29"/>
      <c r="B342" s="146"/>
      <c r="C342" s="147" t="s">
        <v>267</v>
      </c>
      <c r="D342" s="147" t="s">
        <v>240</v>
      </c>
      <c r="E342" s="148"/>
      <c r="F342" s="149" t="s">
        <v>850</v>
      </c>
      <c r="G342" s="150" t="s">
        <v>242</v>
      </c>
      <c r="H342" s="151">
        <v>155</v>
      </c>
      <c r="I342" s="152"/>
      <c r="J342" s="153">
        <f t="shared" si="70"/>
        <v>0</v>
      </c>
      <c r="K342" s="154"/>
      <c r="L342" s="30"/>
      <c r="M342" s="155" t="s">
        <v>1</v>
      </c>
      <c r="N342" s="156" t="s">
        <v>43</v>
      </c>
      <c r="O342" s="54"/>
      <c r="P342" s="157">
        <f t="shared" si="71"/>
        <v>0</v>
      </c>
      <c r="Q342" s="157">
        <v>0</v>
      </c>
      <c r="R342" s="157">
        <f t="shared" si="72"/>
        <v>0</v>
      </c>
      <c r="S342" s="157">
        <v>1.6E-2</v>
      </c>
      <c r="T342" s="158">
        <f t="shared" si="73"/>
        <v>2.48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59" t="s">
        <v>286</v>
      </c>
      <c r="AT342" s="159" t="s">
        <v>240</v>
      </c>
      <c r="AU342" s="159" t="s">
        <v>89</v>
      </c>
      <c r="AY342" s="14" t="s">
        <v>237</v>
      </c>
      <c r="BE342" s="160">
        <f t="shared" si="74"/>
        <v>0</v>
      </c>
      <c r="BF342" s="160">
        <f t="shared" si="75"/>
        <v>0</v>
      </c>
      <c r="BG342" s="160">
        <f t="shared" si="76"/>
        <v>0</v>
      </c>
      <c r="BH342" s="160">
        <f t="shared" si="77"/>
        <v>0</v>
      </c>
      <c r="BI342" s="160">
        <f t="shared" si="78"/>
        <v>0</v>
      </c>
      <c r="BJ342" s="14" t="s">
        <v>89</v>
      </c>
      <c r="BK342" s="160">
        <f t="shared" si="79"/>
        <v>0</v>
      </c>
      <c r="BL342" s="14" t="s">
        <v>286</v>
      </c>
      <c r="BM342" s="159" t="s">
        <v>851</v>
      </c>
    </row>
    <row r="343" spans="1:65" s="2" customFormat="1" ht="33" customHeight="1" x14ac:dyDescent="0.2">
      <c r="A343" s="29"/>
      <c r="B343" s="146"/>
      <c r="C343" s="147" t="s">
        <v>852</v>
      </c>
      <c r="D343" s="147" t="s">
        <v>240</v>
      </c>
      <c r="E343" s="148"/>
      <c r="F343" s="149" t="s">
        <v>853</v>
      </c>
      <c r="G343" s="150" t="s">
        <v>376</v>
      </c>
      <c r="H343" s="151">
        <v>18.5</v>
      </c>
      <c r="I343" s="152"/>
      <c r="J343" s="153">
        <f t="shared" si="70"/>
        <v>0</v>
      </c>
      <c r="K343" s="154"/>
      <c r="L343" s="30"/>
      <c r="M343" s="155" t="s">
        <v>1</v>
      </c>
      <c r="N343" s="156" t="s">
        <v>43</v>
      </c>
      <c r="O343" s="54"/>
      <c r="P343" s="157">
        <f t="shared" si="71"/>
        <v>0</v>
      </c>
      <c r="Q343" s="157">
        <v>0</v>
      </c>
      <c r="R343" s="157">
        <f t="shared" si="72"/>
        <v>0</v>
      </c>
      <c r="S343" s="157">
        <v>0</v>
      </c>
      <c r="T343" s="158">
        <f t="shared" si="73"/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59" t="s">
        <v>286</v>
      </c>
      <c r="AT343" s="159" t="s">
        <v>240</v>
      </c>
      <c r="AU343" s="159" t="s">
        <v>89</v>
      </c>
      <c r="AY343" s="14" t="s">
        <v>237</v>
      </c>
      <c r="BE343" s="160">
        <f t="shared" si="74"/>
        <v>0</v>
      </c>
      <c r="BF343" s="160">
        <f t="shared" si="75"/>
        <v>0</v>
      </c>
      <c r="BG343" s="160">
        <f t="shared" si="76"/>
        <v>0</v>
      </c>
      <c r="BH343" s="160">
        <f t="shared" si="77"/>
        <v>0</v>
      </c>
      <c r="BI343" s="160">
        <f t="shared" si="78"/>
        <v>0</v>
      </c>
      <c r="BJ343" s="14" t="s">
        <v>89</v>
      </c>
      <c r="BK343" s="160">
        <f t="shared" si="79"/>
        <v>0</v>
      </c>
      <c r="BL343" s="14" t="s">
        <v>286</v>
      </c>
      <c r="BM343" s="159" t="s">
        <v>854</v>
      </c>
    </row>
    <row r="344" spans="1:65" s="2" customFormat="1" ht="33" customHeight="1" x14ac:dyDescent="0.2">
      <c r="A344" s="29"/>
      <c r="B344" s="146"/>
      <c r="C344" s="161" t="s">
        <v>270</v>
      </c>
      <c r="D344" s="161" t="s">
        <v>310</v>
      </c>
      <c r="E344" s="162"/>
      <c r="F344" s="163" t="s">
        <v>855</v>
      </c>
      <c r="G344" s="164" t="s">
        <v>491</v>
      </c>
      <c r="H344" s="165">
        <v>0.55500000000000005</v>
      </c>
      <c r="I344" s="166"/>
      <c r="J344" s="167">
        <f t="shared" si="70"/>
        <v>0</v>
      </c>
      <c r="K344" s="168"/>
      <c r="L344" s="169"/>
      <c r="M344" s="170" t="s">
        <v>1</v>
      </c>
      <c r="N344" s="171" t="s">
        <v>43</v>
      </c>
      <c r="O344" s="54"/>
      <c r="P344" s="157">
        <f t="shared" si="71"/>
        <v>0</v>
      </c>
      <c r="Q344" s="157">
        <v>0.55000000000000004</v>
      </c>
      <c r="R344" s="157">
        <f t="shared" si="72"/>
        <v>0.30525000000000008</v>
      </c>
      <c r="S344" s="157">
        <v>0</v>
      </c>
      <c r="T344" s="158">
        <f t="shared" si="73"/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59" t="s">
        <v>312</v>
      </c>
      <c r="AT344" s="159" t="s">
        <v>310</v>
      </c>
      <c r="AU344" s="159" t="s">
        <v>89</v>
      </c>
      <c r="AY344" s="14" t="s">
        <v>237</v>
      </c>
      <c r="BE344" s="160">
        <f t="shared" si="74"/>
        <v>0</v>
      </c>
      <c r="BF344" s="160">
        <f t="shared" si="75"/>
        <v>0</v>
      </c>
      <c r="BG344" s="160">
        <f t="shared" si="76"/>
        <v>0</v>
      </c>
      <c r="BH344" s="160">
        <f t="shared" si="77"/>
        <v>0</v>
      </c>
      <c r="BI344" s="160">
        <f t="shared" si="78"/>
        <v>0</v>
      </c>
      <c r="BJ344" s="14" t="s">
        <v>89</v>
      </c>
      <c r="BK344" s="160">
        <f t="shared" si="79"/>
        <v>0</v>
      </c>
      <c r="BL344" s="14" t="s">
        <v>286</v>
      </c>
      <c r="BM344" s="159" t="s">
        <v>856</v>
      </c>
    </row>
    <row r="345" spans="1:65" s="2" customFormat="1" ht="44.25" customHeight="1" x14ac:dyDescent="0.2">
      <c r="A345" s="29"/>
      <c r="B345" s="146"/>
      <c r="C345" s="147" t="s">
        <v>857</v>
      </c>
      <c r="D345" s="147" t="s">
        <v>240</v>
      </c>
      <c r="E345" s="148"/>
      <c r="F345" s="149" t="s">
        <v>858</v>
      </c>
      <c r="G345" s="150" t="s">
        <v>491</v>
      </c>
      <c r="H345" s="151">
        <v>78.5</v>
      </c>
      <c r="I345" s="152"/>
      <c r="J345" s="153">
        <f t="shared" si="70"/>
        <v>0</v>
      </c>
      <c r="K345" s="154"/>
      <c r="L345" s="30"/>
      <c r="M345" s="155" t="s">
        <v>1</v>
      </c>
      <c r="N345" s="156" t="s">
        <v>43</v>
      </c>
      <c r="O345" s="54"/>
      <c r="P345" s="157">
        <f t="shared" si="71"/>
        <v>0</v>
      </c>
      <c r="Q345" s="157">
        <v>2.3099999999999999E-2</v>
      </c>
      <c r="R345" s="157">
        <f t="shared" si="72"/>
        <v>1.81335</v>
      </c>
      <c r="S345" s="157">
        <v>0</v>
      </c>
      <c r="T345" s="158">
        <f t="shared" si="73"/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59" t="s">
        <v>286</v>
      </c>
      <c r="AT345" s="159" t="s">
        <v>240</v>
      </c>
      <c r="AU345" s="159" t="s">
        <v>89</v>
      </c>
      <c r="AY345" s="14" t="s">
        <v>237</v>
      </c>
      <c r="BE345" s="160">
        <f t="shared" si="74"/>
        <v>0</v>
      </c>
      <c r="BF345" s="160">
        <f t="shared" si="75"/>
        <v>0</v>
      </c>
      <c r="BG345" s="160">
        <f t="shared" si="76"/>
        <v>0</v>
      </c>
      <c r="BH345" s="160">
        <f t="shared" si="77"/>
        <v>0</v>
      </c>
      <c r="BI345" s="160">
        <f t="shared" si="78"/>
        <v>0</v>
      </c>
      <c r="BJ345" s="14" t="s">
        <v>89</v>
      </c>
      <c r="BK345" s="160">
        <f t="shared" si="79"/>
        <v>0</v>
      </c>
      <c r="BL345" s="14" t="s">
        <v>286</v>
      </c>
      <c r="BM345" s="159" t="s">
        <v>859</v>
      </c>
    </row>
    <row r="346" spans="1:65" s="2" customFormat="1" ht="21.75" customHeight="1" x14ac:dyDescent="0.2">
      <c r="A346" s="29"/>
      <c r="B346" s="146"/>
      <c r="C346" s="147" t="s">
        <v>273</v>
      </c>
      <c r="D346" s="147" t="s">
        <v>240</v>
      </c>
      <c r="E346" s="148"/>
      <c r="F346" s="149" t="s">
        <v>860</v>
      </c>
      <c r="G346" s="150" t="s">
        <v>266</v>
      </c>
      <c r="H346" s="151">
        <v>43.915999999999997</v>
      </c>
      <c r="I346" s="152"/>
      <c r="J346" s="153">
        <f t="shared" si="70"/>
        <v>0</v>
      </c>
      <c r="K346" s="154"/>
      <c r="L346" s="30"/>
      <c r="M346" s="155" t="s">
        <v>1</v>
      </c>
      <c r="N346" s="156" t="s">
        <v>43</v>
      </c>
      <c r="O346" s="54"/>
      <c r="P346" s="157">
        <f t="shared" si="71"/>
        <v>0</v>
      </c>
      <c r="Q346" s="157">
        <v>0</v>
      </c>
      <c r="R346" s="157">
        <f t="shared" si="72"/>
        <v>0</v>
      </c>
      <c r="S346" s="157">
        <v>0</v>
      </c>
      <c r="T346" s="158">
        <f t="shared" si="7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59" t="s">
        <v>286</v>
      </c>
      <c r="AT346" s="159" t="s">
        <v>240</v>
      </c>
      <c r="AU346" s="159" t="s">
        <v>89</v>
      </c>
      <c r="AY346" s="14" t="s">
        <v>237</v>
      </c>
      <c r="BE346" s="160">
        <f t="shared" si="74"/>
        <v>0</v>
      </c>
      <c r="BF346" s="160">
        <f t="shared" si="75"/>
        <v>0</v>
      </c>
      <c r="BG346" s="160">
        <f t="shared" si="76"/>
        <v>0</v>
      </c>
      <c r="BH346" s="160">
        <f t="shared" si="77"/>
        <v>0</v>
      </c>
      <c r="BI346" s="160">
        <f t="shared" si="78"/>
        <v>0</v>
      </c>
      <c r="BJ346" s="14" t="s">
        <v>89</v>
      </c>
      <c r="BK346" s="160">
        <f t="shared" si="79"/>
        <v>0</v>
      </c>
      <c r="BL346" s="14" t="s">
        <v>286</v>
      </c>
      <c r="BM346" s="159" t="s">
        <v>861</v>
      </c>
    </row>
    <row r="347" spans="1:65" s="2" customFormat="1" ht="33" customHeight="1" x14ac:dyDescent="0.2">
      <c r="A347" s="29"/>
      <c r="B347" s="146"/>
      <c r="C347" s="147" t="s">
        <v>862</v>
      </c>
      <c r="D347" s="147" t="s">
        <v>240</v>
      </c>
      <c r="E347" s="148"/>
      <c r="F347" s="149" t="s">
        <v>863</v>
      </c>
      <c r="G347" s="150" t="s">
        <v>266</v>
      </c>
      <c r="H347" s="151">
        <v>43.915999999999997</v>
      </c>
      <c r="I347" s="152"/>
      <c r="J347" s="153">
        <f t="shared" si="70"/>
        <v>0</v>
      </c>
      <c r="K347" s="154"/>
      <c r="L347" s="30"/>
      <c r="M347" s="155" t="s">
        <v>1</v>
      </c>
      <c r="N347" s="156" t="s">
        <v>43</v>
      </c>
      <c r="O347" s="54"/>
      <c r="P347" s="157">
        <f t="shared" si="71"/>
        <v>0</v>
      </c>
      <c r="Q347" s="157">
        <v>0</v>
      </c>
      <c r="R347" s="157">
        <f t="shared" si="72"/>
        <v>0</v>
      </c>
      <c r="S347" s="157">
        <v>0</v>
      </c>
      <c r="T347" s="158">
        <f t="shared" si="7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59" t="s">
        <v>286</v>
      </c>
      <c r="AT347" s="159" t="s">
        <v>240</v>
      </c>
      <c r="AU347" s="159" t="s">
        <v>89</v>
      </c>
      <c r="AY347" s="14" t="s">
        <v>237</v>
      </c>
      <c r="BE347" s="160">
        <f t="shared" si="74"/>
        <v>0</v>
      </c>
      <c r="BF347" s="160">
        <f t="shared" si="75"/>
        <v>0</v>
      </c>
      <c r="BG347" s="160">
        <f t="shared" si="76"/>
        <v>0</v>
      </c>
      <c r="BH347" s="160">
        <f t="shared" si="77"/>
        <v>0</v>
      </c>
      <c r="BI347" s="160">
        <f t="shared" si="78"/>
        <v>0</v>
      </c>
      <c r="BJ347" s="14" t="s">
        <v>89</v>
      </c>
      <c r="BK347" s="160">
        <f t="shared" si="79"/>
        <v>0</v>
      </c>
      <c r="BL347" s="14" t="s">
        <v>286</v>
      </c>
      <c r="BM347" s="159" t="s">
        <v>864</v>
      </c>
    </row>
    <row r="348" spans="1:65" s="2" customFormat="1" ht="21.75" customHeight="1" x14ac:dyDescent="0.2">
      <c r="A348" s="29"/>
      <c r="B348" s="146"/>
      <c r="C348" s="147" t="s">
        <v>276</v>
      </c>
      <c r="D348" s="147" t="s">
        <v>240</v>
      </c>
      <c r="E348" s="148"/>
      <c r="F348" s="149" t="s">
        <v>865</v>
      </c>
      <c r="G348" s="150" t="s">
        <v>266</v>
      </c>
      <c r="H348" s="151">
        <v>43.915999999999997</v>
      </c>
      <c r="I348" s="152"/>
      <c r="J348" s="153">
        <f t="shared" si="70"/>
        <v>0</v>
      </c>
      <c r="K348" s="154"/>
      <c r="L348" s="30"/>
      <c r="M348" s="155" t="s">
        <v>1</v>
      </c>
      <c r="N348" s="156" t="s">
        <v>43</v>
      </c>
      <c r="O348" s="54"/>
      <c r="P348" s="157">
        <f t="shared" si="71"/>
        <v>0</v>
      </c>
      <c r="Q348" s="157">
        <v>0</v>
      </c>
      <c r="R348" s="157">
        <f t="shared" si="72"/>
        <v>0</v>
      </c>
      <c r="S348" s="157">
        <v>0</v>
      </c>
      <c r="T348" s="158">
        <f t="shared" si="73"/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59" t="s">
        <v>286</v>
      </c>
      <c r="AT348" s="159" t="s">
        <v>240</v>
      </c>
      <c r="AU348" s="159" t="s">
        <v>89</v>
      </c>
      <c r="AY348" s="14" t="s">
        <v>237</v>
      </c>
      <c r="BE348" s="160">
        <f t="shared" si="74"/>
        <v>0</v>
      </c>
      <c r="BF348" s="160">
        <f t="shared" si="75"/>
        <v>0</v>
      </c>
      <c r="BG348" s="160">
        <f t="shared" si="76"/>
        <v>0</v>
      </c>
      <c r="BH348" s="160">
        <f t="shared" si="77"/>
        <v>0</v>
      </c>
      <c r="BI348" s="160">
        <f t="shared" si="78"/>
        <v>0</v>
      </c>
      <c r="BJ348" s="14" t="s">
        <v>89</v>
      </c>
      <c r="BK348" s="160">
        <f t="shared" si="79"/>
        <v>0</v>
      </c>
      <c r="BL348" s="14" t="s">
        <v>286</v>
      </c>
      <c r="BM348" s="159" t="s">
        <v>866</v>
      </c>
    </row>
    <row r="349" spans="1:65" s="12" customFormat="1" ht="22.95" customHeight="1" x14ac:dyDescent="0.25">
      <c r="B349" s="134"/>
      <c r="D349" s="135" t="s">
        <v>76</v>
      </c>
      <c r="E349" s="144"/>
      <c r="F349" s="144" t="s">
        <v>867</v>
      </c>
      <c r="I349" s="137"/>
      <c r="J349" s="145">
        <f>BK349</f>
        <v>0</v>
      </c>
      <c r="L349" s="134"/>
      <c r="M349" s="138"/>
      <c r="N349" s="139"/>
      <c r="O349" s="139"/>
      <c r="P349" s="140">
        <f>SUM(P350:P386)</f>
        <v>0</v>
      </c>
      <c r="Q349" s="139"/>
      <c r="R349" s="140">
        <f>SUM(R350:R386)</f>
        <v>6.8294181999999992</v>
      </c>
      <c r="S349" s="139"/>
      <c r="T349" s="141">
        <f>SUM(T350:T386)</f>
        <v>2.0985744999999998</v>
      </c>
      <c r="AR349" s="135" t="s">
        <v>89</v>
      </c>
      <c r="AT349" s="142" t="s">
        <v>76</v>
      </c>
      <c r="AU349" s="142" t="s">
        <v>83</v>
      </c>
      <c r="AY349" s="135" t="s">
        <v>237</v>
      </c>
      <c r="BK349" s="143">
        <f>SUM(BK350:BK386)</f>
        <v>0</v>
      </c>
    </row>
    <row r="350" spans="1:65" s="2" customFormat="1" ht="33" customHeight="1" x14ac:dyDescent="0.2">
      <c r="A350" s="29"/>
      <c r="B350" s="146"/>
      <c r="C350" s="147" t="s">
        <v>868</v>
      </c>
      <c r="D350" s="147" t="s">
        <v>240</v>
      </c>
      <c r="E350" s="148"/>
      <c r="F350" s="149" t="s">
        <v>869</v>
      </c>
      <c r="G350" s="150" t="s">
        <v>307</v>
      </c>
      <c r="H350" s="151">
        <v>16</v>
      </c>
      <c r="I350" s="152"/>
      <c r="J350" s="153">
        <f t="shared" ref="J350:J386" si="80">ROUND(I350*H350,2)</f>
        <v>0</v>
      </c>
      <c r="K350" s="154"/>
      <c r="L350" s="30"/>
      <c r="M350" s="155" t="s">
        <v>1</v>
      </c>
      <c r="N350" s="156" t="s">
        <v>43</v>
      </c>
      <c r="O350" s="54"/>
      <c r="P350" s="157">
        <f t="shared" ref="P350:P386" si="81">O350*H350</f>
        <v>0</v>
      </c>
      <c r="Q350" s="157">
        <v>1.311E-2</v>
      </c>
      <c r="R350" s="157">
        <f t="shared" ref="R350:R386" si="82">Q350*H350</f>
        <v>0.20976</v>
      </c>
      <c r="S350" s="157">
        <v>0</v>
      </c>
      <c r="T350" s="158">
        <f t="shared" ref="T350:T386" si="83">S350*H350</f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59" t="s">
        <v>286</v>
      </c>
      <c r="AT350" s="159" t="s">
        <v>240</v>
      </c>
      <c r="AU350" s="159" t="s">
        <v>89</v>
      </c>
      <c r="AY350" s="14" t="s">
        <v>237</v>
      </c>
      <c r="BE350" s="160">
        <f t="shared" ref="BE350:BE386" si="84">IF(N350="základná",J350,0)</f>
        <v>0</v>
      </c>
      <c r="BF350" s="160">
        <f t="shared" ref="BF350:BF386" si="85">IF(N350="znížená",J350,0)</f>
        <v>0</v>
      </c>
      <c r="BG350" s="160">
        <f t="shared" ref="BG350:BG386" si="86">IF(N350="zákl. prenesená",J350,0)</f>
        <v>0</v>
      </c>
      <c r="BH350" s="160">
        <f t="shared" ref="BH350:BH386" si="87">IF(N350="zníž. prenesená",J350,0)</f>
        <v>0</v>
      </c>
      <c r="BI350" s="160">
        <f t="shared" ref="BI350:BI386" si="88">IF(N350="nulová",J350,0)</f>
        <v>0</v>
      </c>
      <c r="BJ350" s="14" t="s">
        <v>89</v>
      </c>
      <c r="BK350" s="160">
        <f t="shared" ref="BK350:BK386" si="89">ROUND(I350*H350,2)</f>
        <v>0</v>
      </c>
      <c r="BL350" s="14" t="s">
        <v>286</v>
      </c>
      <c r="BM350" s="159" t="s">
        <v>870</v>
      </c>
    </row>
    <row r="351" spans="1:65" s="2" customFormat="1" ht="21.75" customHeight="1" x14ac:dyDescent="0.2">
      <c r="A351" s="29"/>
      <c r="B351" s="146"/>
      <c r="C351" s="147" t="s">
        <v>279</v>
      </c>
      <c r="D351" s="147" t="s">
        <v>240</v>
      </c>
      <c r="E351" s="148"/>
      <c r="F351" s="149" t="s">
        <v>871</v>
      </c>
      <c r="G351" s="150" t="s">
        <v>307</v>
      </c>
      <c r="H351" s="151">
        <v>16</v>
      </c>
      <c r="I351" s="152"/>
      <c r="J351" s="153">
        <f t="shared" si="80"/>
        <v>0</v>
      </c>
      <c r="K351" s="154"/>
      <c r="L351" s="30"/>
      <c r="M351" s="155" t="s">
        <v>1</v>
      </c>
      <c r="N351" s="156" t="s">
        <v>43</v>
      </c>
      <c r="O351" s="54"/>
      <c r="P351" s="157">
        <f t="shared" si="81"/>
        <v>0</v>
      </c>
      <c r="Q351" s="157">
        <v>1.8000000000000001E-4</v>
      </c>
      <c r="R351" s="157">
        <f t="shared" si="82"/>
        <v>2.8800000000000002E-3</v>
      </c>
      <c r="S351" s="157">
        <v>0</v>
      </c>
      <c r="T351" s="158">
        <f t="shared" si="83"/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59" t="s">
        <v>286</v>
      </c>
      <c r="AT351" s="159" t="s">
        <v>240</v>
      </c>
      <c r="AU351" s="159" t="s">
        <v>89</v>
      </c>
      <c r="AY351" s="14" t="s">
        <v>237</v>
      </c>
      <c r="BE351" s="160">
        <f t="shared" si="84"/>
        <v>0</v>
      </c>
      <c r="BF351" s="160">
        <f t="shared" si="85"/>
        <v>0</v>
      </c>
      <c r="BG351" s="160">
        <f t="shared" si="86"/>
        <v>0</v>
      </c>
      <c r="BH351" s="160">
        <f t="shared" si="87"/>
        <v>0</v>
      </c>
      <c r="BI351" s="160">
        <f t="shared" si="88"/>
        <v>0</v>
      </c>
      <c r="BJ351" s="14" t="s">
        <v>89</v>
      </c>
      <c r="BK351" s="160">
        <f t="shared" si="89"/>
        <v>0</v>
      </c>
      <c r="BL351" s="14" t="s">
        <v>286</v>
      </c>
      <c r="BM351" s="159" t="s">
        <v>872</v>
      </c>
    </row>
    <row r="352" spans="1:65" s="2" customFormat="1" ht="21.75" customHeight="1" x14ac:dyDescent="0.2">
      <c r="A352" s="29"/>
      <c r="B352" s="146"/>
      <c r="C352" s="147" t="s">
        <v>873</v>
      </c>
      <c r="D352" s="147" t="s">
        <v>240</v>
      </c>
      <c r="E352" s="148"/>
      <c r="F352" s="149" t="s">
        <v>874</v>
      </c>
      <c r="G352" s="150" t="s">
        <v>307</v>
      </c>
      <c r="H352" s="151">
        <v>3</v>
      </c>
      <c r="I352" s="152"/>
      <c r="J352" s="153">
        <f t="shared" si="80"/>
        <v>0</v>
      </c>
      <c r="K352" s="154"/>
      <c r="L352" s="30"/>
      <c r="M352" s="155" t="s">
        <v>1</v>
      </c>
      <c r="N352" s="156" t="s">
        <v>43</v>
      </c>
      <c r="O352" s="54"/>
      <c r="P352" s="157">
        <f t="shared" si="81"/>
        <v>0</v>
      </c>
      <c r="Q352" s="157">
        <v>0</v>
      </c>
      <c r="R352" s="157">
        <f t="shared" si="82"/>
        <v>0</v>
      </c>
      <c r="S352" s="157">
        <v>5.1599999999999997E-3</v>
      </c>
      <c r="T352" s="158">
        <f t="shared" si="83"/>
        <v>1.5479999999999999E-2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59" t="s">
        <v>286</v>
      </c>
      <c r="AT352" s="159" t="s">
        <v>240</v>
      </c>
      <c r="AU352" s="159" t="s">
        <v>89</v>
      </c>
      <c r="AY352" s="14" t="s">
        <v>237</v>
      </c>
      <c r="BE352" s="160">
        <f t="shared" si="84"/>
        <v>0</v>
      </c>
      <c r="BF352" s="160">
        <f t="shared" si="85"/>
        <v>0</v>
      </c>
      <c r="BG352" s="160">
        <f t="shared" si="86"/>
        <v>0</v>
      </c>
      <c r="BH352" s="160">
        <f t="shared" si="87"/>
        <v>0</v>
      </c>
      <c r="BI352" s="160">
        <f t="shared" si="88"/>
        <v>0</v>
      </c>
      <c r="BJ352" s="14" t="s">
        <v>89</v>
      </c>
      <c r="BK352" s="160">
        <f t="shared" si="89"/>
        <v>0</v>
      </c>
      <c r="BL352" s="14" t="s">
        <v>286</v>
      </c>
      <c r="BM352" s="159" t="s">
        <v>875</v>
      </c>
    </row>
    <row r="353" spans="1:65" s="2" customFormat="1" ht="21.75" customHeight="1" x14ac:dyDescent="0.2">
      <c r="A353" s="29"/>
      <c r="B353" s="146"/>
      <c r="C353" s="147" t="s">
        <v>282</v>
      </c>
      <c r="D353" s="147" t="s">
        <v>240</v>
      </c>
      <c r="E353" s="148"/>
      <c r="F353" s="149" t="s">
        <v>876</v>
      </c>
      <c r="G353" s="150" t="s">
        <v>376</v>
      </c>
      <c r="H353" s="151">
        <v>532.6</v>
      </c>
      <c r="I353" s="152"/>
      <c r="J353" s="153">
        <f t="shared" si="80"/>
        <v>0</v>
      </c>
      <c r="K353" s="154"/>
      <c r="L353" s="30"/>
      <c r="M353" s="155" t="s">
        <v>1</v>
      </c>
      <c r="N353" s="156" t="s">
        <v>43</v>
      </c>
      <c r="O353" s="54"/>
      <c r="P353" s="157">
        <f t="shared" si="81"/>
        <v>0</v>
      </c>
      <c r="Q353" s="157">
        <v>1.1100000000000001E-3</v>
      </c>
      <c r="R353" s="157">
        <f t="shared" si="82"/>
        <v>0.5911860000000001</v>
      </c>
      <c r="S353" s="157">
        <v>0</v>
      </c>
      <c r="T353" s="158">
        <f t="shared" si="83"/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59" t="s">
        <v>286</v>
      </c>
      <c r="AT353" s="159" t="s">
        <v>240</v>
      </c>
      <c r="AU353" s="159" t="s">
        <v>89</v>
      </c>
      <c r="AY353" s="14" t="s">
        <v>237</v>
      </c>
      <c r="BE353" s="160">
        <f t="shared" si="84"/>
        <v>0</v>
      </c>
      <c r="BF353" s="160">
        <f t="shared" si="85"/>
        <v>0</v>
      </c>
      <c r="BG353" s="160">
        <f t="shared" si="86"/>
        <v>0</v>
      </c>
      <c r="BH353" s="160">
        <f t="shared" si="87"/>
        <v>0</v>
      </c>
      <c r="BI353" s="160">
        <f t="shared" si="88"/>
        <v>0</v>
      </c>
      <c r="BJ353" s="14" t="s">
        <v>89</v>
      </c>
      <c r="BK353" s="160">
        <f t="shared" si="89"/>
        <v>0</v>
      </c>
      <c r="BL353" s="14" t="s">
        <v>286</v>
      </c>
      <c r="BM353" s="159" t="s">
        <v>877</v>
      </c>
    </row>
    <row r="354" spans="1:65" s="2" customFormat="1" ht="21.75" customHeight="1" x14ac:dyDescent="0.2">
      <c r="A354" s="29"/>
      <c r="B354" s="146"/>
      <c r="C354" s="147" t="s">
        <v>878</v>
      </c>
      <c r="D354" s="147" t="s">
        <v>240</v>
      </c>
      <c r="E354" s="148"/>
      <c r="F354" s="149" t="s">
        <v>879</v>
      </c>
      <c r="G354" s="150" t="s">
        <v>376</v>
      </c>
      <c r="H354" s="151">
        <v>265.5</v>
      </c>
      <c r="I354" s="152"/>
      <c r="J354" s="153">
        <f t="shared" si="80"/>
        <v>0</v>
      </c>
      <c r="K354" s="154"/>
      <c r="L354" s="30"/>
      <c r="M354" s="155" t="s">
        <v>1</v>
      </c>
      <c r="N354" s="156" t="s">
        <v>43</v>
      </c>
      <c r="O354" s="54"/>
      <c r="P354" s="157">
        <f t="shared" si="81"/>
        <v>0</v>
      </c>
      <c r="Q354" s="157">
        <v>0</v>
      </c>
      <c r="R354" s="157">
        <f t="shared" si="82"/>
        <v>0</v>
      </c>
      <c r="S354" s="157">
        <v>1.3500000000000001E-3</v>
      </c>
      <c r="T354" s="158">
        <f t="shared" si="83"/>
        <v>0.35842499999999999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59" t="s">
        <v>286</v>
      </c>
      <c r="AT354" s="159" t="s">
        <v>240</v>
      </c>
      <c r="AU354" s="159" t="s">
        <v>89</v>
      </c>
      <c r="AY354" s="14" t="s">
        <v>237</v>
      </c>
      <c r="BE354" s="160">
        <f t="shared" si="84"/>
        <v>0</v>
      </c>
      <c r="BF354" s="160">
        <f t="shared" si="85"/>
        <v>0</v>
      </c>
      <c r="BG354" s="160">
        <f t="shared" si="86"/>
        <v>0</v>
      </c>
      <c r="BH354" s="160">
        <f t="shared" si="87"/>
        <v>0</v>
      </c>
      <c r="BI354" s="160">
        <f t="shared" si="88"/>
        <v>0</v>
      </c>
      <c r="BJ354" s="14" t="s">
        <v>89</v>
      </c>
      <c r="BK354" s="160">
        <f t="shared" si="89"/>
        <v>0</v>
      </c>
      <c r="BL354" s="14" t="s">
        <v>286</v>
      </c>
      <c r="BM354" s="159" t="s">
        <v>880</v>
      </c>
    </row>
    <row r="355" spans="1:65" s="2" customFormat="1" ht="33" customHeight="1" x14ac:dyDescent="0.2">
      <c r="A355" s="29"/>
      <c r="B355" s="146"/>
      <c r="C355" s="147" t="s">
        <v>285</v>
      </c>
      <c r="D355" s="147" t="s">
        <v>240</v>
      </c>
      <c r="E355" s="148"/>
      <c r="F355" s="149" t="s">
        <v>881</v>
      </c>
      <c r="G355" s="150" t="s">
        <v>376</v>
      </c>
      <c r="H355" s="151">
        <v>4.5</v>
      </c>
      <c r="I355" s="152"/>
      <c r="J355" s="153">
        <f t="shared" si="80"/>
        <v>0</v>
      </c>
      <c r="K355" s="154"/>
      <c r="L355" s="30"/>
      <c r="M355" s="155" t="s">
        <v>1</v>
      </c>
      <c r="N355" s="156" t="s">
        <v>43</v>
      </c>
      <c r="O355" s="54"/>
      <c r="P355" s="157">
        <f t="shared" si="81"/>
        <v>0</v>
      </c>
      <c r="Q355" s="157">
        <v>2.1700000000000001E-3</v>
      </c>
      <c r="R355" s="157">
        <f t="shared" si="82"/>
        <v>9.7649999999999994E-3</v>
      </c>
      <c r="S355" s="157">
        <v>0</v>
      </c>
      <c r="T355" s="158">
        <f t="shared" si="83"/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59" t="s">
        <v>286</v>
      </c>
      <c r="AT355" s="159" t="s">
        <v>240</v>
      </c>
      <c r="AU355" s="159" t="s">
        <v>89</v>
      </c>
      <c r="AY355" s="14" t="s">
        <v>237</v>
      </c>
      <c r="BE355" s="160">
        <f t="shared" si="84"/>
        <v>0</v>
      </c>
      <c r="BF355" s="160">
        <f t="shared" si="85"/>
        <v>0</v>
      </c>
      <c r="BG355" s="160">
        <f t="shared" si="86"/>
        <v>0</v>
      </c>
      <c r="BH355" s="160">
        <f t="shared" si="87"/>
        <v>0</v>
      </c>
      <c r="BI355" s="160">
        <f t="shared" si="88"/>
        <v>0</v>
      </c>
      <c r="BJ355" s="14" t="s">
        <v>89</v>
      </c>
      <c r="BK355" s="160">
        <f t="shared" si="89"/>
        <v>0</v>
      </c>
      <c r="BL355" s="14" t="s">
        <v>286</v>
      </c>
      <c r="BM355" s="159" t="s">
        <v>882</v>
      </c>
    </row>
    <row r="356" spans="1:65" s="2" customFormat="1" ht="33" customHeight="1" x14ac:dyDescent="0.2">
      <c r="A356" s="29"/>
      <c r="B356" s="146"/>
      <c r="C356" s="147" t="s">
        <v>883</v>
      </c>
      <c r="D356" s="147" t="s">
        <v>240</v>
      </c>
      <c r="E356" s="148"/>
      <c r="F356" s="149" t="s">
        <v>884</v>
      </c>
      <c r="G356" s="150" t="s">
        <v>376</v>
      </c>
      <c r="H356" s="151">
        <v>15.75</v>
      </c>
      <c r="I356" s="152"/>
      <c r="J356" s="153">
        <f t="shared" si="80"/>
        <v>0</v>
      </c>
      <c r="K356" s="154"/>
      <c r="L356" s="30"/>
      <c r="M356" s="155" t="s">
        <v>1</v>
      </c>
      <c r="N356" s="156" t="s">
        <v>43</v>
      </c>
      <c r="O356" s="54"/>
      <c r="P356" s="157">
        <f t="shared" si="81"/>
        <v>0</v>
      </c>
      <c r="Q356" s="157">
        <v>2.8400000000000001E-3</v>
      </c>
      <c r="R356" s="157">
        <f t="shared" si="82"/>
        <v>4.4729999999999999E-2</v>
      </c>
      <c r="S356" s="157">
        <v>0</v>
      </c>
      <c r="T356" s="158">
        <f t="shared" si="83"/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59" t="s">
        <v>286</v>
      </c>
      <c r="AT356" s="159" t="s">
        <v>240</v>
      </c>
      <c r="AU356" s="159" t="s">
        <v>89</v>
      </c>
      <c r="AY356" s="14" t="s">
        <v>237</v>
      </c>
      <c r="BE356" s="160">
        <f t="shared" si="84"/>
        <v>0</v>
      </c>
      <c r="BF356" s="160">
        <f t="shared" si="85"/>
        <v>0</v>
      </c>
      <c r="BG356" s="160">
        <f t="shared" si="86"/>
        <v>0</v>
      </c>
      <c r="BH356" s="160">
        <f t="shared" si="87"/>
        <v>0</v>
      </c>
      <c r="BI356" s="160">
        <f t="shared" si="88"/>
        <v>0</v>
      </c>
      <c r="BJ356" s="14" t="s">
        <v>89</v>
      </c>
      <c r="BK356" s="160">
        <f t="shared" si="89"/>
        <v>0</v>
      </c>
      <c r="BL356" s="14" t="s">
        <v>286</v>
      </c>
      <c r="BM356" s="159" t="s">
        <v>885</v>
      </c>
    </row>
    <row r="357" spans="1:65" s="2" customFormat="1" ht="33" customHeight="1" x14ac:dyDescent="0.2">
      <c r="A357" s="29"/>
      <c r="B357" s="146"/>
      <c r="C357" s="147" t="s">
        <v>288</v>
      </c>
      <c r="D357" s="147" t="s">
        <v>240</v>
      </c>
      <c r="E357" s="148"/>
      <c r="F357" s="149" t="s">
        <v>886</v>
      </c>
      <c r="G357" s="150" t="s">
        <v>376</v>
      </c>
      <c r="H357" s="151">
        <v>42.3</v>
      </c>
      <c r="I357" s="152"/>
      <c r="J357" s="153">
        <f t="shared" si="80"/>
        <v>0</v>
      </c>
      <c r="K357" s="154"/>
      <c r="L357" s="30"/>
      <c r="M357" s="155" t="s">
        <v>1</v>
      </c>
      <c r="N357" s="156" t="s">
        <v>43</v>
      </c>
      <c r="O357" s="54"/>
      <c r="P357" s="157">
        <f t="shared" si="81"/>
        <v>0</v>
      </c>
      <c r="Q357" s="157">
        <v>3.4199999999999999E-3</v>
      </c>
      <c r="R357" s="157">
        <f t="shared" si="82"/>
        <v>0.14466599999999999</v>
      </c>
      <c r="S357" s="157">
        <v>0</v>
      </c>
      <c r="T357" s="158">
        <f t="shared" si="83"/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59" t="s">
        <v>286</v>
      </c>
      <c r="AT357" s="159" t="s">
        <v>240</v>
      </c>
      <c r="AU357" s="159" t="s">
        <v>89</v>
      </c>
      <c r="AY357" s="14" t="s">
        <v>237</v>
      </c>
      <c r="BE357" s="160">
        <f t="shared" si="84"/>
        <v>0</v>
      </c>
      <c r="BF357" s="160">
        <f t="shared" si="85"/>
        <v>0</v>
      </c>
      <c r="BG357" s="160">
        <f t="shared" si="86"/>
        <v>0</v>
      </c>
      <c r="BH357" s="160">
        <f t="shared" si="87"/>
        <v>0</v>
      </c>
      <c r="BI357" s="160">
        <f t="shared" si="88"/>
        <v>0</v>
      </c>
      <c r="BJ357" s="14" t="s">
        <v>89</v>
      </c>
      <c r="BK357" s="160">
        <f t="shared" si="89"/>
        <v>0</v>
      </c>
      <c r="BL357" s="14" t="s">
        <v>286</v>
      </c>
      <c r="BM357" s="159" t="s">
        <v>887</v>
      </c>
    </row>
    <row r="358" spans="1:65" s="2" customFormat="1" ht="33" customHeight="1" x14ac:dyDescent="0.2">
      <c r="A358" s="29"/>
      <c r="B358" s="146"/>
      <c r="C358" s="147" t="s">
        <v>888</v>
      </c>
      <c r="D358" s="147" t="s">
        <v>240</v>
      </c>
      <c r="E358" s="148"/>
      <c r="F358" s="149" t="s">
        <v>889</v>
      </c>
      <c r="G358" s="150" t="s">
        <v>376</v>
      </c>
      <c r="H358" s="151">
        <v>36.799999999999997</v>
      </c>
      <c r="I358" s="152"/>
      <c r="J358" s="153">
        <f t="shared" si="80"/>
        <v>0</v>
      </c>
      <c r="K358" s="154"/>
      <c r="L358" s="30"/>
      <c r="M358" s="155" t="s">
        <v>1</v>
      </c>
      <c r="N358" s="156" t="s">
        <v>43</v>
      </c>
      <c r="O358" s="54"/>
      <c r="P358" s="157">
        <f t="shared" si="81"/>
        <v>0</v>
      </c>
      <c r="Q358" s="157">
        <v>5.1000000000000004E-3</v>
      </c>
      <c r="R358" s="157">
        <f t="shared" si="82"/>
        <v>0.18767999999999999</v>
      </c>
      <c r="S358" s="157">
        <v>0</v>
      </c>
      <c r="T358" s="158">
        <f t="shared" si="83"/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59" t="s">
        <v>286</v>
      </c>
      <c r="AT358" s="159" t="s">
        <v>240</v>
      </c>
      <c r="AU358" s="159" t="s">
        <v>89</v>
      </c>
      <c r="AY358" s="14" t="s">
        <v>237</v>
      </c>
      <c r="BE358" s="160">
        <f t="shared" si="84"/>
        <v>0</v>
      </c>
      <c r="BF358" s="160">
        <f t="shared" si="85"/>
        <v>0</v>
      </c>
      <c r="BG358" s="160">
        <f t="shared" si="86"/>
        <v>0</v>
      </c>
      <c r="BH358" s="160">
        <f t="shared" si="87"/>
        <v>0</v>
      </c>
      <c r="BI358" s="160">
        <f t="shared" si="88"/>
        <v>0</v>
      </c>
      <c r="BJ358" s="14" t="s">
        <v>89</v>
      </c>
      <c r="BK358" s="160">
        <f t="shared" si="89"/>
        <v>0</v>
      </c>
      <c r="BL358" s="14" t="s">
        <v>286</v>
      </c>
      <c r="BM358" s="159" t="s">
        <v>890</v>
      </c>
    </row>
    <row r="359" spans="1:65" s="2" customFormat="1" ht="21.75" customHeight="1" x14ac:dyDescent="0.2">
      <c r="A359" s="29"/>
      <c r="B359" s="146"/>
      <c r="C359" s="147" t="s">
        <v>636</v>
      </c>
      <c r="D359" s="147" t="s">
        <v>240</v>
      </c>
      <c r="E359" s="148"/>
      <c r="F359" s="149" t="s">
        <v>891</v>
      </c>
      <c r="G359" s="150" t="s">
        <v>376</v>
      </c>
      <c r="H359" s="151">
        <v>3.8</v>
      </c>
      <c r="I359" s="152"/>
      <c r="J359" s="153">
        <f t="shared" si="80"/>
        <v>0</v>
      </c>
      <c r="K359" s="154"/>
      <c r="L359" s="30"/>
      <c r="M359" s="155" t="s">
        <v>1</v>
      </c>
      <c r="N359" s="156" t="s">
        <v>43</v>
      </c>
      <c r="O359" s="54"/>
      <c r="P359" s="157">
        <f t="shared" si="81"/>
        <v>0</v>
      </c>
      <c r="Q359" s="157">
        <v>0</v>
      </c>
      <c r="R359" s="157">
        <f t="shared" si="82"/>
        <v>0</v>
      </c>
      <c r="S359" s="157">
        <v>2.5200000000000001E-3</v>
      </c>
      <c r="T359" s="158">
        <f t="shared" si="83"/>
        <v>9.5759999999999994E-3</v>
      </c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R359" s="159" t="s">
        <v>286</v>
      </c>
      <c r="AT359" s="159" t="s">
        <v>240</v>
      </c>
      <c r="AU359" s="159" t="s">
        <v>89</v>
      </c>
      <c r="AY359" s="14" t="s">
        <v>237</v>
      </c>
      <c r="BE359" s="160">
        <f t="shared" si="84"/>
        <v>0</v>
      </c>
      <c r="BF359" s="160">
        <f t="shared" si="85"/>
        <v>0</v>
      </c>
      <c r="BG359" s="160">
        <f t="shared" si="86"/>
        <v>0</v>
      </c>
      <c r="BH359" s="160">
        <f t="shared" si="87"/>
        <v>0</v>
      </c>
      <c r="BI359" s="160">
        <f t="shared" si="88"/>
        <v>0</v>
      </c>
      <c r="BJ359" s="14" t="s">
        <v>89</v>
      </c>
      <c r="BK359" s="160">
        <f t="shared" si="89"/>
        <v>0</v>
      </c>
      <c r="BL359" s="14" t="s">
        <v>286</v>
      </c>
      <c r="BM359" s="159" t="s">
        <v>892</v>
      </c>
    </row>
    <row r="360" spans="1:65" s="2" customFormat="1" ht="21.75" customHeight="1" x14ac:dyDescent="0.2">
      <c r="A360" s="29"/>
      <c r="B360" s="146"/>
      <c r="C360" s="147" t="s">
        <v>893</v>
      </c>
      <c r="D360" s="147" t="s">
        <v>240</v>
      </c>
      <c r="E360" s="148"/>
      <c r="F360" s="149" t="s">
        <v>894</v>
      </c>
      <c r="G360" s="150" t="s">
        <v>376</v>
      </c>
      <c r="H360" s="151">
        <v>55.8</v>
      </c>
      <c r="I360" s="152"/>
      <c r="J360" s="153">
        <f t="shared" si="80"/>
        <v>0</v>
      </c>
      <c r="K360" s="154"/>
      <c r="L360" s="30"/>
      <c r="M360" s="155" t="s">
        <v>1</v>
      </c>
      <c r="N360" s="156" t="s">
        <v>43</v>
      </c>
      <c r="O360" s="54"/>
      <c r="P360" s="157">
        <f t="shared" si="81"/>
        <v>0</v>
      </c>
      <c r="Q360" s="157">
        <v>0</v>
      </c>
      <c r="R360" s="157">
        <f t="shared" si="82"/>
        <v>0</v>
      </c>
      <c r="S360" s="157">
        <v>3.9500000000000004E-3</v>
      </c>
      <c r="T360" s="158">
        <f t="shared" si="83"/>
        <v>0.22041000000000002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59" t="s">
        <v>286</v>
      </c>
      <c r="AT360" s="159" t="s">
        <v>240</v>
      </c>
      <c r="AU360" s="159" t="s">
        <v>89</v>
      </c>
      <c r="AY360" s="14" t="s">
        <v>237</v>
      </c>
      <c r="BE360" s="160">
        <f t="shared" si="84"/>
        <v>0</v>
      </c>
      <c r="BF360" s="160">
        <f t="shared" si="85"/>
        <v>0</v>
      </c>
      <c r="BG360" s="160">
        <f t="shared" si="86"/>
        <v>0</v>
      </c>
      <c r="BH360" s="160">
        <f t="shared" si="87"/>
        <v>0</v>
      </c>
      <c r="BI360" s="160">
        <f t="shared" si="88"/>
        <v>0</v>
      </c>
      <c r="BJ360" s="14" t="s">
        <v>89</v>
      </c>
      <c r="BK360" s="160">
        <f t="shared" si="89"/>
        <v>0</v>
      </c>
      <c r="BL360" s="14" t="s">
        <v>286</v>
      </c>
      <c r="BM360" s="159" t="s">
        <v>895</v>
      </c>
    </row>
    <row r="361" spans="1:65" s="2" customFormat="1" ht="21.75" customHeight="1" x14ac:dyDescent="0.2">
      <c r="A361" s="29"/>
      <c r="B361" s="146"/>
      <c r="C361" s="147" t="s">
        <v>293</v>
      </c>
      <c r="D361" s="147" t="s">
        <v>240</v>
      </c>
      <c r="E361" s="148"/>
      <c r="F361" s="149" t="s">
        <v>896</v>
      </c>
      <c r="G361" s="150" t="s">
        <v>376</v>
      </c>
      <c r="H361" s="151">
        <v>16.5</v>
      </c>
      <c r="I361" s="152"/>
      <c r="J361" s="153">
        <f t="shared" si="80"/>
        <v>0</v>
      </c>
      <c r="K361" s="154"/>
      <c r="L361" s="30"/>
      <c r="M361" s="155" t="s">
        <v>1</v>
      </c>
      <c r="N361" s="156" t="s">
        <v>43</v>
      </c>
      <c r="O361" s="54"/>
      <c r="P361" s="157">
        <f t="shared" si="81"/>
        <v>0</v>
      </c>
      <c r="Q361" s="157">
        <v>0</v>
      </c>
      <c r="R361" s="157">
        <f t="shared" si="82"/>
        <v>0</v>
      </c>
      <c r="S361" s="157">
        <v>5.7000000000000002E-3</v>
      </c>
      <c r="T361" s="158">
        <f t="shared" si="83"/>
        <v>9.4050000000000009E-2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59" t="s">
        <v>286</v>
      </c>
      <c r="AT361" s="159" t="s">
        <v>240</v>
      </c>
      <c r="AU361" s="159" t="s">
        <v>89</v>
      </c>
      <c r="AY361" s="14" t="s">
        <v>237</v>
      </c>
      <c r="BE361" s="160">
        <f t="shared" si="84"/>
        <v>0</v>
      </c>
      <c r="BF361" s="160">
        <f t="shared" si="85"/>
        <v>0</v>
      </c>
      <c r="BG361" s="160">
        <f t="shared" si="86"/>
        <v>0</v>
      </c>
      <c r="BH361" s="160">
        <f t="shared" si="87"/>
        <v>0</v>
      </c>
      <c r="BI361" s="160">
        <f t="shared" si="88"/>
        <v>0</v>
      </c>
      <c r="BJ361" s="14" t="s">
        <v>89</v>
      </c>
      <c r="BK361" s="160">
        <f t="shared" si="89"/>
        <v>0</v>
      </c>
      <c r="BL361" s="14" t="s">
        <v>286</v>
      </c>
      <c r="BM361" s="159" t="s">
        <v>897</v>
      </c>
    </row>
    <row r="362" spans="1:65" s="2" customFormat="1" ht="33" customHeight="1" x14ac:dyDescent="0.2">
      <c r="A362" s="29"/>
      <c r="B362" s="146"/>
      <c r="C362" s="147" t="s">
        <v>898</v>
      </c>
      <c r="D362" s="147" t="s">
        <v>240</v>
      </c>
      <c r="E362" s="148"/>
      <c r="F362" s="149" t="s">
        <v>899</v>
      </c>
      <c r="G362" s="150" t="s">
        <v>376</v>
      </c>
      <c r="H362" s="151">
        <v>12.5</v>
      </c>
      <c r="I362" s="152"/>
      <c r="J362" s="153">
        <f t="shared" si="80"/>
        <v>0</v>
      </c>
      <c r="K362" s="154"/>
      <c r="L362" s="30"/>
      <c r="M362" s="155" t="s">
        <v>1</v>
      </c>
      <c r="N362" s="156" t="s">
        <v>43</v>
      </c>
      <c r="O362" s="54"/>
      <c r="P362" s="157">
        <f t="shared" si="81"/>
        <v>0</v>
      </c>
      <c r="Q362" s="157">
        <v>3.4399999999999999E-3</v>
      </c>
      <c r="R362" s="157">
        <f t="shared" si="82"/>
        <v>4.2999999999999997E-2</v>
      </c>
      <c r="S362" s="157">
        <v>0</v>
      </c>
      <c r="T362" s="158">
        <f t="shared" si="83"/>
        <v>0</v>
      </c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R362" s="159" t="s">
        <v>286</v>
      </c>
      <c r="AT362" s="159" t="s">
        <v>240</v>
      </c>
      <c r="AU362" s="159" t="s">
        <v>89</v>
      </c>
      <c r="AY362" s="14" t="s">
        <v>237</v>
      </c>
      <c r="BE362" s="160">
        <f t="shared" si="84"/>
        <v>0</v>
      </c>
      <c r="BF362" s="160">
        <f t="shared" si="85"/>
        <v>0</v>
      </c>
      <c r="BG362" s="160">
        <f t="shared" si="86"/>
        <v>0</v>
      </c>
      <c r="BH362" s="160">
        <f t="shared" si="87"/>
        <v>0</v>
      </c>
      <c r="BI362" s="160">
        <f t="shared" si="88"/>
        <v>0</v>
      </c>
      <c r="BJ362" s="14" t="s">
        <v>89</v>
      </c>
      <c r="BK362" s="160">
        <f t="shared" si="89"/>
        <v>0</v>
      </c>
      <c r="BL362" s="14" t="s">
        <v>286</v>
      </c>
      <c r="BM362" s="159" t="s">
        <v>900</v>
      </c>
    </row>
    <row r="363" spans="1:65" s="2" customFormat="1" ht="33" customHeight="1" x14ac:dyDescent="0.2">
      <c r="A363" s="29"/>
      <c r="B363" s="146"/>
      <c r="C363" s="147" t="s">
        <v>296</v>
      </c>
      <c r="D363" s="147" t="s">
        <v>240</v>
      </c>
      <c r="E363" s="148"/>
      <c r="F363" s="149" t="s">
        <v>901</v>
      </c>
      <c r="G363" s="150" t="s">
        <v>376</v>
      </c>
      <c r="H363" s="151">
        <v>25.6</v>
      </c>
      <c r="I363" s="152"/>
      <c r="J363" s="153">
        <f t="shared" si="80"/>
        <v>0</v>
      </c>
      <c r="K363" s="154"/>
      <c r="L363" s="30"/>
      <c r="M363" s="155" t="s">
        <v>1</v>
      </c>
      <c r="N363" s="156" t="s">
        <v>43</v>
      </c>
      <c r="O363" s="54"/>
      <c r="P363" s="157">
        <f t="shared" si="81"/>
        <v>0</v>
      </c>
      <c r="Q363" s="157">
        <v>4.2900000000000004E-3</v>
      </c>
      <c r="R363" s="157">
        <f t="shared" si="82"/>
        <v>0.10982400000000002</v>
      </c>
      <c r="S363" s="157">
        <v>0</v>
      </c>
      <c r="T363" s="158">
        <f t="shared" si="83"/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59" t="s">
        <v>286</v>
      </c>
      <c r="AT363" s="159" t="s">
        <v>240</v>
      </c>
      <c r="AU363" s="159" t="s">
        <v>89</v>
      </c>
      <c r="AY363" s="14" t="s">
        <v>237</v>
      </c>
      <c r="BE363" s="160">
        <f t="shared" si="84"/>
        <v>0</v>
      </c>
      <c r="BF363" s="160">
        <f t="shared" si="85"/>
        <v>0</v>
      </c>
      <c r="BG363" s="160">
        <f t="shared" si="86"/>
        <v>0</v>
      </c>
      <c r="BH363" s="160">
        <f t="shared" si="87"/>
        <v>0</v>
      </c>
      <c r="BI363" s="160">
        <f t="shared" si="88"/>
        <v>0</v>
      </c>
      <c r="BJ363" s="14" t="s">
        <v>89</v>
      </c>
      <c r="BK363" s="160">
        <f t="shared" si="89"/>
        <v>0</v>
      </c>
      <c r="BL363" s="14" t="s">
        <v>286</v>
      </c>
      <c r="BM363" s="159" t="s">
        <v>902</v>
      </c>
    </row>
    <row r="364" spans="1:65" s="2" customFormat="1" ht="16.5" customHeight="1" x14ac:dyDescent="0.2">
      <c r="A364" s="29"/>
      <c r="B364" s="146"/>
      <c r="C364" s="161" t="s">
        <v>903</v>
      </c>
      <c r="D364" s="161" t="s">
        <v>310</v>
      </c>
      <c r="E364" s="162"/>
      <c r="F364" s="163" t="s">
        <v>904</v>
      </c>
      <c r="G364" s="164" t="s">
        <v>242</v>
      </c>
      <c r="H364" s="165">
        <v>12.8</v>
      </c>
      <c r="I364" s="166"/>
      <c r="J364" s="167">
        <f t="shared" si="80"/>
        <v>0</v>
      </c>
      <c r="K364" s="168"/>
      <c r="L364" s="169"/>
      <c r="M364" s="170" t="s">
        <v>1</v>
      </c>
      <c r="N364" s="171" t="s">
        <v>43</v>
      </c>
      <c r="O364" s="54"/>
      <c r="P364" s="157">
        <f t="shared" si="81"/>
        <v>0</v>
      </c>
      <c r="Q364" s="157">
        <v>0.01</v>
      </c>
      <c r="R364" s="157">
        <f t="shared" si="82"/>
        <v>0.128</v>
      </c>
      <c r="S364" s="157">
        <v>0</v>
      </c>
      <c r="T364" s="158">
        <f t="shared" si="83"/>
        <v>0</v>
      </c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R364" s="159" t="s">
        <v>312</v>
      </c>
      <c r="AT364" s="159" t="s">
        <v>310</v>
      </c>
      <c r="AU364" s="159" t="s">
        <v>89</v>
      </c>
      <c r="AY364" s="14" t="s">
        <v>237</v>
      </c>
      <c r="BE364" s="160">
        <f t="shared" si="84"/>
        <v>0</v>
      </c>
      <c r="BF364" s="160">
        <f t="shared" si="85"/>
        <v>0</v>
      </c>
      <c r="BG364" s="160">
        <f t="shared" si="86"/>
        <v>0</v>
      </c>
      <c r="BH364" s="160">
        <f t="shared" si="87"/>
        <v>0</v>
      </c>
      <c r="BI364" s="160">
        <f t="shared" si="88"/>
        <v>0</v>
      </c>
      <c r="BJ364" s="14" t="s">
        <v>89</v>
      </c>
      <c r="BK364" s="160">
        <f t="shared" si="89"/>
        <v>0</v>
      </c>
      <c r="BL364" s="14" t="s">
        <v>286</v>
      </c>
      <c r="BM364" s="159" t="s">
        <v>905</v>
      </c>
    </row>
    <row r="365" spans="1:65" s="2" customFormat="1" ht="33" customHeight="1" x14ac:dyDescent="0.2">
      <c r="A365" s="29"/>
      <c r="B365" s="146"/>
      <c r="C365" s="147" t="s">
        <v>299</v>
      </c>
      <c r="D365" s="147" t="s">
        <v>240</v>
      </c>
      <c r="E365" s="148"/>
      <c r="F365" s="149" t="s">
        <v>906</v>
      </c>
      <c r="G365" s="150" t="s">
        <v>376</v>
      </c>
      <c r="H365" s="151">
        <v>246.46</v>
      </c>
      <c r="I365" s="152"/>
      <c r="J365" s="153">
        <f t="shared" si="80"/>
        <v>0</v>
      </c>
      <c r="K365" s="154"/>
      <c r="L365" s="30"/>
      <c r="M365" s="155" t="s">
        <v>1</v>
      </c>
      <c r="N365" s="156" t="s">
        <v>43</v>
      </c>
      <c r="O365" s="54"/>
      <c r="P365" s="157">
        <f t="shared" si="81"/>
        <v>0</v>
      </c>
      <c r="Q365" s="157">
        <v>5.1200000000000004E-3</v>
      </c>
      <c r="R365" s="157">
        <f t="shared" si="82"/>
        <v>1.2618752000000002</v>
      </c>
      <c r="S365" s="157">
        <v>0</v>
      </c>
      <c r="T365" s="158">
        <f t="shared" si="83"/>
        <v>0</v>
      </c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R365" s="159" t="s">
        <v>286</v>
      </c>
      <c r="AT365" s="159" t="s">
        <v>240</v>
      </c>
      <c r="AU365" s="159" t="s">
        <v>89</v>
      </c>
      <c r="AY365" s="14" t="s">
        <v>237</v>
      </c>
      <c r="BE365" s="160">
        <f t="shared" si="84"/>
        <v>0</v>
      </c>
      <c r="BF365" s="160">
        <f t="shared" si="85"/>
        <v>0</v>
      </c>
      <c r="BG365" s="160">
        <f t="shared" si="86"/>
        <v>0</v>
      </c>
      <c r="BH365" s="160">
        <f t="shared" si="87"/>
        <v>0</v>
      </c>
      <c r="BI365" s="160">
        <f t="shared" si="88"/>
        <v>0</v>
      </c>
      <c r="BJ365" s="14" t="s">
        <v>89</v>
      </c>
      <c r="BK365" s="160">
        <f t="shared" si="89"/>
        <v>0</v>
      </c>
      <c r="BL365" s="14" t="s">
        <v>286</v>
      </c>
      <c r="BM365" s="159" t="s">
        <v>907</v>
      </c>
    </row>
    <row r="366" spans="1:65" s="2" customFormat="1" ht="16.5" customHeight="1" x14ac:dyDescent="0.2">
      <c r="A366" s="29"/>
      <c r="B366" s="146"/>
      <c r="C366" s="161" t="s">
        <v>908</v>
      </c>
      <c r="D366" s="161" t="s">
        <v>310</v>
      </c>
      <c r="E366" s="162"/>
      <c r="F366" s="163" t="s">
        <v>904</v>
      </c>
      <c r="G366" s="164" t="s">
        <v>242</v>
      </c>
      <c r="H366" s="165">
        <v>172.52199999999999</v>
      </c>
      <c r="I366" s="166"/>
      <c r="J366" s="167">
        <f t="shared" si="80"/>
        <v>0</v>
      </c>
      <c r="K366" s="168"/>
      <c r="L366" s="169"/>
      <c r="M366" s="170" t="s">
        <v>1</v>
      </c>
      <c r="N366" s="171" t="s">
        <v>43</v>
      </c>
      <c r="O366" s="54"/>
      <c r="P366" s="157">
        <f t="shared" si="81"/>
        <v>0</v>
      </c>
      <c r="Q366" s="157">
        <v>0.01</v>
      </c>
      <c r="R366" s="157">
        <f t="shared" si="82"/>
        <v>1.72522</v>
      </c>
      <c r="S366" s="157">
        <v>0</v>
      </c>
      <c r="T366" s="158">
        <f t="shared" si="83"/>
        <v>0</v>
      </c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R366" s="159" t="s">
        <v>312</v>
      </c>
      <c r="AT366" s="159" t="s">
        <v>310</v>
      </c>
      <c r="AU366" s="159" t="s">
        <v>89</v>
      </c>
      <c r="AY366" s="14" t="s">
        <v>237</v>
      </c>
      <c r="BE366" s="160">
        <f t="shared" si="84"/>
        <v>0</v>
      </c>
      <c r="BF366" s="160">
        <f t="shared" si="85"/>
        <v>0</v>
      </c>
      <c r="BG366" s="160">
        <f t="shared" si="86"/>
        <v>0</v>
      </c>
      <c r="BH366" s="160">
        <f t="shared" si="87"/>
        <v>0</v>
      </c>
      <c r="BI366" s="160">
        <f t="shared" si="88"/>
        <v>0</v>
      </c>
      <c r="BJ366" s="14" t="s">
        <v>89</v>
      </c>
      <c r="BK366" s="160">
        <f t="shared" si="89"/>
        <v>0</v>
      </c>
      <c r="BL366" s="14" t="s">
        <v>286</v>
      </c>
      <c r="BM366" s="159" t="s">
        <v>909</v>
      </c>
    </row>
    <row r="367" spans="1:65" s="2" customFormat="1" ht="33" customHeight="1" x14ac:dyDescent="0.2">
      <c r="A367" s="29"/>
      <c r="B367" s="146"/>
      <c r="C367" s="147" t="s">
        <v>641</v>
      </c>
      <c r="D367" s="147" t="s">
        <v>240</v>
      </c>
      <c r="E367" s="148"/>
      <c r="F367" s="149" t="s">
        <v>910</v>
      </c>
      <c r="G367" s="150" t="s">
        <v>376</v>
      </c>
      <c r="H367" s="151">
        <v>79.599999999999994</v>
      </c>
      <c r="I367" s="152"/>
      <c r="J367" s="153">
        <f t="shared" si="80"/>
        <v>0</v>
      </c>
      <c r="K367" s="154"/>
      <c r="L367" s="30"/>
      <c r="M367" s="155" t="s">
        <v>1</v>
      </c>
      <c r="N367" s="156" t="s">
        <v>43</v>
      </c>
      <c r="O367" s="54"/>
      <c r="P367" s="157">
        <f t="shared" si="81"/>
        <v>0</v>
      </c>
      <c r="Q367" s="157">
        <v>6.3699999999999998E-3</v>
      </c>
      <c r="R367" s="157">
        <f t="shared" si="82"/>
        <v>0.50705199999999995</v>
      </c>
      <c r="S367" s="157">
        <v>0</v>
      </c>
      <c r="T367" s="158">
        <f t="shared" si="83"/>
        <v>0</v>
      </c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R367" s="159" t="s">
        <v>286</v>
      </c>
      <c r="AT367" s="159" t="s">
        <v>240</v>
      </c>
      <c r="AU367" s="159" t="s">
        <v>89</v>
      </c>
      <c r="AY367" s="14" t="s">
        <v>237</v>
      </c>
      <c r="BE367" s="160">
        <f t="shared" si="84"/>
        <v>0</v>
      </c>
      <c r="BF367" s="160">
        <f t="shared" si="85"/>
        <v>0</v>
      </c>
      <c r="BG367" s="160">
        <f t="shared" si="86"/>
        <v>0</v>
      </c>
      <c r="BH367" s="160">
        <f t="shared" si="87"/>
        <v>0</v>
      </c>
      <c r="BI367" s="160">
        <f t="shared" si="88"/>
        <v>0</v>
      </c>
      <c r="BJ367" s="14" t="s">
        <v>89</v>
      </c>
      <c r="BK367" s="160">
        <f t="shared" si="89"/>
        <v>0</v>
      </c>
      <c r="BL367" s="14" t="s">
        <v>286</v>
      </c>
      <c r="BM367" s="159" t="s">
        <v>911</v>
      </c>
    </row>
    <row r="368" spans="1:65" s="2" customFormat="1" ht="16.5" customHeight="1" x14ac:dyDescent="0.2">
      <c r="A368" s="29"/>
      <c r="B368" s="146"/>
      <c r="C368" s="161" t="s">
        <v>912</v>
      </c>
      <c r="D368" s="161" t="s">
        <v>310</v>
      </c>
      <c r="E368" s="162"/>
      <c r="F368" s="163" t="s">
        <v>904</v>
      </c>
      <c r="G368" s="164" t="s">
        <v>242</v>
      </c>
      <c r="H368" s="165">
        <v>63.68</v>
      </c>
      <c r="I368" s="166"/>
      <c r="J368" s="167">
        <f t="shared" si="80"/>
        <v>0</v>
      </c>
      <c r="K368" s="168"/>
      <c r="L368" s="169"/>
      <c r="M368" s="170" t="s">
        <v>1</v>
      </c>
      <c r="N368" s="171" t="s">
        <v>43</v>
      </c>
      <c r="O368" s="54"/>
      <c r="P368" s="157">
        <f t="shared" si="81"/>
        <v>0</v>
      </c>
      <c r="Q368" s="157">
        <v>0.01</v>
      </c>
      <c r="R368" s="157">
        <f t="shared" si="82"/>
        <v>0.63680000000000003</v>
      </c>
      <c r="S368" s="157">
        <v>0</v>
      </c>
      <c r="T368" s="158">
        <f t="shared" si="83"/>
        <v>0</v>
      </c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R368" s="159" t="s">
        <v>312</v>
      </c>
      <c r="AT368" s="159" t="s">
        <v>310</v>
      </c>
      <c r="AU368" s="159" t="s">
        <v>89</v>
      </c>
      <c r="AY368" s="14" t="s">
        <v>237</v>
      </c>
      <c r="BE368" s="160">
        <f t="shared" si="84"/>
        <v>0</v>
      </c>
      <c r="BF368" s="160">
        <f t="shared" si="85"/>
        <v>0</v>
      </c>
      <c r="BG368" s="160">
        <f t="shared" si="86"/>
        <v>0</v>
      </c>
      <c r="BH368" s="160">
        <f t="shared" si="87"/>
        <v>0</v>
      </c>
      <c r="BI368" s="160">
        <f t="shared" si="88"/>
        <v>0</v>
      </c>
      <c r="BJ368" s="14" t="s">
        <v>89</v>
      </c>
      <c r="BK368" s="160">
        <f t="shared" si="89"/>
        <v>0</v>
      </c>
      <c r="BL368" s="14" t="s">
        <v>286</v>
      </c>
      <c r="BM368" s="159" t="s">
        <v>913</v>
      </c>
    </row>
    <row r="369" spans="1:65" s="2" customFormat="1" ht="33" customHeight="1" x14ac:dyDescent="0.2">
      <c r="A369" s="29"/>
      <c r="B369" s="146"/>
      <c r="C369" s="147" t="s">
        <v>643</v>
      </c>
      <c r="D369" s="147" t="s">
        <v>240</v>
      </c>
      <c r="E369" s="148"/>
      <c r="F369" s="149" t="s">
        <v>914</v>
      </c>
      <c r="G369" s="150" t="s">
        <v>376</v>
      </c>
      <c r="H369" s="151">
        <v>132.5</v>
      </c>
      <c r="I369" s="152"/>
      <c r="J369" s="153">
        <f t="shared" si="80"/>
        <v>0</v>
      </c>
      <c r="K369" s="154"/>
      <c r="L369" s="30"/>
      <c r="M369" s="155" t="s">
        <v>1</v>
      </c>
      <c r="N369" s="156" t="s">
        <v>43</v>
      </c>
      <c r="O369" s="54"/>
      <c r="P369" s="157">
        <f t="shared" si="81"/>
        <v>0</v>
      </c>
      <c r="Q369" s="157">
        <v>6.3699622641509397E-3</v>
      </c>
      <c r="R369" s="157">
        <f t="shared" si="82"/>
        <v>0.84401999999999955</v>
      </c>
      <c r="S369" s="157">
        <v>0</v>
      </c>
      <c r="T369" s="158">
        <f t="shared" si="83"/>
        <v>0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R369" s="159" t="s">
        <v>286</v>
      </c>
      <c r="AT369" s="159" t="s">
        <v>240</v>
      </c>
      <c r="AU369" s="159" t="s">
        <v>89</v>
      </c>
      <c r="AY369" s="14" t="s">
        <v>237</v>
      </c>
      <c r="BE369" s="160">
        <f t="shared" si="84"/>
        <v>0</v>
      </c>
      <c r="BF369" s="160">
        <f t="shared" si="85"/>
        <v>0</v>
      </c>
      <c r="BG369" s="160">
        <f t="shared" si="86"/>
        <v>0</v>
      </c>
      <c r="BH369" s="160">
        <f t="shared" si="87"/>
        <v>0</v>
      </c>
      <c r="BI369" s="160">
        <f t="shared" si="88"/>
        <v>0</v>
      </c>
      <c r="BJ369" s="14" t="s">
        <v>89</v>
      </c>
      <c r="BK369" s="160">
        <f t="shared" si="89"/>
        <v>0</v>
      </c>
      <c r="BL369" s="14" t="s">
        <v>286</v>
      </c>
      <c r="BM369" s="159" t="s">
        <v>915</v>
      </c>
    </row>
    <row r="370" spans="1:65" s="2" customFormat="1" ht="16.5" customHeight="1" x14ac:dyDescent="0.2">
      <c r="A370" s="29"/>
      <c r="B370" s="146"/>
      <c r="C370" s="161" t="s">
        <v>916</v>
      </c>
      <c r="D370" s="161" t="s">
        <v>310</v>
      </c>
      <c r="E370" s="162"/>
      <c r="F370" s="163" t="s">
        <v>904</v>
      </c>
      <c r="G370" s="164" t="s">
        <v>242</v>
      </c>
      <c r="H370" s="165">
        <v>119.25</v>
      </c>
      <c r="I370" s="166"/>
      <c r="J370" s="167">
        <f t="shared" si="80"/>
        <v>0</v>
      </c>
      <c r="K370" s="168"/>
      <c r="L370" s="169"/>
      <c r="M370" s="170" t="s">
        <v>1</v>
      </c>
      <c r="N370" s="171" t="s">
        <v>43</v>
      </c>
      <c r="O370" s="54"/>
      <c r="P370" s="157">
        <f t="shared" si="81"/>
        <v>0</v>
      </c>
      <c r="Q370" s="157">
        <v>0</v>
      </c>
      <c r="R370" s="157">
        <f t="shared" si="82"/>
        <v>0</v>
      </c>
      <c r="S370" s="157">
        <v>0</v>
      </c>
      <c r="T370" s="158">
        <f t="shared" si="83"/>
        <v>0</v>
      </c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R370" s="159" t="s">
        <v>312</v>
      </c>
      <c r="AT370" s="159" t="s">
        <v>310</v>
      </c>
      <c r="AU370" s="159" t="s">
        <v>89</v>
      </c>
      <c r="AY370" s="14" t="s">
        <v>237</v>
      </c>
      <c r="BE370" s="160">
        <f t="shared" si="84"/>
        <v>0</v>
      </c>
      <c r="BF370" s="160">
        <f t="shared" si="85"/>
        <v>0</v>
      </c>
      <c r="BG370" s="160">
        <f t="shared" si="86"/>
        <v>0</v>
      </c>
      <c r="BH370" s="160">
        <f t="shared" si="87"/>
        <v>0</v>
      </c>
      <c r="BI370" s="160">
        <f t="shared" si="88"/>
        <v>0</v>
      </c>
      <c r="BJ370" s="14" t="s">
        <v>89</v>
      </c>
      <c r="BK370" s="160">
        <f t="shared" si="89"/>
        <v>0</v>
      </c>
      <c r="BL370" s="14" t="s">
        <v>286</v>
      </c>
      <c r="BM370" s="159" t="s">
        <v>917</v>
      </c>
    </row>
    <row r="371" spans="1:65" s="2" customFormat="1" ht="21.75" customHeight="1" x14ac:dyDescent="0.2">
      <c r="A371" s="29"/>
      <c r="B371" s="146"/>
      <c r="C371" s="147" t="s">
        <v>646</v>
      </c>
      <c r="D371" s="147" t="s">
        <v>240</v>
      </c>
      <c r="E371" s="148"/>
      <c r="F371" s="149" t="s">
        <v>918</v>
      </c>
      <c r="G371" s="150" t="s">
        <v>376</v>
      </c>
      <c r="H371" s="151">
        <v>265.64999999999998</v>
      </c>
      <c r="I371" s="152"/>
      <c r="J371" s="153">
        <f t="shared" si="80"/>
        <v>0</v>
      </c>
      <c r="K371" s="154"/>
      <c r="L371" s="30"/>
      <c r="M371" s="155" t="s">
        <v>1</v>
      </c>
      <c r="N371" s="156" t="s">
        <v>43</v>
      </c>
      <c r="O371" s="54"/>
      <c r="P371" s="157">
        <f t="shared" si="81"/>
        <v>0</v>
      </c>
      <c r="Q371" s="157">
        <v>0</v>
      </c>
      <c r="R371" s="157">
        <f t="shared" si="82"/>
        <v>0</v>
      </c>
      <c r="S371" s="157">
        <v>2.3E-3</v>
      </c>
      <c r="T371" s="158">
        <f t="shared" si="83"/>
        <v>0.61099499999999995</v>
      </c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R371" s="159" t="s">
        <v>286</v>
      </c>
      <c r="AT371" s="159" t="s">
        <v>240</v>
      </c>
      <c r="AU371" s="159" t="s">
        <v>89</v>
      </c>
      <c r="AY371" s="14" t="s">
        <v>237</v>
      </c>
      <c r="BE371" s="160">
        <f t="shared" si="84"/>
        <v>0</v>
      </c>
      <c r="BF371" s="160">
        <f t="shared" si="85"/>
        <v>0</v>
      </c>
      <c r="BG371" s="160">
        <f t="shared" si="86"/>
        <v>0</v>
      </c>
      <c r="BH371" s="160">
        <f t="shared" si="87"/>
        <v>0</v>
      </c>
      <c r="BI371" s="160">
        <f t="shared" si="88"/>
        <v>0</v>
      </c>
      <c r="BJ371" s="14" t="s">
        <v>89</v>
      </c>
      <c r="BK371" s="160">
        <f t="shared" si="89"/>
        <v>0</v>
      </c>
      <c r="BL371" s="14" t="s">
        <v>286</v>
      </c>
      <c r="BM371" s="159" t="s">
        <v>919</v>
      </c>
    </row>
    <row r="372" spans="1:65" s="2" customFormat="1" ht="21.75" customHeight="1" x14ac:dyDescent="0.2">
      <c r="A372" s="29"/>
      <c r="B372" s="146"/>
      <c r="C372" s="147" t="s">
        <v>920</v>
      </c>
      <c r="D372" s="147" t="s">
        <v>240</v>
      </c>
      <c r="E372" s="148"/>
      <c r="F372" s="149" t="s">
        <v>921</v>
      </c>
      <c r="G372" s="150" t="s">
        <v>376</v>
      </c>
      <c r="H372" s="151">
        <v>206.45</v>
      </c>
      <c r="I372" s="152"/>
      <c r="J372" s="153">
        <f t="shared" si="80"/>
        <v>0</v>
      </c>
      <c r="K372" s="154"/>
      <c r="L372" s="30"/>
      <c r="M372" s="155" t="s">
        <v>1</v>
      </c>
      <c r="N372" s="156" t="s">
        <v>43</v>
      </c>
      <c r="O372" s="54"/>
      <c r="P372" s="157">
        <f t="shared" si="81"/>
        <v>0</v>
      </c>
      <c r="Q372" s="157">
        <v>0</v>
      </c>
      <c r="R372" s="157">
        <f t="shared" si="82"/>
        <v>0</v>
      </c>
      <c r="S372" s="157">
        <v>3.3700000000000002E-3</v>
      </c>
      <c r="T372" s="158">
        <f t="shared" si="83"/>
        <v>0.69573649999999998</v>
      </c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R372" s="159" t="s">
        <v>286</v>
      </c>
      <c r="AT372" s="159" t="s">
        <v>240</v>
      </c>
      <c r="AU372" s="159" t="s">
        <v>89</v>
      </c>
      <c r="AY372" s="14" t="s">
        <v>237</v>
      </c>
      <c r="BE372" s="160">
        <f t="shared" si="84"/>
        <v>0</v>
      </c>
      <c r="BF372" s="160">
        <f t="shared" si="85"/>
        <v>0</v>
      </c>
      <c r="BG372" s="160">
        <f t="shared" si="86"/>
        <v>0</v>
      </c>
      <c r="BH372" s="160">
        <f t="shared" si="87"/>
        <v>0</v>
      </c>
      <c r="BI372" s="160">
        <f t="shared" si="88"/>
        <v>0</v>
      </c>
      <c r="BJ372" s="14" t="s">
        <v>89</v>
      </c>
      <c r="BK372" s="160">
        <f t="shared" si="89"/>
        <v>0</v>
      </c>
      <c r="BL372" s="14" t="s">
        <v>286</v>
      </c>
      <c r="BM372" s="159" t="s">
        <v>922</v>
      </c>
    </row>
    <row r="373" spans="1:65" s="2" customFormat="1" ht="33" customHeight="1" x14ac:dyDescent="0.2">
      <c r="A373" s="29"/>
      <c r="B373" s="146"/>
      <c r="C373" s="147" t="s">
        <v>648</v>
      </c>
      <c r="D373" s="147" t="s">
        <v>240</v>
      </c>
      <c r="E373" s="148"/>
      <c r="F373" s="149" t="s">
        <v>923</v>
      </c>
      <c r="G373" s="150" t="s">
        <v>307</v>
      </c>
      <c r="H373" s="151">
        <v>3</v>
      </c>
      <c r="I373" s="152"/>
      <c r="J373" s="153">
        <f t="shared" si="80"/>
        <v>0</v>
      </c>
      <c r="K373" s="154"/>
      <c r="L373" s="30"/>
      <c r="M373" s="155" t="s">
        <v>1</v>
      </c>
      <c r="N373" s="156" t="s">
        <v>43</v>
      </c>
      <c r="O373" s="54"/>
      <c r="P373" s="157">
        <f t="shared" si="81"/>
        <v>0</v>
      </c>
      <c r="Q373" s="157">
        <v>0</v>
      </c>
      <c r="R373" s="157">
        <f t="shared" si="82"/>
        <v>0</v>
      </c>
      <c r="S373" s="157">
        <v>2.2399999999999998E-3</v>
      </c>
      <c r="T373" s="158">
        <f t="shared" si="83"/>
        <v>6.7199999999999994E-3</v>
      </c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R373" s="159" t="s">
        <v>286</v>
      </c>
      <c r="AT373" s="159" t="s">
        <v>240</v>
      </c>
      <c r="AU373" s="159" t="s">
        <v>89</v>
      </c>
      <c r="AY373" s="14" t="s">
        <v>237</v>
      </c>
      <c r="BE373" s="160">
        <f t="shared" si="84"/>
        <v>0</v>
      </c>
      <c r="BF373" s="160">
        <f t="shared" si="85"/>
        <v>0</v>
      </c>
      <c r="BG373" s="160">
        <f t="shared" si="86"/>
        <v>0</v>
      </c>
      <c r="BH373" s="160">
        <f t="shared" si="87"/>
        <v>0</v>
      </c>
      <c r="BI373" s="160">
        <f t="shared" si="88"/>
        <v>0</v>
      </c>
      <c r="BJ373" s="14" t="s">
        <v>89</v>
      </c>
      <c r="BK373" s="160">
        <f t="shared" si="89"/>
        <v>0</v>
      </c>
      <c r="BL373" s="14" t="s">
        <v>286</v>
      </c>
      <c r="BM373" s="159" t="s">
        <v>924</v>
      </c>
    </row>
    <row r="374" spans="1:65" s="2" customFormat="1" ht="21.75" customHeight="1" x14ac:dyDescent="0.2">
      <c r="A374" s="29"/>
      <c r="B374" s="146"/>
      <c r="C374" s="147" t="s">
        <v>925</v>
      </c>
      <c r="D374" s="147" t="s">
        <v>240</v>
      </c>
      <c r="E374" s="148"/>
      <c r="F374" s="149" t="s">
        <v>926</v>
      </c>
      <c r="G374" s="150" t="s">
        <v>307</v>
      </c>
      <c r="H374" s="151">
        <v>3</v>
      </c>
      <c r="I374" s="152"/>
      <c r="J374" s="153">
        <f t="shared" si="80"/>
        <v>0</v>
      </c>
      <c r="K374" s="154"/>
      <c r="L374" s="30"/>
      <c r="M374" s="155" t="s">
        <v>1</v>
      </c>
      <c r="N374" s="156" t="s">
        <v>43</v>
      </c>
      <c r="O374" s="54"/>
      <c r="P374" s="157">
        <f t="shared" si="81"/>
        <v>0</v>
      </c>
      <c r="Q374" s="157">
        <v>0</v>
      </c>
      <c r="R374" s="157">
        <f t="shared" si="82"/>
        <v>0</v>
      </c>
      <c r="S374" s="157">
        <v>1.1000000000000001E-3</v>
      </c>
      <c r="T374" s="158">
        <f t="shared" si="83"/>
        <v>3.3E-3</v>
      </c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R374" s="159" t="s">
        <v>286</v>
      </c>
      <c r="AT374" s="159" t="s">
        <v>240</v>
      </c>
      <c r="AU374" s="159" t="s">
        <v>89</v>
      </c>
      <c r="AY374" s="14" t="s">
        <v>237</v>
      </c>
      <c r="BE374" s="160">
        <f t="shared" si="84"/>
        <v>0</v>
      </c>
      <c r="BF374" s="160">
        <f t="shared" si="85"/>
        <v>0</v>
      </c>
      <c r="BG374" s="160">
        <f t="shared" si="86"/>
        <v>0</v>
      </c>
      <c r="BH374" s="160">
        <f t="shared" si="87"/>
        <v>0</v>
      </c>
      <c r="BI374" s="160">
        <f t="shared" si="88"/>
        <v>0</v>
      </c>
      <c r="BJ374" s="14" t="s">
        <v>89</v>
      </c>
      <c r="BK374" s="160">
        <f t="shared" si="89"/>
        <v>0</v>
      </c>
      <c r="BL374" s="14" t="s">
        <v>286</v>
      </c>
      <c r="BM374" s="159" t="s">
        <v>927</v>
      </c>
    </row>
    <row r="375" spans="1:65" s="2" customFormat="1" ht="33" customHeight="1" x14ac:dyDescent="0.2">
      <c r="A375" s="29"/>
      <c r="B375" s="146"/>
      <c r="C375" s="147" t="s">
        <v>651</v>
      </c>
      <c r="D375" s="147" t="s">
        <v>240</v>
      </c>
      <c r="E375" s="148"/>
      <c r="F375" s="149" t="s">
        <v>928</v>
      </c>
      <c r="G375" s="150" t="s">
        <v>307</v>
      </c>
      <c r="H375" s="151">
        <v>16</v>
      </c>
      <c r="I375" s="152"/>
      <c r="J375" s="153">
        <f t="shared" si="80"/>
        <v>0</v>
      </c>
      <c r="K375" s="154"/>
      <c r="L375" s="30"/>
      <c r="M375" s="155" t="s">
        <v>1</v>
      </c>
      <c r="N375" s="156" t="s">
        <v>43</v>
      </c>
      <c r="O375" s="54"/>
      <c r="P375" s="157">
        <f t="shared" si="81"/>
        <v>0</v>
      </c>
      <c r="Q375" s="157">
        <v>1E-4</v>
      </c>
      <c r="R375" s="157">
        <f t="shared" si="82"/>
        <v>1.6000000000000001E-3</v>
      </c>
      <c r="S375" s="157">
        <v>0</v>
      </c>
      <c r="T375" s="158">
        <f t="shared" si="83"/>
        <v>0</v>
      </c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R375" s="159" t="s">
        <v>286</v>
      </c>
      <c r="AT375" s="159" t="s">
        <v>240</v>
      </c>
      <c r="AU375" s="159" t="s">
        <v>89</v>
      </c>
      <c r="AY375" s="14" t="s">
        <v>237</v>
      </c>
      <c r="BE375" s="160">
        <f t="shared" si="84"/>
        <v>0</v>
      </c>
      <c r="BF375" s="160">
        <f t="shared" si="85"/>
        <v>0</v>
      </c>
      <c r="BG375" s="160">
        <f t="shared" si="86"/>
        <v>0</v>
      </c>
      <c r="BH375" s="160">
        <f t="shared" si="87"/>
        <v>0</v>
      </c>
      <c r="BI375" s="160">
        <f t="shared" si="88"/>
        <v>0</v>
      </c>
      <c r="BJ375" s="14" t="s">
        <v>89</v>
      </c>
      <c r="BK375" s="160">
        <f t="shared" si="89"/>
        <v>0</v>
      </c>
      <c r="BL375" s="14" t="s">
        <v>286</v>
      </c>
      <c r="BM375" s="159" t="s">
        <v>929</v>
      </c>
    </row>
    <row r="376" spans="1:65" s="2" customFormat="1" ht="21.75" customHeight="1" x14ac:dyDescent="0.2">
      <c r="A376" s="29"/>
      <c r="B376" s="146"/>
      <c r="C376" s="161" t="s">
        <v>930</v>
      </c>
      <c r="D376" s="161" t="s">
        <v>310</v>
      </c>
      <c r="E376" s="162"/>
      <c r="F376" s="163" t="s">
        <v>931</v>
      </c>
      <c r="G376" s="164" t="s">
        <v>307</v>
      </c>
      <c r="H376" s="165">
        <v>16</v>
      </c>
      <c r="I376" s="166"/>
      <c r="J376" s="167">
        <f t="shared" si="80"/>
        <v>0</v>
      </c>
      <c r="K376" s="168"/>
      <c r="L376" s="169"/>
      <c r="M376" s="170" t="s">
        <v>1</v>
      </c>
      <c r="N376" s="171" t="s">
        <v>43</v>
      </c>
      <c r="O376" s="54"/>
      <c r="P376" s="157">
        <f t="shared" si="81"/>
        <v>0</v>
      </c>
      <c r="Q376" s="157">
        <v>2.5000000000000001E-4</v>
      </c>
      <c r="R376" s="157">
        <f t="shared" si="82"/>
        <v>4.0000000000000001E-3</v>
      </c>
      <c r="S376" s="157">
        <v>0</v>
      </c>
      <c r="T376" s="158">
        <f t="shared" si="83"/>
        <v>0</v>
      </c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R376" s="159" t="s">
        <v>312</v>
      </c>
      <c r="AT376" s="159" t="s">
        <v>310</v>
      </c>
      <c r="AU376" s="159" t="s">
        <v>89</v>
      </c>
      <c r="AY376" s="14" t="s">
        <v>237</v>
      </c>
      <c r="BE376" s="160">
        <f t="shared" si="84"/>
        <v>0</v>
      </c>
      <c r="BF376" s="160">
        <f t="shared" si="85"/>
        <v>0</v>
      </c>
      <c r="BG376" s="160">
        <f t="shared" si="86"/>
        <v>0</v>
      </c>
      <c r="BH376" s="160">
        <f t="shared" si="87"/>
        <v>0</v>
      </c>
      <c r="BI376" s="160">
        <f t="shared" si="88"/>
        <v>0</v>
      </c>
      <c r="BJ376" s="14" t="s">
        <v>89</v>
      </c>
      <c r="BK376" s="160">
        <f t="shared" si="89"/>
        <v>0</v>
      </c>
      <c r="BL376" s="14" t="s">
        <v>286</v>
      </c>
      <c r="BM376" s="159" t="s">
        <v>932</v>
      </c>
    </row>
    <row r="377" spans="1:65" s="2" customFormat="1" ht="33" customHeight="1" x14ac:dyDescent="0.2">
      <c r="A377" s="29"/>
      <c r="B377" s="146"/>
      <c r="C377" s="147" t="s">
        <v>653</v>
      </c>
      <c r="D377" s="147" t="s">
        <v>240</v>
      </c>
      <c r="E377" s="148"/>
      <c r="F377" s="149" t="s">
        <v>933</v>
      </c>
      <c r="G377" s="150" t="s">
        <v>307</v>
      </c>
      <c r="H377" s="151">
        <v>16</v>
      </c>
      <c r="I377" s="152"/>
      <c r="J377" s="153">
        <f t="shared" si="80"/>
        <v>0</v>
      </c>
      <c r="K377" s="154"/>
      <c r="L377" s="30"/>
      <c r="M377" s="155" t="s">
        <v>1</v>
      </c>
      <c r="N377" s="156" t="s">
        <v>43</v>
      </c>
      <c r="O377" s="54"/>
      <c r="P377" s="157">
        <f t="shared" si="81"/>
        <v>0</v>
      </c>
      <c r="Q377" s="157">
        <v>1E-4</v>
      </c>
      <c r="R377" s="157">
        <f t="shared" si="82"/>
        <v>1.6000000000000001E-3</v>
      </c>
      <c r="S377" s="157">
        <v>0</v>
      </c>
      <c r="T377" s="158">
        <f t="shared" si="83"/>
        <v>0</v>
      </c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R377" s="159" t="s">
        <v>286</v>
      </c>
      <c r="AT377" s="159" t="s">
        <v>240</v>
      </c>
      <c r="AU377" s="159" t="s">
        <v>89</v>
      </c>
      <c r="AY377" s="14" t="s">
        <v>237</v>
      </c>
      <c r="BE377" s="160">
        <f t="shared" si="84"/>
        <v>0</v>
      </c>
      <c r="BF377" s="160">
        <f t="shared" si="85"/>
        <v>0</v>
      </c>
      <c r="BG377" s="160">
        <f t="shared" si="86"/>
        <v>0</v>
      </c>
      <c r="BH377" s="160">
        <f t="shared" si="87"/>
        <v>0</v>
      </c>
      <c r="BI377" s="160">
        <f t="shared" si="88"/>
        <v>0</v>
      </c>
      <c r="BJ377" s="14" t="s">
        <v>89</v>
      </c>
      <c r="BK377" s="160">
        <f t="shared" si="89"/>
        <v>0</v>
      </c>
      <c r="BL377" s="14" t="s">
        <v>286</v>
      </c>
      <c r="BM377" s="159" t="s">
        <v>934</v>
      </c>
    </row>
    <row r="378" spans="1:65" s="2" customFormat="1" ht="21.75" customHeight="1" x14ac:dyDescent="0.2">
      <c r="A378" s="29"/>
      <c r="B378" s="146"/>
      <c r="C378" s="161" t="s">
        <v>935</v>
      </c>
      <c r="D378" s="161" t="s">
        <v>310</v>
      </c>
      <c r="E378" s="162"/>
      <c r="F378" s="163" t="s">
        <v>936</v>
      </c>
      <c r="G378" s="164" t="s">
        <v>307</v>
      </c>
      <c r="H378" s="165">
        <v>16</v>
      </c>
      <c r="I378" s="166"/>
      <c r="J378" s="167">
        <f t="shared" si="80"/>
        <v>0</v>
      </c>
      <c r="K378" s="168"/>
      <c r="L378" s="169"/>
      <c r="M378" s="170" t="s">
        <v>1</v>
      </c>
      <c r="N378" s="171" t="s">
        <v>43</v>
      </c>
      <c r="O378" s="54"/>
      <c r="P378" s="157">
        <f t="shared" si="81"/>
        <v>0</v>
      </c>
      <c r="Q378" s="157">
        <v>2.5000000000000001E-4</v>
      </c>
      <c r="R378" s="157">
        <f t="shared" si="82"/>
        <v>4.0000000000000001E-3</v>
      </c>
      <c r="S378" s="157">
        <v>0</v>
      </c>
      <c r="T378" s="158">
        <f t="shared" si="83"/>
        <v>0</v>
      </c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R378" s="159" t="s">
        <v>312</v>
      </c>
      <c r="AT378" s="159" t="s">
        <v>310</v>
      </c>
      <c r="AU378" s="159" t="s">
        <v>89</v>
      </c>
      <c r="AY378" s="14" t="s">
        <v>237</v>
      </c>
      <c r="BE378" s="160">
        <f t="shared" si="84"/>
        <v>0</v>
      </c>
      <c r="BF378" s="160">
        <f t="shared" si="85"/>
        <v>0</v>
      </c>
      <c r="BG378" s="160">
        <f t="shared" si="86"/>
        <v>0</v>
      </c>
      <c r="BH378" s="160">
        <f t="shared" si="87"/>
        <v>0</v>
      </c>
      <c r="BI378" s="160">
        <f t="shared" si="88"/>
        <v>0</v>
      </c>
      <c r="BJ378" s="14" t="s">
        <v>89</v>
      </c>
      <c r="BK378" s="160">
        <f t="shared" si="89"/>
        <v>0</v>
      </c>
      <c r="BL378" s="14" t="s">
        <v>286</v>
      </c>
      <c r="BM378" s="159" t="s">
        <v>937</v>
      </c>
    </row>
    <row r="379" spans="1:65" s="2" customFormat="1" ht="33" customHeight="1" x14ac:dyDescent="0.2">
      <c r="A379" s="29"/>
      <c r="B379" s="146"/>
      <c r="C379" s="147" t="s">
        <v>656</v>
      </c>
      <c r="D379" s="147" t="s">
        <v>240</v>
      </c>
      <c r="E379" s="148"/>
      <c r="F379" s="149" t="s">
        <v>938</v>
      </c>
      <c r="G379" s="150" t="s">
        <v>307</v>
      </c>
      <c r="H379" s="151">
        <v>96</v>
      </c>
      <c r="I379" s="152"/>
      <c r="J379" s="153">
        <f t="shared" si="80"/>
        <v>0</v>
      </c>
      <c r="K379" s="154"/>
      <c r="L379" s="30"/>
      <c r="M379" s="155" t="s">
        <v>1</v>
      </c>
      <c r="N379" s="156" t="s">
        <v>43</v>
      </c>
      <c r="O379" s="54"/>
      <c r="P379" s="157">
        <f t="shared" si="81"/>
        <v>0</v>
      </c>
      <c r="Q379" s="157">
        <v>0</v>
      </c>
      <c r="R379" s="157">
        <f t="shared" si="82"/>
        <v>0</v>
      </c>
      <c r="S379" s="157">
        <v>0</v>
      </c>
      <c r="T379" s="158">
        <f t="shared" si="83"/>
        <v>0</v>
      </c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R379" s="159" t="s">
        <v>286</v>
      </c>
      <c r="AT379" s="159" t="s">
        <v>240</v>
      </c>
      <c r="AU379" s="159" t="s">
        <v>89</v>
      </c>
      <c r="AY379" s="14" t="s">
        <v>237</v>
      </c>
      <c r="BE379" s="160">
        <f t="shared" si="84"/>
        <v>0</v>
      </c>
      <c r="BF379" s="160">
        <f t="shared" si="85"/>
        <v>0</v>
      </c>
      <c r="BG379" s="160">
        <f t="shared" si="86"/>
        <v>0</v>
      </c>
      <c r="BH379" s="160">
        <f t="shared" si="87"/>
        <v>0</v>
      </c>
      <c r="BI379" s="160">
        <f t="shared" si="88"/>
        <v>0</v>
      </c>
      <c r="BJ379" s="14" t="s">
        <v>89</v>
      </c>
      <c r="BK379" s="160">
        <f t="shared" si="89"/>
        <v>0</v>
      </c>
      <c r="BL379" s="14" t="s">
        <v>286</v>
      </c>
      <c r="BM379" s="159" t="s">
        <v>939</v>
      </c>
    </row>
    <row r="380" spans="1:65" s="2" customFormat="1" ht="21.75" customHeight="1" x14ac:dyDescent="0.2">
      <c r="A380" s="29"/>
      <c r="B380" s="146"/>
      <c r="C380" s="161" t="s">
        <v>940</v>
      </c>
      <c r="D380" s="161" t="s">
        <v>310</v>
      </c>
      <c r="E380" s="162"/>
      <c r="F380" s="163" t="s">
        <v>941</v>
      </c>
      <c r="G380" s="164" t="s">
        <v>307</v>
      </c>
      <c r="H380" s="165">
        <v>96</v>
      </c>
      <c r="I380" s="166"/>
      <c r="J380" s="167">
        <f t="shared" si="80"/>
        <v>0</v>
      </c>
      <c r="K380" s="168"/>
      <c r="L380" s="169"/>
      <c r="M380" s="170" t="s">
        <v>1</v>
      </c>
      <c r="N380" s="171" t="s">
        <v>43</v>
      </c>
      <c r="O380" s="54"/>
      <c r="P380" s="157">
        <f t="shared" si="81"/>
        <v>0</v>
      </c>
      <c r="Q380" s="157">
        <v>2.5000000000000001E-4</v>
      </c>
      <c r="R380" s="157">
        <f t="shared" si="82"/>
        <v>2.4E-2</v>
      </c>
      <c r="S380" s="157">
        <v>0</v>
      </c>
      <c r="T380" s="158">
        <f t="shared" si="83"/>
        <v>0</v>
      </c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R380" s="159" t="s">
        <v>312</v>
      </c>
      <c r="AT380" s="159" t="s">
        <v>310</v>
      </c>
      <c r="AU380" s="159" t="s">
        <v>89</v>
      </c>
      <c r="AY380" s="14" t="s">
        <v>237</v>
      </c>
      <c r="BE380" s="160">
        <f t="shared" si="84"/>
        <v>0</v>
      </c>
      <c r="BF380" s="160">
        <f t="shared" si="85"/>
        <v>0</v>
      </c>
      <c r="BG380" s="160">
        <f t="shared" si="86"/>
        <v>0</v>
      </c>
      <c r="BH380" s="160">
        <f t="shared" si="87"/>
        <v>0</v>
      </c>
      <c r="BI380" s="160">
        <f t="shared" si="88"/>
        <v>0</v>
      </c>
      <c r="BJ380" s="14" t="s">
        <v>89</v>
      </c>
      <c r="BK380" s="160">
        <f t="shared" si="89"/>
        <v>0</v>
      </c>
      <c r="BL380" s="14" t="s">
        <v>286</v>
      </c>
      <c r="BM380" s="159" t="s">
        <v>942</v>
      </c>
    </row>
    <row r="381" spans="1:65" s="2" customFormat="1" ht="21.75" customHeight="1" x14ac:dyDescent="0.2">
      <c r="A381" s="29"/>
      <c r="B381" s="146"/>
      <c r="C381" s="147" t="s">
        <v>658</v>
      </c>
      <c r="D381" s="147" t="s">
        <v>240</v>
      </c>
      <c r="E381" s="148"/>
      <c r="F381" s="149" t="s">
        <v>943</v>
      </c>
      <c r="G381" s="150" t="s">
        <v>376</v>
      </c>
      <c r="H381" s="151">
        <v>168</v>
      </c>
      <c r="I381" s="152"/>
      <c r="J381" s="153">
        <f t="shared" si="80"/>
        <v>0</v>
      </c>
      <c r="K381" s="154"/>
      <c r="L381" s="30"/>
      <c r="M381" s="155" t="s">
        <v>1</v>
      </c>
      <c r="N381" s="156" t="s">
        <v>43</v>
      </c>
      <c r="O381" s="54"/>
      <c r="P381" s="157">
        <f t="shared" si="81"/>
        <v>0</v>
      </c>
      <c r="Q381" s="157">
        <v>2.0699999999999998E-3</v>
      </c>
      <c r="R381" s="157">
        <f t="shared" si="82"/>
        <v>0.34775999999999996</v>
      </c>
      <c r="S381" s="157">
        <v>0</v>
      </c>
      <c r="T381" s="158">
        <f t="shared" si="83"/>
        <v>0</v>
      </c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R381" s="159" t="s">
        <v>286</v>
      </c>
      <c r="AT381" s="159" t="s">
        <v>240</v>
      </c>
      <c r="AU381" s="159" t="s">
        <v>89</v>
      </c>
      <c r="AY381" s="14" t="s">
        <v>237</v>
      </c>
      <c r="BE381" s="160">
        <f t="shared" si="84"/>
        <v>0</v>
      </c>
      <c r="BF381" s="160">
        <f t="shared" si="85"/>
        <v>0</v>
      </c>
      <c r="BG381" s="160">
        <f t="shared" si="86"/>
        <v>0</v>
      </c>
      <c r="BH381" s="160">
        <f t="shared" si="87"/>
        <v>0</v>
      </c>
      <c r="BI381" s="160">
        <f t="shared" si="88"/>
        <v>0</v>
      </c>
      <c r="BJ381" s="14" t="s">
        <v>89</v>
      </c>
      <c r="BK381" s="160">
        <f t="shared" si="89"/>
        <v>0</v>
      </c>
      <c r="BL381" s="14" t="s">
        <v>286</v>
      </c>
      <c r="BM381" s="159" t="s">
        <v>944</v>
      </c>
    </row>
    <row r="382" spans="1:65" s="2" customFormat="1" ht="21.75" customHeight="1" x14ac:dyDescent="0.2">
      <c r="A382" s="29"/>
      <c r="B382" s="146"/>
      <c r="C382" s="147" t="s">
        <v>945</v>
      </c>
      <c r="D382" s="147" t="s">
        <v>240</v>
      </c>
      <c r="E382" s="148"/>
      <c r="F382" s="149" t="s">
        <v>946</v>
      </c>
      <c r="G382" s="150" t="s">
        <v>376</v>
      </c>
      <c r="H382" s="151">
        <v>36.200000000000003</v>
      </c>
      <c r="I382" s="152"/>
      <c r="J382" s="153">
        <f t="shared" si="80"/>
        <v>0</v>
      </c>
      <c r="K382" s="154"/>
      <c r="L382" s="30"/>
      <c r="M382" s="155" t="s">
        <v>1</v>
      </c>
      <c r="N382" s="156" t="s">
        <v>43</v>
      </c>
      <c r="O382" s="54"/>
      <c r="P382" s="157">
        <f t="shared" si="81"/>
        <v>0</v>
      </c>
      <c r="Q382" s="157">
        <v>0</v>
      </c>
      <c r="R382" s="157">
        <f t="shared" si="82"/>
        <v>0</v>
      </c>
      <c r="S382" s="157">
        <v>2.2599999999999999E-3</v>
      </c>
      <c r="T382" s="158">
        <f t="shared" si="83"/>
        <v>8.1811999999999996E-2</v>
      </c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R382" s="159" t="s">
        <v>286</v>
      </c>
      <c r="AT382" s="159" t="s">
        <v>240</v>
      </c>
      <c r="AU382" s="159" t="s">
        <v>89</v>
      </c>
      <c r="AY382" s="14" t="s">
        <v>237</v>
      </c>
      <c r="BE382" s="160">
        <f t="shared" si="84"/>
        <v>0</v>
      </c>
      <c r="BF382" s="160">
        <f t="shared" si="85"/>
        <v>0</v>
      </c>
      <c r="BG382" s="160">
        <f t="shared" si="86"/>
        <v>0</v>
      </c>
      <c r="BH382" s="160">
        <f t="shared" si="87"/>
        <v>0</v>
      </c>
      <c r="BI382" s="160">
        <f t="shared" si="88"/>
        <v>0</v>
      </c>
      <c r="BJ382" s="14" t="s">
        <v>89</v>
      </c>
      <c r="BK382" s="160">
        <f t="shared" si="89"/>
        <v>0</v>
      </c>
      <c r="BL382" s="14" t="s">
        <v>286</v>
      </c>
      <c r="BM382" s="159" t="s">
        <v>947</v>
      </c>
    </row>
    <row r="383" spans="1:65" s="2" customFormat="1" ht="33" customHeight="1" x14ac:dyDescent="0.2">
      <c r="A383" s="29"/>
      <c r="B383" s="146"/>
      <c r="C383" s="147" t="s">
        <v>661</v>
      </c>
      <c r="D383" s="147" t="s">
        <v>240</v>
      </c>
      <c r="E383" s="148"/>
      <c r="F383" s="149" t="s">
        <v>948</v>
      </c>
      <c r="G383" s="150" t="s">
        <v>307</v>
      </c>
      <c r="H383" s="151">
        <v>3</v>
      </c>
      <c r="I383" s="152"/>
      <c r="J383" s="153">
        <f t="shared" si="80"/>
        <v>0</v>
      </c>
      <c r="K383" s="154"/>
      <c r="L383" s="30"/>
      <c r="M383" s="155" t="s">
        <v>1</v>
      </c>
      <c r="N383" s="156" t="s">
        <v>43</v>
      </c>
      <c r="O383" s="54"/>
      <c r="P383" s="157">
        <f t="shared" si="81"/>
        <v>0</v>
      </c>
      <c r="Q383" s="157">
        <v>0</v>
      </c>
      <c r="R383" s="157">
        <f t="shared" si="82"/>
        <v>0</v>
      </c>
      <c r="S383" s="157">
        <v>6.8999999999999997E-4</v>
      </c>
      <c r="T383" s="158">
        <f t="shared" si="83"/>
        <v>2.0699999999999998E-3</v>
      </c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R383" s="159" t="s">
        <v>286</v>
      </c>
      <c r="AT383" s="159" t="s">
        <v>240</v>
      </c>
      <c r="AU383" s="159" t="s">
        <v>89</v>
      </c>
      <c r="AY383" s="14" t="s">
        <v>237</v>
      </c>
      <c r="BE383" s="160">
        <f t="shared" si="84"/>
        <v>0</v>
      </c>
      <c r="BF383" s="160">
        <f t="shared" si="85"/>
        <v>0</v>
      </c>
      <c r="BG383" s="160">
        <f t="shared" si="86"/>
        <v>0</v>
      </c>
      <c r="BH383" s="160">
        <f t="shared" si="87"/>
        <v>0</v>
      </c>
      <c r="BI383" s="160">
        <f t="shared" si="88"/>
        <v>0</v>
      </c>
      <c r="BJ383" s="14" t="s">
        <v>89</v>
      </c>
      <c r="BK383" s="160">
        <f t="shared" si="89"/>
        <v>0</v>
      </c>
      <c r="BL383" s="14" t="s">
        <v>286</v>
      </c>
      <c r="BM383" s="159" t="s">
        <v>949</v>
      </c>
    </row>
    <row r="384" spans="1:65" s="2" customFormat="1" ht="21.75" customHeight="1" x14ac:dyDescent="0.2">
      <c r="A384" s="29"/>
      <c r="B384" s="146"/>
      <c r="C384" s="147" t="s">
        <v>950</v>
      </c>
      <c r="D384" s="147" t="s">
        <v>240</v>
      </c>
      <c r="E384" s="148"/>
      <c r="F384" s="149" t="s">
        <v>951</v>
      </c>
      <c r="G384" s="150" t="s">
        <v>266</v>
      </c>
      <c r="H384" s="151">
        <v>8.0220000000000002</v>
      </c>
      <c r="I384" s="152"/>
      <c r="J384" s="153">
        <f t="shared" si="80"/>
        <v>0</v>
      </c>
      <c r="K384" s="154"/>
      <c r="L384" s="30"/>
      <c r="M384" s="155" t="s">
        <v>1</v>
      </c>
      <c r="N384" s="156" t="s">
        <v>43</v>
      </c>
      <c r="O384" s="54"/>
      <c r="P384" s="157">
        <f t="shared" si="81"/>
        <v>0</v>
      </c>
      <c r="Q384" s="157">
        <v>0</v>
      </c>
      <c r="R384" s="157">
        <f t="shared" si="82"/>
        <v>0</v>
      </c>
      <c r="S384" s="157">
        <v>0</v>
      </c>
      <c r="T384" s="158">
        <f t="shared" si="83"/>
        <v>0</v>
      </c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R384" s="159" t="s">
        <v>286</v>
      </c>
      <c r="AT384" s="159" t="s">
        <v>240</v>
      </c>
      <c r="AU384" s="159" t="s">
        <v>89</v>
      </c>
      <c r="AY384" s="14" t="s">
        <v>237</v>
      </c>
      <c r="BE384" s="160">
        <f t="shared" si="84"/>
        <v>0</v>
      </c>
      <c r="BF384" s="160">
        <f t="shared" si="85"/>
        <v>0</v>
      </c>
      <c r="BG384" s="160">
        <f t="shared" si="86"/>
        <v>0</v>
      </c>
      <c r="BH384" s="160">
        <f t="shared" si="87"/>
        <v>0</v>
      </c>
      <c r="BI384" s="160">
        <f t="shared" si="88"/>
        <v>0</v>
      </c>
      <c r="BJ384" s="14" t="s">
        <v>89</v>
      </c>
      <c r="BK384" s="160">
        <f t="shared" si="89"/>
        <v>0</v>
      </c>
      <c r="BL384" s="14" t="s">
        <v>286</v>
      </c>
      <c r="BM384" s="159" t="s">
        <v>952</v>
      </c>
    </row>
    <row r="385" spans="1:65" s="2" customFormat="1" ht="21.75" customHeight="1" x14ac:dyDescent="0.2">
      <c r="A385" s="29"/>
      <c r="B385" s="146"/>
      <c r="C385" s="147" t="s">
        <v>663</v>
      </c>
      <c r="D385" s="147" t="s">
        <v>240</v>
      </c>
      <c r="E385" s="148"/>
      <c r="F385" s="149" t="s">
        <v>953</v>
      </c>
      <c r="G385" s="150" t="s">
        <v>266</v>
      </c>
      <c r="H385" s="151">
        <v>8.0220000000000002</v>
      </c>
      <c r="I385" s="152"/>
      <c r="J385" s="153">
        <f t="shared" si="80"/>
        <v>0</v>
      </c>
      <c r="K385" s="154"/>
      <c r="L385" s="30"/>
      <c r="M385" s="155" t="s">
        <v>1</v>
      </c>
      <c r="N385" s="156" t="s">
        <v>43</v>
      </c>
      <c r="O385" s="54"/>
      <c r="P385" s="157">
        <f t="shared" si="81"/>
        <v>0</v>
      </c>
      <c r="Q385" s="157">
        <v>0</v>
      </c>
      <c r="R385" s="157">
        <f t="shared" si="82"/>
        <v>0</v>
      </c>
      <c r="S385" s="157">
        <v>0</v>
      </c>
      <c r="T385" s="158">
        <f t="shared" si="83"/>
        <v>0</v>
      </c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R385" s="159" t="s">
        <v>286</v>
      </c>
      <c r="AT385" s="159" t="s">
        <v>240</v>
      </c>
      <c r="AU385" s="159" t="s">
        <v>89</v>
      </c>
      <c r="AY385" s="14" t="s">
        <v>237</v>
      </c>
      <c r="BE385" s="160">
        <f t="shared" si="84"/>
        <v>0</v>
      </c>
      <c r="BF385" s="160">
        <f t="shared" si="85"/>
        <v>0</v>
      </c>
      <c r="BG385" s="160">
        <f t="shared" si="86"/>
        <v>0</v>
      </c>
      <c r="BH385" s="160">
        <f t="shared" si="87"/>
        <v>0</v>
      </c>
      <c r="BI385" s="160">
        <f t="shared" si="88"/>
        <v>0</v>
      </c>
      <c r="BJ385" s="14" t="s">
        <v>89</v>
      </c>
      <c r="BK385" s="160">
        <f t="shared" si="89"/>
        <v>0</v>
      </c>
      <c r="BL385" s="14" t="s">
        <v>286</v>
      </c>
      <c r="BM385" s="159" t="s">
        <v>954</v>
      </c>
    </row>
    <row r="386" spans="1:65" s="2" customFormat="1" ht="21.75" customHeight="1" x14ac:dyDescent="0.2">
      <c r="A386" s="29"/>
      <c r="B386" s="146"/>
      <c r="C386" s="147" t="s">
        <v>955</v>
      </c>
      <c r="D386" s="147" t="s">
        <v>240</v>
      </c>
      <c r="E386" s="148"/>
      <c r="F386" s="149" t="s">
        <v>956</v>
      </c>
      <c r="G386" s="150" t="s">
        <v>266</v>
      </c>
      <c r="H386" s="151">
        <v>8.0220000000000002</v>
      </c>
      <c r="I386" s="152"/>
      <c r="J386" s="153">
        <f t="shared" si="80"/>
        <v>0</v>
      </c>
      <c r="K386" s="154"/>
      <c r="L386" s="30"/>
      <c r="M386" s="155" t="s">
        <v>1</v>
      </c>
      <c r="N386" s="156" t="s">
        <v>43</v>
      </c>
      <c r="O386" s="54"/>
      <c r="P386" s="157">
        <f t="shared" si="81"/>
        <v>0</v>
      </c>
      <c r="Q386" s="157">
        <v>0</v>
      </c>
      <c r="R386" s="157">
        <f t="shared" si="82"/>
        <v>0</v>
      </c>
      <c r="S386" s="157">
        <v>0</v>
      </c>
      <c r="T386" s="158">
        <f t="shared" si="83"/>
        <v>0</v>
      </c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R386" s="159" t="s">
        <v>286</v>
      </c>
      <c r="AT386" s="159" t="s">
        <v>240</v>
      </c>
      <c r="AU386" s="159" t="s">
        <v>89</v>
      </c>
      <c r="AY386" s="14" t="s">
        <v>237</v>
      </c>
      <c r="BE386" s="160">
        <f t="shared" si="84"/>
        <v>0</v>
      </c>
      <c r="BF386" s="160">
        <f t="shared" si="85"/>
        <v>0</v>
      </c>
      <c r="BG386" s="160">
        <f t="shared" si="86"/>
        <v>0</v>
      </c>
      <c r="BH386" s="160">
        <f t="shared" si="87"/>
        <v>0</v>
      </c>
      <c r="BI386" s="160">
        <f t="shared" si="88"/>
        <v>0</v>
      </c>
      <c r="BJ386" s="14" t="s">
        <v>89</v>
      </c>
      <c r="BK386" s="160">
        <f t="shared" si="89"/>
        <v>0</v>
      </c>
      <c r="BL386" s="14" t="s">
        <v>286</v>
      </c>
      <c r="BM386" s="159" t="s">
        <v>957</v>
      </c>
    </row>
    <row r="387" spans="1:65" s="12" customFormat="1" ht="22.95" customHeight="1" x14ac:dyDescent="0.25">
      <c r="B387" s="134"/>
      <c r="D387" s="135" t="s">
        <v>76</v>
      </c>
      <c r="E387" s="144"/>
      <c r="F387" s="144" t="s">
        <v>958</v>
      </c>
      <c r="I387" s="137"/>
      <c r="J387" s="145">
        <f>BK387</f>
        <v>0</v>
      </c>
      <c r="L387" s="134"/>
      <c r="M387" s="138"/>
      <c r="N387" s="139"/>
      <c r="O387" s="139"/>
      <c r="P387" s="140">
        <f>SUM(P388:P397)</f>
        <v>0</v>
      </c>
      <c r="Q387" s="139"/>
      <c r="R387" s="140">
        <f>SUM(R388:R397)</f>
        <v>1.72872</v>
      </c>
      <c r="S387" s="139"/>
      <c r="T387" s="141">
        <f>SUM(T388:T397)</f>
        <v>1.86</v>
      </c>
      <c r="AR387" s="135" t="s">
        <v>89</v>
      </c>
      <c r="AT387" s="142" t="s">
        <v>76</v>
      </c>
      <c r="AU387" s="142" t="s">
        <v>83</v>
      </c>
      <c r="AY387" s="135" t="s">
        <v>237</v>
      </c>
      <c r="BK387" s="143">
        <f>SUM(BK388:BK397)</f>
        <v>0</v>
      </c>
    </row>
    <row r="388" spans="1:65" s="2" customFormat="1" ht="21.75" customHeight="1" x14ac:dyDescent="0.2">
      <c r="A388" s="29"/>
      <c r="B388" s="146"/>
      <c r="C388" s="147" t="s">
        <v>666</v>
      </c>
      <c r="D388" s="147" t="s">
        <v>240</v>
      </c>
      <c r="E388" s="148"/>
      <c r="F388" s="149" t="s">
        <v>959</v>
      </c>
      <c r="G388" s="150" t="s">
        <v>242</v>
      </c>
      <c r="H388" s="151">
        <v>155</v>
      </c>
      <c r="I388" s="152"/>
      <c r="J388" s="153">
        <f t="shared" ref="J388:J397" si="90">ROUND(I388*H388,2)</f>
        <v>0</v>
      </c>
      <c r="K388" s="154"/>
      <c r="L388" s="30"/>
      <c r="M388" s="155" t="s">
        <v>1</v>
      </c>
      <c r="N388" s="156" t="s">
        <v>43</v>
      </c>
      <c r="O388" s="54"/>
      <c r="P388" s="157">
        <f t="shared" ref="P388:P397" si="91">O388*H388</f>
        <v>0</v>
      </c>
      <c r="Q388" s="157">
        <v>9.5300000000000003E-3</v>
      </c>
      <c r="R388" s="157">
        <f t="shared" ref="R388:R397" si="92">Q388*H388</f>
        <v>1.47715</v>
      </c>
      <c r="S388" s="157">
        <v>0</v>
      </c>
      <c r="T388" s="158">
        <f t="shared" ref="T388:T397" si="93">S388*H388</f>
        <v>0</v>
      </c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R388" s="159" t="s">
        <v>286</v>
      </c>
      <c r="AT388" s="159" t="s">
        <v>240</v>
      </c>
      <c r="AU388" s="159" t="s">
        <v>89</v>
      </c>
      <c r="AY388" s="14" t="s">
        <v>237</v>
      </c>
      <c r="BE388" s="160">
        <f t="shared" ref="BE388:BE397" si="94">IF(N388="základná",J388,0)</f>
        <v>0</v>
      </c>
      <c r="BF388" s="160">
        <f t="shared" ref="BF388:BF397" si="95">IF(N388="znížená",J388,0)</f>
        <v>0</v>
      </c>
      <c r="BG388" s="160">
        <f t="shared" ref="BG388:BG397" si="96">IF(N388="zákl. prenesená",J388,0)</f>
        <v>0</v>
      </c>
      <c r="BH388" s="160">
        <f t="shared" ref="BH388:BH397" si="97">IF(N388="zníž. prenesená",J388,0)</f>
        <v>0</v>
      </c>
      <c r="BI388" s="160">
        <f t="shared" ref="BI388:BI397" si="98">IF(N388="nulová",J388,0)</f>
        <v>0</v>
      </c>
      <c r="BJ388" s="14" t="s">
        <v>89</v>
      </c>
      <c r="BK388" s="160">
        <f t="shared" ref="BK388:BK397" si="99">ROUND(I388*H388,2)</f>
        <v>0</v>
      </c>
      <c r="BL388" s="14" t="s">
        <v>286</v>
      </c>
      <c r="BM388" s="159" t="s">
        <v>960</v>
      </c>
    </row>
    <row r="389" spans="1:65" s="2" customFormat="1" ht="21.75" customHeight="1" x14ac:dyDescent="0.2">
      <c r="A389" s="29"/>
      <c r="B389" s="146"/>
      <c r="C389" s="147" t="s">
        <v>961</v>
      </c>
      <c r="D389" s="147" t="s">
        <v>240</v>
      </c>
      <c r="E389" s="148"/>
      <c r="F389" s="149" t="s">
        <v>962</v>
      </c>
      <c r="G389" s="150" t="s">
        <v>376</v>
      </c>
      <c r="H389" s="151">
        <v>12.5</v>
      </c>
      <c r="I389" s="152"/>
      <c r="J389" s="153">
        <f t="shared" si="90"/>
        <v>0</v>
      </c>
      <c r="K389" s="154"/>
      <c r="L389" s="30"/>
      <c r="M389" s="155" t="s">
        <v>1</v>
      </c>
      <c r="N389" s="156" t="s">
        <v>43</v>
      </c>
      <c r="O389" s="54"/>
      <c r="P389" s="157">
        <f t="shared" si="91"/>
        <v>0</v>
      </c>
      <c r="Q389" s="157">
        <v>0</v>
      </c>
      <c r="R389" s="157">
        <f t="shared" si="92"/>
        <v>0</v>
      </c>
      <c r="S389" s="157">
        <v>0</v>
      </c>
      <c r="T389" s="158">
        <f t="shared" si="93"/>
        <v>0</v>
      </c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R389" s="159" t="s">
        <v>286</v>
      </c>
      <c r="AT389" s="159" t="s">
        <v>240</v>
      </c>
      <c r="AU389" s="159" t="s">
        <v>89</v>
      </c>
      <c r="AY389" s="14" t="s">
        <v>237</v>
      </c>
      <c r="BE389" s="160">
        <f t="shared" si="94"/>
        <v>0</v>
      </c>
      <c r="BF389" s="160">
        <f t="shared" si="95"/>
        <v>0</v>
      </c>
      <c r="BG389" s="160">
        <f t="shared" si="96"/>
        <v>0</v>
      </c>
      <c r="BH389" s="160">
        <f t="shared" si="97"/>
        <v>0</v>
      </c>
      <c r="BI389" s="160">
        <f t="shared" si="98"/>
        <v>0</v>
      </c>
      <c r="BJ389" s="14" t="s">
        <v>89</v>
      </c>
      <c r="BK389" s="160">
        <f t="shared" si="99"/>
        <v>0</v>
      </c>
      <c r="BL389" s="14" t="s">
        <v>286</v>
      </c>
      <c r="BM389" s="159" t="s">
        <v>963</v>
      </c>
    </row>
    <row r="390" spans="1:65" s="2" customFormat="1" ht="21.75" customHeight="1" x14ac:dyDescent="0.2">
      <c r="A390" s="29"/>
      <c r="B390" s="146"/>
      <c r="C390" s="161" t="s">
        <v>668</v>
      </c>
      <c r="D390" s="161" t="s">
        <v>310</v>
      </c>
      <c r="E390" s="162"/>
      <c r="F390" s="163" t="s">
        <v>4831</v>
      </c>
      <c r="G390" s="164" t="s">
        <v>242</v>
      </c>
      <c r="H390" s="165">
        <v>1.581</v>
      </c>
      <c r="I390" s="166"/>
      <c r="J390" s="167">
        <f t="shared" si="90"/>
        <v>0</v>
      </c>
      <c r="K390" s="168"/>
      <c r="L390" s="169"/>
      <c r="M390" s="170" t="s">
        <v>1</v>
      </c>
      <c r="N390" s="171" t="s">
        <v>43</v>
      </c>
      <c r="O390" s="54"/>
      <c r="P390" s="157">
        <f t="shared" si="91"/>
        <v>0</v>
      </c>
      <c r="Q390" s="157">
        <v>1.07020872865275E-2</v>
      </c>
      <c r="R390" s="157">
        <f t="shared" si="92"/>
        <v>1.6919999999999977E-2</v>
      </c>
      <c r="S390" s="157">
        <v>0</v>
      </c>
      <c r="T390" s="158">
        <f t="shared" si="93"/>
        <v>0</v>
      </c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R390" s="159" t="s">
        <v>312</v>
      </c>
      <c r="AT390" s="159" t="s">
        <v>310</v>
      </c>
      <c r="AU390" s="159" t="s">
        <v>89</v>
      </c>
      <c r="AY390" s="14" t="s">
        <v>237</v>
      </c>
      <c r="BE390" s="160">
        <f t="shared" si="94"/>
        <v>0</v>
      </c>
      <c r="BF390" s="160">
        <f t="shared" si="95"/>
        <v>0</v>
      </c>
      <c r="BG390" s="160">
        <f t="shared" si="96"/>
        <v>0</v>
      </c>
      <c r="BH390" s="160">
        <f t="shared" si="97"/>
        <v>0</v>
      </c>
      <c r="BI390" s="160">
        <f t="shared" si="98"/>
        <v>0</v>
      </c>
      <c r="BJ390" s="14" t="s">
        <v>89</v>
      </c>
      <c r="BK390" s="160">
        <f t="shared" si="99"/>
        <v>0</v>
      </c>
      <c r="BL390" s="14" t="s">
        <v>286</v>
      </c>
      <c r="BM390" s="159" t="s">
        <v>964</v>
      </c>
    </row>
    <row r="391" spans="1:65" s="2" customFormat="1" ht="21.75" customHeight="1" x14ac:dyDescent="0.2">
      <c r="A391" s="29"/>
      <c r="B391" s="146"/>
      <c r="C391" s="147" t="s">
        <v>965</v>
      </c>
      <c r="D391" s="147" t="s">
        <v>240</v>
      </c>
      <c r="E391" s="148"/>
      <c r="F391" s="149" t="s">
        <v>966</v>
      </c>
      <c r="G391" s="150" t="s">
        <v>242</v>
      </c>
      <c r="H391" s="151">
        <v>155</v>
      </c>
      <c r="I391" s="152"/>
      <c r="J391" s="153">
        <f t="shared" si="90"/>
        <v>0</v>
      </c>
      <c r="K391" s="154"/>
      <c r="L391" s="30"/>
      <c r="M391" s="155" t="s">
        <v>1</v>
      </c>
      <c r="N391" s="156" t="s">
        <v>43</v>
      </c>
      <c r="O391" s="54"/>
      <c r="P391" s="157">
        <f t="shared" si="91"/>
        <v>0</v>
      </c>
      <c r="Q391" s="157">
        <v>0</v>
      </c>
      <c r="R391" s="157">
        <f t="shared" si="92"/>
        <v>0</v>
      </c>
      <c r="S391" s="157">
        <v>1.2E-2</v>
      </c>
      <c r="T391" s="158">
        <f t="shared" si="93"/>
        <v>1.86</v>
      </c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R391" s="159" t="s">
        <v>286</v>
      </c>
      <c r="AT391" s="159" t="s">
        <v>240</v>
      </c>
      <c r="AU391" s="159" t="s">
        <v>89</v>
      </c>
      <c r="AY391" s="14" t="s">
        <v>237</v>
      </c>
      <c r="BE391" s="160">
        <f t="shared" si="94"/>
        <v>0</v>
      </c>
      <c r="BF391" s="160">
        <f t="shared" si="95"/>
        <v>0</v>
      </c>
      <c r="BG391" s="160">
        <f t="shared" si="96"/>
        <v>0</v>
      </c>
      <c r="BH391" s="160">
        <f t="shared" si="97"/>
        <v>0</v>
      </c>
      <c r="BI391" s="160">
        <f t="shared" si="98"/>
        <v>0</v>
      </c>
      <c r="BJ391" s="14" t="s">
        <v>89</v>
      </c>
      <c r="BK391" s="160">
        <f t="shared" si="99"/>
        <v>0</v>
      </c>
      <c r="BL391" s="14" t="s">
        <v>286</v>
      </c>
      <c r="BM391" s="159" t="s">
        <v>967</v>
      </c>
    </row>
    <row r="392" spans="1:65" s="2" customFormat="1" ht="16.5" customHeight="1" x14ac:dyDescent="0.2">
      <c r="A392" s="29"/>
      <c r="B392" s="146"/>
      <c r="C392" s="147" t="s">
        <v>670</v>
      </c>
      <c r="D392" s="147" t="s">
        <v>240</v>
      </c>
      <c r="E392" s="148"/>
      <c r="F392" s="149" t="s">
        <v>968</v>
      </c>
      <c r="G392" s="150" t="s">
        <v>242</v>
      </c>
      <c r="H392" s="151">
        <v>155</v>
      </c>
      <c r="I392" s="152"/>
      <c r="J392" s="153">
        <f t="shared" si="90"/>
        <v>0</v>
      </c>
      <c r="K392" s="154"/>
      <c r="L392" s="30"/>
      <c r="M392" s="155" t="s">
        <v>1</v>
      </c>
      <c r="N392" s="156" t="s">
        <v>43</v>
      </c>
      <c r="O392" s="54"/>
      <c r="P392" s="157">
        <f t="shared" si="91"/>
        <v>0</v>
      </c>
      <c r="Q392" s="157">
        <v>6.9999999999999994E-5</v>
      </c>
      <c r="R392" s="157">
        <f t="shared" si="92"/>
        <v>1.0849999999999999E-2</v>
      </c>
      <c r="S392" s="157">
        <v>0</v>
      </c>
      <c r="T392" s="158">
        <f t="shared" si="93"/>
        <v>0</v>
      </c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R392" s="159" t="s">
        <v>286</v>
      </c>
      <c r="AT392" s="159" t="s">
        <v>240</v>
      </c>
      <c r="AU392" s="159" t="s">
        <v>89</v>
      </c>
      <c r="AY392" s="14" t="s">
        <v>237</v>
      </c>
      <c r="BE392" s="160">
        <f t="shared" si="94"/>
        <v>0</v>
      </c>
      <c r="BF392" s="160">
        <f t="shared" si="95"/>
        <v>0</v>
      </c>
      <c r="BG392" s="160">
        <f t="shared" si="96"/>
        <v>0</v>
      </c>
      <c r="BH392" s="160">
        <f t="shared" si="97"/>
        <v>0</v>
      </c>
      <c r="BI392" s="160">
        <f t="shared" si="98"/>
        <v>0</v>
      </c>
      <c r="BJ392" s="14" t="s">
        <v>89</v>
      </c>
      <c r="BK392" s="160">
        <f t="shared" si="99"/>
        <v>0</v>
      </c>
      <c r="BL392" s="14" t="s">
        <v>286</v>
      </c>
      <c r="BM392" s="159" t="s">
        <v>969</v>
      </c>
    </row>
    <row r="393" spans="1:65" s="2" customFormat="1" ht="21.75" customHeight="1" x14ac:dyDescent="0.2">
      <c r="A393" s="29"/>
      <c r="B393" s="146"/>
      <c r="C393" s="161" t="s">
        <v>970</v>
      </c>
      <c r="D393" s="161" t="s">
        <v>310</v>
      </c>
      <c r="E393" s="162"/>
      <c r="F393" s="163" t="s">
        <v>971</v>
      </c>
      <c r="G393" s="164" t="s">
        <v>242</v>
      </c>
      <c r="H393" s="165">
        <v>155</v>
      </c>
      <c r="I393" s="166"/>
      <c r="J393" s="167">
        <f t="shared" si="90"/>
        <v>0</v>
      </c>
      <c r="K393" s="168"/>
      <c r="L393" s="169"/>
      <c r="M393" s="170" t="s">
        <v>1</v>
      </c>
      <c r="N393" s="171" t="s">
        <v>43</v>
      </c>
      <c r="O393" s="54"/>
      <c r="P393" s="157">
        <f t="shared" si="91"/>
        <v>0</v>
      </c>
      <c r="Q393" s="157">
        <v>9.6000000000000002E-4</v>
      </c>
      <c r="R393" s="157">
        <f t="shared" si="92"/>
        <v>0.14880000000000002</v>
      </c>
      <c r="S393" s="157">
        <v>0</v>
      </c>
      <c r="T393" s="158">
        <f t="shared" si="93"/>
        <v>0</v>
      </c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R393" s="159" t="s">
        <v>312</v>
      </c>
      <c r="AT393" s="159" t="s">
        <v>310</v>
      </c>
      <c r="AU393" s="159" t="s">
        <v>89</v>
      </c>
      <c r="AY393" s="14" t="s">
        <v>237</v>
      </c>
      <c r="BE393" s="160">
        <f t="shared" si="94"/>
        <v>0</v>
      </c>
      <c r="BF393" s="160">
        <f t="shared" si="95"/>
        <v>0</v>
      </c>
      <c r="BG393" s="160">
        <f t="shared" si="96"/>
        <v>0</v>
      </c>
      <c r="BH393" s="160">
        <f t="shared" si="97"/>
        <v>0</v>
      </c>
      <c r="BI393" s="160">
        <f t="shared" si="98"/>
        <v>0</v>
      </c>
      <c r="BJ393" s="14" t="s">
        <v>89</v>
      </c>
      <c r="BK393" s="160">
        <f t="shared" si="99"/>
        <v>0</v>
      </c>
      <c r="BL393" s="14" t="s">
        <v>286</v>
      </c>
      <c r="BM393" s="159" t="s">
        <v>972</v>
      </c>
    </row>
    <row r="394" spans="1:65" s="2" customFormat="1" ht="21.75" customHeight="1" x14ac:dyDescent="0.2">
      <c r="A394" s="29"/>
      <c r="B394" s="146"/>
      <c r="C394" s="147" t="s">
        <v>672</v>
      </c>
      <c r="D394" s="147" t="s">
        <v>240</v>
      </c>
      <c r="E394" s="148"/>
      <c r="F394" s="149" t="s">
        <v>973</v>
      </c>
      <c r="G394" s="150" t="s">
        <v>242</v>
      </c>
      <c r="H394" s="151">
        <v>150</v>
      </c>
      <c r="I394" s="152"/>
      <c r="J394" s="153">
        <f t="shared" si="90"/>
        <v>0</v>
      </c>
      <c r="K394" s="154"/>
      <c r="L394" s="30"/>
      <c r="M394" s="155" t="s">
        <v>1</v>
      </c>
      <c r="N394" s="156" t="s">
        <v>43</v>
      </c>
      <c r="O394" s="54"/>
      <c r="P394" s="157">
        <f t="shared" si="91"/>
        <v>0</v>
      </c>
      <c r="Q394" s="157">
        <v>5.0000000000000001E-4</v>
      </c>
      <c r="R394" s="157">
        <f t="shared" si="92"/>
        <v>7.4999999999999997E-2</v>
      </c>
      <c r="S394" s="157">
        <v>0</v>
      </c>
      <c r="T394" s="158">
        <f t="shared" si="93"/>
        <v>0</v>
      </c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R394" s="159" t="s">
        <v>286</v>
      </c>
      <c r="AT394" s="159" t="s">
        <v>240</v>
      </c>
      <c r="AU394" s="159" t="s">
        <v>89</v>
      </c>
      <c r="AY394" s="14" t="s">
        <v>237</v>
      </c>
      <c r="BE394" s="160">
        <f t="shared" si="94"/>
        <v>0</v>
      </c>
      <c r="BF394" s="160">
        <f t="shared" si="95"/>
        <v>0</v>
      </c>
      <c r="BG394" s="160">
        <f t="shared" si="96"/>
        <v>0</v>
      </c>
      <c r="BH394" s="160">
        <f t="shared" si="97"/>
        <v>0</v>
      </c>
      <c r="BI394" s="160">
        <f t="shared" si="98"/>
        <v>0</v>
      </c>
      <c r="BJ394" s="14" t="s">
        <v>89</v>
      </c>
      <c r="BK394" s="160">
        <f t="shared" si="99"/>
        <v>0</v>
      </c>
      <c r="BL394" s="14" t="s">
        <v>286</v>
      </c>
      <c r="BM394" s="159" t="s">
        <v>974</v>
      </c>
    </row>
    <row r="395" spans="1:65" s="2" customFormat="1" ht="21.75" customHeight="1" x14ac:dyDescent="0.2">
      <c r="A395" s="29"/>
      <c r="B395" s="146"/>
      <c r="C395" s="147" t="s">
        <v>975</v>
      </c>
      <c r="D395" s="147" t="s">
        <v>240</v>
      </c>
      <c r="E395" s="148"/>
      <c r="F395" s="149" t="s">
        <v>976</v>
      </c>
      <c r="G395" s="150" t="s">
        <v>266</v>
      </c>
      <c r="H395" s="151">
        <v>1.7290000000000001</v>
      </c>
      <c r="I395" s="152"/>
      <c r="J395" s="153">
        <f t="shared" si="90"/>
        <v>0</v>
      </c>
      <c r="K395" s="154"/>
      <c r="L395" s="30"/>
      <c r="M395" s="155" t="s">
        <v>1</v>
      </c>
      <c r="N395" s="156" t="s">
        <v>43</v>
      </c>
      <c r="O395" s="54"/>
      <c r="P395" s="157">
        <f t="shared" si="91"/>
        <v>0</v>
      </c>
      <c r="Q395" s="157">
        <v>0</v>
      </c>
      <c r="R395" s="157">
        <f t="shared" si="92"/>
        <v>0</v>
      </c>
      <c r="S395" s="157">
        <v>0</v>
      </c>
      <c r="T395" s="158">
        <f t="shared" si="93"/>
        <v>0</v>
      </c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R395" s="159" t="s">
        <v>286</v>
      </c>
      <c r="AT395" s="159" t="s">
        <v>240</v>
      </c>
      <c r="AU395" s="159" t="s">
        <v>89</v>
      </c>
      <c r="AY395" s="14" t="s">
        <v>237</v>
      </c>
      <c r="BE395" s="160">
        <f t="shared" si="94"/>
        <v>0</v>
      </c>
      <c r="BF395" s="160">
        <f t="shared" si="95"/>
        <v>0</v>
      </c>
      <c r="BG395" s="160">
        <f t="shared" si="96"/>
        <v>0</v>
      </c>
      <c r="BH395" s="160">
        <f t="shared" si="97"/>
        <v>0</v>
      </c>
      <c r="BI395" s="160">
        <f t="shared" si="98"/>
        <v>0</v>
      </c>
      <c r="BJ395" s="14" t="s">
        <v>89</v>
      </c>
      <c r="BK395" s="160">
        <f t="shared" si="99"/>
        <v>0</v>
      </c>
      <c r="BL395" s="14" t="s">
        <v>286</v>
      </c>
      <c r="BM395" s="159" t="s">
        <v>977</v>
      </c>
    </row>
    <row r="396" spans="1:65" s="2" customFormat="1" ht="21.75" customHeight="1" x14ac:dyDescent="0.2">
      <c r="A396" s="29"/>
      <c r="B396" s="146"/>
      <c r="C396" s="147" t="s">
        <v>675</v>
      </c>
      <c r="D396" s="147" t="s">
        <v>240</v>
      </c>
      <c r="E396" s="148"/>
      <c r="F396" s="149" t="s">
        <v>978</v>
      </c>
      <c r="G396" s="150" t="s">
        <v>266</v>
      </c>
      <c r="H396" s="151">
        <v>1.7290000000000001</v>
      </c>
      <c r="I396" s="152"/>
      <c r="J396" s="153">
        <f t="shared" si="90"/>
        <v>0</v>
      </c>
      <c r="K396" s="154"/>
      <c r="L396" s="30"/>
      <c r="M396" s="155" t="s">
        <v>1</v>
      </c>
      <c r="N396" s="156" t="s">
        <v>43</v>
      </c>
      <c r="O396" s="54"/>
      <c r="P396" s="157">
        <f t="shared" si="91"/>
        <v>0</v>
      </c>
      <c r="Q396" s="157">
        <v>0</v>
      </c>
      <c r="R396" s="157">
        <f t="shared" si="92"/>
        <v>0</v>
      </c>
      <c r="S396" s="157">
        <v>0</v>
      </c>
      <c r="T396" s="158">
        <f t="shared" si="93"/>
        <v>0</v>
      </c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R396" s="159" t="s">
        <v>286</v>
      </c>
      <c r="AT396" s="159" t="s">
        <v>240</v>
      </c>
      <c r="AU396" s="159" t="s">
        <v>89</v>
      </c>
      <c r="AY396" s="14" t="s">
        <v>237</v>
      </c>
      <c r="BE396" s="160">
        <f t="shared" si="94"/>
        <v>0</v>
      </c>
      <c r="BF396" s="160">
        <f t="shared" si="95"/>
        <v>0</v>
      </c>
      <c r="BG396" s="160">
        <f t="shared" si="96"/>
        <v>0</v>
      </c>
      <c r="BH396" s="160">
        <f t="shared" si="97"/>
        <v>0</v>
      </c>
      <c r="BI396" s="160">
        <f t="shared" si="98"/>
        <v>0</v>
      </c>
      <c r="BJ396" s="14" t="s">
        <v>89</v>
      </c>
      <c r="BK396" s="160">
        <f t="shared" si="99"/>
        <v>0</v>
      </c>
      <c r="BL396" s="14" t="s">
        <v>286</v>
      </c>
      <c r="BM396" s="159" t="s">
        <v>979</v>
      </c>
    </row>
    <row r="397" spans="1:65" s="2" customFormat="1" ht="21.75" customHeight="1" x14ac:dyDescent="0.2">
      <c r="A397" s="29"/>
      <c r="B397" s="146"/>
      <c r="C397" s="147" t="s">
        <v>980</v>
      </c>
      <c r="D397" s="147" t="s">
        <v>240</v>
      </c>
      <c r="E397" s="148"/>
      <c r="F397" s="149" t="s">
        <v>981</v>
      </c>
      <c r="G397" s="150" t="s">
        <v>266</v>
      </c>
      <c r="H397" s="151">
        <v>1.7290000000000001</v>
      </c>
      <c r="I397" s="152"/>
      <c r="J397" s="153">
        <f t="shared" si="90"/>
        <v>0</v>
      </c>
      <c r="K397" s="154"/>
      <c r="L397" s="30"/>
      <c r="M397" s="155" t="s">
        <v>1</v>
      </c>
      <c r="N397" s="156" t="s">
        <v>43</v>
      </c>
      <c r="O397" s="54"/>
      <c r="P397" s="157">
        <f t="shared" si="91"/>
        <v>0</v>
      </c>
      <c r="Q397" s="157">
        <v>0</v>
      </c>
      <c r="R397" s="157">
        <f t="shared" si="92"/>
        <v>0</v>
      </c>
      <c r="S397" s="157">
        <v>0</v>
      </c>
      <c r="T397" s="158">
        <f t="shared" si="93"/>
        <v>0</v>
      </c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R397" s="159" t="s">
        <v>286</v>
      </c>
      <c r="AT397" s="159" t="s">
        <v>240</v>
      </c>
      <c r="AU397" s="159" t="s">
        <v>89</v>
      </c>
      <c r="AY397" s="14" t="s">
        <v>237</v>
      </c>
      <c r="BE397" s="160">
        <f t="shared" si="94"/>
        <v>0</v>
      </c>
      <c r="BF397" s="160">
        <f t="shared" si="95"/>
        <v>0</v>
      </c>
      <c r="BG397" s="160">
        <f t="shared" si="96"/>
        <v>0</v>
      </c>
      <c r="BH397" s="160">
        <f t="shared" si="97"/>
        <v>0</v>
      </c>
      <c r="BI397" s="160">
        <f t="shared" si="98"/>
        <v>0</v>
      </c>
      <c r="BJ397" s="14" t="s">
        <v>89</v>
      </c>
      <c r="BK397" s="160">
        <f t="shared" si="99"/>
        <v>0</v>
      </c>
      <c r="BL397" s="14" t="s">
        <v>286</v>
      </c>
      <c r="BM397" s="159" t="s">
        <v>982</v>
      </c>
    </row>
    <row r="398" spans="1:65" s="12" customFormat="1" ht="22.95" customHeight="1" x14ac:dyDescent="0.25">
      <c r="B398" s="134"/>
      <c r="D398" s="135" t="s">
        <v>76</v>
      </c>
      <c r="E398" s="144"/>
      <c r="F398" s="144" t="s">
        <v>983</v>
      </c>
      <c r="I398" s="137"/>
      <c r="J398" s="145">
        <f>BK398</f>
        <v>0</v>
      </c>
      <c r="L398" s="134"/>
      <c r="M398" s="138"/>
      <c r="N398" s="139"/>
      <c r="O398" s="139"/>
      <c r="P398" s="140">
        <f>SUM(P399:P404)</f>
        <v>0</v>
      </c>
      <c r="Q398" s="139"/>
      <c r="R398" s="140">
        <f>SUM(R399:R404)</f>
        <v>2.1000000000000001E-4</v>
      </c>
      <c r="S398" s="139"/>
      <c r="T398" s="141">
        <f>SUM(T399:T404)</f>
        <v>0.82000000000000006</v>
      </c>
      <c r="AR398" s="135" t="s">
        <v>89</v>
      </c>
      <c r="AT398" s="142" t="s">
        <v>76</v>
      </c>
      <c r="AU398" s="142" t="s">
        <v>83</v>
      </c>
      <c r="AY398" s="135" t="s">
        <v>237</v>
      </c>
      <c r="BK398" s="143">
        <f>SUM(BK399:BK404)</f>
        <v>0</v>
      </c>
    </row>
    <row r="399" spans="1:65" s="2" customFormat="1" ht="33" customHeight="1" x14ac:dyDescent="0.2">
      <c r="A399" s="29"/>
      <c r="B399" s="146"/>
      <c r="C399" s="147" t="s">
        <v>677</v>
      </c>
      <c r="D399" s="147" t="s">
        <v>240</v>
      </c>
      <c r="E399" s="148"/>
      <c r="F399" s="149" t="s">
        <v>984</v>
      </c>
      <c r="G399" s="150" t="s">
        <v>462</v>
      </c>
      <c r="H399" s="151">
        <v>1</v>
      </c>
      <c r="I399" s="152"/>
      <c r="J399" s="153">
        <f t="shared" ref="J399:J404" si="100">ROUND(I399*H399,2)</f>
        <v>0</v>
      </c>
      <c r="K399" s="154"/>
      <c r="L399" s="30"/>
      <c r="M399" s="155" t="s">
        <v>1</v>
      </c>
      <c r="N399" s="156" t="s">
        <v>43</v>
      </c>
      <c r="O399" s="54"/>
      <c r="P399" s="157">
        <f t="shared" ref="P399:P404" si="101">O399*H399</f>
        <v>0</v>
      </c>
      <c r="Q399" s="157">
        <v>2.1000000000000001E-4</v>
      </c>
      <c r="R399" s="157">
        <f t="shared" ref="R399:R404" si="102">Q399*H399</f>
        <v>2.1000000000000001E-4</v>
      </c>
      <c r="S399" s="157">
        <v>0</v>
      </c>
      <c r="T399" s="158">
        <f t="shared" ref="T399:T404" si="103">S399*H399</f>
        <v>0</v>
      </c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R399" s="159" t="s">
        <v>286</v>
      </c>
      <c r="AT399" s="159" t="s">
        <v>240</v>
      </c>
      <c r="AU399" s="159" t="s">
        <v>89</v>
      </c>
      <c r="AY399" s="14" t="s">
        <v>237</v>
      </c>
      <c r="BE399" s="160">
        <f t="shared" ref="BE399:BE404" si="104">IF(N399="základná",J399,0)</f>
        <v>0</v>
      </c>
      <c r="BF399" s="160">
        <f t="shared" ref="BF399:BF404" si="105">IF(N399="znížená",J399,0)</f>
        <v>0</v>
      </c>
      <c r="BG399" s="160">
        <f t="shared" ref="BG399:BG404" si="106">IF(N399="zákl. prenesená",J399,0)</f>
        <v>0</v>
      </c>
      <c r="BH399" s="160">
        <f t="shared" ref="BH399:BH404" si="107">IF(N399="zníž. prenesená",J399,0)</f>
        <v>0</v>
      </c>
      <c r="BI399" s="160">
        <f t="shared" ref="BI399:BI404" si="108">IF(N399="nulová",J399,0)</f>
        <v>0</v>
      </c>
      <c r="BJ399" s="14" t="s">
        <v>89</v>
      </c>
      <c r="BK399" s="160">
        <f t="shared" ref="BK399:BK404" si="109">ROUND(I399*H399,2)</f>
        <v>0</v>
      </c>
      <c r="BL399" s="14" t="s">
        <v>286</v>
      </c>
      <c r="BM399" s="159" t="s">
        <v>985</v>
      </c>
    </row>
    <row r="400" spans="1:65" s="2" customFormat="1" ht="21.75" customHeight="1" x14ac:dyDescent="0.2">
      <c r="A400" s="29"/>
      <c r="B400" s="146"/>
      <c r="C400" s="147" t="s">
        <v>986</v>
      </c>
      <c r="D400" s="147" t="s">
        <v>240</v>
      </c>
      <c r="E400" s="148"/>
      <c r="F400" s="149" t="s">
        <v>987</v>
      </c>
      <c r="G400" s="150" t="s">
        <v>307</v>
      </c>
      <c r="H400" s="151">
        <v>75</v>
      </c>
      <c r="I400" s="152"/>
      <c r="J400" s="153">
        <f t="shared" si="100"/>
        <v>0</v>
      </c>
      <c r="K400" s="154"/>
      <c r="L400" s="30"/>
      <c r="M400" s="155" t="s">
        <v>1</v>
      </c>
      <c r="N400" s="156" t="s">
        <v>43</v>
      </c>
      <c r="O400" s="54"/>
      <c r="P400" s="157">
        <f t="shared" si="101"/>
        <v>0</v>
      </c>
      <c r="Q400" s="157">
        <v>0</v>
      </c>
      <c r="R400" s="157">
        <f t="shared" si="102"/>
        <v>0</v>
      </c>
      <c r="S400" s="157">
        <v>4.0000000000000001E-3</v>
      </c>
      <c r="T400" s="158">
        <f t="shared" si="103"/>
        <v>0.3</v>
      </c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R400" s="159" t="s">
        <v>286</v>
      </c>
      <c r="AT400" s="159" t="s">
        <v>240</v>
      </c>
      <c r="AU400" s="159" t="s">
        <v>89</v>
      </c>
      <c r="AY400" s="14" t="s">
        <v>237</v>
      </c>
      <c r="BE400" s="160">
        <f t="shared" si="104"/>
        <v>0</v>
      </c>
      <c r="BF400" s="160">
        <f t="shared" si="105"/>
        <v>0</v>
      </c>
      <c r="BG400" s="160">
        <f t="shared" si="106"/>
        <v>0</v>
      </c>
      <c r="BH400" s="160">
        <f t="shared" si="107"/>
        <v>0</v>
      </c>
      <c r="BI400" s="160">
        <f t="shared" si="108"/>
        <v>0</v>
      </c>
      <c r="BJ400" s="14" t="s">
        <v>89</v>
      </c>
      <c r="BK400" s="160">
        <f t="shared" si="109"/>
        <v>0</v>
      </c>
      <c r="BL400" s="14" t="s">
        <v>286</v>
      </c>
      <c r="BM400" s="159" t="s">
        <v>988</v>
      </c>
    </row>
    <row r="401" spans="1:65" s="2" customFormat="1" ht="21.75" customHeight="1" x14ac:dyDescent="0.2">
      <c r="A401" s="29"/>
      <c r="B401" s="146"/>
      <c r="C401" s="147" t="s">
        <v>680</v>
      </c>
      <c r="D401" s="147" t="s">
        <v>240</v>
      </c>
      <c r="E401" s="148"/>
      <c r="F401" s="149" t="s">
        <v>989</v>
      </c>
      <c r="G401" s="150" t="s">
        <v>307</v>
      </c>
      <c r="H401" s="151">
        <v>65</v>
      </c>
      <c r="I401" s="152"/>
      <c r="J401" s="153">
        <f t="shared" si="100"/>
        <v>0</v>
      </c>
      <c r="K401" s="154"/>
      <c r="L401" s="30"/>
      <c r="M401" s="155" t="s">
        <v>1</v>
      </c>
      <c r="N401" s="156" t="s">
        <v>43</v>
      </c>
      <c r="O401" s="54"/>
      <c r="P401" s="157">
        <f t="shared" si="101"/>
        <v>0</v>
      </c>
      <c r="Q401" s="157">
        <v>0</v>
      </c>
      <c r="R401" s="157">
        <f t="shared" si="102"/>
        <v>0</v>
      </c>
      <c r="S401" s="157">
        <v>8.0000000000000002E-3</v>
      </c>
      <c r="T401" s="158">
        <f t="shared" si="103"/>
        <v>0.52</v>
      </c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R401" s="159" t="s">
        <v>286</v>
      </c>
      <c r="AT401" s="159" t="s">
        <v>240</v>
      </c>
      <c r="AU401" s="159" t="s">
        <v>89</v>
      </c>
      <c r="AY401" s="14" t="s">
        <v>237</v>
      </c>
      <c r="BE401" s="160">
        <f t="shared" si="104"/>
        <v>0</v>
      </c>
      <c r="BF401" s="160">
        <f t="shared" si="105"/>
        <v>0</v>
      </c>
      <c r="BG401" s="160">
        <f t="shared" si="106"/>
        <v>0</v>
      </c>
      <c r="BH401" s="160">
        <f t="shared" si="107"/>
        <v>0</v>
      </c>
      <c r="BI401" s="160">
        <f t="shared" si="108"/>
        <v>0</v>
      </c>
      <c r="BJ401" s="14" t="s">
        <v>89</v>
      </c>
      <c r="BK401" s="160">
        <f t="shared" si="109"/>
        <v>0</v>
      </c>
      <c r="BL401" s="14" t="s">
        <v>286</v>
      </c>
      <c r="BM401" s="159" t="s">
        <v>990</v>
      </c>
    </row>
    <row r="402" spans="1:65" s="2" customFormat="1" ht="21.75" customHeight="1" x14ac:dyDescent="0.2">
      <c r="A402" s="29"/>
      <c r="B402" s="146"/>
      <c r="C402" s="147" t="s">
        <v>991</v>
      </c>
      <c r="D402" s="147" t="s">
        <v>240</v>
      </c>
      <c r="E402" s="148"/>
      <c r="F402" s="149" t="s">
        <v>992</v>
      </c>
      <c r="G402" s="150" t="s">
        <v>349</v>
      </c>
      <c r="H402" s="172"/>
      <c r="I402" s="152"/>
      <c r="J402" s="153">
        <f t="shared" si="100"/>
        <v>0</v>
      </c>
      <c r="K402" s="154"/>
      <c r="L402" s="30"/>
      <c r="M402" s="155" t="s">
        <v>1</v>
      </c>
      <c r="N402" s="156" t="s">
        <v>43</v>
      </c>
      <c r="O402" s="54"/>
      <c r="P402" s="157">
        <f t="shared" si="101"/>
        <v>0</v>
      </c>
      <c r="Q402" s="157">
        <v>0</v>
      </c>
      <c r="R402" s="157">
        <f t="shared" si="102"/>
        <v>0</v>
      </c>
      <c r="S402" s="157">
        <v>0</v>
      </c>
      <c r="T402" s="158">
        <f t="shared" si="103"/>
        <v>0</v>
      </c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R402" s="159" t="s">
        <v>286</v>
      </c>
      <c r="AT402" s="159" t="s">
        <v>240</v>
      </c>
      <c r="AU402" s="159" t="s">
        <v>89</v>
      </c>
      <c r="AY402" s="14" t="s">
        <v>237</v>
      </c>
      <c r="BE402" s="160">
        <f t="shared" si="104"/>
        <v>0</v>
      </c>
      <c r="BF402" s="160">
        <f t="shared" si="105"/>
        <v>0</v>
      </c>
      <c r="BG402" s="160">
        <f t="shared" si="106"/>
        <v>0</v>
      </c>
      <c r="BH402" s="160">
        <f t="shared" si="107"/>
        <v>0</v>
      </c>
      <c r="BI402" s="160">
        <f t="shared" si="108"/>
        <v>0</v>
      </c>
      <c r="BJ402" s="14" t="s">
        <v>89</v>
      </c>
      <c r="BK402" s="160">
        <f t="shared" si="109"/>
        <v>0</v>
      </c>
      <c r="BL402" s="14" t="s">
        <v>286</v>
      </c>
      <c r="BM402" s="159" t="s">
        <v>993</v>
      </c>
    </row>
    <row r="403" spans="1:65" s="2" customFormat="1" ht="21.75" customHeight="1" x14ac:dyDescent="0.2">
      <c r="A403" s="29"/>
      <c r="B403" s="146"/>
      <c r="C403" s="147" t="s">
        <v>682</v>
      </c>
      <c r="D403" s="147" t="s">
        <v>240</v>
      </c>
      <c r="E403" s="148"/>
      <c r="F403" s="149" t="s">
        <v>994</v>
      </c>
      <c r="G403" s="150" t="s">
        <v>349</v>
      </c>
      <c r="H403" s="172"/>
      <c r="I403" s="152"/>
      <c r="J403" s="153">
        <f t="shared" si="100"/>
        <v>0</v>
      </c>
      <c r="K403" s="154"/>
      <c r="L403" s="30"/>
      <c r="M403" s="155" t="s">
        <v>1</v>
      </c>
      <c r="N403" s="156" t="s">
        <v>43</v>
      </c>
      <c r="O403" s="54"/>
      <c r="P403" s="157">
        <f t="shared" si="101"/>
        <v>0</v>
      </c>
      <c r="Q403" s="157">
        <v>0</v>
      </c>
      <c r="R403" s="157">
        <f t="shared" si="102"/>
        <v>0</v>
      </c>
      <c r="S403" s="157">
        <v>0</v>
      </c>
      <c r="T403" s="158">
        <f t="shared" si="103"/>
        <v>0</v>
      </c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R403" s="159" t="s">
        <v>286</v>
      </c>
      <c r="AT403" s="159" t="s">
        <v>240</v>
      </c>
      <c r="AU403" s="159" t="s">
        <v>89</v>
      </c>
      <c r="AY403" s="14" t="s">
        <v>237</v>
      </c>
      <c r="BE403" s="160">
        <f t="shared" si="104"/>
        <v>0</v>
      </c>
      <c r="BF403" s="160">
        <f t="shared" si="105"/>
        <v>0</v>
      </c>
      <c r="BG403" s="160">
        <f t="shared" si="106"/>
        <v>0</v>
      </c>
      <c r="BH403" s="160">
        <f t="shared" si="107"/>
        <v>0</v>
      </c>
      <c r="BI403" s="160">
        <f t="shared" si="108"/>
        <v>0</v>
      </c>
      <c r="BJ403" s="14" t="s">
        <v>89</v>
      </c>
      <c r="BK403" s="160">
        <f t="shared" si="109"/>
        <v>0</v>
      </c>
      <c r="BL403" s="14" t="s">
        <v>286</v>
      </c>
      <c r="BM403" s="159" t="s">
        <v>995</v>
      </c>
    </row>
    <row r="404" spans="1:65" s="2" customFormat="1" ht="21.75" customHeight="1" x14ac:dyDescent="0.2">
      <c r="A404" s="29"/>
      <c r="B404" s="146"/>
      <c r="C404" s="147" t="s">
        <v>996</v>
      </c>
      <c r="D404" s="147" t="s">
        <v>240</v>
      </c>
      <c r="E404" s="148"/>
      <c r="F404" s="149" t="s">
        <v>997</v>
      </c>
      <c r="G404" s="150" t="s">
        <v>349</v>
      </c>
      <c r="H404" s="172"/>
      <c r="I404" s="152"/>
      <c r="J404" s="153">
        <f t="shared" si="100"/>
        <v>0</v>
      </c>
      <c r="K404" s="154"/>
      <c r="L404" s="30"/>
      <c r="M404" s="155" t="s">
        <v>1</v>
      </c>
      <c r="N404" s="156" t="s">
        <v>43</v>
      </c>
      <c r="O404" s="54"/>
      <c r="P404" s="157">
        <f t="shared" si="101"/>
        <v>0</v>
      </c>
      <c r="Q404" s="157">
        <v>0</v>
      </c>
      <c r="R404" s="157">
        <f t="shared" si="102"/>
        <v>0</v>
      </c>
      <c r="S404" s="157">
        <v>0</v>
      </c>
      <c r="T404" s="158">
        <f t="shared" si="103"/>
        <v>0</v>
      </c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R404" s="159" t="s">
        <v>286</v>
      </c>
      <c r="AT404" s="159" t="s">
        <v>240</v>
      </c>
      <c r="AU404" s="159" t="s">
        <v>89</v>
      </c>
      <c r="AY404" s="14" t="s">
        <v>237</v>
      </c>
      <c r="BE404" s="160">
        <f t="shared" si="104"/>
        <v>0</v>
      </c>
      <c r="BF404" s="160">
        <f t="shared" si="105"/>
        <v>0</v>
      </c>
      <c r="BG404" s="160">
        <f t="shared" si="106"/>
        <v>0</v>
      </c>
      <c r="BH404" s="160">
        <f t="shared" si="107"/>
        <v>0</v>
      </c>
      <c r="BI404" s="160">
        <f t="shared" si="108"/>
        <v>0</v>
      </c>
      <c r="BJ404" s="14" t="s">
        <v>89</v>
      </c>
      <c r="BK404" s="160">
        <f t="shared" si="109"/>
        <v>0</v>
      </c>
      <c r="BL404" s="14" t="s">
        <v>286</v>
      </c>
      <c r="BM404" s="159" t="s">
        <v>998</v>
      </c>
    </row>
    <row r="405" spans="1:65" s="12" customFormat="1" ht="22.95" customHeight="1" x14ac:dyDescent="0.25">
      <c r="B405" s="134"/>
      <c r="D405" s="135" t="s">
        <v>76</v>
      </c>
      <c r="E405" s="144"/>
      <c r="F405" s="144" t="s">
        <v>999</v>
      </c>
      <c r="I405" s="137"/>
      <c r="J405" s="145">
        <f>BK405</f>
        <v>0</v>
      </c>
      <c r="L405" s="134"/>
      <c r="M405" s="138"/>
      <c r="N405" s="139"/>
      <c r="O405" s="139"/>
      <c r="P405" s="140">
        <f>SUM(P406:P412)</f>
        <v>0</v>
      </c>
      <c r="Q405" s="139"/>
      <c r="R405" s="140">
        <f>SUM(R406:R412)</f>
        <v>0.87952800000000009</v>
      </c>
      <c r="S405" s="139"/>
      <c r="T405" s="141">
        <f>SUM(T406:T412)</f>
        <v>0</v>
      </c>
      <c r="AR405" s="135" t="s">
        <v>89</v>
      </c>
      <c r="AT405" s="142" t="s">
        <v>76</v>
      </c>
      <c r="AU405" s="142" t="s">
        <v>83</v>
      </c>
      <c r="AY405" s="135" t="s">
        <v>237</v>
      </c>
      <c r="BK405" s="143">
        <f>SUM(BK406:BK412)</f>
        <v>0</v>
      </c>
    </row>
    <row r="406" spans="1:65" s="2" customFormat="1" ht="44.25" customHeight="1" x14ac:dyDescent="0.2">
      <c r="A406" s="29"/>
      <c r="B406" s="146"/>
      <c r="C406" s="147" t="s">
        <v>685</v>
      </c>
      <c r="D406" s="147" t="s">
        <v>240</v>
      </c>
      <c r="E406" s="148"/>
      <c r="F406" s="149" t="s">
        <v>1000</v>
      </c>
      <c r="G406" s="150" t="s">
        <v>242</v>
      </c>
      <c r="H406" s="151">
        <v>45.6</v>
      </c>
      <c r="I406" s="152"/>
      <c r="J406" s="153">
        <f t="shared" ref="J406:J412" si="110">ROUND(I406*H406,2)</f>
        <v>0</v>
      </c>
      <c r="K406" s="154"/>
      <c r="L406" s="30"/>
      <c r="M406" s="155" t="s">
        <v>1</v>
      </c>
      <c r="N406" s="156" t="s">
        <v>43</v>
      </c>
      <c r="O406" s="54"/>
      <c r="P406" s="157">
        <f t="shared" ref="P406:P412" si="111">O406*H406</f>
        <v>0</v>
      </c>
      <c r="Q406" s="157">
        <v>0</v>
      </c>
      <c r="R406" s="157">
        <f t="shared" ref="R406:R412" si="112">Q406*H406</f>
        <v>0</v>
      </c>
      <c r="S406" s="157">
        <v>0</v>
      </c>
      <c r="T406" s="158">
        <f t="shared" ref="T406:T412" si="113">S406*H406</f>
        <v>0</v>
      </c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R406" s="159" t="s">
        <v>286</v>
      </c>
      <c r="AT406" s="159" t="s">
        <v>240</v>
      </c>
      <c r="AU406" s="159" t="s">
        <v>89</v>
      </c>
      <c r="AY406" s="14" t="s">
        <v>237</v>
      </c>
      <c r="BE406" s="160">
        <f t="shared" ref="BE406:BE412" si="114">IF(N406="základná",J406,0)</f>
        <v>0</v>
      </c>
      <c r="BF406" s="160">
        <f t="shared" ref="BF406:BF412" si="115">IF(N406="znížená",J406,0)</f>
        <v>0</v>
      </c>
      <c r="BG406" s="160">
        <f t="shared" ref="BG406:BG412" si="116">IF(N406="zákl. prenesená",J406,0)</f>
        <v>0</v>
      </c>
      <c r="BH406" s="160">
        <f t="shared" ref="BH406:BH412" si="117">IF(N406="zníž. prenesená",J406,0)</f>
        <v>0</v>
      </c>
      <c r="BI406" s="160">
        <f t="shared" ref="BI406:BI412" si="118">IF(N406="nulová",J406,0)</f>
        <v>0</v>
      </c>
      <c r="BJ406" s="14" t="s">
        <v>89</v>
      </c>
      <c r="BK406" s="160">
        <f t="shared" ref="BK406:BK412" si="119">ROUND(I406*H406,2)</f>
        <v>0</v>
      </c>
      <c r="BL406" s="14" t="s">
        <v>286</v>
      </c>
      <c r="BM406" s="159" t="s">
        <v>1001</v>
      </c>
    </row>
    <row r="407" spans="1:65" s="2" customFormat="1" ht="21.75" customHeight="1" x14ac:dyDescent="0.2">
      <c r="A407" s="29"/>
      <c r="B407" s="146"/>
      <c r="C407" s="147" t="s">
        <v>1002</v>
      </c>
      <c r="D407" s="147" t="s">
        <v>240</v>
      </c>
      <c r="E407" s="148"/>
      <c r="F407" s="149" t="s">
        <v>1003</v>
      </c>
      <c r="G407" s="150" t="s">
        <v>307</v>
      </c>
      <c r="H407" s="151">
        <v>3</v>
      </c>
      <c r="I407" s="152"/>
      <c r="J407" s="153">
        <f t="shared" si="110"/>
        <v>0</v>
      </c>
      <c r="K407" s="154"/>
      <c r="L407" s="30"/>
      <c r="M407" s="155" t="s">
        <v>1</v>
      </c>
      <c r="N407" s="156" t="s">
        <v>43</v>
      </c>
      <c r="O407" s="54"/>
      <c r="P407" s="157">
        <f t="shared" si="111"/>
        <v>0</v>
      </c>
      <c r="Q407" s="157">
        <v>3.2000000000000003E-4</v>
      </c>
      <c r="R407" s="157">
        <f t="shared" si="112"/>
        <v>9.6000000000000013E-4</v>
      </c>
      <c r="S407" s="157">
        <v>0</v>
      </c>
      <c r="T407" s="158">
        <f t="shared" si="113"/>
        <v>0</v>
      </c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R407" s="159" t="s">
        <v>286</v>
      </c>
      <c r="AT407" s="159" t="s">
        <v>240</v>
      </c>
      <c r="AU407" s="159" t="s">
        <v>89</v>
      </c>
      <c r="AY407" s="14" t="s">
        <v>237</v>
      </c>
      <c r="BE407" s="160">
        <f t="shared" si="114"/>
        <v>0</v>
      </c>
      <c r="BF407" s="160">
        <f t="shared" si="115"/>
        <v>0</v>
      </c>
      <c r="BG407" s="160">
        <f t="shared" si="116"/>
        <v>0</v>
      </c>
      <c r="BH407" s="160">
        <f t="shared" si="117"/>
        <v>0</v>
      </c>
      <c r="BI407" s="160">
        <f t="shared" si="118"/>
        <v>0</v>
      </c>
      <c r="BJ407" s="14" t="s">
        <v>89</v>
      </c>
      <c r="BK407" s="160">
        <f t="shared" si="119"/>
        <v>0</v>
      </c>
      <c r="BL407" s="14" t="s">
        <v>286</v>
      </c>
      <c r="BM407" s="159" t="s">
        <v>1004</v>
      </c>
    </row>
    <row r="408" spans="1:65" s="2" customFormat="1" ht="21.75" customHeight="1" x14ac:dyDescent="0.2">
      <c r="A408" s="29"/>
      <c r="B408" s="146"/>
      <c r="C408" s="161" t="s">
        <v>687</v>
      </c>
      <c r="D408" s="161" t="s">
        <v>310</v>
      </c>
      <c r="E408" s="162"/>
      <c r="F408" s="163" t="s">
        <v>1005</v>
      </c>
      <c r="G408" s="164" t="s">
        <v>307</v>
      </c>
      <c r="H408" s="165">
        <v>3</v>
      </c>
      <c r="I408" s="166"/>
      <c r="J408" s="167">
        <f t="shared" si="110"/>
        <v>0</v>
      </c>
      <c r="K408" s="168"/>
      <c r="L408" s="169"/>
      <c r="M408" s="170" t="s">
        <v>1</v>
      </c>
      <c r="N408" s="171" t="s">
        <v>43</v>
      </c>
      <c r="O408" s="54"/>
      <c r="P408" s="157">
        <f t="shared" si="111"/>
        <v>0</v>
      </c>
      <c r="Q408" s="157">
        <v>0.28860000000000002</v>
      </c>
      <c r="R408" s="157">
        <f t="shared" si="112"/>
        <v>0.86580000000000013</v>
      </c>
      <c r="S408" s="157">
        <v>0</v>
      </c>
      <c r="T408" s="158">
        <f t="shared" si="113"/>
        <v>0</v>
      </c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R408" s="159" t="s">
        <v>312</v>
      </c>
      <c r="AT408" s="159" t="s">
        <v>310</v>
      </c>
      <c r="AU408" s="159" t="s">
        <v>89</v>
      </c>
      <c r="AY408" s="14" t="s">
        <v>237</v>
      </c>
      <c r="BE408" s="160">
        <f t="shared" si="114"/>
        <v>0</v>
      </c>
      <c r="BF408" s="160">
        <f t="shared" si="115"/>
        <v>0</v>
      </c>
      <c r="BG408" s="160">
        <f t="shared" si="116"/>
        <v>0</v>
      </c>
      <c r="BH408" s="160">
        <f t="shared" si="117"/>
        <v>0</v>
      </c>
      <c r="BI408" s="160">
        <f t="shared" si="118"/>
        <v>0</v>
      </c>
      <c r="BJ408" s="14" t="s">
        <v>89</v>
      </c>
      <c r="BK408" s="160">
        <f t="shared" si="119"/>
        <v>0</v>
      </c>
      <c r="BL408" s="14" t="s">
        <v>286</v>
      </c>
      <c r="BM408" s="159" t="s">
        <v>1006</v>
      </c>
    </row>
    <row r="409" spans="1:65" s="2" customFormat="1" ht="66.75" customHeight="1" x14ac:dyDescent="0.2">
      <c r="A409" s="29"/>
      <c r="B409" s="146"/>
      <c r="C409" s="147" t="s">
        <v>1007</v>
      </c>
      <c r="D409" s="147" t="s">
        <v>240</v>
      </c>
      <c r="E409" s="148"/>
      <c r="F409" s="149" t="s">
        <v>1008</v>
      </c>
      <c r="G409" s="150" t="s">
        <v>242</v>
      </c>
      <c r="H409" s="151">
        <v>1430.5</v>
      </c>
      <c r="I409" s="152"/>
      <c r="J409" s="153">
        <f t="shared" si="110"/>
        <v>0</v>
      </c>
      <c r="K409" s="154"/>
      <c r="L409" s="30"/>
      <c r="M409" s="155" t="s">
        <v>1</v>
      </c>
      <c r="N409" s="156" t="s">
        <v>43</v>
      </c>
      <c r="O409" s="54"/>
      <c r="P409" s="157">
        <f t="shared" si="111"/>
        <v>0</v>
      </c>
      <c r="Q409" s="157">
        <v>0</v>
      </c>
      <c r="R409" s="157">
        <f t="shared" si="112"/>
        <v>0</v>
      </c>
      <c r="S409" s="157">
        <v>0</v>
      </c>
      <c r="T409" s="158">
        <f t="shared" si="113"/>
        <v>0</v>
      </c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R409" s="159" t="s">
        <v>286</v>
      </c>
      <c r="AT409" s="159" t="s">
        <v>240</v>
      </c>
      <c r="AU409" s="159" t="s">
        <v>89</v>
      </c>
      <c r="AY409" s="14" t="s">
        <v>237</v>
      </c>
      <c r="BE409" s="160">
        <f t="shared" si="114"/>
        <v>0</v>
      </c>
      <c r="BF409" s="160">
        <f t="shared" si="115"/>
        <v>0</v>
      </c>
      <c r="BG409" s="160">
        <f t="shared" si="116"/>
        <v>0</v>
      </c>
      <c r="BH409" s="160">
        <f t="shared" si="117"/>
        <v>0</v>
      </c>
      <c r="BI409" s="160">
        <f t="shared" si="118"/>
        <v>0</v>
      </c>
      <c r="BJ409" s="14" t="s">
        <v>89</v>
      </c>
      <c r="BK409" s="160">
        <f t="shared" si="119"/>
        <v>0</v>
      </c>
      <c r="BL409" s="14" t="s">
        <v>286</v>
      </c>
      <c r="BM409" s="159" t="s">
        <v>1009</v>
      </c>
    </row>
    <row r="410" spans="1:65" s="2" customFormat="1" ht="21.75" customHeight="1" x14ac:dyDescent="0.2">
      <c r="A410" s="29"/>
      <c r="B410" s="146"/>
      <c r="C410" s="147" t="s">
        <v>690</v>
      </c>
      <c r="D410" s="147" t="s">
        <v>240</v>
      </c>
      <c r="E410" s="148"/>
      <c r="F410" s="149" t="s">
        <v>1010</v>
      </c>
      <c r="G410" s="150" t="s">
        <v>376</v>
      </c>
      <c r="H410" s="151">
        <v>1.9</v>
      </c>
      <c r="I410" s="152"/>
      <c r="J410" s="153">
        <f t="shared" si="110"/>
        <v>0</v>
      </c>
      <c r="K410" s="154"/>
      <c r="L410" s="30"/>
      <c r="M410" s="155" t="s">
        <v>1</v>
      </c>
      <c r="N410" s="156" t="s">
        <v>43</v>
      </c>
      <c r="O410" s="54"/>
      <c r="P410" s="157">
        <f t="shared" si="111"/>
        <v>0</v>
      </c>
      <c r="Q410" s="157">
        <v>1.72E-3</v>
      </c>
      <c r="R410" s="157">
        <f t="shared" si="112"/>
        <v>3.2679999999999996E-3</v>
      </c>
      <c r="S410" s="157">
        <v>0</v>
      </c>
      <c r="T410" s="158">
        <f t="shared" si="113"/>
        <v>0</v>
      </c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R410" s="159" t="s">
        <v>286</v>
      </c>
      <c r="AT410" s="159" t="s">
        <v>240</v>
      </c>
      <c r="AU410" s="159" t="s">
        <v>89</v>
      </c>
      <c r="AY410" s="14" t="s">
        <v>237</v>
      </c>
      <c r="BE410" s="160">
        <f t="shared" si="114"/>
        <v>0</v>
      </c>
      <c r="BF410" s="160">
        <f t="shared" si="115"/>
        <v>0</v>
      </c>
      <c r="BG410" s="160">
        <f t="shared" si="116"/>
        <v>0</v>
      </c>
      <c r="BH410" s="160">
        <f t="shared" si="117"/>
        <v>0</v>
      </c>
      <c r="BI410" s="160">
        <f t="shared" si="118"/>
        <v>0</v>
      </c>
      <c r="BJ410" s="14" t="s">
        <v>89</v>
      </c>
      <c r="BK410" s="160">
        <f t="shared" si="119"/>
        <v>0</v>
      </c>
      <c r="BL410" s="14" t="s">
        <v>286</v>
      </c>
      <c r="BM410" s="159" t="s">
        <v>1011</v>
      </c>
    </row>
    <row r="411" spans="1:65" s="2" customFormat="1" ht="33" customHeight="1" x14ac:dyDescent="0.2">
      <c r="A411" s="29"/>
      <c r="B411" s="146"/>
      <c r="C411" s="161" t="s">
        <v>1012</v>
      </c>
      <c r="D411" s="161" t="s">
        <v>310</v>
      </c>
      <c r="E411" s="162"/>
      <c r="F411" s="163" t="s">
        <v>1013</v>
      </c>
      <c r="G411" s="164" t="s">
        <v>376</v>
      </c>
      <c r="H411" s="165">
        <v>1.9</v>
      </c>
      <c r="I411" s="166"/>
      <c r="J411" s="167">
        <f t="shared" si="110"/>
        <v>0</v>
      </c>
      <c r="K411" s="168"/>
      <c r="L411" s="169"/>
      <c r="M411" s="170" t="s">
        <v>1</v>
      </c>
      <c r="N411" s="171" t="s">
        <v>43</v>
      </c>
      <c r="O411" s="54"/>
      <c r="P411" s="157">
        <f t="shared" si="111"/>
        <v>0</v>
      </c>
      <c r="Q411" s="157">
        <v>5.0000000000000001E-3</v>
      </c>
      <c r="R411" s="157">
        <f t="shared" si="112"/>
        <v>9.4999999999999998E-3</v>
      </c>
      <c r="S411" s="157">
        <v>0</v>
      </c>
      <c r="T411" s="158">
        <f t="shared" si="113"/>
        <v>0</v>
      </c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R411" s="159" t="s">
        <v>312</v>
      </c>
      <c r="AT411" s="159" t="s">
        <v>310</v>
      </c>
      <c r="AU411" s="159" t="s">
        <v>89</v>
      </c>
      <c r="AY411" s="14" t="s">
        <v>237</v>
      </c>
      <c r="BE411" s="160">
        <f t="shared" si="114"/>
        <v>0</v>
      </c>
      <c r="BF411" s="160">
        <f t="shared" si="115"/>
        <v>0</v>
      </c>
      <c r="BG411" s="160">
        <f t="shared" si="116"/>
        <v>0</v>
      </c>
      <c r="BH411" s="160">
        <f t="shared" si="117"/>
        <v>0</v>
      </c>
      <c r="BI411" s="160">
        <f t="shared" si="118"/>
        <v>0</v>
      </c>
      <c r="BJ411" s="14" t="s">
        <v>89</v>
      </c>
      <c r="BK411" s="160">
        <f t="shared" si="119"/>
        <v>0</v>
      </c>
      <c r="BL411" s="14" t="s">
        <v>286</v>
      </c>
      <c r="BM411" s="159" t="s">
        <v>1014</v>
      </c>
    </row>
    <row r="412" spans="1:65" s="2" customFormat="1" ht="21.75" customHeight="1" x14ac:dyDescent="0.2">
      <c r="A412" s="29"/>
      <c r="B412" s="146"/>
      <c r="C412" s="147" t="s">
        <v>692</v>
      </c>
      <c r="D412" s="147" t="s">
        <v>240</v>
      </c>
      <c r="E412" s="148"/>
      <c r="F412" s="149" t="s">
        <v>1015</v>
      </c>
      <c r="G412" s="150" t="s">
        <v>349</v>
      </c>
      <c r="H412" s="172"/>
      <c r="I412" s="152"/>
      <c r="J412" s="153">
        <f t="shared" si="110"/>
        <v>0</v>
      </c>
      <c r="K412" s="154"/>
      <c r="L412" s="30"/>
      <c r="M412" s="155" t="s">
        <v>1</v>
      </c>
      <c r="N412" s="156" t="s">
        <v>43</v>
      </c>
      <c r="O412" s="54"/>
      <c r="P412" s="157">
        <f t="shared" si="111"/>
        <v>0</v>
      </c>
      <c r="Q412" s="157">
        <v>0</v>
      </c>
      <c r="R412" s="157">
        <f t="shared" si="112"/>
        <v>0</v>
      </c>
      <c r="S412" s="157">
        <v>0</v>
      </c>
      <c r="T412" s="158">
        <f t="shared" si="113"/>
        <v>0</v>
      </c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R412" s="159" t="s">
        <v>286</v>
      </c>
      <c r="AT412" s="159" t="s">
        <v>240</v>
      </c>
      <c r="AU412" s="159" t="s">
        <v>89</v>
      </c>
      <c r="AY412" s="14" t="s">
        <v>237</v>
      </c>
      <c r="BE412" s="160">
        <f t="shared" si="114"/>
        <v>0</v>
      </c>
      <c r="BF412" s="160">
        <f t="shared" si="115"/>
        <v>0</v>
      </c>
      <c r="BG412" s="160">
        <f t="shared" si="116"/>
        <v>0</v>
      </c>
      <c r="BH412" s="160">
        <f t="shared" si="117"/>
        <v>0</v>
      </c>
      <c r="BI412" s="160">
        <f t="shared" si="118"/>
        <v>0</v>
      </c>
      <c r="BJ412" s="14" t="s">
        <v>89</v>
      </c>
      <c r="BK412" s="160">
        <f t="shared" si="119"/>
        <v>0</v>
      </c>
      <c r="BL412" s="14" t="s">
        <v>286</v>
      </c>
      <c r="BM412" s="159" t="s">
        <v>1016</v>
      </c>
    </row>
    <row r="413" spans="1:65" s="12" customFormat="1" ht="22.95" customHeight="1" x14ac:dyDescent="0.25">
      <c r="B413" s="134"/>
      <c r="D413" s="135" t="s">
        <v>76</v>
      </c>
      <c r="E413" s="144"/>
      <c r="F413" s="144" t="s">
        <v>413</v>
      </c>
      <c r="I413" s="137"/>
      <c r="J413" s="145">
        <f>BK413</f>
        <v>0</v>
      </c>
      <c r="L413" s="134"/>
      <c r="M413" s="138"/>
      <c r="N413" s="139"/>
      <c r="O413" s="139"/>
      <c r="P413" s="140">
        <f>SUM(P414:P416)</f>
        <v>0</v>
      </c>
      <c r="Q413" s="139"/>
      <c r="R413" s="140">
        <f>SUM(R414:R416)</f>
        <v>2.7600000000000003E-2</v>
      </c>
      <c r="S413" s="139"/>
      <c r="T413" s="141">
        <f>SUM(T414:T416)</f>
        <v>0</v>
      </c>
      <c r="AR413" s="135" t="s">
        <v>89</v>
      </c>
      <c r="AT413" s="142" t="s">
        <v>76</v>
      </c>
      <c r="AU413" s="142" t="s">
        <v>83</v>
      </c>
      <c r="AY413" s="135" t="s">
        <v>237</v>
      </c>
      <c r="BK413" s="143">
        <f>SUM(BK414:BK416)</f>
        <v>0</v>
      </c>
    </row>
    <row r="414" spans="1:65" s="2" customFormat="1" ht="21.75" customHeight="1" x14ac:dyDescent="0.2">
      <c r="A414" s="29"/>
      <c r="B414" s="146"/>
      <c r="C414" s="147" t="s">
        <v>1017</v>
      </c>
      <c r="D414" s="147" t="s">
        <v>240</v>
      </c>
      <c r="E414" s="148"/>
      <c r="F414" s="149" t="s">
        <v>414</v>
      </c>
      <c r="G414" s="150" t="s">
        <v>242</v>
      </c>
      <c r="H414" s="151">
        <v>45</v>
      </c>
      <c r="I414" s="152"/>
      <c r="J414" s="153">
        <f>ROUND(I414*H414,2)</f>
        <v>0</v>
      </c>
      <c r="K414" s="154"/>
      <c r="L414" s="30"/>
      <c r="M414" s="155" t="s">
        <v>1</v>
      </c>
      <c r="N414" s="156" t="s">
        <v>43</v>
      </c>
      <c r="O414" s="54"/>
      <c r="P414" s="157">
        <f>O414*H414</f>
        <v>0</v>
      </c>
      <c r="Q414" s="157">
        <v>4.0999999999999999E-4</v>
      </c>
      <c r="R414" s="157">
        <f>Q414*H414</f>
        <v>1.8450000000000001E-2</v>
      </c>
      <c r="S414" s="157">
        <v>0</v>
      </c>
      <c r="T414" s="158">
        <f>S414*H414</f>
        <v>0</v>
      </c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R414" s="159" t="s">
        <v>286</v>
      </c>
      <c r="AT414" s="159" t="s">
        <v>240</v>
      </c>
      <c r="AU414" s="159" t="s">
        <v>89</v>
      </c>
      <c r="AY414" s="14" t="s">
        <v>237</v>
      </c>
      <c r="BE414" s="160">
        <f>IF(N414="základná",J414,0)</f>
        <v>0</v>
      </c>
      <c r="BF414" s="160">
        <f>IF(N414="znížená",J414,0)</f>
        <v>0</v>
      </c>
      <c r="BG414" s="160">
        <f>IF(N414="zákl. prenesená",J414,0)</f>
        <v>0</v>
      </c>
      <c r="BH414" s="160">
        <f>IF(N414="zníž. prenesená",J414,0)</f>
        <v>0</v>
      </c>
      <c r="BI414" s="160">
        <f>IF(N414="nulová",J414,0)</f>
        <v>0</v>
      </c>
      <c r="BJ414" s="14" t="s">
        <v>89</v>
      </c>
      <c r="BK414" s="160">
        <f>ROUND(I414*H414,2)</f>
        <v>0</v>
      </c>
      <c r="BL414" s="14" t="s">
        <v>286</v>
      </c>
      <c r="BM414" s="159" t="s">
        <v>415</v>
      </c>
    </row>
    <row r="415" spans="1:65" s="2" customFormat="1" ht="21.75" customHeight="1" x14ac:dyDescent="0.2">
      <c r="A415" s="29"/>
      <c r="B415" s="146"/>
      <c r="C415" s="147" t="s">
        <v>694</v>
      </c>
      <c r="D415" s="147" t="s">
        <v>240</v>
      </c>
      <c r="E415" s="148"/>
      <c r="F415" s="149" t="s">
        <v>417</v>
      </c>
      <c r="G415" s="150" t="s">
        <v>242</v>
      </c>
      <c r="H415" s="151">
        <v>45</v>
      </c>
      <c r="I415" s="152"/>
      <c r="J415" s="153">
        <f>ROUND(I415*H415,2)</f>
        <v>0</v>
      </c>
      <c r="K415" s="154"/>
      <c r="L415" s="30"/>
      <c r="M415" s="155" t="s">
        <v>1</v>
      </c>
      <c r="N415" s="156" t="s">
        <v>43</v>
      </c>
      <c r="O415" s="54"/>
      <c r="P415" s="157">
        <f>O415*H415</f>
        <v>0</v>
      </c>
      <c r="Q415" s="157">
        <v>9.0000000000000006E-5</v>
      </c>
      <c r="R415" s="157">
        <f>Q415*H415</f>
        <v>4.0500000000000006E-3</v>
      </c>
      <c r="S415" s="157">
        <v>0</v>
      </c>
      <c r="T415" s="158">
        <f>S415*H415</f>
        <v>0</v>
      </c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R415" s="159" t="s">
        <v>286</v>
      </c>
      <c r="AT415" s="159" t="s">
        <v>240</v>
      </c>
      <c r="AU415" s="159" t="s">
        <v>89</v>
      </c>
      <c r="AY415" s="14" t="s">
        <v>237</v>
      </c>
      <c r="BE415" s="160">
        <f>IF(N415="základná",J415,0)</f>
        <v>0</v>
      </c>
      <c r="BF415" s="160">
        <f>IF(N415="znížená",J415,0)</f>
        <v>0</v>
      </c>
      <c r="BG415" s="160">
        <f>IF(N415="zákl. prenesená",J415,0)</f>
        <v>0</v>
      </c>
      <c r="BH415" s="160">
        <f>IF(N415="zníž. prenesená",J415,0)</f>
        <v>0</v>
      </c>
      <c r="BI415" s="160">
        <f>IF(N415="nulová",J415,0)</f>
        <v>0</v>
      </c>
      <c r="BJ415" s="14" t="s">
        <v>89</v>
      </c>
      <c r="BK415" s="160">
        <f>ROUND(I415*H415,2)</f>
        <v>0</v>
      </c>
      <c r="BL415" s="14" t="s">
        <v>286</v>
      </c>
      <c r="BM415" s="159" t="s">
        <v>418</v>
      </c>
    </row>
    <row r="416" spans="1:65" s="2" customFormat="1" ht="21.75" customHeight="1" x14ac:dyDescent="0.2">
      <c r="A416" s="29"/>
      <c r="B416" s="146"/>
      <c r="C416" s="147" t="s">
        <v>1018</v>
      </c>
      <c r="D416" s="147" t="s">
        <v>240</v>
      </c>
      <c r="E416" s="148"/>
      <c r="F416" s="149" t="s">
        <v>1019</v>
      </c>
      <c r="G416" s="150" t="s">
        <v>242</v>
      </c>
      <c r="H416" s="151">
        <v>10</v>
      </c>
      <c r="I416" s="152"/>
      <c r="J416" s="153">
        <f>ROUND(I416*H416,2)</f>
        <v>0</v>
      </c>
      <c r="K416" s="154"/>
      <c r="L416" s="30"/>
      <c r="M416" s="155" t="s">
        <v>1</v>
      </c>
      <c r="N416" s="156" t="s">
        <v>43</v>
      </c>
      <c r="O416" s="54"/>
      <c r="P416" s="157">
        <f>O416*H416</f>
        <v>0</v>
      </c>
      <c r="Q416" s="157">
        <v>5.1000000000000004E-4</v>
      </c>
      <c r="R416" s="157">
        <f>Q416*H416</f>
        <v>5.1000000000000004E-3</v>
      </c>
      <c r="S416" s="157">
        <v>0</v>
      </c>
      <c r="T416" s="158">
        <f>S416*H416</f>
        <v>0</v>
      </c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R416" s="159" t="s">
        <v>286</v>
      </c>
      <c r="AT416" s="159" t="s">
        <v>240</v>
      </c>
      <c r="AU416" s="159" t="s">
        <v>89</v>
      </c>
      <c r="AY416" s="14" t="s">
        <v>237</v>
      </c>
      <c r="BE416" s="160">
        <f>IF(N416="základná",J416,0)</f>
        <v>0</v>
      </c>
      <c r="BF416" s="160">
        <f>IF(N416="znížená",J416,0)</f>
        <v>0</v>
      </c>
      <c r="BG416" s="160">
        <f>IF(N416="zákl. prenesená",J416,0)</f>
        <v>0</v>
      </c>
      <c r="BH416" s="160">
        <f>IF(N416="zníž. prenesená",J416,0)</f>
        <v>0</v>
      </c>
      <c r="BI416" s="160">
        <f>IF(N416="nulová",J416,0)</f>
        <v>0</v>
      </c>
      <c r="BJ416" s="14" t="s">
        <v>89</v>
      </c>
      <c r="BK416" s="160">
        <f>ROUND(I416*H416,2)</f>
        <v>0</v>
      </c>
      <c r="BL416" s="14" t="s">
        <v>286</v>
      </c>
      <c r="BM416" s="159" t="s">
        <v>1020</v>
      </c>
    </row>
    <row r="417" spans="1:65" s="12" customFormat="1" ht="25.95" customHeight="1" x14ac:dyDescent="0.25">
      <c r="B417" s="134"/>
      <c r="D417" s="135" t="s">
        <v>76</v>
      </c>
      <c r="E417" s="136"/>
      <c r="F417" s="136" t="s">
        <v>451</v>
      </c>
      <c r="I417" s="137"/>
      <c r="J417" s="122">
        <f>BK417</f>
        <v>0</v>
      </c>
      <c r="L417" s="134"/>
      <c r="M417" s="138"/>
      <c r="N417" s="139"/>
      <c r="O417" s="139"/>
      <c r="P417" s="140">
        <f>SUM(P418:P434)</f>
        <v>0</v>
      </c>
      <c r="Q417" s="139"/>
      <c r="R417" s="140">
        <f>SUM(R418:R434)</f>
        <v>0</v>
      </c>
      <c r="S417" s="139"/>
      <c r="T417" s="141">
        <f>SUM(T418:T434)</f>
        <v>0</v>
      </c>
      <c r="AR417" s="135" t="s">
        <v>243</v>
      </c>
      <c r="AT417" s="142" t="s">
        <v>76</v>
      </c>
      <c r="AU417" s="142" t="s">
        <v>77</v>
      </c>
      <c r="AY417" s="135" t="s">
        <v>237</v>
      </c>
      <c r="BK417" s="143">
        <f>SUM(BK418:BK434)</f>
        <v>0</v>
      </c>
    </row>
    <row r="418" spans="1:65" s="2" customFormat="1" ht="44.25" customHeight="1" x14ac:dyDescent="0.2">
      <c r="A418" s="29"/>
      <c r="B418" s="146"/>
      <c r="C418" s="147" t="s">
        <v>696</v>
      </c>
      <c r="D418" s="147" t="s">
        <v>240</v>
      </c>
      <c r="E418" s="148"/>
      <c r="F418" s="149" t="s">
        <v>1021</v>
      </c>
      <c r="G418" s="150" t="s">
        <v>454</v>
      </c>
      <c r="H418" s="151">
        <v>50</v>
      </c>
      <c r="I418" s="152"/>
      <c r="J418" s="153">
        <f t="shared" ref="J418:J434" si="120">ROUND(I418*H418,2)</f>
        <v>0</v>
      </c>
      <c r="K418" s="154"/>
      <c r="L418" s="30"/>
      <c r="M418" s="155" t="s">
        <v>1</v>
      </c>
      <c r="N418" s="156" t="s">
        <v>43</v>
      </c>
      <c r="O418" s="54"/>
      <c r="P418" s="157">
        <f t="shared" ref="P418:P434" si="121">O418*H418</f>
        <v>0</v>
      </c>
      <c r="Q418" s="157">
        <v>0</v>
      </c>
      <c r="R418" s="157">
        <f t="shared" ref="R418:R434" si="122">Q418*H418</f>
        <v>0</v>
      </c>
      <c r="S418" s="157">
        <v>0</v>
      </c>
      <c r="T418" s="158">
        <f t="shared" ref="T418:T434" si="123">S418*H418</f>
        <v>0</v>
      </c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R418" s="159" t="s">
        <v>455</v>
      </c>
      <c r="AT418" s="159" t="s">
        <v>240</v>
      </c>
      <c r="AU418" s="159" t="s">
        <v>83</v>
      </c>
      <c r="AY418" s="14" t="s">
        <v>237</v>
      </c>
      <c r="BE418" s="160">
        <f t="shared" ref="BE418:BE434" si="124">IF(N418="základná",J418,0)</f>
        <v>0</v>
      </c>
      <c r="BF418" s="160">
        <f t="shared" ref="BF418:BF434" si="125">IF(N418="znížená",J418,0)</f>
        <v>0</v>
      </c>
      <c r="BG418" s="160">
        <f t="shared" ref="BG418:BG434" si="126">IF(N418="zákl. prenesená",J418,0)</f>
        <v>0</v>
      </c>
      <c r="BH418" s="160">
        <f t="shared" ref="BH418:BH434" si="127">IF(N418="zníž. prenesená",J418,0)</f>
        <v>0</v>
      </c>
      <c r="BI418" s="160">
        <f t="shared" ref="BI418:BI434" si="128">IF(N418="nulová",J418,0)</f>
        <v>0</v>
      </c>
      <c r="BJ418" s="14" t="s">
        <v>89</v>
      </c>
      <c r="BK418" s="160">
        <f t="shared" ref="BK418:BK434" si="129">ROUND(I418*H418,2)</f>
        <v>0</v>
      </c>
      <c r="BL418" s="14" t="s">
        <v>455</v>
      </c>
      <c r="BM418" s="159" t="s">
        <v>1022</v>
      </c>
    </row>
    <row r="419" spans="1:65" s="2" customFormat="1" ht="55.5" customHeight="1" x14ac:dyDescent="0.2">
      <c r="A419" s="29"/>
      <c r="B419" s="146"/>
      <c r="C419" s="147" t="s">
        <v>1023</v>
      </c>
      <c r="D419" s="147" t="s">
        <v>240</v>
      </c>
      <c r="E419" s="148"/>
      <c r="F419" s="149" t="s">
        <v>1024</v>
      </c>
      <c r="G419" s="150" t="s">
        <v>454</v>
      </c>
      <c r="H419" s="151">
        <v>30</v>
      </c>
      <c r="I419" s="152"/>
      <c r="J419" s="153">
        <f t="shared" si="120"/>
        <v>0</v>
      </c>
      <c r="K419" s="154"/>
      <c r="L419" s="30"/>
      <c r="M419" s="155" t="s">
        <v>1</v>
      </c>
      <c r="N419" s="156" t="s">
        <v>43</v>
      </c>
      <c r="O419" s="54"/>
      <c r="P419" s="157">
        <f t="shared" si="121"/>
        <v>0</v>
      </c>
      <c r="Q419" s="157">
        <v>0</v>
      </c>
      <c r="R419" s="157">
        <f t="shared" si="122"/>
        <v>0</v>
      </c>
      <c r="S419" s="157">
        <v>0</v>
      </c>
      <c r="T419" s="158">
        <f t="shared" si="123"/>
        <v>0</v>
      </c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R419" s="159" t="s">
        <v>455</v>
      </c>
      <c r="AT419" s="159" t="s">
        <v>240</v>
      </c>
      <c r="AU419" s="159" t="s">
        <v>83</v>
      </c>
      <c r="AY419" s="14" t="s">
        <v>237</v>
      </c>
      <c r="BE419" s="160">
        <f t="shared" si="124"/>
        <v>0</v>
      </c>
      <c r="BF419" s="160">
        <f t="shared" si="125"/>
        <v>0</v>
      </c>
      <c r="BG419" s="160">
        <f t="shared" si="126"/>
        <v>0</v>
      </c>
      <c r="BH419" s="160">
        <f t="shared" si="127"/>
        <v>0</v>
      </c>
      <c r="BI419" s="160">
        <f t="shared" si="128"/>
        <v>0</v>
      </c>
      <c r="BJ419" s="14" t="s">
        <v>89</v>
      </c>
      <c r="BK419" s="160">
        <f t="shared" si="129"/>
        <v>0</v>
      </c>
      <c r="BL419" s="14" t="s">
        <v>455</v>
      </c>
      <c r="BM419" s="159" t="s">
        <v>1025</v>
      </c>
    </row>
    <row r="420" spans="1:65" s="2" customFormat="1" ht="44.25" customHeight="1" x14ac:dyDescent="0.2">
      <c r="A420" s="29"/>
      <c r="B420" s="146"/>
      <c r="C420" s="147" t="s">
        <v>698</v>
      </c>
      <c r="D420" s="147" t="s">
        <v>240</v>
      </c>
      <c r="E420" s="148"/>
      <c r="F420" s="149" t="s">
        <v>1026</v>
      </c>
      <c r="G420" s="150" t="s">
        <v>454</v>
      </c>
      <c r="H420" s="151">
        <v>16</v>
      </c>
      <c r="I420" s="152"/>
      <c r="J420" s="153">
        <f t="shared" si="120"/>
        <v>0</v>
      </c>
      <c r="K420" s="154"/>
      <c r="L420" s="30"/>
      <c r="M420" s="155" t="s">
        <v>1</v>
      </c>
      <c r="N420" s="156" t="s">
        <v>43</v>
      </c>
      <c r="O420" s="54"/>
      <c r="P420" s="157">
        <f t="shared" si="121"/>
        <v>0</v>
      </c>
      <c r="Q420" s="157">
        <v>0</v>
      </c>
      <c r="R420" s="157">
        <f t="shared" si="122"/>
        <v>0</v>
      </c>
      <c r="S420" s="157">
        <v>0</v>
      </c>
      <c r="T420" s="158">
        <f t="shared" si="123"/>
        <v>0</v>
      </c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R420" s="159" t="s">
        <v>455</v>
      </c>
      <c r="AT420" s="159" t="s">
        <v>240</v>
      </c>
      <c r="AU420" s="159" t="s">
        <v>83</v>
      </c>
      <c r="AY420" s="14" t="s">
        <v>237</v>
      </c>
      <c r="BE420" s="160">
        <f t="shared" si="124"/>
        <v>0</v>
      </c>
      <c r="BF420" s="160">
        <f t="shared" si="125"/>
        <v>0</v>
      </c>
      <c r="BG420" s="160">
        <f t="shared" si="126"/>
        <v>0</v>
      </c>
      <c r="BH420" s="160">
        <f t="shared" si="127"/>
        <v>0</v>
      </c>
      <c r="BI420" s="160">
        <f t="shared" si="128"/>
        <v>0</v>
      </c>
      <c r="BJ420" s="14" t="s">
        <v>89</v>
      </c>
      <c r="BK420" s="160">
        <f t="shared" si="129"/>
        <v>0</v>
      </c>
      <c r="BL420" s="14" t="s">
        <v>455</v>
      </c>
      <c r="BM420" s="159" t="s">
        <v>1027</v>
      </c>
    </row>
    <row r="421" spans="1:65" s="2" customFormat="1" ht="16.5" customHeight="1" x14ac:dyDescent="0.2">
      <c r="A421" s="29"/>
      <c r="B421" s="146"/>
      <c r="C421" s="161" t="s">
        <v>1028</v>
      </c>
      <c r="D421" s="161" t="s">
        <v>310</v>
      </c>
      <c r="E421" s="162"/>
      <c r="F421" s="163" t="s">
        <v>461</v>
      </c>
      <c r="G421" s="164" t="s">
        <v>462</v>
      </c>
      <c r="H421" s="165">
        <v>1</v>
      </c>
      <c r="I421" s="166"/>
      <c r="J421" s="167">
        <f t="shared" si="120"/>
        <v>0</v>
      </c>
      <c r="K421" s="168"/>
      <c r="L421" s="169"/>
      <c r="M421" s="170" t="s">
        <v>1</v>
      </c>
      <c r="N421" s="171" t="s">
        <v>43</v>
      </c>
      <c r="O421" s="54"/>
      <c r="P421" s="157">
        <f t="shared" si="121"/>
        <v>0</v>
      </c>
      <c r="Q421" s="157">
        <v>0</v>
      </c>
      <c r="R421" s="157">
        <f t="shared" si="122"/>
        <v>0</v>
      </c>
      <c r="S421" s="157">
        <v>0</v>
      </c>
      <c r="T421" s="158">
        <f t="shared" si="123"/>
        <v>0</v>
      </c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R421" s="159" t="s">
        <v>455</v>
      </c>
      <c r="AT421" s="159" t="s">
        <v>310</v>
      </c>
      <c r="AU421" s="159" t="s">
        <v>83</v>
      </c>
      <c r="AY421" s="14" t="s">
        <v>237</v>
      </c>
      <c r="BE421" s="160">
        <f t="shared" si="124"/>
        <v>0</v>
      </c>
      <c r="BF421" s="160">
        <f t="shared" si="125"/>
        <v>0</v>
      </c>
      <c r="BG421" s="160">
        <f t="shared" si="126"/>
        <v>0</v>
      </c>
      <c r="BH421" s="160">
        <f t="shared" si="127"/>
        <v>0</v>
      </c>
      <c r="BI421" s="160">
        <f t="shared" si="128"/>
        <v>0</v>
      </c>
      <c r="BJ421" s="14" t="s">
        <v>89</v>
      </c>
      <c r="BK421" s="160">
        <f t="shared" si="129"/>
        <v>0</v>
      </c>
      <c r="BL421" s="14" t="s">
        <v>455</v>
      </c>
      <c r="BM421" s="159" t="s">
        <v>1029</v>
      </c>
    </row>
    <row r="422" spans="1:65" s="2" customFormat="1" ht="44.25" customHeight="1" x14ac:dyDescent="0.2">
      <c r="A422" s="29"/>
      <c r="B422" s="146"/>
      <c r="C422" s="147" t="s">
        <v>700</v>
      </c>
      <c r="D422" s="147" t="s">
        <v>240</v>
      </c>
      <c r="E422" s="148"/>
      <c r="F422" s="149" t="s">
        <v>1030</v>
      </c>
      <c r="G422" s="150" t="s">
        <v>454</v>
      </c>
      <c r="H422" s="151">
        <v>50</v>
      </c>
      <c r="I422" s="152"/>
      <c r="J422" s="153">
        <f t="shared" si="120"/>
        <v>0</v>
      </c>
      <c r="K422" s="154"/>
      <c r="L422" s="30"/>
      <c r="M422" s="155" t="s">
        <v>1</v>
      </c>
      <c r="N422" s="156" t="s">
        <v>43</v>
      </c>
      <c r="O422" s="54"/>
      <c r="P422" s="157">
        <f t="shared" si="121"/>
        <v>0</v>
      </c>
      <c r="Q422" s="157">
        <v>0</v>
      </c>
      <c r="R422" s="157">
        <f t="shared" si="122"/>
        <v>0</v>
      </c>
      <c r="S422" s="157">
        <v>0</v>
      </c>
      <c r="T422" s="158">
        <f t="shared" si="123"/>
        <v>0</v>
      </c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R422" s="159" t="s">
        <v>455</v>
      </c>
      <c r="AT422" s="159" t="s">
        <v>240</v>
      </c>
      <c r="AU422" s="159" t="s">
        <v>83</v>
      </c>
      <c r="AY422" s="14" t="s">
        <v>237</v>
      </c>
      <c r="BE422" s="160">
        <f t="shared" si="124"/>
        <v>0</v>
      </c>
      <c r="BF422" s="160">
        <f t="shared" si="125"/>
        <v>0</v>
      </c>
      <c r="BG422" s="160">
        <f t="shared" si="126"/>
        <v>0</v>
      </c>
      <c r="BH422" s="160">
        <f t="shared" si="127"/>
        <v>0</v>
      </c>
      <c r="BI422" s="160">
        <f t="shared" si="128"/>
        <v>0</v>
      </c>
      <c r="BJ422" s="14" t="s">
        <v>89</v>
      </c>
      <c r="BK422" s="160">
        <f t="shared" si="129"/>
        <v>0</v>
      </c>
      <c r="BL422" s="14" t="s">
        <v>455</v>
      </c>
      <c r="BM422" s="159" t="s">
        <v>1031</v>
      </c>
    </row>
    <row r="423" spans="1:65" s="2" customFormat="1" ht="16.5" customHeight="1" x14ac:dyDescent="0.2">
      <c r="A423" s="29"/>
      <c r="B423" s="146"/>
      <c r="C423" s="161" t="s">
        <v>1032</v>
      </c>
      <c r="D423" s="161" t="s">
        <v>310</v>
      </c>
      <c r="E423" s="162"/>
      <c r="F423" s="163" t="s">
        <v>1033</v>
      </c>
      <c r="G423" s="164" t="s">
        <v>462</v>
      </c>
      <c r="H423" s="165">
        <v>1</v>
      </c>
      <c r="I423" s="166"/>
      <c r="J423" s="167">
        <f t="shared" si="120"/>
        <v>0</v>
      </c>
      <c r="K423" s="168"/>
      <c r="L423" s="169"/>
      <c r="M423" s="170" t="s">
        <v>1</v>
      </c>
      <c r="N423" s="171" t="s">
        <v>43</v>
      </c>
      <c r="O423" s="54"/>
      <c r="P423" s="157">
        <f t="shared" si="121"/>
        <v>0</v>
      </c>
      <c r="Q423" s="157">
        <v>0</v>
      </c>
      <c r="R423" s="157">
        <f t="shared" si="122"/>
        <v>0</v>
      </c>
      <c r="S423" s="157">
        <v>0</v>
      </c>
      <c r="T423" s="158">
        <f t="shared" si="123"/>
        <v>0</v>
      </c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R423" s="159" t="s">
        <v>455</v>
      </c>
      <c r="AT423" s="159" t="s">
        <v>310</v>
      </c>
      <c r="AU423" s="159" t="s">
        <v>83</v>
      </c>
      <c r="AY423" s="14" t="s">
        <v>237</v>
      </c>
      <c r="BE423" s="160">
        <f t="shared" si="124"/>
        <v>0</v>
      </c>
      <c r="BF423" s="160">
        <f t="shared" si="125"/>
        <v>0</v>
      </c>
      <c r="BG423" s="160">
        <f t="shared" si="126"/>
        <v>0</v>
      </c>
      <c r="BH423" s="160">
        <f t="shared" si="127"/>
        <v>0</v>
      </c>
      <c r="BI423" s="160">
        <f t="shared" si="128"/>
        <v>0</v>
      </c>
      <c r="BJ423" s="14" t="s">
        <v>89</v>
      </c>
      <c r="BK423" s="160">
        <f t="shared" si="129"/>
        <v>0</v>
      </c>
      <c r="BL423" s="14" t="s">
        <v>455</v>
      </c>
      <c r="BM423" s="159" t="s">
        <v>1034</v>
      </c>
    </row>
    <row r="424" spans="1:65" s="2" customFormat="1" ht="44.25" customHeight="1" x14ac:dyDescent="0.2">
      <c r="A424" s="29"/>
      <c r="B424" s="146"/>
      <c r="C424" s="147" t="s">
        <v>702</v>
      </c>
      <c r="D424" s="147" t="s">
        <v>240</v>
      </c>
      <c r="E424" s="148"/>
      <c r="F424" s="149" t="s">
        <v>1035</v>
      </c>
      <c r="G424" s="150" t="s">
        <v>454</v>
      </c>
      <c r="H424" s="151">
        <v>12</v>
      </c>
      <c r="I424" s="152"/>
      <c r="J424" s="153">
        <f t="shared" si="120"/>
        <v>0</v>
      </c>
      <c r="K424" s="154"/>
      <c r="L424" s="30"/>
      <c r="M424" s="155" t="s">
        <v>1</v>
      </c>
      <c r="N424" s="156" t="s">
        <v>43</v>
      </c>
      <c r="O424" s="54"/>
      <c r="P424" s="157">
        <f t="shared" si="121"/>
        <v>0</v>
      </c>
      <c r="Q424" s="157">
        <v>0</v>
      </c>
      <c r="R424" s="157">
        <f t="shared" si="122"/>
        <v>0</v>
      </c>
      <c r="S424" s="157">
        <v>0</v>
      </c>
      <c r="T424" s="158">
        <f t="shared" si="123"/>
        <v>0</v>
      </c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R424" s="159" t="s">
        <v>455</v>
      </c>
      <c r="AT424" s="159" t="s">
        <v>240</v>
      </c>
      <c r="AU424" s="159" t="s">
        <v>83</v>
      </c>
      <c r="AY424" s="14" t="s">
        <v>237</v>
      </c>
      <c r="BE424" s="160">
        <f t="shared" si="124"/>
        <v>0</v>
      </c>
      <c r="BF424" s="160">
        <f t="shared" si="125"/>
        <v>0</v>
      </c>
      <c r="BG424" s="160">
        <f t="shared" si="126"/>
        <v>0</v>
      </c>
      <c r="BH424" s="160">
        <f t="shared" si="127"/>
        <v>0</v>
      </c>
      <c r="BI424" s="160">
        <f t="shared" si="128"/>
        <v>0</v>
      </c>
      <c r="BJ424" s="14" t="s">
        <v>89</v>
      </c>
      <c r="BK424" s="160">
        <f t="shared" si="129"/>
        <v>0</v>
      </c>
      <c r="BL424" s="14" t="s">
        <v>455</v>
      </c>
      <c r="BM424" s="159" t="s">
        <v>1036</v>
      </c>
    </row>
    <row r="425" spans="1:65" s="2" customFormat="1" ht="16.5" customHeight="1" x14ac:dyDescent="0.2">
      <c r="A425" s="29"/>
      <c r="B425" s="146"/>
      <c r="C425" s="161" t="s">
        <v>1037</v>
      </c>
      <c r="D425" s="161" t="s">
        <v>310</v>
      </c>
      <c r="E425" s="162"/>
      <c r="F425" s="163" t="s">
        <v>461</v>
      </c>
      <c r="G425" s="164" t="s">
        <v>462</v>
      </c>
      <c r="H425" s="165">
        <v>1</v>
      </c>
      <c r="I425" s="166"/>
      <c r="J425" s="167">
        <f t="shared" si="120"/>
        <v>0</v>
      </c>
      <c r="K425" s="168"/>
      <c r="L425" s="169"/>
      <c r="M425" s="170" t="s">
        <v>1</v>
      </c>
      <c r="N425" s="171" t="s">
        <v>43</v>
      </c>
      <c r="O425" s="54"/>
      <c r="P425" s="157">
        <f t="shared" si="121"/>
        <v>0</v>
      </c>
      <c r="Q425" s="157">
        <v>0</v>
      </c>
      <c r="R425" s="157">
        <f t="shared" si="122"/>
        <v>0</v>
      </c>
      <c r="S425" s="157">
        <v>0</v>
      </c>
      <c r="T425" s="158">
        <f t="shared" si="123"/>
        <v>0</v>
      </c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R425" s="159" t="s">
        <v>455</v>
      </c>
      <c r="AT425" s="159" t="s">
        <v>310</v>
      </c>
      <c r="AU425" s="159" t="s">
        <v>83</v>
      </c>
      <c r="AY425" s="14" t="s">
        <v>237</v>
      </c>
      <c r="BE425" s="160">
        <f t="shared" si="124"/>
        <v>0</v>
      </c>
      <c r="BF425" s="160">
        <f t="shared" si="125"/>
        <v>0</v>
      </c>
      <c r="BG425" s="160">
        <f t="shared" si="126"/>
        <v>0</v>
      </c>
      <c r="BH425" s="160">
        <f t="shared" si="127"/>
        <v>0</v>
      </c>
      <c r="BI425" s="160">
        <f t="shared" si="128"/>
        <v>0</v>
      </c>
      <c r="BJ425" s="14" t="s">
        <v>89</v>
      </c>
      <c r="BK425" s="160">
        <f t="shared" si="129"/>
        <v>0</v>
      </c>
      <c r="BL425" s="14" t="s">
        <v>455</v>
      </c>
      <c r="BM425" s="159" t="s">
        <v>1038</v>
      </c>
    </row>
    <row r="426" spans="1:65" s="2" customFormat="1" ht="21.75" customHeight="1" x14ac:dyDescent="0.2">
      <c r="A426" s="29"/>
      <c r="B426" s="146"/>
      <c r="C426" s="147" t="s">
        <v>704</v>
      </c>
      <c r="D426" s="147" t="s">
        <v>240</v>
      </c>
      <c r="E426" s="148"/>
      <c r="F426" s="149" t="s">
        <v>1039</v>
      </c>
      <c r="G426" s="150" t="s">
        <v>454</v>
      </c>
      <c r="H426" s="151">
        <v>40</v>
      </c>
      <c r="I426" s="152"/>
      <c r="J426" s="153">
        <f t="shared" si="120"/>
        <v>0</v>
      </c>
      <c r="K426" s="154"/>
      <c r="L426" s="30"/>
      <c r="M426" s="155" t="s">
        <v>1</v>
      </c>
      <c r="N426" s="156" t="s">
        <v>43</v>
      </c>
      <c r="O426" s="54"/>
      <c r="P426" s="157">
        <f t="shared" si="121"/>
        <v>0</v>
      </c>
      <c r="Q426" s="157">
        <v>0</v>
      </c>
      <c r="R426" s="157">
        <f t="shared" si="122"/>
        <v>0</v>
      </c>
      <c r="S426" s="157">
        <v>0</v>
      </c>
      <c r="T426" s="158">
        <f t="shared" si="123"/>
        <v>0</v>
      </c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R426" s="159" t="s">
        <v>455</v>
      </c>
      <c r="AT426" s="159" t="s">
        <v>240</v>
      </c>
      <c r="AU426" s="159" t="s">
        <v>83</v>
      </c>
      <c r="AY426" s="14" t="s">
        <v>237</v>
      </c>
      <c r="BE426" s="160">
        <f t="shared" si="124"/>
        <v>0</v>
      </c>
      <c r="BF426" s="160">
        <f t="shared" si="125"/>
        <v>0</v>
      </c>
      <c r="BG426" s="160">
        <f t="shared" si="126"/>
        <v>0</v>
      </c>
      <c r="BH426" s="160">
        <f t="shared" si="127"/>
        <v>0</v>
      </c>
      <c r="BI426" s="160">
        <f t="shared" si="128"/>
        <v>0</v>
      </c>
      <c r="BJ426" s="14" t="s">
        <v>89</v>
      </c>
      <c r="BK426" s="160">
        <f t="shared" si="129"/>
        <v>0</v>
      </c>
      <c r="BL426" s="14" t="s">
        <v>455</v>
      </c>
      <c r="BM426" s="159" t="s">
        <v>1040</v>
      </c>
    </row>
    <row r="427" spans="1:65" s="2" customFormat="1" ht="16.5" customHeight="1" x14ac:dyDescent="0.2">
      <c r="A427" s="29"/>
      <c r="B427" s="146"/>
      <c r="C427" s="161" t="s">
        <v>1041</v>
      </c>
      <c r="D427" s="161" t="s">
        <v>310</v>
      </c>
      <c r="E427" s="162"/>
      <c r="F427" s="163" t="s">
        <v>1042</v>
      </c>
      <c r="G427" s="164" t="s">
        <v>462</v>
      </c>
      <c r="H427" s="165">
        <v>40</v>
      </c>
      <c r="I427" s="166"/>
      <c r="J427" s="167">
        <f t="shared" si="120"/>
        <v>0</v>
      </c>
      <c r="K427" s="168"/>
      <c r="L427" s="169"/>
      <c r="M427" s="170" t="s">
        <v>1</v>
      </c>
      <c r="N427" s="171" t="s">
        <v>43</v>
      </c>
      <c r="O427" s="54"/>
      <c r="P427" s="157">
        <f t="shared" si="121"/>
        <v>0</v>
      </c>
      <c r="Q427" s="157">
        <v>0</v>
      </c>
      <c r="R427" s="157">
        <f t="shared" si="122"/>
        <v>0</v>
      </c>
      <c r="S427" s="157">
        <v>0</v>
      </c>
      <c r="T427" s="158">
        <f t="shared" si="123"/>
        <v>0</v>
      </c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R427" s="159" t="s">
        <v>455</v>
      </c>
      <c r="AT427" s="159" t="s">
        <v>310</v>
      </c>
      <c r="AU427" s="159" t="s">
        <v>83</v>
      </c>
      <c r="AY427" s="14" t="s">
        <v>237</v>
      </c>
      <c r="BE427" s="160">
        <f t="shared" si="124"/>
        <v>0</v>
      </c>
      <c r="BF427" s="160">
        <f t="shared" si="125"/>
        <v>0</v>
      </c>
      <c r="BG427" s="160">
        <f t="shared" si="126"/>
        <v>0</v>
      </c>
      <c r="BH427" s="160">
        <f t="shared" si="127"/>
        <v>0</v>
      </c>
      <c r="BI427" s="160">
        <f t="shared" si="128"/>
        <v>0</v>
      </c>
      <c r="BJ427" s="14" t="s">
        <v>89</v>
      </c>
      <c r="BK427" s="160">
        <f t="shared" si="129"/>
        <v>0</v>
      </c>
      <c r="BL427" s="14" t="s">
        <v>455</v>
      </c>
      <c r="BM427" s="159" t="s">
        <v>1043</v>
      </c>
    </row>
    <row r="428" spans="1:65" s="2" customFormat="1" ht="44.25" customHeight="1" x14ac:dyDescent="0.2">
      <c r="A428" s="29"/>
      <c r="B428" s="146"/>
      <c r="C428" s="147" t="s">
        <v>707</v>
      </c>
      <c r="D428" s="147" t="s">
        <v>240</v>
      </c>
      <c r="E428" s="148"/>
      <c r="F428" s="149" t="s">
        <v>1044</v>
      </c>
      <c r="G428" s="150" t="s">
        <v>454</v>
      </c>
      <c r="H428" s="151">
        <v>8</v>
      </c>
      <c r="I428" s="152"/>
      <c r="J428" s="153">
        <f t="shared" si="120"/>
        <v>0</v>
      </c>
      <c r="K428" s="154"/>
      <c r="L428" s="30"/>
      <c r="M428" s="155" t="s">
        <v>1</v>
      </c>
      <c r="N428" s="156" t="s">
        <v>43</v>
      </c>
      <c r="O428" s="54"/>
      <c r="P428" s="157">
        <f t="shared" si="121"/>
        <v>0</v>
      </c>
      <c r="Q428" s="157">
        <v>0</v>
      </c>
      <c r="R428" s="157">
        <f t="shared" si="122"/>
        <v>0</v>
      </c>
      <c r="S428" s="157">
        <v>0</v>
      </c>
      <c r="T428" s="158">
        <f t="shared" si="123"/>
        <v>0</v>
      </c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R428" s="159" t="s">
        <v>455</v>
      </c>
      <c r="AT428" s="159" t="s">
        <v>240</v>
      </c>
      <c r="AU428" s="159" t="s">
        <v>83</v>
      </c>
      <c r="AY428" s="14" t="s">
        <v>237</v>
      </c>
      <c r="BE428" s="160">
        <f t="shared" si="124"/>
        <v>0</v>
      </c>
      <c r="BF428" s="160">
        <f t="shared" si="125"/>
        <v>0</v>
      </c>
      <c r="BG428" s="160">
        <f t="shared" si="126"/>
        <v>0</v>
      </c>
      <c r="BH428" s="160">
        <f t="shared" si="127"/>
        <v>0</v>
      </c>
      <c r="BI428" s="160">
        <f t="shared" si="128"/>
        <v>0</v>
      </c>
      <c r="BJ428" s="14" t="s">
        <v>89</v>
      </c>
      <c r="BK428" s="160">
        <f t="shared" si="129"/>
        <v>0</v>
      </c>
      <c r="BL428" s="14" t="s">
        <v>455</v>
      </c>
      <c r="BM428" s="159" t="s">
        <v>1045</v>
      </c>
    </row>
    <row r="429" spans="1:65" s="2" customFormat="1" ht="55.5" customHeight="1" x14ac:dyDescent="0.2">
      <c r="A429" s="29"/>
      <c r="B429" s="146"/>
      <c r="C429" s="147" t="s">
        <v>1046</v>
      </c>
      <c r="D429" s="147" t="s">
        <v>240</v>
      </c>
      <c r="E429" s="148"/>
      <c r="F429" s="149" t="s">
        <v>1047</v>
      </c>
      <c r="G429" s="150" t="s">
        <v>454</v>
      </c>
      <c r="H429" s="151">
        <v>35</v>
      </c>
      <c r="I429" s="152"/>
      <c r="J429" s="153">
        <f t="shared" si="120"/>
        <v>0</v>
      </c>
      <c r="K429" s="154"/>
      <c r="L429" s="30"/>
      <c r="M429" s="155" t="s">
        <v>1</v>
      </c>
      <c r="N429" s="156" t="s">
        <v>43</v>
      </c>
      <c r="O429" s="54"/>
      <c r="P429" s="157">
        <f t="shared" si="121"/>
        <v>0</v>
      </c>
      <c r="Q429" s="157">
        <v>0</v>
      </c>
      <c r="R429" s="157">
        <f t="shared" si="122"/>
        <v>0</v>
      </c>
      <c r="S429" s="157">
        <v>0</v>
      </c>
      <c r="T429" s="158">
        <f t="shared" si="123"/>
        <v>0</v>
      </c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R429" s="159" t="s">
        <v>455</v>
      </c>
      <c r="AT429" s="159" t="s">
        <v>240</v>
      </c>
      <c r="AU429" s="159" t="s">
        <v>83</v>
      </c>
      <c r="AY429" s="14" t="s">
        <v>237</v>
      </c>
      <c r="BE429" s="160">
        <f t="shared" si="124"/>
        <v>0</v>
      </c>
      <c r="BF429" s="160">
        <f t="shared" si="125"/>
        <v>0</v>
      </c>
      <c r="BG429" s="160">
        <f t="shared" si="126"/>
        <v>0</v>
      </c>
      <c r="BH429" s="160">
        <f t="shared" si="127"/>
        <v>0</v>
      </c>
      <c r="BI429" s="160">
        <f t="shared" si="128"/>
        <v>0</v>
      </c>
      <c r="BJ429" s="14" t="s">
        <v>89</v>
      </c>
      <c r="BK429" s="160">
        <f t="shared" si="129"/>
        <v>0</v>
      </c>
      <c r="BL429" s="14" t="s">
        <v>455</v>
      </c>
      <c r="BM429" s="159" t="s">
        <v>1048</v>
      </c>
    </row>
    <row r="430" spans="1:65" s="2" customFormat="1" ht="16.5" customHeight="1" x14ac:dyDescent="0.2">
      <c r="A430" s="29"/>
      <c r="B430" s="146"/>
      <c r="C430" s="161" t="s">
        <v>709</v>
      </c>
      <c r="D430" s="161" t="s">
        <v>310</v>
      </c>
      <c r="E430" s="162"/>
      <c r="F430" s="163" t="s">
        <v>1033</v>
      </c>
      <c r="G430" s="164" t="s">
        <v>462</v>
      </c>
      <c r="H430" s="165">
        <v>1</v>
      </c>
      <c r="I430" s="166"/>
      <c r="J430" s="167">
        <f t="shared" si="120"/>
        <v>0</v>
      </c>
      <c r="K430" s="168"/>
      <c r="L430" s="169"/>
      <c r="M430" s="170" t="s">
        <v>1</v>
      </c>
      <c r="N430" s="171" t="s">
        <v>43</v>
      </c>
      <c r="O430" s="54"/>
      <c r="P430" s="157">
        <f t="shared" si="121"/>
        <v>0</v>
      </c>
      <c r="Q430" s="157">
        <v>0</v>
      </c>
      <c r="R430" s="157">
        <f t="shared" si="122"/>
        <v>0</v>
      </c>
      <c r="S430" s="157">
        <v>0</v>
      </c>
      <c r="T430" s="158">
        <f t="shared" si="123"/>
        <v>0</v>
      </c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R430" s="159" t="s">
        <v>455</v>
      </c>
      <c r="AT430" s="159" t="s">
        <v>310</v>
      </c>
      <c r="AU430" s="159" t="s">
        <v>83</v>
      </c>
      <c r="AY430" s="14" t="s">
        <v>237</v>
      </c>
      <c r="BE430" s="160">
        <f t="shared" si="124"/>
        <v>0</v>
      </c>
      <c r="BF430" s="160">
        <f t="shared" si="125"/>
        <v>0</v>
      </c>
      <c r="BG430" s="160">
        <f t="shared" si="126"/>
        <v>0</v>
      </c>
      <c r="BH430" s="160">
        <f t="shared" si="127"/>
        <v>0</v>
      </c>
      <c r="BI430" s="160">
        <f t="shared" si="128"/>
        <v>0</v>
      </c>
      <c r="BJ430" s="14" t="s">
        <v>89</v>
      </c>
      <c r="BK430" s="160">
        <f t="shared" si="129"/>
        <v>0</v>
      </c>
      <c r="BL430" s="14" t="s">
        <v>455</v>
      </c>
      <c r="BM430" s="159" t="s">
        <v>1049</v>
      </c>
    </row>
    <row r="431" spans="1:65" s="2" customFormat="1" ht="44.25" customHeight="1" x14ac:dyDescent="0.2">
      <c r="A431" s="29"/>
      <c r="B431" s="146"/>
      <c r="C431" s="147" t="s">
        <v>1050</v>
      </c>
      <c r="D431" s="147" t="s">
        <v>240</v>
      </c>
      <c r="E431" s="148"/>
      <c r="F431" s="149" t="s">
        <v>1051</v>
      </c>
      <c r="G431" s="150" t="s">
        <v>454</v>
      </c>
      <c r="H431" s="151">
        <v>8</v>
      </c>
      <c r="I431" s="152"/>
      <c r="J431" s="153">
        <f t="shared" si="120"/>
        <v>0</v>
      </c>
      <c r="K431" s="154"/>
      <c r="L431" s="30"/>
      <c r="M431" s="155" t="s">
        <v>1</v>
      </c>
      <c r="N431" s="156" t="s">
        <v>43</v>
      </c>
      <c r="O431" s="54"/>
      <c r="P431" s="157">
        <f t="shared" si="121"/>
        <v>0</v>
      </c>
      <c r="Q431" s="157">
        <v>0</v>
      </c>
      <c r="R431" s="157">
        <f t="shared" si="122"/>
        <v>0</v>
      </c>
      <c r="S431" s="157">
        <v>0</v>
      </c>
      <c r="T431" s="158">
        <f t="shared" si="123"/>
        <v>0</v>
      </c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R431" s="159" t="s">
        <v>455</v>
      </c>
      <c r="AT431" s="159" t="s">
        <v>240</v>
      </c>
      <c r="AU431" s="159" t="s">
        <v>83</v>
      </c>
      <c r="AY431" s="14" t="s">
        <v>237</v>
      </c>
      <c r="BE431" s="160">
        <f t="shared" si="124"/>
        <v>0</v>
      </c>
      <c r="BF431" s="160">
        <f t="shared" si="125"/>
        <v>0</v>
      </c>
      <c r="BG431" s="160">
        <f t="shared" si="126"/>
        <v>0</v>
      </c>
      <c r="BH431" s="160">
        <f t="shared" si="127"/>
        <v>0</v>
      </c>
      <c r="BI431" s="160">
        <f t="shared" si="128"/>
        <v>0</v>
      </c>
      <c r="BJ431" s="14" t="s">
        <v>89</v>
      </c>
      <c r="BK431" s="160">
        <f t="shared" si="129"/>
        <v>0</v>
      </c>
      <c r="BL431" s="14" t="s">
        <v>455</v>
      </c>
      <c r="BM431" s="159" t="s">
        <v>1052</v>
      </c>
    </row>
    <row r="432" spans="1:65" s="2" customFormat="1" ht="16.5" customHeight="1" x14ac:dyDescent="0.2">
      <c r="A432" s="29"/>
      <c r="B432" s="146"/>
      <c r="C432" s="161" t="s">
        <v>711</v>
      </c>
      <c r="D432" s="161" t="s">
        <v>310</v>
      </c>
      <c r="E432" s="162"/>
      <c r="F432" s="163" t="s">
        <v>1033</v>
      </c>
      <c r="G432" s="164" t="s">
        <v>462</v>
      </c>
      <c r="H432" s="165">
        <v>1</v>
      </c>
      <c r="I432" s="166"/>
      <c r="J432" s="167">
        <f t="shared" si="120"/>
        <v>0</v>
      </c>
      <c r="K432" s="168"/>
      <c r="L432" s="169"/>
      <c r="M432" s="170" t="s">
        <v>1</v>
      </c>
      <c r="N432" s="171" t="s">
        <v>43</v>
      </c>
      <c r="O432" s="54"/>
      <c r="P432" s="157">
        <f t="shared" si="121"/>
        <v>0</v>
      </c>
      <c r="Q432" s="157">
        <v>0</v>
      </c>
      <c r="R432" s="157">
        <f t="shared" si="122"/>
        <v>0</v>
      </c>
      <c r="S432" s="157">
        <v>0</v>
      </c>
      <c r="T432" s="158">
        <f t="shared" si="123"/>
        <v>0</v>
      </c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R432" s="159" t="s">
        <v>455</v>
      </c>
      <c r="AT432" s="159" t="s">
        <v>310</v>
      </c>
      <c r="AU432" s="159" t="s">
        <v>83</v>
      </c>
      <c r="AY432" s="14" t="s">
        <v>237</v>
      </c>
      <c r="BE432" s="160">
        <f t="shared" si="124"/>
        <v>0</v>
      </c>
      <c r="BF432" s="160">
        <f t="shared" si="125"/>
        <v>0</v>
      </c>
      <c r="BG432" s="160">
        <f t="shared" si="126"/>
        <v>0</v>
      </c>
      <c r="BH432" s="160">
        <f t="shared" si="127"/>
        <v>0</v>
      </c>
      <c r="BI432" s="160">
        <f t="shared" si="128"/>
        <v>0</v>
      </c>
      <c r="BJ432" s="14" t="s">
        <v>89</v>
      </c>
      <c r="BK432" s="160">
        <f t="shared" si="129"/>
        <v>0</v>
      </c>
      <c r="BL432" s="14" t="s">
        <v>455</v>
      </c>
      <c r="BM432" s="159" t="s">
        <v>1053</v>
      </c>
    </row>
    <row r="433" spans="1:65" s="2" customFormat="1" ht="44.25" customHeight="1" x14ac:dyDescent="0.2">
      <c r="A433" s="29"/>
      <c r="B433" s="146"/>
      <c r="C433" s="147" t="s">
        <v>1054</v>
      </c>
      <c r="D433" s="147" t="s">
        <v>240</v>
      </c>
      <c r="E433" s="148"/>
      <c r="F433" s="149" t="s">
        <v>1055</v>
      </c>
      <c r="G433" s="150" t="s">
        <v>454</v>
      </c>
      <c r="H433" s="151">
        <v>8</v>
      </c>
      <c r="I433" s="152"/>
      <c r="J433" s="153">
        <f t="shared" si="120"/>
        <v>0</v>
      </c>
      <c r="K433" s="154"/>
      <c r="L433" s="30"/>
      <c r="M433" s="155" t="s">
        <v>1</v>
      </c>
      <c r="N433" s="156" t="s">
        <v>43</v>
      </c>
      <c r="O433" s="54"/>
      <c r="P433" s="157">
        <f t="shared" si="121"/>
        <v>0</v>
      </c>
      <c r="Q433" s="157">
        <v>0</v>
      </c>
      <c r="R433" s="157">
        <f t="shared" si="122"/>
        <v>0</v>
      </c>
      <c r="S433" s="157">
        <v>0</v>
      </c>
      <c r="T433" s="158">
        <f t="shared" si="123"/>
        <v>0</v>
      </c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R433" s="159" t="s">
        <v>455</v>
      </c>
      <c r="AT433" s="159" t="s">
        <v>240</v>
      </c>
      <c r="AU433" s="159" t="s">
        <v>83</v>
      </c>
      <c r="AY433" s="14" t="s">
        <v>237</v>
      </c>
      <c r="BE433" s="160">
        <f t="shared" si="124"/>
        <v>0</v>
      </c>
      <c r="BF433" s="160">
        <f t="shared" si="125"/>
        <v>0</v>
      </c>
      <c r="BG433" s="160">
        <f t="shared" si="126"/>
        <v>0</v>
      </c>
      <c r="BH433" s="160">
        <f t="shared" si="127"/>
        <v>0</v>
      </c>
      <c r="BI433" s="160">
        <f t="shared" si="128"/>
        <v>0</v>
      </c>
      <c r="BJ433" s="14" t="s">
        <v>89</v>
      </c>
      <c r="BK433" s="160">
        <f t="shared" si="129"/>
        <v>0</v>
      </c>
      <c r="BL433" s="14" t="s">
        <v>455</v>
      </c>
      <c r="BM433" s="159" t="s">
        <v>1056</v>
      </c>
    </row>
    <row r="434" spans="1:65" s="2" customFormat="1" ht="16.5" customHeight="1" x14ac:dyDescent="0.2">
      <c r="A434" s="29"/>
      <c r="B434" s="146"/>
      <c r="C434" s="161" t="s">
        <v>713</v>
      </c>
      <c r="D434" s="161" t="s">
        <v>310</v>
      </c>
      <c r="E434" s="162"/>
      <c r="F434" s="163" t="s">
        <v>1057</v>
      </c>
      <c r="G434" s="164" t="s">
        <v>462</v>
      </c>
      <c r="H434" s="165">
        <v>1</v>
      </c>
      <c r="I434" s="166"/>
      <c r="J434" s="167">
        <f t="shared" si="120"/>
        <v>0</v>
      </c>
      <c r="K434" s="168"/>
      <c r="L434" s="169"/>
      <c r="M434" s="170" t="s">
        <v>1</v>
      </c>
      <c r="N434" s="171" t="s">
        <v>43</v>
      </c>
      <c r="O434" s="54"/>
      <c r="P434" s="157">
        <f t="shared" si="121"/>
        <v>0</v>
      </c>
      <c r="Q434" s="157">
        <v>0</v>
      </c>
      <c r="R434" s="157">
        <f t="shared" si="122"/>
        <v>0</v>
      </c>
      <c r="S434" s="157">
        <v>0</v>
      </c>
      <c r="T434" s="158">
        <f t="shared" si="123"/>
        <v>0</v>
      </c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R434" s="159" t="s">
        <v>455</v>
      </c>
      <c r="AT434" s="159" t="s">
        <v>310</v>
      </c>
      <c r="AU434" s="159" t="s">
        <v>83</v>
      </c>
      <c r="AY434" s="14" t="s">
        <v>237</v>
      </c>
      <c r="BE434" s="160">
        <f t="shared" si="124"/>
        <v>0</v>
      </c>
      <c r="BF434" s="160">
        <f t="shared" si="125"/>
        <v>0</v>
      </c>
      <c r="BG434" s="160">
        <f t="shared" si="126"/>
        <v>0</v>
      </c>
      <c r="BH434" s="160">
        <f t="shared" si="127"/>
        <v>0</v>
      </c>
      <c r="BI434" s="160">
        <f t="shared" si="128"/>
        <v>0</v>
      </c>
      <c r="BJ434" s="14" t="s">
        <v>89</v>
      </c>
      <c r="BK434" s="160">
        <f t="shared" si="129"/>
        <v>0</v>
      </c>
      <c r="BL434" s="14" t="s">
        <v>455</v>
      </c>
      <c r="BM434" s="159" t="s">
        <v>1058</v>
      </c>
    </row>
    <row r="435" spans="1:65" s="2" customFormat="1" ht="6.9" customHeight="1" x14ac:dyDescent="0.2">
      <c r="A435" s="29"/>
      <c r="B435" s="43"/>
      <c r="C435" s="44"/>
      <c r="D435" s="44"/>
      <c r="E435" s="44"/>
      <c r="F435" s="44"/>
      <c r="G435" s="44"/>
      <c r="H435" s="44"/>
      <c r="I435" s="44"/>
      <c r="J435" s="44"/>
      <c r="K435" s="44"/>
      <c r="L435" s="30"/>
      <c r="M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</row>
  </sheetData>
  <autoFilter ref="C142:K434" xr:uid="{00000000-0009-0000-0000-000002000000}"/>
  <mergeCells count="12">
    <mergeCell ref="E135:H135"/>
    <mergeCell ref="L2:V2"/>
    <mergeCell ref="E85:H85"/>
    <mergeCell ref="E87:H87"/>
    <mergeCell ref="E89:H89"/>
    <mergeCell ref="E131:H131"/>
    <mergeCell ref="E133:H133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435" xr:uid="{00000000-0002-0000-0200-000000000000}">
      <formula1>"K, M"</formula1>
    </dataValidation>
    <dataValidation type="list" allowBlank="1" showInputMessage="1" showErrorMessage="1" error="Povolené sú hodnoty základná, znížená, nulová." sqref="N435" xr:uid="{00000000-0002-0000-02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BM264"/>
  <sheetViews>
    <sheetView showGridLines="0" topLeftCell="A136" zoomScaleNormal="100" workbookViewId="0">
      <selection activeCell="J136" sqref="J136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184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4436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4437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ROUND(J135,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ROUND((ROUND((SUM(BE135:BE263)),  2) + SUM(#REF!)), 2)</f>
        <v>#REF!</v>
      </c>
      <c r="G35" s="29"/>
      <c r="H35" s="29"/>
      <c r="I35" s="101">
        <v>0.2</v>
      </c>
      <c r="J35" s="100" t="e">
        <f>ROUND((ROUND(((SUM(BE135:BE263))*I35),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ROUND((ROUND((SUM(BF135:BF263)),  2) + SUM(#REF!)), 2)</f>
        <v>#REF!</v>
      </c>
      <c r="G36" s="29"/>
      <c r="H36" s="29"/>
      <c r="I36" s="101">
        <v>0.2</v>
      </c>
      <c r="J36" s="100" t="e">
        <f>ROUND((ROUND(((SUM(BF135:BF263))*I36),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ROUND((ROUND((SUM(BG135:BG263)),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ROUND((ROUND((SUM(BH135:BH263)),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ROUND((ROUND((SUM(BI135:BI263)),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4436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2044 - SO 27 - Areálová kanalizácia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J135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J136</f>
        <v>0</v>
      </c>
      <c r="L99" s="113"/>
    </row>
    <row r="100" spans="1:47" s="10" customFormat="1" ht="19.95" customHeight="1" x14ac:dyDescent="0.2">
      <c r="B100" s="117"/>
      <c r="D100" s="118" t="s">
        <v>2059</v>
      </c>
      <c r="E100" s="119"/>
      <c r="F100" s="119"/>
      <c r="G100" s="119"/>
      <c r="H100" s="119"/>
      <c r="I100" s="119"/>
      <c r="J100" s="120">
        <f>J137</f>
        <v>0</v>
      </c>
      <c r="L100" s="117"/>
    </row>
    <row r="101" spans="1:47" s="10" customFormat="1" ht="19.95" customHeight="1" x14ac:dyDescent="0.2">
      <c r="B101" s="117"/>
      <c r="D101" s="118" t="s">
        <v>1271</v>
      </c>
      <c r="E101" s="119"/>
      <c r="F101" s="119"/>
      <c r="G101" s="119"/>
      <c r="H101" s="119"/>
      <c r="I101" s="119"/>
      <c r="J101" s="120">
        <f>J158</f>
        <v>0</v>
      </c>
      <c r="L101" s="117"/>
    </row>
    <row r="102" spans="1:47" s="10" customFormat="1" ht="19.95" customHeight="1" x14ac:dyDescent="0.2">
      <c r="B102" s="117"/>
      <c r="D102" s="118" t="s">
        <v>1272</v>
      </c>
      <c r="E102" s="119"/>
      <c r="F102" s="119"/>
      <c r="G102" s="119"/>
      <c r="H102" s="119"/>
      <c r="I102" s="119"/>
      <c r="J102" s="120">
        <f>J161</f>
        <v>0</v>
      </c>
      <c r="L102" s="117"/>
    </row>
    <row r="103" spans="1:47" s="10" customFormat="1" ht="19.95" customHeight="1" x14ac:dyDescent="0.2">
      <c r="B103" s="117"/>
      <c r="D103" s="118" t="s">
        <v>1273</v>
      </c>
      <c r="E103" s="119"/>
      <c r="F103" s="119"/>
      <c r="G103" s="119"/>
      <c r="H103" s="119"/>
      <c r="I103" s="119"/>
      <c r="J103" s="120">
        <f>J165</f>
        <v>0</v>
      </c>
      <c r="L103" s="117"/>
    </row>
    <row r="104" spans="1:47" s="10" customFormat="1" ht="19.95" customHeight="1" x14ac:dyDescent="0.2">
      <c r="B104" s="117"/>
      <c r="D104" s="118" t="s">
        <v>3977</v>
      </c>
      <c r="E104" s="119"/>
      <c r="F104" s="119"/>
      <c r="G104" s="119"/>
      <c r="H104" s="119"/>
      <c r="I104" s="119"/>
      <c r="J104" s="120">
        <f>J171</f>
        <v>0</v>
      </c>
      <c r="L104" s="117"/>
    </row>
    <row r="105" spans="1:47" s="10" customFormat="1" ht="19.95" customHeight="1" x14ac:dyDescent="0.2">
      <c r="B105" s="117"/>
      <c r="D105" s="118" t="s">
        <v>2991</v>
      </c>
      <c r="E105" s="119"/>
      <c r="F105" s="119"/>
      <c r="G105" s="119"/>
      <c r="H105" s="119"/>
      <c r="I105" s="119"/>
      <c r="J105" s="120">
        <f>J175</f>
        <v>0</v>
      </c>
      <c r="L105" s="117"/>
    </row>
    <row r="106" spans="1:47" s="10" customFormat="1" ht="19.95" customHeight="1" x14ac:dyDescent="0.2">
      <c r="B106" s="117"/>
      <c r="D106" s="118" t="s">
        <v>1670</v>
      </c>
      <c r="E106" s="119"/>
      <c r="F106" s="119"/>
      <c r="G106" s="119"/>
      <c r="H106" s="119"/>
      <c r="I106" s="119"/>
      <c r="J106" s="120">
        <f>J234</f>
        <v>0</v>
      </c>
      <c r="L106" s="117"/>
    </row>
    <row r="107" spans="1:47" s="10" customFormat="1" ht="19.95" customHeight="1" x14ac:dyDescent="0.2">
      <c r="B107" s="117"/>
      <c r="D107" s="118" t="s">
        <v>1275</v>
      </c>
      <c r="E107" s="119"/>
      <c r="F107" s="119"/>
      <c r="G107" s="119"/>
      <c r="H107" s="119"/>
      <c r="I107" s="119"/>
      <c r="J107" s="120">
        <f>J243</f>
        <v>0</v>
      </c>
      <c r="L107" s="117"/>
    </row>
    <row r="108" spans="1:47" s="9" customFormat="1" ht="24.9" customHeight="1" x14ac:dyDescent="0.2">
      <c r="B108" s="113"/>
      <c r="D108" s="114" t="s">
        <v>1276</v>
      </c>
      <c r="E108" s="115"/>
      <c r="F108" s="115"/>
      <c r="G108" s="115"/>
      <c r="H108" s="115"/>
      <c r="I108" s="115"/>
      <c r="J108" s="116">
        <f>J245</f>
        <v>0</v>
      </c>
      <c r="L108" s="113"/>
    </row>
    <row r="109" spans="1:47" s="10" customFormat="1" ht="19.95" customHeight="1" x14ac:dyDescent="0.2">
      <c r="B109" s="117"/>
      <c r="D109" s="118" t="s">
        <v>2588</v>
      </c>
      <c r="E109" s="119"/>
      <c r="F109" s="119"/>
      <c r="G109" s="119"/>
      <c r="H109" s="119"/>
      <c r="I109" s="119"/>
      <c r="J109" s="120">
        <f>J246</f>
        <v>0</v>
      </c>
      <c r="L109" s="117"/>
    </row>
    <row r="110" spans="1:47" s="9" customFormat="1" ht="24.9" customHeight="1" x14ac:dyDescent="0.2">
      <c r="B110" s="113"/>
      <c r="D110" s="114" t="s">
        <v>1061</v>
      </c>
      <c r="E110" s="115"/>
      <c r="F110" s="115"/>
      <c r="G110" s="115"/>
      <c r="H110" s="115"/>
      <c r="I110" s="115"/>
      <c r="J110" s="116">
        <f>J250</f>
        <v>0</v>
      </c>
      <c r="L110" s="113"/>
    </row>
    <row r="111" spans="1:47" s="10" customFormat="1" ht="19.95" customHeight="1" x14ac:dyDescent="0.2">
      <c r="B111" s="117"/>
      <c r="D111" s="118" t="s">
        <v>2594</v>
      </c>
      <c r="E111" s="119"/>
      <c r="F111" s="119"/>
      <c r="G111" s="119"/>
      <c r="H111" s="119"/>
      <c r="I111" s="119"/>
      <c r="J111" s="120">
        <f>J251</f>
        <v>0</v>
      </c>
      <c r="L111" s="117"/>
    </row>
    <row r="112" spans="1:47" s="10" customFormat="1" ht="19.95" customHeight="1" x14ac:dyDescent="0.2">
      <c r="B112" s="117"/>
      <c r="D112" s="118" t="s">
        <v>2062</v>
      </c>
      <c r="E112" s="119"/>
      <c r="F112" s="119"/>
      <c r="G112" s="119"/>
      <c r="H112" s="119"/>
      <c r="I112" s="119"/>
      <c r="J112" s="120">
        <f>J255</f>
        <v>0</v>
      </c>
      <c r="L112" s="117"/>
    </row>
    <row r="113" spans="1:31" s="9" customFormat="1" ht="24.9" customHeight="1" x14ac:dyDescent="0.2">
      <c r="B113" s="113"/>
      <c r="D113" s="114" t="s">
        <v>1673</v>
      </c>
      <c r="E113" s="115"/>
      <c r="F113" s="115"/>
      <c r="G113" s="115"/>
      <c r="H113" s="115"/>
      <c r="I113" s="115"/>
      <c r="J113" s="116">
        <f>J258</f>
        <v>0</v>
      </c>
      <c r="L113" s="113"/>
    </row>
    <row r="114" spans="1:31" s="2" customFormat="1" ht="21.75" customHeight="1" x14ac:dyDescent="0.2">
      <c r="A114" s="29"/>
      <c r="B114" s="30"/>
      <c r="C114" s="29"/>
      <c r="D114" s="29"/>
      <c r="E114" s="29"/>
      <c r="F114" s="29"/>
      <c r="G114" s="29"/>
      <c r="H114" s="29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 x14ac:dyDescent="0.2">
      <c r="A115" s="29"/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9" spans="1:31" s="2" customFormat="1" ht="6.9" customHeight="1" x14ac:dyDescent="0.2">
      <c r="A119" s="29"/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4.9" customHeight="1" x14ac:dyDescent="0.2">
      <c r="A120" s="29"/>
      <c r="B120" s="30"/>
      <c r="C120" s="18" t="s">
        <v>224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 x14ac:dyDescent="0.2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 x14ac:dyDescent="0.2">
      <c r="A122" s="29"/>
      <c r="B122" s="30"/>
      <c r="C122" s="24" t="s">
        <v>15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26.25" customHeight="1" x14ac:dyDescent="0.2">
      <c r="A123" s="29"/>
      <c r="B123" s="30"/>
      <c r="C123" s="29"/>
      <c r="D123" s="29"/>
      <c r="E123" s="241" t="str">
        <f>E7</f>
        <v>SOŠ hotelových služieb a dopravy – modernizácia odborného vzdelávania</v>
      </c>
      <c r="F123" s="242"/>
      <c r="G123" s="242"/>
      <c r="H123" s="242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1" customFormat="1" ht="12" customHeight="1" x14ac:dyDescent="0.2">
      <c r="B124" s="17"/>
      <c r="C124" s="24" t="s">
        <v>201</v>
      </c>
      <c r="L124" s="17"/>
    </row>
    <row r="125" spans="1:31" s="2" customFormat="1" ht="23.25" customHeight="1" x14ac:dyDescent="0.2">
      <c r="A125" s="29"/>
      <c r="B125" s="30"/>
      <c r="C125" s="29"/>
      <c r="D125" s="29"/>
      <c r="E125" s="241" t="s">
        <v>4436</v>
      </c>
      <c r="F125" s="240"/>
      <c r="G125" s="240"/>
      <c r="H125" s="240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 x14ac:dyDescent="0.2">
      <c r="A126" s="29"/>
      <c r="B126" s="30"/>
      <c r="C126" s="24" t="s">
        <v>203</v>
      </c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6.5" customHeight="1" x14ac:dyDescent="0.2">
      <c r="A127" s="29"/>
      <c r="B127" s="30"/>
      <c r="C127" s="29"/>
      <c r="D127" s="29"/>
      <c r="E127" s="214" t="str">
        <f>E11</f>
        <v>2044 - SO 27 - Areálová kanalizácia</v>
      </c>
      <c r="F127" s="240"/>
      <c r="G127" s="240"/>
      <c r="H127" s="240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2" customHeight="1" x14ac:dyDescent="0.2">
      <c r="A129" s="29"/>
      <c r="B129" s="30"/>
      <c r="C129" s="24" t="s">
        <v>19</v>
      </c>
      <c r="D129" s="29"/>
      <c r="E129" s="29"/>
      <c r="F129" s="22" t="str">
        <f>F14</f>
        <v>Lučenec</v>
      </c>
      <c r="G129" s="29"/>
      <c r="H129" s="29"/>
      <c r="I129" s="24" t="s">
        <v>21</v>
      </c>
      <c r="J129" s="51">
        <f>IF(J14="","",J14)</f>
        <v>44354</v>
      </c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" customHeight="1" x14ac:dyDescent="0.2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25.65" customHeight="1" x14ac:dyDescent="0.2">
      <c r="A131" s="29"/>
      <c r="B131" s="30"/>
      <c r="C131" s="24" t="s">
        <v>22</v>
      </c>
      <c r="D131" s="29"/>
      <c r="E131" s="29"/>
      <c r="F131" s="22" t="str">
        <f>E17</f>
        <v>Banskobystrický samosprávny kraj</v>
      </c>
      <c r="G131" s="29"/>
      <c r="H131" s="29"/>
      <c r="I131" s="24" t="s">
        <v>28</v>
      </c>
      <c r="J131" s="27" t="str">
        <f>E23</f>
        <v>DESIGN ENGINEERING, a.s.</v>
      </c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5.15" customHeight="1" x14ac:dyDescent="0.2">
      <c r="A132" s="29"/>
      <c r="B132" s="30"/>
      <c r="C132" s="24" t="s">
        <v>26</v>
      </c>
      <c r="D132" s="29"/>
      <c r="E132" s="29"/>
      <c r="F132" s="22" t="str">
        <f>IF(E20="","",E20)</f>
        <v>Vyplň údaj</v>
      </c>
      <c r="G132" s="29"/>
      <c r="H132" s="29"/>
      <c r="I132" s="24" t="s">
        <v>33</v>
      </c>
      <c r="J132" s="27" t="str">
        <f>E26</f>
        <v xml:space="preserve"> </v>
      </c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0.35" customHeight="1" x14ac:dyDescent="0.2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11" customFormat="1" ht="29.25" customHeight="1" x14ac:dyDescent="0.2">
      <c r="A134" s="123"/>
      <c r="B134" s="124"/>
      <c r="C134" s="125" t="s">
        <v>225</v>
      </c>
      <c r="D134" s="126" t="s">
        <v>62</v>
      </c>
      <c r="E134" s="126" t="s">
        <v>58</v>
      </c>
      <c r="F134" s="126" t="s">
        <v>59</v>
      </c>
      <c r="G134" s="126" t="s">
        <v>226</v>
      </c>
      <c r="H134" s="126" t="s">
        <v>227</v>
      </c>
      <c r="I134" s="126" t="s">
        <v>228</v>
      </c>
      <c r="J134" s="127" t="s">
        <v>207</v>
      </c>
      <c r="K134" s="128" t="s">
        <v>229</v>
      </c>
      <c r="L134" s="129"/>
      <c r="M134" s="58" t="s">
        <v>1</v>
      </c>
      <c r="N134" s="59" t="s">
        <v>41</v>
      </c>
      <c r="O134" s="59" t="s">
        <v>230</v>
      </c>
      <c r="P134" s="59" t="s">
        <v>231</v>
      </c>
      <c r="Q134" s="59" t="s">
        <v>232</v>
      </c>
      <c r="R134" s="59" t="s">
        <v>233</v>
      </c>
      <c r="S134" s="59" t="s">
        <v>234</v>
      </c>
      <c r="T134" s="60" t="s">
        <v>235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</row>
    <row r="135" spans="1:65" s="2" customFormat="1" ht="22.95" customHeight="1" x14ac:dyDescent="0.3">
      <c r="A135" s="29"/>
      <c r="B135" s="30"/>
      <c r="C135" s="65" t="s">
        <v>208</v>
      </c>
      <c r="D135" s="29"/>
      <c r="E135" s="29"/>
      <c r="F135" s="29"/>
      <c r="G135" s="29"/>
      <c r="H135" s="29"/>
      <c r="I135" s="29"/>
      <c r="J135" s="130">
        <f>J136+J245+J250+J258+J261</f>
        <v>0</v>
      </c>
      <c r="K135" s="29"/>
      <c r="L135" s="30"/>
      <c r="M135" s="61"/>
      <c r="N135" s="52"/>
      <c r="O135" s="62"/>
      <c r="P135" s="131" t="e">
        <f>P136+P245+P250+P258+P261+#REF!</f>
        <v>#REF!</v>
      </c>
      <c r="Q135" s="62"/>
      <c r="R135" s="131" t="e">
        <f>R136+R245+R250+R258+R261+#REF!</f>
        <v>#REF!</v>
      </c>
      <c r="S135" s="62"/>
      <c r="T135" s="132" t="e">
        <f>T136+T245+T250+T258+T261+#REF!</f>
        <v>#REF!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T135" s="14" t="s">
        <v>76</v>
      </c>
      <c r="AU135" s="14" t="s">
        <v>209</v>
      </c>
      <c r="BK135" s="133" t="e">
        <f>BK136+BK245+BK250+BK258+BK261+#REF!</f>
        <v>#REF!</v>
      </c>
    </row>
    <row r="136" spans="1:65" s="12" customFormat="1" ht="25.95" customHeight="1" x14ac:dyDescent="0.25">
      <c r="B136" s="134"/>
      <c r="D136" s="135" t="s">
        <v>76</v>
      </c>
      <c r="E136" s="136"/>
      <c r="F136" s="136" t="s">
        <v>1291</v>
      </c>
      <c r="I136" s="137"/>
      <c r="J136" s="122">
        <f>BK136</f>
        <v>0</v>
      </c>
      <c r="L136" s="134"/>
      <c r="M136" s="138"/>
      <c r="N136" s="139"/>
      <c r="O136" s="139"/>
      <c r="P136" s="140">
        <f>P137+P158+P161+P165+P171+P175+P234+P243</f>
        <v>0</v>
      </c>
      <c r="Q136" s="139"/>
      <c r="R136" s="140">
        <f>R137+R158+R161+R165+R171+R175+R234+R243</f>
        <v>1075.18291258</v>
      </c>
      <c r="S136" s="139"/>
      <c r="T136" s="141">
        <f>T137+T158+T161+T165+T171+T175+T234+T243</f>
        <v>95.638000000000005</v>
      </c>
      <c r="AR136" s="135" t="s">
        <v>83</v>
      </c>
      <c r="AT136" s="142" t="s">
        <v>76</v>
      </c>
      <c r="AU136" s="142" t="s">
        <v>77</v>
      </c>
      <c r="AY136" s="135" t="s">
        <v>237</v>
      </c>
      <c r="BK136" s="143">
        <f>BK137+BK158+BK161+BK165+BK171+BK175+BK234+BK243</f>
        <v>0</v>
      </c>
    </row>
    <row r="137" spans="1:65" s="12" customFormat="1" ht="22.95" customHeight="1" x14ac:dyDescent="0.25">
      <c r="B137" s="134"/>
      <c r="D137" s="135" t="s">
        <v>76</v>
      </c>
      <c r="E137" s="144"/>
      <c r="F137" s="144" t="s">
        <v>2063</v>
      </c>
      <c r="I137" s="137"/>
      <c r="J137" s="145">
        <f>BK137</f>
        <v>0</v>
      </c>
      <c r="L137" s="134"/>
      <c r="M137" s="138"/>
      <c r="N137" s="139"/>
      <c r="O137" s="139"/>
      <c r="P137" s="140">
        <f>SUM(P138:P157)</f>
        <v>0</v>
      </c>
      <c r="Q137" s="139"/>
      <c r="R137" s="140">
        <f>SUM(R138:R157)</f>
        <v>572.89128128000004</v>
      </c>
      <c r="S137" s="139"/>
      <c r="T137" s="141">
        <f>SUM(T138:T157)</f>
        <v>95.638000000000005</v>
      </c>
      <c r="AR137" s="135" t="s">
        <v>83</v>
      </c>
      <c r="AT137" s="142" t="s">
        <v>76</v>
      </c>
      <c r="AU137" s="142" t="s">
        <v>83</v>
      </c>
      <c r="AY137" s="135" t="s">
        <v>237</v>
      </c>
      <c r="BK137" s="143">
        <f>SUM(BK138:BK157)</f>
        <v>0</v>
      </c>
    </row>
    <row r="138" spans="1:65" s="2" customFormat="1" ht="33" customHeight="1" x14ac:dyDescent="0.2">
      <c r="A138" s="29"/>
      <c r="B138" s="146"/>
      <c r="C138" s="147" t="s">
        <v>83</v>
      </c>
      <c r="D138" s="147" t="s">
        <v>240</v>
      </c>
      <c r="E138" s="148"/>
      <c r="F138" s="149" t="s">
        <v>4308</v>
      </c>
      <c r="G138" s="150" t="s">
        <v>242</v>
      </c>
      <c r="H138" s="151">
        <v>6</v>
      </c>
      <c r="I138" s="152"/>
      <c r="J138" s="153">
        <f t="shared" ref="J138:J157" si="0">ROUND(I138*H138,2)</f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ref="P138:P157" si="1">O138*H138</f>
        <v>0</v>
      </c>
      <c r="Q138" s="157">
        <v>0</v>
      </c>
      <c r="R138" s="157">
        <f t="shared" ref="R138:R157" si="2">Q138*H138</f>
        <v>0</v>
      </c>
      <c r="S138" s="157">
        <v>0.13800000000000001</v>
      </c>
      <c r="T138" s="158">
        <f t="shared" ref="T138:T157" si="3">S138*H138</f>
        <v>0.82800000000000007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ref="BE138:BE157" si="4">IF(N138="základná",J138,0)</f>
        <v>0</v>
      </c>
      <c r="BF138" s="160">
        <f t="shared" ref="BF138:BF157" si="5">IF(N138="znížená",J138,0)</f>
        <v>0</v>
      </c>
      <c r="BG138" s="160">
        <f t="shared" ref="BG138:BG157" si="6">IF(N138="zákl. prenesená",J138,0)</f>
        <v>0</v>
      </c>
      <c r="BH138" s="160">
        <f t="shared" ref="BH138:BH157" si="7">IF(N138="zníž. prenesená",J138,0)</f>
        <v>0</v>
      </c>
      <c r="BI138" s="160">
        <f t="shared" ref="BI138:BI157" si="8">IF(N138="nulová",J138,0)</f>
        <v>0</v>
      </c>
      <c r="BJ138" s="14" t="s">
        <v>89</v>
      </c>
      <c r="BK138" s="160">
        <f t="shared" ref="BK138:BK157" si="9">ROUND(I138*H138,2)</f>
        <v>0</v>
      </c>
      <c r="BL138" s="14" t="s">
        <v>243</v>
      </c>
      <c r="BM138" s="159" t="s">
        <v>4438</v>
      </c>
    </row>
    <row r="139" spans="1:65" s="2" customFormat="1" ht="33" customHeight="1" x14ac:dyDescent="0.2">
      <c r="A139" s="29"/>
      <c r="B139" s="146"/>
      <c r="C139" s="147" t="s">
        <v>89</v>
      </c>
      <c r="D139" s="147" t="s">
        <v>240</v>
      </c>
      <c r="E139" s="148"/>
      <c r="F139" s="149" t="s">
        <v>4111</v>
      </c>
      <c r="G139" s="150" t="s">
        <v>242</v>
      </c>
      <c r="H139" s="151">
        <v>189.62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0.5</v>
      </c>
      <c r="T139" s="158">
        <f t="shared" si="3"/>
        <v>94.81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4439</v>
      </c>
    </row>
    <row r="140" spans="1:65" s="2" customFormat="1" ht="21.75" customHeight="1" x14ac:dyDescent="0.2">
      <c r="A140" s="29"/>
      <c r="B140" s="146"/>
      <c r="C140" s="147" t="s">
        <v>247</v>
      </c>
      <c r="D140" s="147" t="s">
        <v>240</v>
      </c>
      <c r="E140" s="148"/>
      <c r="F140" s="149" t="s">
        <v>4440</v>
      </c>
      <c r="G140" s="150" t="s">
        <v>491</v>
      </c>
      <c r="H140" s="151">
        <v>115.88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4441</v>
      </c>
    </row>
    <row r="141" spans="1:65" s="2" customFormat="1" ht="21.75" customHeight="1" x14ac:dyDescent="0.2">
      <c r="A141" s="29"/>
      <c r="B141" s="146"/>
      <c r="C141" s="147" t="s">
        <v>243</v>
      </c>
      <c r="D141" s="147" t="s">
        <v>240</v>
      </c>
      <c r="E141" s="148"/>
      <c r="F141" s="149" t="s">
        <v>4442</v>
      </c>
      <c r="G141" s="150" t="s">
        <v>491</v>
      </c>
      <c r="H141" s="151">
        <v>115.88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4443</v>
      </c>
    </row>
    <row r="142" spans="1:65" s="2" customFormat="1" ht="21.75" customHeight="1" x14ac:dyDescent="0.2">
      <c r="A142" s="29"/>
      <c r="B142" s="146"/>
      <c r="C142" s="147" t="s">
        <v>252</v>
      </c>
      <c r="D142" s="147" t="s">
        <v>240</v>
      </c>
      <c r="E142" s="148"/>
      <c r="F142" s="149" t="s">
        <v>4444</v>
      </c>
      <c r="G142" s="150" t="s">
        <v>491</v>
      </c>
      <c r="H142" s="151">
        <v>1047.7660000000001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4445</v>
      </c>
    </row>
    <row r="143" spans="1:65" s="2" customFormat="1" ht="33" customHeight="1" x14ac:dyDescent="0.2">
      <c r="A143" s="29"/>
      <c r="B143" s="146"/>
      <c r="C143" s="147" t="s">
        <v>238</v>
      </c>
      <c r="D143" s="147" t="s">
        <v>240</v>
      </c>
      <c r="E143" s="148"/>
      <c r="F143" s="149" t="s">
        <v>4119</v>
      </c>
      <c r="G143" s="150" t="s">
        <v>491</v>
      </c>
      <c r="H143" s="151">
        <v>1047.7660000000001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243</v>
      </c>
      <c r="BM143" s="159" t="s">
        <v>4446</v>
      </c>
    </row>
    <row r="144" spans="1:65" s="2" customFormat="1" ht="21.75" customHeight="1" x14ac:dyDescent="0.2">
      <c r="A144" s="29"/>
      <c r="B144" s="146"/>
      <c r="C144" s="147" t="s">
        <v>259</v>
      </c>
      <c r="D144" s="147" t="s">
        <v>240</v>
      </c>
      <c r="E144" s="148"/>
      <c r="F144" s="149" t="s">
        <v>4314</v>
      </c>
      <c r="G144" s="150" t="s">
        <v>242</v>
      </c>
      <c r="H144" s="151">
        <v>1878.5329999999999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2.6159999999999999E-2</v>
      </c>
      <c r="R144" s="157">
        <f t="shared" si="2"/>
        <v>49.142423279999996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243</v>
      </c>
      <c r="BM144" s="159" t="s">
        <v>4447</v>
      </c>
    </row>
    <row r="145" spans="1:65" s="2" customFormat="1" ht="21.75" customHeight="1" x14ac:dyDescent="0.2">
      <c r="A145" s="29"/>
      <c r="B145" s="146"/>
      <c r="C145" s="147" t="s">
        <v>262</v>
      </c>
      <c r="D145" s="147" t="s">
        <v>240</v>
      </c>
      <c r="E145" s="148"/>
      <c r="F145" s="149" t="s">
        <v>4316</v>
      </c>
      <c r="G145" s="150" t="s">
        <v>242</v>
      </c>
      <c r="H145" s="151">
        <v>1878.5329999999999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4448</v>
      </c>
    </row>
    <row r="146" spans="1:65" s="2" customFormat="1" ht="21.75" customHeight="1" x14ac:dyDescent="0.2">
      <c r="A146" s="29"/>
      <c r="B146" s="146"/>
      <c r="C146" s="147" t="s">
        <v>257</v>
      </c>
      <c r="D146" s="147" t="s">
        <v>240</v>
      </c>
      <c r="E146" s="148"/>
      <c r="F146" s="149" t="s">
        <v>4121</v>
      </c>
      <c r="G146" s="150" t="s">
        <v>242</v>
      </c>
      <c r="H146" s="151">
        <v>58.24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6.9999999999999999E-4</v>
      </c>
      <c r="R146" s="157">
        <f t="shared" si="2"/>
        <v>4.0767999999999999E-2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243</v>
      </c>
      <c r="BM146" s="159" t="s">
        <v>4449</v>
      </c>
    </row>
    <row r="147" spans="1:65" s="2" customFormat="1" ht="21.75" customHeight="1" x14ac:dyDescent="0.2">
      <c r="A147" s="29"/>
      <c r="B147" s="146"/>
      <c r="C147" s="147" t="s">
        <v>268</v>
      </c>
      <c r="D147" s="147" t="s">
        <v>240</v>
      </c>
      <c r="E147" s="148"/>
      <c r="F147" s="149" t="s">
        <v>4123</v>
      </c>
      <c r="G147" s="150" t="s">
        <v>242</v>
      </c>
      <c r="H147" s="151">
        <v>58.24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243</v>
      </c>
      <c r="BM147" s="159" t="s">
        <v>4450</v>
      </c>
    </row>
    <row r="148" spans="1:65" s="2" customFormat="1" ht="33" customHeight="1" x14ac:dyDescent="0.2">
      <c r="A148" s="29"/>
      <c r="B148" s="146"/>
      <c r="C148" s="147" t="s">
        <v>271</v>
      </c>
      <c r="D148" s="147" t="s">
        <v>240</v>
      </c>
      <c r="E148" s="148"/>
      <c r="F148" s="149" t="s">
        <v>4451</v>
      </c>
      <c r="G148" s="150" t="s">
        <v>491</v>
      </c>
      <c r="H148" s="151">
        <v>1163.646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243</v>
      </c>
      <c r="BM148" s="159" t="s">
        <v>4452</v>
      </c>
    </row>
    <row r="149" spans="1:65" s="2" customFormat="1" ht="44.25" customHeight="1" x14ac:dyDescent="0.2">
      <c r="A149" s="29"/>
      <c r="B149" s="146"/>
      <c r="C149" s="147" t="s">
        <v>274</v>
      </c>
      <c r="D149" s="147" t="s">
        <v>240</v>
      </c>
      <c r="E149" s="148"/>
      <c r="F149" s="149" t="s">
        <v>4453</v>
      </c>
      <c r="G149" s="150" t="s">
        <v>491</v>
      </c>
      <c r="H149" s="151">
        <v>11636.46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243</v>
      </c>
      <c r="BM149" s="159" t="s">
        <v>4454</v>
      </c>
    </row>
    <row r="150" spans="1:65" s="2" customFormat="1" ht="21.75" customHeight="1" x14ac:dyDescent="0.2">
      <c r="A150" s="29"/>
      <c r="B150" s="146"/>
      <c r="C150" s="147" t="s">
        <v>277</v>
      </c>
      <c r="D150" s="147" t="s">
        <v>240</v>
      </c>
      <c r="E150" s="148"/>
      <c r="F150" s="149" t="s">
        <v>494</v>
      </c>
      <c r="G150" s="150" t="s">
        <v>491</v>
      </c>
      <c r="H150" s="151">
        <v>1163.646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243</v>
      </c>
      <c r="BM150" s="159" t="s">
        <v>4455</v>
      </c>
    </row>
    <row r="151" spans="1:65" s="2" customFormat="1" ht="21.75" customHeight="1" x14ac:dyDescent="0.2">
      <c r="A151" s="29"/>
      <c r="B151" s="146"/>
      <c r="C151" s="147" t="s">
        <v>280</v>
      </c>
      <c r="D151" s="147" t="s">
        <v>240</v>
      </c>
      <c r="E151" s="148"/>
      <c r="F151" s="149" t="s">
        <v>495</v>
      </c>
      <c r="G151" s="150" t="s">
        <v>491</v>
      </c>
      <c r="H151" s="151">
        <v>1163.646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243</v>
      </c>
      <c r="BM151" s="159" t="s">
        <v>4456</v>
      </c>
    </row>
    <row r="152" spans="1:65" s="2" customFormat="1" ht="21.75" customHeight="1" x14ac:dyDescent="0.2">
      <c r="A152" s="29"/>
      <c r="B152" s="146"/>
      <c r="C152" s="147" t="s">
        <v>283</v>
      </c>
      <c r="D152" s="147" t="s">
        <v>240</v>
      </c>
      <c r="E152" s="148"/>
      <c r="F152" s="149" t="s">
        <v>496</v>
      </c>
      <c r="G152" s="150" t="s">
        <v>266</v>
      </c>
      <c r="H152" s="151">
        <v>1605.8309999999999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243</v>
      </c>
      <c r="BM152" s="159" t="s">
        <v>4457</v>
      </c>
    </row>
    <row r="153" spans="1:65" s="2" customFormat="1" ht="33" customHeight="1" x14ac:dyDescent="0.2">
      <c r="A153" s="29"/>
      <c r="B153" s="146"/>
      <c r="C153" s="147" t="s">
        <v>286</v>
      </c>
      <c r="D153" s="147" t="s">
        <v>240</v>
      </c>
      <c r="E153" s="148"/>
      <c r="F153" s="149" t="s">
        <v>2072</v>
      </c>
      <c r="G153" s="150" t="s">
        <v>491</v>
      </c>
      <c r="H153" s="151">
        <v>754.66499999999996</v>
      </c>
      <c r="I153" s="152"/>
      <c r="J153" s="153">
        <f t="shared" si="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"/>
        <v>0</v>
      </c>
      <c r="Q153" s="157">
        <v>0</v>
      </c>
      <c r="R153" s="157">
        <f t="shared" si="2"/>
        <v>0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243</v>
      </c>
      <c r="BM153" s="159" t="s">
        <v>4458</v>
      </c>
    </row>
    <row r="154" spans="1:65" s="2" customFormat="1" ht="21.75" customHeight="1" x14ac:dyDescent="0.2">
      <c r="A154" s="29"/>
      <c r="B154" s="146"/>
      <c r="C154" s="147" t="s">
        <v>291</v>
      </c>
      <c r="D154" s="147" t="s">
        <v>240</v>
      </c>
      <c r="E154" s="148"/>
      <c r="F154" s="149" t="s">
        <v>4133</v>
      </c>
      <c r="G154" s="150" t="s">
        <v>491</v>
      </c>
      <c r="H154" s="151">
        <v>290.947</v>
      </c>
      <c r="I154" s="152"/>
      <c r="J154" s="153">
        <f t="shared" si="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"/>
        <v>0</v>
      </c>
      <c r="Q154" s="157">
        <v>0</v>
      </c>
      <c r="R154" s="157">
        <f t="shared" si="2"/>
        <v>0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243</v>
      </c>
      <c r="BM154" s="159" t="s">
        <v>4459</v>
      </c>
    </row>
    <row r="155" spans="1:65" s="2" customFormat="1" ht="21.75" customHeight="1" x14ac:dyDescent="0.2">
      <c r="A155" s="29"/>
      <c r="B155" s="146"/>
      <c r="C155" s="161" t="s">
        <v>294</v>
      </c>
      <c r="D155" s="161" t="s">
        <v>310</v>
      </c>
      <c r="E155" s="162"/>
      <c r="F155" s="163" t="s">
        <v>4135</v>
      </c>
      <c r="G155" s="164" t="s">
        <v>266</v>
      </c>
      <c r="H155" s="165">
        <v>523.70500000000004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1</v>
      </c>
      <c r="R155" s="157">
        <f t="shared" si="2"/>
        <v>523.70500000000004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262</v>
      </c>
      <c r="AT155" s="159" t="s">
        <v>310</v>
      </c>
      <c r="AU155" s="159" t="s">
        <v>89</v>
      </c>
      <c r="AY155" s="14" t="s">
        <v>237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243</v>
      </c>
      <c r="BM155" s="159" t="s">
        <v>4460</v>
      </c>
    </row>
    <row r="156" spans="1:65" s="2" customFormat="1" ht="33" customHeight="1" x14ac:dyDescent="0.2">
      <c r="A156" s="29"/>
      <c r="B156" s="146"/>
      <c r="C156" s="147" t="s">
        <v>297</v>
      </c>
      <c r="D156" s="147" t="s">
        <v>240</v>
      </c>
      <c r="E156" s="148"/>
      <c r="F156" s="149" t="s">
        <v>4137</v>
      </c>
      <c r="G156" s="150" t="s">
        <v>242</v>
      </c>
      <c r="H156" s="151">
        <v>100</v>
      </c>
      <c r="I156" s="152"/>
      <c r="J156" s="153">
        <f t="shared" si="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"/>
        <v>0</v>
      </c>
      <c r="Q156" s="157">
        <v>0</v>
      </c>
      <c r="R156" s="157">
        <f t="shared" si="2"/>
        <v>0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243</v>
      </c>
      <c r="AT156" s="159" t="s">
        <v>240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243</v>
      </c>
      <c r="BM156" s="159" t="s">
        <v>4461</v>
      </c>
    </row>
    <row r="157" spans="1:65" s="2" customFormat="1" ht="16.5" customHeight="1" x14ac:dyDescent="0.2">
      <c r="A157" s="29"/>
      <c r="B157" s="146"/>
      <c r="C157" s="161" t="s">
        <v>7</v>
      </c>
      <c r="D157" s="161" t="s">
        <v>310</v>
      </c>
      <c r="E157" s="162"/>
      <c r="F157" s="163" t="s">
        <v>4139</v>
      </c>
      <c r="G157" s="164" t="s">
        <v>1382</v>
      </c>
      <c r="H157" s="165">
        <v>3.09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1E-3</v>
      </c>
      <c r="R157" s="157">
        <f t="shared" si="2"/>
        <v>3.0899999999999999E-3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262</v>
      </c>
      <c r="AT157" s="159" t="s">
        <v>310</v>
      </c>
      <c r="AU157" s="159" t="s">
        <v>89</v>
      </c>
      <c r="AY157" s="14" t="s">
        <v>237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243</v>
      </c>
      <c r="BM157" s="159" t="s">
        <v>4462</v>
      </c>
    </row>
    <row r="158" spans="1:65" s="12" customFormat="1" ht="22.95" customHeight="1" x14ac:dyDescent="0.25">
      <c r="B158" s="134"/>
      <c r="D158" s="135" t="s">
        <v>76</v>
      </c>
      <c r="E158" s="144"/>
      <c r="F158" s="144" t="s">
        <v>1298</v>
      </c>
      <c r="I158" s="137"/>
      <c r="J158" s="145">
        <f>BK158</f>
        <v>0</v>
      </c>
      <c r="L158" s="134"/>
      <c r="M158" s="138"/>
      <c r="N158" s="139"/>
      <c r="O158" s="139"/>
      <c r="P158" s="140">
        <f>SUM(P159:P160)</f>
        <v>0</v>
      </c>
      <c r="Q158" s="139"/>
      <c r="R158" s="140">
        <f>SUM(R159:R160)</f>
        <v>114.32426099999999</v>
      </c>
      <c r="S158" s="139"/>
      <c r="T158" s="141">
        <f>SUM(T159:T160)</f>
        <v>0</v>
      </c>
      <c r="AR158" s="135" t="s">
        <v>83</v>
      </c>
      <c r="AT158" s="142" t="s">
        <v>76</v>
      </c>
      <c r="AU158" s="142" t="s">
        <v>83</v>
      </c>
      <c r="AY158" s="135" t="s">
        <v>237</v>
      </c>
      <c r="BK158" s="143">
        <f>SUM(BK159:BK160)</f>
        <v>0</v>
      </c>
    </row>
    <row r="159" spans="1:65" s="2" customFormat="1" ht="16.5" customHeight="1" x14ac:dyDescent="0.2">
      <c r="A159" s="29"/>
      <c r="B159" s="146"/>
      <c r="C159" s="147" t="s">
        <v>305</v>
      </c>
      <c r="D159" s="147" t="s">
        <v>240</v>
      </c>
      <c r="E159" s="148"/>
      <c r="F159" s="149" t="s">
        <v>4141</v>
      </c>
      <c r="G159" s="150" t="s">
        <v>376</v>
      </c>
      <c r="H159" s="151">
        <v>450.3</v>
      </c>
      <c r="I159" s="152"/>
      <c r="J159" s="153">
        <f>ROUND(I159*H159,2)</f>
        <v>0</v>
      </c>
      <c r="K159" s="154"/>
      <c r="L159" s="30"/>
      <c r="M159" s="155" t="s">
        <v>1</v>
      </c>
      <c r="N159" s="156" t="s">
        <v>43</v>
      </c>
      <c r="O159" s="54"/>
      <c r="P159" s="157">
        <f>O159*H159</f>
        <v>0</v>
      </c>
      <c r="Q159" s="157">
        <v>0.24682999999999999</v>
      </c>
      <c r="R159" s="157">
        <f>Q159*H159</f>
        <v>111.147549</v>
      </c>
      <c r="S159" s="157">
        <v>0</v>
      </c>
      <c r="T159" s="158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4" t="s">
        <v>89</v>
      </c>
      <c r="BK159" s="160">
        <f>ROUND(I159*H159,2)</f>
        <v>0</v>
      </c>
      <c r="BL159" s="14" t="s">
        <v>243</v>
      </c>
      <c r="BM159" s="159" t="s">
        <v>4463</v>
      </c>
    </row>
    <row r="160" spans="1:65" s="2" customFormat="1" ht="16.5" customHeight="1" x14ac:dyDescent="0.2">
      <c r="A160" s="29"/>
      <c r="B160" s="146"/>
      <c r="C160" s="147" t="s">
        <v>309</v>
      </c>
      <c r="D160" s="147" t="s">
        <v>240</v>
      </c>
      <c r="E160" s="148"/>
      <c r="F160" s="149" t="s">
        <v>4464</v>
      </c>
      <c r="G160" s="150" t="s">
        <v>376</v>
      </c>
      <c r="H160" s="151">
        <v>12.6</v>
      </c>
      <c r="I160" s="152"/>
      <c r="J160" s="153">
        <f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>O160*H160</f>
        <v>0</v>
      </c>
      <c r="Q160" s="157">
        <v>0.25212000000000001</v>
      </c>
      <c r="R160" s="157">
        <f>Q160*H160</f>
        <v>3.1767120000000002</v>
      </c>
      <c r="S160" s="157">
        <v>0</v>
      </c>
      <c r="T160" s="158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243</v>
      </c>
      <c r="BM160" s="159" t="s">
        <v>4465</v>
      </c>
    </row>
    <row r="161" spans="1:65" s="12" customFormat="1" ht="22.95" customHeight="1" x14ac:dyDescent="0.25">
      <c r="B161" s="134"/>
      <c r="D161" s="135" t="s">
        <v>76</v>
      </c>
      <c r="E161" s="144"/>
      <c r="F161" s="144" t="s">
        <v>1315</v>
      </c>
      <c r="I161" s="137"/>
      <c r="J161" s="145">
        <f>BK161</f>
        <v>0</v>
      </c>
      <c r="L161" s="134"/>
      <c r="M161" s="138"/>
      <c r="N161" s="139"/>
      <c r="O161" s="139"/>
      <c r="P161" s="140">
        <f>SUM(P162:P164)</f>
        <v>0</v>
      </c>
      <c r="Q161" s="139"/>
      <c r="R161" s="140">
        <f>SUM(R162:R164)</f>
        <v>4.1530000000000005</v>
      </c>
      <c r="S161" s="139"/>
      <c r="T161" s="141">
        <f>SUM(T162:T164)</f>
        <v>0</v>
      </c>
      <c r="AR161" s="135" t="s">
        <v>83</v>
      </c>
      <c r="AT161" s="142" t="s">
        <v>76</v>
      </c>
      <c r="AU161" s="142" t="s">
        <v>83</v>
      </c>
      <c r="AY161" s="135" t="s">
        <v>237</v>
      </c>
      <c r="BK161" s="143">
        <f>SUM(BK162:BK164)</f>
        <v>0</v>
      </c>
    </row>
    <row r="162" spans="1:65" s="2" customFormat="1" ht="16.5" customHeight="1" x14ac:dyDescent="0.2">
      <c r="A162" s="29"/>
      <c r="B162" s="146"/>
      <c r="C162" s="147" t="s">
        <v>314</v>
      </c>
      <c r="D162" s="147" t="s">
        <v>240</v>
      </c>
      <c r="E162" s="148"/>
      <c r="F162" s="149" t="s">
        <v>4466</v>
      </c>
      <c r="G162" s="150" t="s">
        <v>307</v>
      </c>
      <c r="H162" s="151">
        <v>1</v>
      </c>
      <c r="I162" s="152"/>
      <c r="J162" s="153">
        <f>ROUND(I162*H162,2)</f>
        <v>0</v>
      </c>
      <c r="K162" s="154"/>
      <c r="L162" s="30"/>
      <c r="M162" s="155" t="s">
        <v>1</v>
      </c>
      <c r="N162" s="156" t="s">
        <v>43</v>
      </c>
      <c r="O162" s="54"/>
      <c r="P162" s="157">
        <f>O162*H162</f>
        <v>0</v>
      </c>
      <c r="Q162" s="157">
        <v>1E-3</v>
      </c>
      <c r="R162" s="157">
        <f>Q162*H162</f>
        <v>1E-3</v>
      </c>
      <c r="S162" s="157">
        <v>0</v>
      </c>
      <c r="T162" s="158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>IF(N162="základná",J162,0)</f>
        <v>0</v>
      </c>
      <c r="BF162" s="160">
        <f>IF(N162="znížená",J162,0)</f>
        <v>0</v>
      </c>
      <c r="BG162" s="160">
        <f>IF(N162="zákl. prenesená",J162,0)</f>
        <v>0</v>
      </c>
      <c r="BH162" s="160">
        <f>IF(N162="zníž. prenesená",J162,0)</f>
        <v>0</v>
      </c>
      <c r="BI162" s="160">
        <f>IF(N162="nulová",J162,0)</f>
        <v>0</v>
      </c>
      <c r="BJ162" s="14" t="s">
        <v>89</v>
      </c>
      <c r="BK162" s="160">
        <f>ROUND(I162*H162,2)</f>
        <v>0</v>
      </c>
      <c r="BL162" s="14" t="s">
        <v>243</v>
      </c>
      <c r="BM162" s="159" t="s">
        <v>4467</v>
      </c>
    </row>
    <row r="163" spans="1:65" s="2" customFormat="1" ht="16.5" customHeight="1" x14ac:dyDescent="0.2">
      <c r="A163" s="29"/>
      <c r="B163" s="146"/>
      <c r="C163" s="161" t="s">
        <v>317</v>
      </c>
      <c r="D163" s="161" t="s">
        <v>310</v>
      </c>
      <c r="E163" s="162"/>
      <c r="F163" s="163" t="s">
        <v>4468</v>
      </c>
      <c r="G163" s="164" t="s">
        <v>307</v>
      </c>
      <c r="H163" s="165">
        <v>1</v>
      </c>
      <c r="I163" s="166"/>
      <c r="J163" s="167">
        <f>ROUND(I163*H163,2)</f>
        <v>0</v>
      </c>
      <c r="K163" s="168"/>
      <c r="L163" s="169"/>
      <c r="M163" s="170" t="s">
        <v>1</v>
      </c>
      <c r="N163" s="171" t="s">
        <v>43</v>
      </c>
      <c r="O163" s="54"/>
      <c r="P163" s="157">
        <f>O163*H163</f>
        <v>0</v>
      </c>
      <c r="Q163" s="157">
        <v>2.0760000000000001</v>
      </c>
      <c r="R163" s="157">
        <f>Q163*H163</f>
        <v>2.0760000000000001</v>
      </c>
      <c r="S163" s="157">
        <v>0</v>
      </c>
      <c r="T163" s="158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262</v>
      </c>
      <c r="AT163" s="159" t="s">
        <v>310</v>
      </c>
      <c r="AU163" s="159" t="s">
        <v>89</v>
      </c>
      <c r="AY163" s="14" t="s">
        <v>237</v>
      </c>
      <c r="BE163" s="160">
        <f>IF(N163="základná",J163,0)</f>
        <v>0</v>
      </c>
      <c r="BF163" s="160">
        <f>IF(N163="znížená",J163,0)</f>
        <v>0</v>
      </c>
      <c r="BG163" s="160">
        <f>IF(N163="zákl. prenesená",J163,0)</f>
        <v>0</v>
      </c>
      <c r="BH163" s="160">
        <f>IF(N163="zníž. prenesená",J163,0)</f>
        <v>0</v>
      </c>
      <c r="BI163" s="160">
        <f>IF(N163="nulová",J163,0)</f>
        <v>0</v>
      </c>
      <c r="BJ163" s="14" t="s">
        <v>89</v>
      </c>
      <c r="BK163" s="160">
        <f>ROUND(I163*H163,2)</f>
        <v>0</v>
      </c>
      <c r="BL163" s="14" t="s">
        <v>243</v>
      </c>
      <c r="BM163" s="159" t="s">
        <v>4469</v>
      </c>
    </row>
    <row r="164" spans="1:65" s="2" customFormat="1" ht="16.5" customHeight="1" x14ac:dyDescent="0.2">
      <c r="A164" s="29"/>
      <c r="B164" s="146"/>
      <c r="C164" s="161" t="s">
        <v>320</v>
      </c>
      <c r="D164" s="161" t="s">
        <v>310</v>
      </c>
      <c r="E164" s="162"/>
      <c r="F164" s="163" t="s">
        <v>4470</v>
      </c>
      <c r="G164" s="164" t="s">
        <v>307</v>
      </c>
      <c r="H164" s="165">
        <v>1</v>
      </c>
      <c r="I164" s="166"/>
      <c r="J164" s="167">
        <f>ROUND(I164*H164,2)</f>
        <v>0</v>
      </c>
      <c r="K164" s="168"/>
      <c r="L164" s="169"/>
      <c r="M164" s="170" t="s">
        <v>1</v>
      </c>
      <c r="N164" s="171" t="s">
        <v>43</v>
      </c>
      <c r="O164" s="54"/>
      <c r="P164" s="157">
        <f>O164*H164</f>
        <v>0</v>
      </c>
      <c r="Q164" s="157">
        <v>2.0760000000000001</v>
      </c>
      <c r="R164" s="157">
        <f>Q164*H164</f>
        <v>2.0760000000000001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262</v>
      </c>
      <c r="AT164" s="159" t="s">
        <v>310</v>
      </c>
      <c r="AU164" s="159" t="s">
        <v>89</v>
      </c>
      <c r="AY164" s="14" t="s">
        <v>237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243</v>
      </c>
      <c r="BM164" s="159" t="s">
        <v>4471</v>
      </c>
    </row>
    <row r="165" spans="1:65" s="12" customFormat="1" ht="22.95" customHeight="1" x14ac:dyDescent="0.25">
      <c r="B165" s="134"/>
      <c r="D165" s="135" t="s">
        <v>76</v>
      </c>
      <c r="E165" s="144"/>
      <c r="F165" s="144" t="s">
        <v>1336</v>
      </c>
      <c r="I165" s="137"/>
      <c r="J165" s="145">
        <f>BK165</f>
        <v>0</v>
      </c>
      <c r="L165" s="134"/>
      <c r="M165" s="138"/>
      <c r="N165" s="139"/>
      <c r="O165" s="139"/>
      <c r="P165" s="140">
        <f>SUM(P166:P170)</f>
        <v>0</v>
      </c>
      <c r="Q165" s="139"/>
      <c r="R165" s="140">
        <f>SUM(R166:R170)</f>
        <v>187.62143921999998</v>
      </c>
      <c r="S165" s="139"/>
      <c r="T165" s="141">
        <f>SUM(T166:T170)</f>
        <v>0</v>
      </c>
      <c r="AR165" s="135" t="s">
        <v>83</v>
      </c>
      <c r="AT165" s="142" t="s">
        <v>76</v>
      </c>
      <c r="AU165" s="142" t="s">
        <v>83</v>
      </c>
      <c r="AY165" s="135" t="s">
        <v>237</v>
      </c>
      <c r="BK165" s="143">
        <f>SUM(BK166:BK170)</f>
        <v>0</v>
      </c>
    </row>
    <row r="166" spans="1:65" s="2" customFormat="1" ht="33" customHeight="1" x14ac:dyDescent="0.2">
      <c r="A166" s="29"/>
      <c r="B166" s="146"/>
      <c r="C166" s="147" t="s">
        <v>323</v>
      </c>
      <c r="D166" s="147" t="s">
        <v>240</v>
      </c>
      <c r="E166" s="148"/>
      <c r="F166" s="149" t="s">
        <v>2119</v>
      </c>
      <c r="G166" s="150" t="s">
        <v>491</v>
      </c>
      <c r="H166" s="151">
        <v>90.89</v>
      </c>
      <c r="I166" s="152"/>
      <c r="J166" s="153">
        <f>ROUND(I166*H166,2)</f>
        <v>0</v>
      </c>
      <c r="K166" s="154"/>
      <c r="L166" s="30"/>
      <c r="M166" s="155" t="s">
        <v>1</v>
      </c>
      <c r="N166" s="156" t="s">
        <v>43</v>
      </c>
      <c r="O166" s="54"/>
      <c r="P166" s="157">
        <f>O166*H166</f>
        <v>0</v>
      </c>
      <c r="Q166" s="157">
        <v>1.8907700000000001</v>
      </c>
      <c r="R166" s="157">
        <f>Q166*H166</f>
        <v>171.8520853</v>
      </c>
      <c r="S166" s="157">
        <v>0</v>
      </c>
      <c r="T166" s="158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243</v>
      </c>
      <c r="AT166" s="159" t="s">
        <v>240</v>
      </c>
      <c r="AU166" s="159" t="s">
        <v>89</v>
      </c>
      <c r="AY166" s="14" t="s">
        <v>237</v>
      </c>
      <c r="BE166" s="160">
        <f>IF(N166="základná",J166,0)</f>
        <v>0</v>
      </c>
      <c r="BF166" s="160">
        <f>IF(N166="znížená",J166,0)</f>
        <v>0</v>
      </c>
      <c r="BG166" s="160">
        <f>IF(N166="zákl. prenesená",J166,0)</f>
        <v>0</v>
      </c>
      <c r="BH166" s="160">
        <f>IF(N166="zníž. prenesená",J166,0)</f>
        <v>0</v>
      </c>
      <c r="BI166" s="160">
        <f>IF(N166="nulová",J166,0)</f>
        <v>0</v>
      </c>
      <c r="BJ166" s="14" t="s">
        <v>89</v>
      </c>
      <c r="BK166" s="160">
        <f>ROUND(I166*H166,2)</f>
        <v>0</v>
      </c>
      <c r="BL166" s="14" t="s">
        <v>243</v>
      </c>
      <c r="BM166" s="159" t="s">
        <v>4472</v>
      </c>
    </row>
    <row r="167" spans="1:65" s="2" customFormat="1" ht="33" customHeight="1" x14ac:dyDescent="0.2">
      <c r="A167" s="29"/>
      <c r="B167" s="146"/>
      <c r="C167" s="147" t="s">
        <v>326</v>
      </c>
      <c r="D167" s="147" t="s">
        <v>240</v>
      </c>
      <c r="E167" s="148"/>
      <c r="F167" s="149" t="s">
        <v>4149</v>
      </c>
      <c r="G167" s="150" t="s">
        <v>491</v>
      </c>
      <c r="H167" s="151">
        <v>3.9279999999999999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1.8907799999999999</v>
      </c>
      <c r="R167" s="157">
        <f>Q167*H167</f>
        <v>7.4269838399999992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243</v>
      </c>
      <c r="BM167" s="159" t="s">
        <v>4473</v>
      </c>
    </row>
    <row r="168" spans="1:65" s="2" customFormat="1" ht="21.75" customHeight="1" x14ac:dyDescent="0.2">
      <c r="A168" s="29"/>
      <c r="B168" s="146"/>
      <c r="C168" s="147" t="s">
        <v>329</v>
      </c>
      <c r="D168" s="147" t="s">
        <v>240</v>
      </c>
      <c r="E168" s="148"/>
      <c r="F168" s="149" t="s">
        <v>4474</v>
      </c>
      <c r="G168" s="150" t="s">
        <v>491</v>
      </c>
      <c r="H168" s="151">
        <v>0.45500000000000002</v>
      </c>
      <c r="I168" s="152"/>
      <c r="J168" s="153">
        <f>ROUND(I168*H168,2)</f>
        <v>0</v>
      </c>
      <c r="K168" s="154"/>
      <c r="L168" s="30"/>
      <c r="M168" s="155" t="s">
        <v>1</v>
      </c>
      <c r="N168" s="156" t="s">
        <v>43</v>
      </c>
      <c r="O168" s="54"/>
      <c r="P168" s="157">
        <f>O168*H168</f>
        <v>0</v>
      </c>
      <c r="Q168" s="157">
        <v>2.2628499999999998</v>
      </c>
      <c r="R168" s="157">
        <f>Q168*H168</f>
        <v>1.0295967499999998</v>
      </c>
      <c r="S168" s="157">
        <v>0</v>
      </c>
      <c r="T168" s="158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243</v>
      </c>
      <c r="AT168" s="159" t="s">
        <v>240</v>
      </c>
      <c r="AU168" s="159" t="s">
        <v>89</v>
      </c>
      <c r="AY168" s="14" t="s">
        <v>237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4" t="s">
        <v>89</v>
      </c>
      <c r="BK168" s="160">
        <f>ROUND(I168*H168,2)</f>
        <v>0</v>
      </c>
      <c r="BL168" s="14" t="s">
        <v>243</v>
      </c>
      <c r="BM168" s="159" t="s">
        <v>4475</v>
      </c>
    </row>
    <row r="169" spans="1:65" s="2" customFormat="1" ht="21.75" customHeight="1" x14ac:dyDescent="0.2">
      <c r="A169" s="29"/>
      <c r="B169" s="146"/>
      <c r="C169" s="147" t="s">
        <v>332</v>
      </c>
      <c r="D169" s="147" t="s">
        <v>240</v>
      </c>
      <c r="E169" s="148"/>
      <c r="F169" s="149" t="s">
        <v>4476</v>
      </c>
      <c r="G169" s="150" t="s">
        <v>491</v>
      </c>
      <c r="H169" s="151">
        <v>3.3119999999999998</v>
      </c>
      <c r="I169" s="152"/>
      <c r="J169" s="153">
        <f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>O169*H169</f>
        <v>0</v>
      </c>
      <c r="Q169" s="157">
        <v>2.2031399999999999</v>
      </c>
      <c r="R169" s="157">
        <f>Q169*H169</f>
        <v>7.2967996799999995</v>
      </c>
      <c r="S169" s="157">
        <v>0</v>
      </c>
      <c r="T169" s="158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4" t="s">
        <v>89</v>
      </c>
      <c r="BK169" s="160">
        <f>ROUND(I169*H169,2)</f>
        <v>0</v>
      </c>
      <c r="BL169" s="14" t="s">
        <v>243</v>
      </c>
      <c r="BM169" s="159" t="s">
        <v>4477</v>
      </c>
    </row>
    <row r="170" spans="1:65" s="2" customFormat="1" ht="33" customHeight="1" x14ac:dyDescent="0.2">
      <c r="A170" s="29"/>
      <c r="B170" s="146"/>
      <c r="C170" s="147" t="s">
        <v>335</v>
      </c>
      <c r="D170" s="147" t="s">
        <v>240</v>
      </c>
      <c r="E170" s="148"/>
      <c r="F170" s="149" t="s">
        <v>4478</v>
      </c>
      <c r="G170" s="150" t="s">
        <v>242</v>
      </c>
      <c r="H170" s="151">
        <v>3.4649999999999999</v>
      </c>
      <c r="I170" s="152"/>
      <c r="J170" s="153">
        <f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>O170*H170</f>
        <v>0</v>
      </c>
      <c r="Q170" s="157">
        <v>4.6100000000000004E-3</v>
      </c>
      <c r="R170" s="157">
        <f>Q170*H170</f>
        <v>1.5973649999999999E-2</v>
      </c>
      <c r="S170" s="157">
        <v>0</v>
      </c>
      <c r="T170" s="158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4" t="s">
        <v>89</v>
      </c>
      <c r="BK170" s="160">
        <f>ROUND(I170*H170,2)</f>
        <v>0</v>
      </c>
      <c r="BL170" s="14" t="s">
        <v>243</v>
      </c>
      <c r="BM170" s="159" t="s">
        <v>4479</v>
      </c>
    </row>
    <row r="171" spans="1:65" s="12" customFormat="1" ht="22.95" customHeight="1" x14ac:dyDescent="0.25">
      <c r="B171" s="134"/>
      <c r="D171" s="135" t="s">
        <v>76</v>
      </c>
      <c r="E171" s="144"/>
      <c r="F171" s="144" t="s">
        <v>4001</v>
      </c>
      <c r="I171" s="137"/>
      <c r="J171" s="145">
        <f>BK171</f>
        <v>0</v>
      </c>
      <c r="L171" s="134"/>
      <c r="M171" s="138"/>
      <c r="N171" s="139"/>
      <c r="O171" s="139"/>
      <c r="P171" s="140">
        <f>SUM(P172:P174)</f>
        <v>0</v>
      </c>
      <c r="Q171" s="139"/>
      <c r="R171" s="140">
        <f>SUM(R172:R174)</f>
        <v>180.79827160000002</v>
      </c>
      <c r="S171" s="139"/>
      <c r="T171" s="141">
        <f>SUM(T172:T174)</f>
        <v>0</v>
      </c>
      <c r="AR171" s="135" t="s">
        <v>83</v>
      </c>
      <c r="AT171" s="142" t="s">
        <v>76</v>
      </c>
      <c r="AU171" s="142" t="s">
        <v>83</v>
      </c>
      <c r="AY171" s="135" t="s">
        <v>237</v>
      </c>
      <c r="BK171" s="143">
        <f>SUM(BK172:BK174)</f>
        <v>0</v>
      </c>
    </row>
    <row r="172" spans="1:65" s="2" customFormat="1" ht="33" customHeight="1" x14ac:dyDescent="0.2">
      <c r="A172" s="29"/>
      <c r="B172" s="146"/>
      <c r="C172" s="147" t="s">
        <v>338</v>
      </c>
      <c r="D172" s="147" t="s">
        <v>240</v>
      </c>
      <c r="E172" s="148"/>
      <c r="F172" s="149" t="s">
        <v>4329</v>
      </c>
      <c r="G172" s="150" t="s">
        <v>242</v>
      </c>
      <c r="H172" s="151">
        <v>195.62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0.48574000000000001</v>
      </c>
      <c r="R172" s="157">
        <f>Q172*H172</f>
        <v>95.0204588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243</v>
      </c>
      <c r="BM172" s="159" t="s">
        <v>4480</v>
      </c>
    </row>
    <row r="173" spans="1:65" s="2" customFormat="1" ht="21.75" customHeight="1" x14ac:dyDescent="0.2">
      <c r="A173" s="29"/>
      <c r="B173" s="146"/>
      <c r="C173" s="147" t="s">
        <v>312</v>
      </c>
      <c r="D173" s="147" t="s">
        <v>240</v>
      </c>
      <c r="E173" s="148"/>
      <c r="F173" s="149" t="s">
        <v>4153</v>
      </c>
      <c r="G173" s="150" t="s">
        <v>242</v>
      </c>
      <c r="H173" s="151">
        <v>189.62</v>
      </c>
      <c r="I173" s="152"/>
      <c r="J173" s="153">
        <f>ROUND(I173*H173,2)</f>
        <v>0</v>
      </c>
      <c r="K173" s="154"/>
      <c r="L173" s="30"/>
      <c r="M173" s="155" t="s">
        <v>1</v>
      </c>
      <c r="N173" s="156" t="s">
        <v>43</v>
      </c>
      <c r="O173" s="54"/>
      <c r="P173" s="157">
        <f>O173*H173</f>
        <v>0</v>
      </c>
      <c r="Q173" s="157">
        <v>0.44944000000000001</v>
      </c>
      <c r="R173" s="157">
        <f>Q173*H173</f>
        <v>85.2228128</v>
      </c>
      <c r="S173" s="157">
        <v>0</v>
      </c>
      <c r="T173" s="158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243</v>
      </c>
      <c r="AT173" s="159" t="s">
        <v>240</v>
      </c>
      <c r="AU173" s="159" t="s">
        <v>89</v>
      </c>
      <c r="AY173" s="14" t="s">
        <v>237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4" t="s">
        <v>89</v>
      </c>
      <c r="BK173" s="160">
        <f>ROUND(I173*H173,2)</f>
        <v>0</v>
      </c>
      <c r="BL173" s="14" t="s">
        <v>243</v>
      </c>
      <c r="BM173" s="159" t="s">
        <v>4481</v>
      </c>
    </row>
    <row r="174" spans="1:65" s="2" customFormat="1" ht="33" customHeight="1" x14ac:dyDescent="0.2">
      <c r="A174" s="29"/>
      <c r="B174" s="146"/>
      <c r="C174" s="147" t="s">
        <v>344</v>
      </c>
      <c r="D174" s="147" t="s">
        <v>240</v>
      </c>
      <c r="E174" s="148"/>
      <c r="F174" s="149" t="s">
        <v>4331</v>
      </c>
      <c r="G174" s="150" t="s">
        <v>242</v>
      </c>
      <c r="H174" s="151">
        <v>6</v>
      </c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9.2499999999999999E-2</v>
      </c>
      <c r="R174" s="157">
        <f>Q174*H174</f>
        <v>0.55499999999999994</v>
      </c>
      <c r="S174" s="157">
        <v>0</v>
      </c>
      <c r="T174" s="158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243</v>
      </c>
      <c r="AT174" s="159" t="s">
        <v>240</v>
      </c>
      <c r="AU174" s="159" t="s">
        <v>89</v>
      </c>
      <c r="AY174" s="14" t="s">
        <v>237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243</v>
      </c>
      <c r="BM174" s="159" t="s">
        <v>4482</v>
      </c>
    </row>
    <row r="175" spans="1:65" s="12" customFormat="1" ht="22.95" customHeight="1" x14ac:dyDescent="0.25">
      <c r="B175" s="134"/>
      <c r="D175" s="135" t="s">
        <v>76</v>
      </c>
      <c r="E175" s="144"/>
      <c r="F175" s="144" t="s">
        <v>2995</v>
      </c>
      <c r="I175" s="137"/>
      <c r="J175" s="145">
        <f>BK175</f>
        <v>0</v>
      </c>
      <c r="L175" s="134"/>
      <c r="M175" s="138"/>
      <c r="N175" s="139"/>
      <c r="O175" s="139"/>
      <c r="P175" s="140">
        <f>SUM(P176:P233)</f>
        <v>0</v>
      </c>
      <c r="Q175" s="139"/>
      <c r="R175" s="140">
        <f>SUM(R176:R233)</f>
        <v>15.338340280000004</v>
      </c>
      <c r="S175" s="139"/>
      <c r="T175" s="141">
        <f>SUM(T176:T233)</f>
        <v>0</v>
      </c>
      <c r="AR175" s="135" t="s">
        <v>83</v>
      </c>
      <c r="AT175" s="142" t="s">
        <v>76</v>
      </c>
      <c r="AU175" s="142" t="s">
        <v>83</v>
      </c>
      <c r="AY175" s="135" t="s">
        <v>237</v>
      </c>
      <c r="BK175" s="143">
        <f>SUM(BK176:BK233)</f>
        <v>0</v>
      </c>
    </row>
    <row r="176" spans="1:65" s="2" customFormat="1" ht="33" customHeight="1" x14ac:dyDescent="0.2">
      <c r="A176" s="29"/>
      <c r="B176" s="146"/>
      <c r="C176" s="147" t="s">
        <v>347</v>
      </c>
      <c r="D176" s="147" t="s">
        <v>240</v>
      </c>
      <c r="E176" s="148"/>
      <c r="F176" s="149" t="s">
        <v>4483</v>
      </c>
      <c r="G176" s="150" t="s">
        <v>376</v>
      </c>
      <c r="H176" s="151">
        <v>128.75</v>
      </c>
      <c r="I176" s="152"/>
      <c r="J176" s="153">
        <f t="shared" ref="J176:J207" si="10">ROUND(I176*H176,2)</f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ref="P176:P207" si="11">O176*H176</f>
        <v>0</v>
      </c>
      <c r="Q176" s="157">
        <v>0</v>
      </c>
      <c r="R176" s="157">
        <f t="shared" ref="R176:R207" si="12">Q176*H176</f>
        <v>0</v>
      </c>
      <c r="S176" s="157">
        <v>0</v>
      </c>
      <c r="T176" s="158">
        <f t="shared" ref="T176:T207" si="1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243</v>
      </c>
      <c r="AT176" s="159" t="s">
        <v>240</v>
      </c>
      <c r="AU176" s="159" t="s">
        <v>89</v>
      </c>
      <c r="AY176" s="14" t="s">
        <v>237</v>
      </c>
      <c r="BE176" s="160">
        <f t="shared" ref="BE176:BE207" si="14">IF(N176="základná",J176,0)</f>
        <v>0</v>
      </c>
      <c r="BF176" s="160">
        <f t="shared" ref="BF176:BF207" si="15">IF(N176="znížená",J176,0)</f>
        <v>0</v>
      </c>
      <c r="BG176" s="160">
        <f t="shared" ref="BG176:BG207" si="16">IF(N176="zákl. prenesená",J176,0)</f>
        <v>0</v>
      </c>
      <c r="BH176" s="160">
        <f t="shared" ref="BH176:BH207" si="17">IF(N176="zníž. prenesená",J176,0)</f>
        <v>0</v>
      </c>
      <c r="BI176" s="160">
        <f t="shared" ref="BI176:BI207" si="18">IF(N176="nulová",J176,0)</f>
        <v>0</v>
      </c>
      <c r="BJ176" s="14" t="s">
        <v>89</v>
      </c>
      <c r="BK176" s="160">
        <f t="shared" ref="BK176:BK207" si="19">ROUND(I176*H176,2)</f>
        <v>0</v>
      </c>
      <c r="BL176" s="14" t="s">
        <v>243</v>
      </c>
      <c r="BM176" s="159" t="s">
        <v>4484</v>
      </c>
    </row>
    <row r="177" spans="1:65" s="2" customFormat="1" ht="21.75" customHeight="1" x14ac:dyDescent="0.2">
      <c r="A177" s="29"/>
      <c r="B177" s="146"/>
      <c r="C177" s="161" t="s">
        <v>351</v>
      </c>
      <c r="D177" s="161" t="s">
        <v>310</v>
      </c>
      <c r="E177" s="162"/>
      <c r="F177" s="163" t="s">
        <v>4395</v>
      </c>
      <c r="G177" s="164" t="s">
        <v>376</v>
      </c>
      <c r="H177" s="165">
        <v>128.75</v>
      </c>
      <c r="I177" s="166"/>
      <c r="J177" s="167">
        <f t="shared" si="10"/>
        <v>0</v>
      </c>
      <c r="K177" s="168"/>
      <c r="L177" s="169"/>
      <c r="M177" s="170" t="s">
        <v>1</v>
      </c>
      <c r="N177" s="171" t="s">
        <v>43</v>
      </c>
      <c r="O177" s="54"/>
      <c r="P177" s="157">
        <f t="shared" si="11"/>
        <v>0</v>
      </c>
      <c r="Q177" s="157">
        <v>1.75E-3</v>
      </c>
      <c r="R177" s="157">
        <f t="shared" si="12"/>
        <v>0.2253125</v>
      </c>
      <c r="S177" s="157">
        <v>0</v>
      </c>
      <c r="T177" s="158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262</v>
      </c>
      <c r="AT177" s="159" t="s">
        <v>310</v>
      </c>
      <c r="AU177" s="159" t="s">
        <v>89</v>
      </c>
      <c r="AY177" s="14" t="s">
        <v>237</v>
      </c>
      <c r="BE177" s="160">
        <f t="shared" si="14"/>
        <v>0</v>
      </c>
      <c r="BF177" s="160">
        <f t="shared" si="15"/>
        <v>0</v>
      </c>
      <c r="BG177" s="160">
        <f t="shared" si="16"/>
        <v>0</v>
      </c>
      <c r="BH177" s="160">
        <f t="shared" si="17"/>
        <v>0</v>
      </c>
      <c r="BI177" s="160">
        <f t="shared" si="18"/>
        <v>0</v>
      </c>
      <c r="BJ177" s="14" t="s">
        <v>89</v>
      </c>
      <c r="BK177" s="160">
        <f t="shared" si="19"/>
        <v>0</v>
      </c>
      <c r="BL177" s="14" t="s">
        <v>243</v>
      </c>
      <c r="BM177" s="159" t="s">
        <v>4485</v>
      </c>
    </row>
    <row r="178" spans="1:65" s="2" customFormat="1" ht="21.75" customHeight="1" x14ac:dyDescent="0.2">
      <c r="A178" s="29"/>
      <c r="B178" s="146"/>
      <c r="C178" s="147" t="s">
        <v>354</v>
      </c>
      <c r="D178" s="147" t="s">
        <v>240</v>
      </c>
      <c r="E178" s="148"/>
      <c r="F178" s="149" t="s">
        <v>4486</v>
      </c>
      <c r="G178" s="150" t="s">
        <v>376</v>
      </c>
      <c r="H178" s="151">
        <v>7.8</v>
      </c>
      <c r="I178" s="152"/>
      <c r="J178" s="153">
        <f t="shared" si="1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11"/>
        <v>0</v>
      </c>
      <c r="Q178" s="157">
        <v>1.0000000000000001E-5</v>
      </c>
      <c r="R178" s="157">
        <f t="shared" si="12"/>
        <v>7.7999999999999999E-5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243</v>
      </c>
      <c r="AT178" s="159" t="s">
        <v>240</v>
      </c>
      <c r="AU178" s="159" t="s">
        <v>89</v>
      </c>
      <c r="AY178" s="14" t="s">
        <v>237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243</v>
      </c>
      <c r="BM178" s="159" t="s">
        <v>4487</v>
      </c>
    </row>
    <row r="179" spans="1:65" s="2" customFormat="1" ht="21.75" customHeight="1" x14ac:dyDescent="0.2">
      <c r="A179" s="29"/>
      <c r="B179" s="146"/>
      <c r="C179" s="161" t="s">
        <v>358</v>
      </c>
      <c r="D179" s="161" t="s">
        <v>310</v>
      </c>
      <c r="E179" s="162"/>
      <c r="F179" s="163" t="s">
        <v>4488</v>
      </c>
      <c r="G179" s="164" t="s">
        <v>307</v>
      </c>
      <c r="H179" s="165">
        <v>1.56</v>
      </c>
      <c r="I179" s="166"/>
      <c r="J179" s="167">
        <f t="shared" si="10"/>
        <v>0</v>
      </c>
      <c r="K179" s="168"/>
      <c r="L179" s="169"/>
      <c r="M179" s="170" t="s">
        <v>1</v>
      </c>
      <c r="N179" s="171" t="s">
        <v>43</v>
      </c>
      <c r="O179" s="54"/>
      <c r="P179" s="157">
        <f t="shared" si="11"/>
        <v>0</v>
      </c>
      <c r="Q179" s="157">
        <v>7.8899999999999994E-3</v>
      </c>
      <c r="R179" s="157">
        <f t="shared" si="12"/>
        <v>1.2308399999999999E-2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262</v>
      </c>
      <c r="AT179" s="159" t="s">
        <v>310</v>
      </c>
      <c r="AU179" s="159" t="s">
        <v>89</v>
      </c>
      <c r="AY179" s="14" t="s">
        <v>237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243</v>
      </c>
      <c r="BM179" s="159" t="s">
        <v>4489</v>
      </c>
    </row>
    <row r="180" spans="1:65" s="2" customFormat="1" ht="21.75" customHeight="1" x14ac:dyDescent="0.2">
      <c r="A180" s="29"/>
      <c r="B180" s="146"/>
      <c r="C180" s="147" t="s">
        <v>361</v>
      </c>
      <c r="D180" s="147" t="s">
        <v>240</v>
      </c>
      <c r="E180" s="148"/>
      <c r="F180" s="149" t="s">
        <v>4490</v>
      </c>
      <c r="G180" s="150" t="s">
        <v>376</v>
      </c>
      <c r="H180" s="151">
        <v>86</v>
      </c>
      <c r="I180" s="152"/>
      <c r="J180" s="153">
        <f t="shared" si="1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11"/>
        <v>0</v>
      </c>
      <c r="Q180" s="157">
        <v>1.0000000000000001E-5</v>
      </c>
      <c r="R180" s="157">
        <f t="shared" si="12"/>
        <v>8.6000000000000009E-4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243</v>
      </c>
      <c r="AT180" s="159" t="s">
        <v>240</v>
      </c>
      <c r="AU180" s="159" t="s">
        <v>89</v>
      </c>
      <c r="AY180" s="14" t="s">
        <v>237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243</v>
      </c>
      <c r="BM180" s="159" t="s">
        <v>4491</v>
      </c>
    </row>
    <row r="181" spans="1:65" s="2" customFormat="1" ht="21.75" customHeight="1" x14ac:dyDescent="0.2">
      <c r="A181" s="29"/>
      <c r="B181" s="146"/>
      <c r="C181" s="161" t="s">
        <v>364</v>
      </c>
      <c r="D181" s="161" t="s">
        <v>310</v>
      </c>
      <c r="E181" s="162"/>
      <c r="F181" s="163" t="s">
        <v>4492</v>
      </c>
      <c r="G181" s="164" t="s">
        <v>307</v>
      </c>
      <c r="H181" s="165">
        <v>14.362</v>
      </c>
      <c r="I181" s="166"/>
      <c r="J181" s="167">
        <f t="shared" si="1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11"/>
        <v>0</v>
      </c>
      <c r="Q181" s="157">
        <v>1.7809999999999999E-2</v>
      </c>
      <c r="R181" s="157">
        <f t="shared" si="12"/>
        <v>0.25578721999999998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262</v>
      </c>
      <c r="AT181" s="159" t="s">
        <v>310</v>
      </c>
      <c r="AU181" s="159" t="s">
        <v>89</v>
      </c>
      <c r="AY181" s="14" t="s">
        <v>237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243</v>
      </c>
      <c r="BM181" s="159" t="s">
        <v>4493</v>
      </c>
    </row>
    <row r="182" spans="1:65" s="2" customFormat="1" ht="21.75" customHeight="1" x14ac:dyDescent="0.2">
      <c r="A182" s="29"/>
      <c r="B182" s="146"/>
      <c r="C182" s="147" t="s">
        <v>367</v>
      </c>
      <c r="D182" s="147" t="s">
        <v>240</v>
      </c>
      <c r="E182" s="148"/>
      <c r="F182" s="149" t="s">
        <v>4494</v>
      </c>
      <c r="G182" s="150" t="s">
        <v>376</v>
      </c>
      <c r="H182" s="151">
        <v>198</v>
      </c>
      <c r="I182" s="152"/>
      <c r="J182" s="153">
        <f t="shared" si="1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11"/>
        <v>0</v>
      </c>
      <c r="Q182" s="157">
        <v>1.0000000000000001E-5</v>
      </c>
      <c r="R182" s="157">
        <f t="shared" si="12"/>
        <v>1.98E-3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243</v>
      </c>
      <c r="AT182" s="159" t="s">
        <v>240</v>
      </c>
      <c r="AU182" s="159" t="s">
        <v>89</v>
      </c>
      <c r="AY182" s="14" t="s">
        <v>237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243</v>
      </c>
      <c r="BM182" s="159" t="s">
        <v>4495</v>
      </c>
    </row>
    <row r="183" spans="1:65" s="2" customFormat="1" ht="21.75" customHeight="1" x14ac:dyDescent="0.2">
      <c r="A183" s="29"/>
      <c r="B183" s="146"/>
      <c r="C183" s="161" t="s">
        <v>370</v>
      </c>
      <c r="D183" s="161" t="s">
        <v>310</v>
      </c>
      <c r="E183" s="162"/>
      <c r="F183" s="163" t="s">
        <v>4496</v>
      </c>
      <c r="G183" s="164" t="s">
        <v>307</v>
      </c>
      <c r="H183" s="165">
        <v>33.066000000000003</v>
      </c>
      <c r="I183" s="166"/>
      <c r="J183" s="167">
        <f t="shared" si="10"/>
        <v>0</v>
      </c>
      <c r="K183" s="168"/>
      <c r="L183" s="169"/>
      <c r="M183" s="170" t="s">
        <v>1</v>
      </c>
      <c r="N183" s="171" t="s">
        <v>43</v>
      </c>
      <c r="O183" s="54"/>
      <c r="P183" s="157">
        <f t="shared" si="11"/>
        <v>0</v>
      </c>
      <c r="Q183" s="157">
        <v>2.7709999999999999E-2</v>
      </c>
      <c r="R183" s="157">
        <f t="shared" si="12"/>
        <v>0.91625886000000001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262</v>
      </c>
      <c r="AT183" s="159" t="s">
        <v>310</v>
      </c>
      <c r="AU183" s="159" t="s">
        <v>89</v>
      </c>
      <c r="AY183" s="14" t="s">
        <v>237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243</v>
      </c>
      <c r="BM183" s="159" t="s">
        <v>4497</v>
      </c>
    </row>
    <row r="184" spans="1:65" s="2" customFormat="1" ht="21.75" customHeight="1" x14ac:dyDescent="0.2">
      <c r="A184" s="29"/>
      <c r="B184" s="146"/>
      <c r="C184" s="147" t="s">
        <v>374</v>
      </c>
      <c r="D184" s="147" t="s">
        <v>240</v>
      </c>
      <c r="E184" s="148"/>
      <c r="F184" s="149" t="s">
        <v>4498</v>
      </c>
      <c r="G184" s="150" t="s">
        <v>376</v>
      </c>
      <c r="H184" s="151">
        <v>158.5</v>
      </c>
      <c r="I184" s="152"/>
      <c r="J184" s="153">
        <f t="shared" si="1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11"/>
        <v>0</v>
      </c>
      <c r="Q184" s="157">
        <v>1.0000000000000001E-5</v>
      </c>
      <c r="R184" s="157">
        <f t="shared" si="12"/>
        <v>1.585E-3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243</v>
      </c>
      <c r="AT184" s="159" t="s">
        <v>240</v>
      </c>
      <c r="AU184" s="159" t="s">
        <v>89</v>
      </c>
      <c r="AY184" s="14" t="s">
        <v>237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243</v>
      </c>
      <c r="BM184" s="159" t="s">
        <v>4499</v>
      </c>
    </row>
    <row r="185" spans="1:65" s="2" customFormat="1" ht="21.75" customHeight="1" x14ac:dyDescent="0.2">
      <c r="A185" s="29"/>
      <c r="B185" s="146"/>
      <c r="C185" s="161" t="s">
        <v>378</v>
      </c>
      <c r="D185" s="161" t="s">
        <v>310</v>
      </c>
      <c r="E185" s="162"/>
      <c r="F185" s="163" t="s">
        <v>4500</v>
      </c>
      <c r="G185" s="164" t="s">
        <v>307</v>
      </c>
      <c r="H185" s="165">
        <v>26.47</v>
      </c>
      <c r="I185" s="166"/>
      <c r="J185" s="167">
        <f t="shared" si="10"/>
        <v>0</v>
      </c>
      <c r="K185" s="168"/>
      <c r="L185" s="169"/>
      <c r="M185" s="170" t="s">
        <v>1</v>
      </c>
      <c r="N185" s="171" t="s">
        <v>43</v>
      </c>
      <c r="O185" s="54"/>
      <c r="P185" s="157">
        <f t="shared" si="11"/>
        <v>0</v>
      </c>
      <c r="Q185" s="157">
        <v>4.3490000000000001E-2</v>
      </c>
      <c r="R185" s="157">
        <f t="shared" si="12"/>
        <v>1.1511803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262</v>
      </c>
      <c r="AT185" s="159" t="s">
        <v>310</v>
      </c>
      <c r="AU185" s="159" t="s">
        <v>89</v>
      </c>
      <c r="AY185" s="14" t="s">
        <v>237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243</v>
      </c>
      <c r="BM185" s="159" t="s">
        <v>4501</v>
      </c>
    </row>
    <row r="186" spans="1:65" s="2" customFormat="1" ht="21.75" customHeight="1" x14ac:dyDescent="0.2">
      <c r="A186" s="29"/>
      <c r="B186" s="146"/>
      <c r="C186" s="147" t="s">
        <v>381</v>
      </c>
      <c r="D186" s="147" t="s">
        <v>240</v>
      </c>
      <c r="E186" s="148"/>
      <c r="F186" s="149" t="s">
        <v>4502</v>
      </c>
      <c r="G186" s="150" t="s">
        <v>376</v>
      </c>
      <c r="H186" s="151">
        <v>4</v>
      </c>
      <c r="I186" s="152"/>
      <c r="J186" s="153">
        <f t="shared" si="1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11"/>
        <v>0</v>
      </c>
      <c r="Q186" s="157">
        <v>2.0000000000000002E-5</v>
      </c>
      <c r="R186" s="157">
        <f t="shared" si="12"/>
        <v>8.0000000000000007E-5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243</v>
      </c>
      <c r="AT186" s="159" t="s">
        <v>240</v>
      </c>
      <c r="AU186" s="159" t="s">
        <v>89</v>
      </c>
      <c r="AY186" s="14" t="s">
        <v>237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243</v>
      </c>
      <c r="BM186" s="159" t="s">
        <v>4503</v>
      </c>
    </row>
    <row r="187" spans="1:65" s="2" customFormat="1" ht="21.75" customHeight="1" x14ac:dyDescent="0.2">
      <c r="A187" s="29"/>
      <c r="B187" s="146"/>
      <c r="C187" s="161" t="s">
        <v>384</v>
      </c>
      <c r="D187" s="161" t="s">
        <v>310</v>
      </c>
      <c r="E187" s="162"/>
      <c r="F187" s="163" t="s">
        <v>4504</v>
      </c>
      <c r="G187" s="164" t="s">
        <v>307</v>
      </c>
      <c r="H187" s="165">
        <v>1</v>
      </c>
      <c r="I187" s="166"/>
      <c r="J187" s="167">
        <f t="shared" si="1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11"/>
        <v>0</v>
      </c>
      <c r="Q187" s="157">
        <v>0.1172</v>
      </c>
      <c r="R187" s="157">
        <f t="shared" si="12"/>
        <v>0.1172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262</v>
      </c>
      <c r="AT187" s="159" t="s">
        <v>310</v>
      </c>
      <c r="AU187" s="159" t="s">
        <v>89</v>
      </c>
      <c r="AY187" s="14" t="s">
        <v>237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243</v>
      </c>
      <c r="BM187" s="159" t="s">
        <v>4505</v>
      </c>
    </row>
    <row r="188" spans="1:65" s="2" customFormat="1" ht="21.75" customHeight="1" x14ac:dyDescent="0.2">
      <c r="A188" s="29"/>
      <c r="B188" s="146"/>
      <c r="C188" s="147" t="s">
        <v>387</v>
      </c>
      <c r="D188" s="147" t="s">
        <v>240</v>
      </c>
      <c r="E188" s="148"/>
      <c r="F188" s="149" t="s">
        <v>4506</v>
      </c>
      <c r="G188" s="150" t="s">
        <v>307</v>
      </c>
      <c r="H188" s="151">
        <v>30</v>
      </c>
      <c r="I188" s="152"/>
      <c r="J188" s="153">
        <f t="shared" si="1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11"/>
        <v>0</v>
      </c>
      <c r="Q188" s="157">
        <v>0</v>
      </c>
      <c r="R188" s="157">
        <f t="shared" si="12"/>
        <v>0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243</v>
      </c>
      <c r="AT188" s="159" t="s">
        <v>240</v>
      </c>
      <c r="AU188" s="159" t="s">
        <v>89</v>
      </c>
      <c r="AY188" s="14" t="s">
        <v>237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243</v>
      </c>
      <c r="BM188" s="159" t="s">
        <v>4507</v>
      </c>
    </row>
    <row r="189" spans="1:65" s="2" customFormat="1" ht="21.75" customHeight="1" x14ac:dyDescent="0.2">
      <c r="A189" s="29"/>
      <c r="B189" s="146"/>
      <c r="C189" s="161" t="s">
        <v>390</v>
      </c>
      <c r="D189" s="161" t="s">
        <v>310</v>
      </c>
      <c r="E189" s="162"/>
      <c r="F189" s="163" t="s">
        <v>4508</v>
      </c>
      <c r="G189" s="164" t="s">
        <v>307</v>
      </c>
      <c r="H189" s="165">
        <v>7</v>
      </c>
      <c r="I189" s="166"/>
      <c r="J189" s="167">
        <f t="shared" si="1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11"/>
        <v>0</v>
      </c>
      <c r="Q189" s="157">
        <v>5.8E-4</v>
      </c>
      <c r="R189" s="157">
        <f t="shared" si="12"/>
        <v>4.0600000000000002E-3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262</v>
      </c>
      <c r="AT189" s="159" t="s">
        <v>310</v>
      </c>
      <c r="AU189" s="159" t="s">
        <v>89</v>
      </c>
      <c r="AY189" s="14" t="s">
        <v>237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243</v>
      </c>
      <c r="BM189" s="159" t="s">
        <v>4509</v>
      </c>
    </row>
    <row r="190" spans="1:65" s="2" customFormat="1" ht="21.75" customHeight="1" x14ac:dyDescent="0.2">
      <c r="A190" s="29"/>
      <c r="B190" s="146"/>
      <c r="C190" s="161" t="s">
        <v>244</v>
      </c>
      <c r="D190" s="161" t="s">
        <v>310</v>
      </c>
      <c r="E190" s="162"/>
      <c r="F190" s="163" t="s">
        <v>4510</v>
      </c>
      <c r="G190" s="164" t="s">
        <v>307</v>
      </c>
      <c r="H190" s="165">
        <v>23</v>
      </c>
      <c r="I190" s="166"/>
      <c r="J190" s="167">
        <f t="shared" si="10"/>
        <v>0</v>
      </c>
      <c r="K190" s="168"/>
      <c r="L190" s="169"/>
      <c r="M190" s="170" t="s">
        <v>1</v>
      </c>
      <c r="N190" s="171" t="s">
        <v>43</v>
      </c>
      <c r="O190" s="54"/>
      <c r="P190" s="157">
        <f t="shared" si="11"/>
        <v>0</v>
      </c>
      <c r="Q190" s="157">
        <v>7.1000000000000002E-4</v>
      </c>
      <c r="R190" s="157">
        <f t="shared" si="12"/>
        <v>1.6330000000000001E-2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262</v>
      </c>
      <c r="AT190" s="159" t="s">
        <v>310</v>
      </c>
      <c r="AU190" s="159" t="s">
        <v>89</v>
      </c>
      <c r="AY190" s="14" t="s">
        <v>237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243</v>
      </c>
      <c r="BM190" s="159" t="s">
        <v>4511</v>
      </c>
    </row>
    <row r="191" spans="1:65" s="2" customFormat="1" ht="21.75" customHeight="1" x14ac:dyDescent="0.2">
      <c r="A191" s="29"/>
      <c r="B191" s="146"/>
      <c r="C191" s="161" t="s">
        <v>394</v>
      </c>
      <c r="D191" s="161" t="s">
        <v>310</v>
      </c>
      <c r="E191" s="162"/>
      <c r="F191" s="163" t="s">
        <v>4512</v>
      </c>
      <c r="G191" s="164" t="s">
        <v>307</v>
      </c>
      <c r="H191" s="165">
        <v>1</v>
      </c>
      <c r="I191" s="166"/>
      <c r="J191" s="167">
        <f t="shared" si="1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11"/>
        <v>0</v>
      </c>
      <c r="Q191" s="157">
        <v>2.5400000000000002E-3</v>
      </c>
      <c r="R191" s="157">
        <f t="shared" si="12"/>
        <v>2.5400000000000002E-3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262</v>
      </c>
      <c r="AT191" s="159" t="s">
        <v>310</v>
      </c>
      <c r="AU191" s="159" t="s">
        <v>89</v>
      </c>
      <c r="AY191" s="14" t="s">
        <v>237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243</v>
      </c>
      <c r="BM191" s="159" t="s">
        <v>4513</v>
      </c>
    </row>
    <row r="192" spans="1:65" s="2" customFormat="1" ht="16.5" customHeight="1" x14ac:dyDescent="0.2">
      <c r="A192" s="29"/>
      <c r="B192" s="146"/>
      <c r="C192" s="147" t="s">
        <v>246</v>
      </c>
      <c r="D192" s="147" t="s">
        <v>240</v>
      </c>
      <c r="E192" s="148"/>
      <c r="F192" s="149" t="s">
        <v>4514</v>
      </c>
      <c r="G192" s="150" t="s">
        <v>307</v>
      </c>
      <c r="H192" s="151">
        <v>5</v>
      </c>
      <c r="I192" s="152"/>
      <c r="J192" s="153">
        <f t="shared" si="1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11"/>
        <v>0</v>
      </c>
      <c r="Q192" s="157">
        <v>4.0000000000000003E-5</v>
      </c>
      <c r="R192" s="157">
        <f t="shared" si="12"/>
        <v>2.0000000000000001E-4</v>
      </c>
      <c r="S192" s="157">
        <v>0</v>
      </c>
      <c r="T192" s="158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243</v>
      </c>
      <c r="AT192" s="159" t="s">
        <v>240</v>
      </c>
      <c r="AU192" s="159" t="s">
        <v>89</v>
      </c>
      <c r="AY192" s="14" t="s">
        <v>237</v>
      </c>
      <c r="BE192" s="160">
        <f t="shared" si="14"/>
        <v>0</v>
      </c>
      <c r="BF192" s="160">
        <f t="shared" si="15"/>
        <v>0</v>
      </c>
      <c r="BG192" s="160">
        <f t="shared" si="16"/>
        <v>0</v>
      </c>
      <c r="BH192" s="160">
        <f t="shared" si="17"/>
        <v>0</v>
      </c>
      <c r="BI192" s="160">
        <f t="shared" si="18"/>
        <v>0</v>
      </c>
      <c r="BJ192" s="14" t="s">
        <v>89</v>
      </c>
      <c r="BK192" s="160">
        <f t="shared" si="19"/>
        <v>0</v>
      </c>
      <c r="BL192" s="14" t="s">
        <v>243</v>
      </c>
      <c r="BM192" s="159" t="s">
        <v>4515</v>
      </c>
    </row>
    <row r="193" spans="1:65" s="2" customFormat="1" ht="16.5" customHeight="1" x14ac:dyDescent="0.2">
      <c r="A193" s="29"/>
      <c r="B193" s="146"/>
      <c r="C193" s="161" t="s">
        <v>399</v>
      </c>
      <c r="D193" s="161" t="s">
        <v>310</v>
      </c>
      <c r="E193" s="162"/>
      <c r="F193" s="163" t="s">
        <v>4516</v>
      </c>
      <c r="G193" s="164" t="s">
        <v>307</v>
      </c>
      <c r="H193" s="165">
        <v>1</v>
      </c>
      <c r="I193" s="166"/>
      <c r="J193" s="167">
        <f t="shared" si="1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11"/>
        <v>0</v>
      </c>
      <c r="Q193" s="157">
        <v>2.0000000000000002E-5</v>
      </c>
      <c r="R193" s="157">
        <f t="shared" si="12"/>
        <v>2.0000000000000002E-5</v>
      </c>
      <c r="S193" s="157">
        <v>0</v>
      </c>
      <c r="T193" s="158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262</v>
      </c>
      <c r="AT193" s="159" t="s">
        <v>310</v>
      </c>
      <c r="AU193" s="159" t="s">
        <v>89</v>
      </c>
      <c r="AY193" s="14" t="s">
        <v>237</v>
      </c>
      <c r="BE193" s="160">
        <f t="shared" si="14"/>
        <v>0</v>
      </c>
      <c r="BF193" s="160">
        <f t="shared" si="15"/>
        <v>0</v>
      </c>
      <c r="BG193" s="160">
        <f t="shared" si="16"/>
        <v>0</v>
      </c>
      <c r="BH193" s="160">
        <f t="shared" si="17"/>
        <v>0</v>
      </c>
      <c r="BI193" s="160">
        <f t="shared" si="18"/>
        <v>0</v>
      </c>
      <c r="BJ193" s="14" t="s">
        <v>89</v>
      </c>
      <c r="BK193" s="160">
        <f t="shared" si="19"/>
        <v>0</v>
      </c>
      <c r="BL193" s="14" t="s">
        <v>243</v>
      </c>
      <c r="BM193" s="159" t="s">
        <v>4517</v>
      </c>
    </row>
    <row r="194" spans="1:65" s="2" customFormat="1" ht="16.5" customHeight="1" x14ac:dyDescent="0.2">
      <c r="A194" s="29"/>
      <c r="B194" s="146"/>
      <c r="C194" s="161" t="s">
        <v>249</v>
      </c>
      <c r="D194" s="161" t="s">
        <v>310</v>
      </c>
      <c r="E194" s="162"/>
      <c r="F194" s="163" t="s">
        <v>4518</v>
      </c>
      <c r="G194" s="164" t="s">
        <v>307</v>
      </c>
      <c r="H194" s="165">
        <v>1</v>
      </c>
      <c r="I194" s="166"/>
      <c r="J194" s="167">
        <f t="shared" si="1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11"/>
        <v>0</v>
      </c>
      <c r="Q194" s="157">
        <v>2.0000000000000002E-5</v>
      </c>
      <c r="R194" s="157">
        <f t="shared" si="12"/>
        <v>2.0000000000000002E-5</v>
      </c>
      <c r="S194" s="157">
        <v>0</v>
      </c>
      <c r="T194" s="158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262</v>
      </c>
      <c r="AT194" s="159" t="s">
        <v>310</v>
      </c>
      <c r="AU194" s="159" t="s">
        <v>89</v>
      </c>
      <c r="AY194" s="14" t="s">
        <v>237</v>
      </c>
      <c r="BE194" s="160">
        <f t="shared" si="14"/>
        <v>0</v>
      </c>
      <c r="BF194" s="160">
        <f t="shared" si="15"/>
        <v>0</v>
      </c>
      <c r="BG194" s="160">
        <f t="shared" si="16"/>
        <v>0</v>
      </c>
      <c r="BH194" s="160">
        <f t="shared" si="17"/>
        <v>0</v>
      </c>
      <c r="BI194" s="160">
        <f t="shared" si="18"/>
        <v>0</v>
      </c>
      <c r="BJ194" s="14" t="s">
        <v>89</v>
      </c>
      <c r="BK194" s="160">
        <f t="shared" si="19"/>
        <v>0</v>
      </c>
      <c r="BL194" s="14" t="s">
        <v>243</v>
      </c>
      <c r="BM194" s="159" t="s">
        <v>4519</v>
      </c>
    </row>
    <row r="195" spans="1:65" s="2" customFormat="1" ht="16.5" customHeight="1" x14ac:dyDescent="0.2">
      <c r="A195" s="29"/>
      <c r="B195" s="146"/>
      <c r="C195" s="161" t="s">
        <v>404</v>
      </c>
      <c r="D195" s="161" t="s">
        <v>310</v>
      </c>
      <c r="E195" s="162"/>
      <c r="F195" s="163" t="s">
        <v>4520</v>
      </c>
      <c r="G195" s="164" t="s">
        <v>307</v>
      </c>
      <c r="H195" s="165">
        <v>1</v>
      </c>
      <c r="I195" s="166"/>
      <c r="J195" s="167">
        <f t="shared" si="1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11"/>
        <v>0</v>
      </c>
      <c r="Q195" s="157">
        <v>2.0000000000000002E-5</v>
      </c>
      <c r="R195" s="157">
        <f t="shared" si="12"/>
        <v>2.0000000000000002E-5</v>
      </c>
      <c r="S195" s="157">
        <v>0</v>
      </c>
      <c r="T195" s="158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262</v>
      </c>
      <c r="AT195" s="159" t="s">
        <v>310</v>
      </c>
      <c r="AU195" s="159" t="s">
        <v>89</v>
      </c>
      <c r="AY195" s="14" t="s">
        <v>237</v>
      </c>
      <c r="BE195" s="160">
        <f t="shared" si="14"/>
        <v>0</v>
      </c>
      <c r="BF195" s="160">
        <f t="shared" si="15"/>
        <v>0</v>
      </c>
      <c r="BG195" s="160">
        <f t="shared" si="16"/>
        <v>0</v>
      </c>
      <c r="BH195" s="160">
        <f t="shared" si="17"/>
        <v>0</v>
      </c>
      <c r="BI195" s="160">
        <f t="shared" si="18"/>
        <v>0</v>
      </c>
      <c r="BJ195" s="14" t="s">
        <v>89</v>
      </c>
      <c r="BK195" s="160">
        <f t="shared" si="19"/>
        <v>0</v>
      </c>
      <c r="BL195" s="14" t="s">
        <v>243</v>
      </c>
      <c r="BM195" s="159" t="s">
        <v>4521</v>
      </c>
    </row>
    <row r="196" spans="1:65" s="2" customFormat="1" ht="16.5" customHeight="1" x14ac:dyDescent="0.2">
      <c r="A196" s="29"/>
      <c r="B196" s="146"/>
      <c r="C196" s="161" t="s">
        <v>407</v>
      </c>
      <c r="D196" s="161" t="s">
        <v>310</v>
      </c>
      <c r="E196" s="162"/>
      <c r="F196" s="163" t="s">
        <v>4522</v>
      </c>
      <c r="G196" s="164" t="s">
        <v>307</v>
      </c>
      <c r="H196" s="165">
        <v>1</v>
      </c>
      <c r="I196" s="166"/>
      <c r="J196" s="167">
        <f t="shared" si="10"/>
        <v>0</v>
      </c>
      <c r="K196" s="168"/>
      <c r="L196" s="169"/>
      <c r="M196" s="170" t="s">
        <v>1</v>
      </c>
      <c r="N196" s="171" t="s">
        <v>43</v>
      </c>
      <c r="O196" s="54"/>
      <c r="P196" s="157">
        <f t="shared" si="11"/>
        <v>0</v>
      </c>
      <c r="Q196" s="157">
        <v>2.0000000000000002E-5</v>
      </c>
      <c r="R196" s="157">
        <f t="shared" si="12"/>
        <v>2.0000000000000002E-5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262</v>
      </c>
      <c r="AT196" s="159" t="s">
        <v>310</v>
      </c>
      <c r="AU196" s="159" t="s">
        <v>89</v>
      </c>
      <c r="AY196" s="14" t="s">
        <v>237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243</v>
      </c>
      <c r="BM196" s="159" t="s">
        <v>4523</v>
      </c>
    </row>
    <row r="197" spans="1:65" s="2" customFormat="1" ht="21.75" customHeight="1" x14ac:dyDescent="0.2">
      <c r="A197" s="29"/>
      <c r="B197" s="146"/>
      <c r="C197" s="147" t="s">
        <v>410</v>
      </c>
      <c r="D197" s="147" t="s">
        <v>240</v>
      </c>
      <c r="E197" s="148"/>
      <c r="F197" s="149" t="s">
        <v>4524</v>
      </c>
      <c r="G197" s="150" t="s">
        <v>307</v>
      </c>
      <c r="H197" s="151">
        <v>8</v>
      </c>
      <c r="I197" s="152"/>
      <c r="J197" s="153">
        <f t="shared" si="1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11"/>
        <v>0</v>
      </c>
      <c r="Q197" s="157">
        <v>5.0000000000000002E-5</v>
      </c>
      <c r="R197" s="157">
        <f t="shared" si="12"/>
        <v>4.0000000000000002E-4</v>
      </c>
      <c r="S197" s="157">
        <v>0</v>
      </c>
      <c r="T197" s="158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243</v>
      </c>
      <c r="AT197" s="159" t="s">
        <v>240</v>
      </c>
      <c r="AU197" s="159" t="s">
        <v>89</v>
      </c>
      <c r="AY197" s="14" t="s">
        <v>237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4" t="s">
        <v>89</v>
      </c>
      <c r="BK197" s="160">
        <f t="shared" si="19"/>
        <v>0</v>
      </c>
      <c r="BL197" s="14" t="s">
        <v>243</v>
      </c>
      <c r="BM197" s="159" t="s">
        <v>4525</v>
      </c>
    </row>
    <row r="198" spans="1:65" s="2" customFormat="1" ht="21.75" customHeight="1" x14ac:dyDescent="0.2">
      <c r="A198" s="29"/>
      <c r="B198" s="146"/>
      <c r="C198" s="161" t="s">
        <v>251</v>
      </c>
      <c r="D198" s="161" t="s">
        <v>310</v>
      </c>
      <c r="E198" s="162"/>
      <c r="F198" s="163" t="s">
        <v>4526</v>
      </c>
      <c r="G198" s="164" t="s">
        <v>307</v>
      </c>
      <c r="H198" s="165">
        <v>8</v>
      </c>
      <c r="I198" s="166"/>
      <c r="J198" s="167">
        <f t="shared" si="10"/>
        <v>0</v>
      </c>
      <c r="K198" s="168"/>
      <c r="L198" s="169"/>
      <c r="M198" s="170" t="s">
        <v>1</v>
      </c>
      <c r="N198" s="171" t="s">
        <v>43</v>
      </c>
      <c r="O198" s="54"/>
      <c r="P198" s="157">
        <f t="shared" si="11"/>
        <v>0</v>
      </c>
      <c r="Q198" s="157">
        <v>1.67E-3</v>
      </c>
      <c r="R198" s="157">
        <f t="shared" si="12"/>
        <v>1.336E-2</v>
      </c>
      <c r="S198" s="157">
        <v>0</v>
      </c>
      <c r="T198" s="158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262</v>
      </c>
      <c r="AT198" s="159" t="s">
        <v>310</v>
      </c>
      <c r="AU198" s="159" t="s">
        <v>89</v>
      </c>
      <c r="AY198" s="14" t="s">
        <v>237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4" t="s">
        <v>89</v>
      </c>
      <c r="BK198" s="160">
        <f t="shared" si="19"/>
        <v>0</v>
      </c>
      <c r="BL198" s="14" t="s">
        <v>243</v>
      </c>
      <c r="BM198" s="159" t="s">
        <v>4527</v>
      </c>
    </row>
    <row r="199" spans="1:65" s="2" customFormat="1" ht="16.5" customHeight="1" x14ac:dyDescent="0.2">
      <c r="A199" s="29"/>
      <c r="B199" s="146"/>
      <c r="C199" s="147" t="s">
        <v>416</v>
      </c>
      <c r="D199" s="147" t="s">
        <v>240</v>
      </c>
      <c r="E199" s="148"/>
      <c r="F199" s="149" t="s">
        <v>4155</v>
      </c>
      <c r="G199" s="150" t="s">
        <v>376</v>
      </c>
      <c r="H199" s="151">
        <v>222.55</v>
      </c>
      <c r="I199" s="152"/>
      <c r="J199" s="153">
        <f t="shared" si="1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11"/>
        <v>0</v>
      </c>
      <c r="Q199" s="157">
        <v>0</v>
      </c>
      <c r="R199" s="157">
        <f t="shared" si="12"/>
        <v>0</v>
      </c>
      <c r="S199" s="157">
        <v>0</v>
      </c>
      <c r="T199" s="158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243</v>
      </c>
      <c r="AT199" s="159" t="s">
        <v>240</v>
      </c>
      <c r="AU199" s="159" t="s">
        <v>89</v>
      </c>
      <c r="AY199" s="14" t="s">
        <v>237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4" t="s">
        <v>89</v>
      </c>
      <c r="BK199" s="160">
        <f t="shared" si="19"/>
        <v>0</v>
      </c>
      <c r="BL199" s="14" t="s">
        <v>243</v>
      </c>
      <c r="BM199" s="159" t="s">
        <v>4528</v>
      </c>
    </row>
    <row r="200" spans="1:65" s="2" customFormat="1" ht="16.5" customHeight="1" x14ac:dyDescent="0.2">
      <c r="A200" s="29"/>
      <c r="B200" s="146"/>
      <c r="C200" s="147" t="s">
        <v>254</v>
      </c>
      <c r="D200" s="147" t="s">
        <v>240</v>
      </c>
      <c r="E200" s="148"/>
      <c r="F200" s="149" t="s">
        <v>4529</v>
      </c>
      <c r="G200" s="150" t="s">
        <v>376</v>
      </c>
      <c r="H200" s="151">
        <v>198</v>
      </c>
      <c r="I200" s="152"/>
      <c r="J200" s="153">
        <f t="shared" si="1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11"/>
        <v>0</v>
      </c>
      <c r="Q200" s="157">
        <v>0</v>
      </c>
      <c r="R200" s="157">
        <f t="shared" si="12"/>
        <v>0</v>
      </c>
      <c r="S200" s="157">
        <v>0</v>
      </c>
      <c r="T200" s="158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243</v>
      </c>
      <c r="AT200" s="159" t="s">
        <v>240</v>
      </c>
      <c r="AU200" s="159" t="s">
        <v>89</v>
      </c>
      <c r="AY200" s="14" t="s">
        <v>237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4" t="s">
        <v>89</v>
      </c>
      <c r="BK200" s="160">
        <f t="shared" si="19"/>
        <v>0</v>
      </c>
      <c r="BL200" s="14" t="s">
        <v>243</v>
      </c>
      <c r="BM200" s="159" t="s">
        <v>4530</v>
      </c>
    </row>
    <row r="201" spans="1:65" s="2" customFormat="1" ht="16.5" customHeight="1" x14ac:dyDescent="0.2">
      <c r="A201" s="29"/>
      <c r="B201" s="146"/>
      <c r="C201" s="147" t="s">
        <v>422</v>
      </c>
      <c r="D201" s="147" t="s">
        <v>240</v>
      </c>
      <c r="E201" s="148"/>
      <c r="F201" s="149" t="s">
        <v>4531</v>
      </c>
      <c r="G201" s="150" t="s">
        <v>376</v>
      </c>
      <c r="H201" s="151">
        <v>158.5</v>
      </c>
      <c r="I201" s="152"/>
      <c r="J201" s="153">
        <f t="shared" si="1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11"/>
        <v>0</v>
      </c>
      <c r="Q201" s="157">
        <v>0</v>
      </c>
      <c r="R201" s="157">
        <f t="shared" si="12"/>
        <v>0</v>
      </c>
      <c r="S201" s="157">
        <v>0</v>
      </c>
      <c r="T201" s="158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243</v>
      </c>
      <c r="AT201" s="159" t="s">
        <v>240</v>
      </c>
      <c r="AU201" s="159" t="s">
        <v>89</v>
      </c>
      <c r="AY201" s="14" t="s">
        <v>237</v>
      </c>
      <c r="BE201" s="160">
        <f t="shared" si="14"/>
        <v>0</v>
      </c>
      <c r="BF201" s="160">
        <f t="shared" si="15"/>
        <v>0</v>
      </c>
      <c r="BG201" s="160">
        <f t="shared" si="16"/>
        <v>0</v>
      </c>
      <c r="BH201" s="160">
        <f t="shared" si="17"/>
        <v>0</v>
      </c>
      <c r="BI201" s="160">
        <f t="shared" si="18"/>
        <v>0</v>
      </c>
      <c r="BJ201" s="14" t="s">
        <v>89</v>
      </c>
      <c r="BK201" s="160">
        <f t="shared" si="19"/>
        <v>0</v>
      </c>
      <c r="BL201" s="14" t="s">
        <v>243</v>
      </c>
      <c r="BM201" s="159" t="s">
        <v>4532</v>
      </c>
    </row>
    <row r="202" spans="1:65" s="2" customFormat="1" ht="21.75" customHeight="1" x14ac:dyDescent="0.2">
      <c r="A202" s="29"/>
      <c r="B202" s="146"/>
      <c r="C202" s="147" t="s">
        <v>256</v>
      </c>
      <c r="D202" s="147" t="s">
        <v>240</v>
      </c>
      <c r="E202" s="148"/>
      <c r="F202" s="149" t="s">
        <v>4533</v>
      </c>
      <c r="G202" s="150" t="s">
        <v>307</v>
      </c>
      <c r="H202" s="151">
        <v>1</v>
      </c>
      <c r="I202" s="152"/>
      <c r="J202" s="153">
        <f t="shared" si="1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11"/>
        <v>0</v>
      </c>
      <c r="Q202" s="157">
        <v>0</v>
      </c>
      <c r="R202" s="157">
        <f t="shared" si="12"/>
        <v>0</v>
      </c>
      <c r="S202" s="157">
        <v>0</v>
      </c>
      <c r="T202" s="158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243</v>
      </c>
      <c r="AT202" s="159" t="s">
        <v>240</v>
      </c>
      <c r="AU202" s="159" t="s">
        <v>89</v>
      </c>
      <c r="AY202" s="14" t="s">
        <v>237</v>
      </c>
      <c r="BE202" s="160">
        <f t="shared" si="14"/>
        <v>0</v>
      </c>
      <c r="BF202" s="160">
        <f t="shared" si="15"/>
        <v>0</v>
      </c>
      <c r="BG202" s="160">
        <f t="shared" si="16"/>
        <v>0</v>
      </c>
      <c r="BH202" s="160">
        <f t="shared" si="17"/>
        <v>0</v>
      </c>
      <c r="BI202" s="160">
        <f t="shared" si="18"/>
        <v>0</v>
      </c>
      <c r="BJ202" s="14" t="s">
        <v>89</v>
      </c>
      <c r="BK202" s="160">
        <f t="shared" si="19"/>
        <v>0</v>
      </c>
      <c r="BL202" s="14" t="s">
        <v>243</v>
      </c>
      <c r="BM202" s="159" t="s">
        <v>4534</v>
      </c>
    </row>
    <row r="203" spans="1:65" s="2" customFormat="1" ht="55.5" customHeight="1" x14ac:dyDescent="0.2">
      <c r="A203" s="29"/>
      <c r="B203" s="146"/>
      <c r="C203" s="161" t="s">
        <v>427</v>
      </c>
      <c r="D203" s="161" t="s">
        <v>310</v>
      </c>
      <c r="E203" s="162"/>
      <c r="F203" s="163" t="s">
        <v>4535</v>
      </c>
      <c r="G203" s="164" t="s">
        <v>307</v>
      </c>
      <c r="H203" s="165">
        <v>1</v>
      </c>
      <c r="I203" s="166"/>
      <c r="J203" s="167">
        <f t="shared" si="10"/>
        <v>0</v>
      </c>
      <c r="K203" s="168"/>
      <c r="L203" s="169"/>
      <c r="M203" s="170" t="s">
        <v>1</v>
      </c>
      <c r="N203" s="171" t="s">
        <v>43</v>
      </c>
      <c r="O203" s="54"/>
      <c r="P203" s="157">
        <f t="shared" si="11"/>
        <v>0</v>
      </c>
      <c r="Q203" s="157">
        <v>7</v>
      </c>
      <c r="R203" s="157">
        <f t="shared" si="12"/>
        <v>7</v>
      </c>
      <c r="S203" s="157">
        <v>0</v>
      </c>
      <c r="T203" s="158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262</v>
      </c>
      <c r="AT203" s="159" t="s">
        <v>310</v>
      </c>
      <c r="AU203" s="159" t="s">
        <v>89</v>
      </c>
      <c r="AY203" s="14" t="s">
        <v>237</v>
      </c>
      <c r="BE203" s="160">
        <f t="shared" si="14"/>
        <v>0</v>
      </c>
      <c r="BF203" s="160">
        <f t="shared" si="15"/>
        <v>0</v>
      </c>
      <c r="BG203" s="160">
        <f t="shared" si="16"/>
        <v>0</v>
      </c>
      <c r="BH203" s="160">
        <f t="shared" si="17"/>
        <v>0</v>
      </c>
      <c r="BI203" s="160">
        <f t="shared" si="18"/>
        <v>0</v>
      </c>
      <c r="BJ203" s="14" t="s">
        <v>89</v>
      </c>
      <c r="BK203" s="160">
        <f t="shared" si="19"/>
        <v>0</v>
      </c>
      <c r="BL203" s="14" t="s">
        <v>243</v>
      </c>
      <c r="BM203" s="159" t="s">
        <v>4536</v>
      </c>
    </row>
    <row r="204" spans="1:65" s="2" customFormat="1" ht="33" customHeight="1" x14ac:dyDescent="0.2">
      <c r="A204" s="29"/>
      <c r="B204" s="146"/>
      <c r="C204" s="147" t="s">
        <v>430</v>
      </c>
      <c r="D204" s="147" t="s">
        <v>240</v>
      </c>
      <c r="E204" s="148"/>
      <c r="F204" s="149" t="s">
        <v>4537</v>
      </c>
      <c r="G204" s="150" t="s">
        <v>307</v>
      </c>
      <c r="H204" s="151">
        <v>22</v>
      </c>
      <c r="I204" s="152"/>
      <c r="J204" s="153">
        <f t="shared" si="1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11"/>
        <v>0</v>
      </c>
      <c r="Q204" s="157">
        <v>0</v>
      </c>
      <c r="R204" s="157">
        <f t="shared" si="12"/>
        <v>0</v>
      </c>
      <c r="S204" s="157">
        <v>0</v>
      </c>
      <c r="T204" s="158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243</v>
      </c>
      <c r="AT204" s="159" t="s">
        <v>240</v>
      </c>
      <c r="AU204" s="159" t="s">
        <v>89</v>
      </c>
      <c r="AY204" s="14" t="s">
        <v>237</v>
      </c>
      <c r="BE204" s="160">
        <f t="shared" si="14"/>
        <v>0</v>
      </c>
      <c r="BF204" s="160">
        <f t="shared" si="15"/>
        <v>0</v>
      </c>
      <c r="BG204" s="160">
        <f t="shared" si="16"/>
        <v>0</v>
      </c>
      <c r="BH204" s="160">
        <f t="shared" si="17"/>
        <v>0</v>
      </c>
      <c r="BI204" s="160">
        <f t="shared" si="18"/>
        <v>0</v>
      </c>
      <c r="BJ204" s="14" t="s">
        <v>89</v>
      </c>
      <c r="BK204" s="160">
        <f t="shared" si="19"/>
        <v>0</v>
      </c>
      <c r="BL204" s="14" t="s">
        <v>243</v>
      </c>
      <c r="BM204" s="159" t="s">
        <v>4538</v>
      </c>
    </row>
    <row r="205" spans="1:65" s="2" customFormat="1" ht="21.75" customHeight="1" x14ac:dyDescent="0.2">
      <c r="A205" s="29"/>
      <c r="B205" s="146"/>
      <c r="C205" s="161" t="s">
        <v>433</v>
      </c>
      <c r="D205" s="161" t="s">
        <v>310</v>
      </c>
      <c r="E205" s="162"/>
      <c r="F205" s="163" t="s">
        <v>4539</v>
      </c>
      <c r="G205" s="164" t="s">
        <v>307</v>
      </c>
      <c r="H205" s="165">
        <v>5</v>
      </c>
      <c r="I205" s="166"/>
      <c r="J205" s="167">
        <f t="shared" si="10"/>
        <v>0</v>
      </c>
      <c r="K205" s="168"/>
      <c r="L205" s="169"/>
      <c r="M205" s="170" t="s">
        <v>1</v>
      </c>
      <c r="N205" s="171" t="s">
        <v>43</v>
      </c>
      <c r="O205" s="54"/>
      <c r="P205" s="157">
        <f t="shared" si="11"/>
        <v>0</v>
      </c>
      <c r="Q205" s="157">
        <v>2.298E-2</v>
      </c>
      <c r="R205" s="157">
        <f t="shared" si="12"/>
        <v>0.1149</v>
      </c>
      <c r="S205" s="157">
        <v>0</v>
      </c>
      <c r="T205" s="158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262</v>
      </c>
      <c r="AT205" s="159" t="s">
        <v>310</v>
      </c>
      <c r="AU205" s="159" t="s">
        <v>89</v>
      </c>
      <c r="AY205" s="14" t="s">
        <v>237</v>
      </c>
      <c r="BE205" s="160">
        <f t="shared" si="14"/>
        <v>0</v>
      </c>
      <c r="BF205" s="160">
        <f t="shared" si="15"/>
        <v>0</v>
      </c>
      <c r="BG205" s="160">
        <f t="shared" si="16"/>
        <v>0</v>
      </c>
      <c r="BH205" s="160">
        <f t="shared" si="17"/>
        <v>0</v>
      </c>
      <c r="BI205" s="160">
        <f t="shared" si="18"/>
        <v>0</v>
      </c>
      <c r="BJ205" s="14" t="s">
        <v>89</v>
      </c>
      <c r="BK205" s="160">
        <f t="shared" si="19"/>
        <v>0</v>
      </c>
      <c r="BL205" s="14" t="s">
        <v>243</v>
      </c>
      <c r="BM205" s="159" t="s">
        <v>4540</v>
      </c>
    </row>
    <row r="206" spans="1:65" s="2" customFormat="1" ht="21.75" customHeight="1" x14ac:dyDescent="0.2">
      <c r="A206" s="29"/>
      <c r="B206" s="146"/>
      <c r="C206" s="161" t="s">
        <v>436</v>
      </c>
      <c r="D206" s="161" t="s">
        <v>310</v>
      </c>
      <c r="E206" s="162"/>
      <c r="F206" s="163" t="s">
        <v>4541</v>
      </c>
      <c r="G206" s="164" t="s">
        <v>307</v>
      </c>
      <c r="H206" s="165">
        <v>2</v>
      </c>
      <c r="I206" s="166"/>
      <c r="J206" s="167">
        <f t="shared" si="10"/>
        <v>0</v>
      </c>
      <c r="K206" s="168"/>
      <c r="L206" s="169"/>
      <c r="M206" s="170" t="s">
        <v>1</v>
      </c>
      <c r="N206" s="171" t="s">
        <v>43</v>
      </c>
      <c r="O206" s="54"/>
      <c r="P206" s="157">
        <f t="shared" si="11"/>
        <v>0</v>
      </c>
      <c r="Q206" s="157">
        <v>2.571E-2</v>
      </c>
      <c r="R206" s="157">
        <f t="shared" si="12"/>
        <v>5.142E-2</v>
      </c>
      <c r="S206" s="157">
        <v>0</v>
      </c>
      <c r="T206" s="158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262</v>
      </c>
      <c r="AT206" s="159" t="s">
        <v>310</v>
      </c>
      <c r="AU206" s="159" t="s">
        <v>89</v>
      </c>
      <c r="AY206" s="14" t="s">
        <v>237</v>
      </c>
      <c r="BE206" s="160">
        <f t="shared" si="14"/>
        <v>0</v>
      </c>
      <c r="BF206" s="160">
        <f t="shared" si="15"/>
        <v>0</v>
      </c>
      <c r="BG206" s="160">
        <f t="shared" si="16"/>
        <v>0</v>
      </c>
      <c r="BH206" s="160">
        <f t="shared" si="17"/>
        <v>0</v>
      </c>
      <c r="BI206" s="160">
        <f t="shared" si="18"/>
        <v>0</v>
      </c>
      <c r="BJ206" s="14" t="s">
        <v>89</v>
      </c>
      <c r="BK206" s="160">
        <f t="shared" si="19"/>
        <v>0</v>
      </c>
      <c r="BL206" s="14" t="s">
        <v>243</v>
      </c>
      <c r="BM206" s="159" t="s">
        <v>4542</v>
      </c>
    </row>
    <row r="207" spans="1:65" s="2" customFormat="1" ht="21.75" customHeight="1" x14ac:dyDescent="0.2">
      <c r="A207" s="29"/>
      <c r="B207" s="146"/>
      <c r="C207" s="161" t="s">
        <v>439</v>
      </c>
      <c r="D207" s="161" t="s">
        <v>310</v>
      </c>
      <c r="E207" s="162"/>
      <c r="F207" s="163" t="s">
        <v>4543</v>
      </c>
      <c r="G207" s="164" t="s">
        <v>307</v>
      </c>
      <c r="H207" s="165">
        <v>4</v>
      </c>
      <c r="I207" s="166"/>
      <c r="J207" s="167">
        <f t="shared" si="10"/>
        <v>0</v>
      </c>
      <c r="K207" s="168"/>
      <c r="L207" s="169"/>
      <c r="M207" s="170" t="s">
        <v>1</v>
      </c>
      <c r="N207" s="171" t="s">
        <v>43</v>
      </c>
      <c r="O207" s="54"/>
      <c r="P207" s="157">
        <f t="shared" si="11"/>
        <v>0</v>
      </c>
      <c r="Q207" s="157">
        <v>2.6710000000000001E-2</v>
      </c>
      <c r="R207" s="157">
        <f t="shared" si="12"/>
        <v>0.10684</v>
      </c>
      <c r="S207" s="157">
        <v>0</v>
      </c>
      <c r="T207" s="158">
        <f t="shared" si="1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262</v>
      </c>
      <c r="AT207" s="159" t="s">
        <v>310</v>
      </c>
      <c r="AU207" s="159" t="s">
        <v>89</v>
      </c>
      <c r="AY207" s="14" t="s">
        <v>237</v>
      </c>
      <c r="BE207" s="160">
        <f t="shared" si="14"/>
        <v>0</v>
      </c>
      <c r="BF207" s="160">
        <f t="shared" si="15"/>
        <v>0</v>
      </c>
      <c r="BG207" s="160">
        <f t="shared" si="16"/>
        <v>0</v>
      </c>
      <c r="BH207" s="160">
        <f t="shared" si="17"/>
        <v>0</v>
      </c>
      <c r="BI207" s="160">
        <f t="shared" si="18"/>
        <v>0</v>
      </c>
      <c r="BJ207" s="14" t="s">
        <v>89</v>
      </c>
      <c r="BK207" s="160">
        <f t="shared" si="19"/>
        <v>0</v>
      </c>
      <c r="BL207" s="14" t="s">
        <v>243</v>
      </c>
      <c r="BM207" s="159" t="s">
        <v>4544</v>
      </c>
    </row>
    <row r="208" spans="1:65" s="2" customFormat="1" ht="21.75" customHeight="1" x14ac:dyDescent="0.2">
      <c r="A208" s="29"/>
      <c r="B208" s="146"/>
      <c r="C208" s="161" t="s">
        <v>442</v>
      </c>
      <c r="D208" s="161" t="s">
        <v>310</v>
      </c>
      <c r="E208" s="162"/>
      <c r="F208" s="163" t="s">
        <v>4545</v>
      </c>
      <c r="G208" s="164" t="s">
        <v>307</v>
      </c>
      <c r="H208" s="165">
        <v>3</v>
      </c>
      <c r="I208" s="166"/>
      <c r="J208" s="167">
        <f t="shared" ref="J208:J233" si="20">ROUND(I208*H208,2)</f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ref="P208:P233" si="21">O208*H208</f>
        <v>0</v>
      </c>
      <c r="Q208" s="157">
        <v>2.0230000000000001E-2</v>
      </c>
      <c r="R208" s="157">
        <f t="shared" ref="R208:R233" si="22">Q208*H208</f>
        <v>6.0690000000000008E-2</v>
      </c>
      <c r="S208" s="157">
        <v>0</v>
      </c>
      <c r="T208" s="158">
        <f t="shared" ref="T208:T233" si="2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262</v>
      </c>
      <c r="AT208" s="159" t="s">
        <v>310</v>
      </c>
      <c r="AU208" s="159" t="s">
        <v>89</v>
      </c>
      <c r="AY208" s="14" t="s">
        <v>237</v>
      </c>
      <c r="BE208" s="160">
        <f t="shared" ref="BE208:BE233" si="24">IF(N208="základná",J208,0)</f>
        <v>0</v>
      </c>
      <c r="BF208" s="160">
        <f t="shared" ref="BF208:BF233" si="25">IF(N208="znížená",J208,0)</f>
        <v>0</v>
      </c>
      <c r="BG208" s="160">
        <f t="shared" ref="BG208:BG233" si="26">IF(N208="zákl. prenesená",J208,0)</f>
        <v>0</v>
      </c>
      <c r="BH208" s="160">
        <f t="shared" ref="BH208:BH233" si="27">IF(N208="zníž. prenesená",J208,0)</f>
        <v>0</v>
      </c>
      <c r="BI208" s="160">
        <f t="shared" ref="BI208:BI233" si="28">IF(N208="nulová",J208,0)</f>
        <v>0</v>
      </c>
      <c r="BJ208" s="14" t="s">
        <v>89</v>
      </c>
      <c r="BK208" s="160">
        <f t="shared" ref="BK208:BK233" si="29">ROUND(I208*H208,2)</f>
        <v>0</v>
      </c>
      <c r="BL208" s="14" t="s">
        <v>243</v>
      </c>
      <c r="BM208" s="159" t="s">
        <v>4546</v>
      </c>
    </row>
    <row r="209" spans="1:65" s="2" customFormat="1" ht="21.75" customHeight="1" x14ac:dyDescent="0.2">
      <c r="A209" s="29"/>
      <c r="B209" s="146"/>
      <c r="C209" s="161" t="s">
        <v>445</v>
      </c>
      <c r="D209" s="161" t="s">
        <v>310</v>
      </c>
      <c r="E209" s="162"/>
      <c r="F209" s="163" t="s">
        <v>4547</v>
      </c>
      <c r="G209" s="164" t="s">
        <v>307</v>
      </c>
      <c r="H209" s="165">
        <v>7</v>
      </c>
      <c r="I209" s="166"/>
      <c r="J209" s="167">
        <f t="shared" si="20"/>
        <v>0</v>
      </c>
      <c r="K209" s="168"/>
      <c r="L209" s="169"/>
      <c r="M209" s="170" t="s">
        <v>1</v>
      </c>
      <c r="N209" s="171" t="s">
        <v>43</v>
      </c>
      <c r="O209" s="54"/>
      <c r="P209" s="157">
        <f t="shared" si="21"/>
        <v>0</v>
      </c>
      <c r="Q209" s="157">
        <v>2.2620000000000001E-2</v>
      </c>
      <c r="R209" s="157">
        <f t="shared" si="22"/>
        <v>0.15834000000000001</v>
      </c>
      <c r="S209" s="157">
        <v>0</v>
      </c>
      <c r="T209" s="158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262</v>
      </c>
      <c r="AT209" s="159" t="s">
        <v>310</v>
      </c>
      <c r="AU209" s="159" t="s">
        <v>89</v>
      </c>
      <c r="AY209" s="14" t="s">
        <v>237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243</v>
      </c>
      <c r="BM209" s="159" t="s">
        <v>4548</v>
      </c>
    </row>
    <row r="210" spans="1:65" s="2" customFormat="1" ht="21.75" customHeight="1" x14ac:dyDescent="0.2">
      <c r="A210" s="29"/>
      <c r="B210" s="146"/>
      <c r="C210" s="161" t="s">
        <v>448</v>
      </c>
      <c r="D210" s="161" t="s">
        <v>310</v>
      </c>
      <c r="E210" s="162"/>
      <c r="F210" s="163" t="s">
        <v>4549</v>
      </c>
      <c r="G210" s="164" t="s">
        <v>307</v>
      </c>
      <c r="H210" s="165">
        <v>1</v>
      </c>
      <c r="I210" s="166"/>
      <c r="J210" s="167">
        <f t="shared" si="20"/>
        <v>0</v>
      </c>
      <c r="K210" s="168"/>
      <c r="L210" s="169"/>
      <c r="M210" s="170" t="s">
        <v>1</v>
      </c>
      <c r="N210" s="171" t="s">
        <v>43</v>
      </c>
      <c r="O210" s="54"/>
      <c r="P210" s="157">
        <f t="shared" si="21"/>
        <v>0</v>
      </c>
      <c r="Q210" s="157">
        <v>2.172E-2</v>
      </c>
      <c r="R210" s="157">
        <f t="shared" si="22"/>
        <v>2.172E-2</v>
      </c>
      <c r="S210" s="157">
        <v>0</v>
      </c>
      <c r="T210" s="158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262</v>
      </c>
      <c r="AT210" s="159" t="s">
        <v>310</v>
      </c>
      <c r="AU210" s="159" t="s">
        <v>89</v>
      </c>
      <c r="AY210" s="14" t="s">
        <v>237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243</v>
      </c>
      <c r="BM210" s="159" t="s">
        <v>4550</v>
      </c>
    </row>
    <row r="211" spans="1:65" s="2" customFormat="1" ht="21.75" customHeight="1" x14ac:dyDescent="0.2">
      <c r="A211" s="29"/>
      <c r="B211" s="146"/>
      <c r="C211" s="161" t="s">
        <v>452</v>
      </c>
      <c r="D211" s="161" t="s">
        <v>310</v>
      </c>
      <c r="E211" s="162"/>
      <c r="F211" s="163" t="s">
        <v>4551</v>
      </c>
      <c r="G211" s="164" t="s">
        <v>307</v>
      </c>
      <c r="H211" s="165">
        <v>8</v>
      </c>
      <c r="I211" s="166"/>
      <c r="J211" s="167">
        <f t="shared" si="20"/>
        <v>0</v>
      </c>
      <c r="K211" s="168"/>
      <c r="L211" s="169"/>
      <c r="M211" s="170" t="s">
        <v>1</v>
      </c>
      <c r="N211" s="171" t="s">
        <v>43</v>
      </c>
      <c r="O211" s="54"/>
      <c r="P211" s="157">
        <f t="shared" si="21"/>
        <v>0</v>
      </c>
      <c r="Q211" s="157">
        <v>4.8439999999999997E-2</v>
      </c>
      <c r="R211" s="157">
        <f t="shared" si="22"/>
        <v>0.38751999999999998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262</v>
      </c>
      <c r="AT211" s="159" t="s">
        <v>310</v>
      </c>
      <c r="AU211" s="159" t="s">
        <v>89</v>
      </c>
      <c r="AY211" s="14" t="s">
        <v>237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243</v>
      </c>
      <c r="BM211" s="159" t="s">
        <v>4552</v>
      </c>
    </row>
    <row r="212" spans="1:65" s="2" customFormat="1" ht="21.75" customHeight="1" x14ac:dyDescent="0.2">
      <c r="A212" s="29"/>
      <c r="B212" s="146"/>
      <c r="C212" s="161" t="s">
        <v>457</v>
      </c>
      <c r="D212" s="161" t="s">
        <v>310</v>
      </c>
      <c r="E212" s="162"/>
      <c r="F212" s="163" t="s">
        <v>4553</v>
      </c>
      <c r="G212" s="164" t="s">
        <v>307</v>
      </c>
      <c r="H212" s="165">
        <v>11</v>
      </c>
      <c r="I212" s="166"/>
      <c r="J212" s="167">
        <f t="shared" si="20"/>
        <v>0</v>
      </c>
      <c r="K212" s="168"/>
      <c r="L212" s="169"/>
      <c r="M212" s="170" t="s">
        <v>1</v>
      </c>
      <c r="N212" s="171" t="s">
        <v>43</v>
      </c>
      <c r="O212" s="54"/>
      <c r="P212" s="157">
        <f t="shared" si="21"/>
        <v>0</v>
      </c>
      <c r="Q212" s="157">
        <v>0.05</v>
      </c>
      <c r="R212" s="157">
        <f t="shared" si="22"/>
        <v>0.55000000000000004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262</v>
      </c>
      <c r="AT212" s="159" t="s">
        <v>310</v>
      </c>
      <c r="AU212" s="159" t="s">
        <v>89</v>
      </c>
      <c r="AY212" s="14" t="s">
        <v>237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243</v>
      </c>
      <c r="BM212" s="159" t="s">
        <v>4554</v>
      </c>
    </row>
    <row r="213" spans="1:65" s="2" customFormat="1" ht="21.75" customHeight="1" x14ac:dyDescent="0.2">
      <c r="A213" s="29"/>
      <c r="B213" s="146"/>
      <c r="C213" s="161" t="s">
        <v>460</v>
      </c>
      <c r="D213" s="161" t="s">
        <v>310</v>
      </c>
      <c r="E213" s="162"/>
      <c r="F213" s="163" t="s">
        <v>4555</v>
      </c>
      <c r="G213" s="164" t="s">
        <v>307</v>
      </c>
      <c r="H213" s="165">
        <v>11</v>
      </c>
      <c r="I213" s="166"/>
      <c r="J213" s="167">
        <f t="shared" si="2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21"/>
        <v>0</v>
      </c>
      <c r="Q213" s="157">
        <v>1.75E-3</v>
      </c>
      <c r="R213" s="157">
        <f t="shared" si="22"/>
        <v>1.925E-2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262</v>
      </c>
      <c r="AT213" s="159" t="s">
        <v>310</v>
      </c>
      <c r="AU213" s="159" t="s">
        <v>89</v>
      </c>
      <c r="AY213" s="14" t="s">
        <v>237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243</v>
      </c>
      <c r="BM213" s="159" t="s">
        <v>4556</v>
      </c>
    </row>
    <row r="214" spans="1:65" s="2" customFormat="1" ht="16.5" customHeight="1" x14ac:dyDescent="0.2">
      <c r="A214" s="29"/>
      <c r="B214" s="146"/>
      <c r="C214" s="161" t="s">
        <v>464</v>
      </c>
      <c r="D214" s="161" t="s">
        <v>310</v>
      </c>
      <c r="E214" s="162"/>
      <c r="F214" s="163" t="s">
        <v>4557</v>
      </c>
      <c r="G214" s="164" t="s">
        <v>307</v>
      </c>
      <c r="H214" s="165">
        <v>12</v>
      </c>
      <c r="I214" s="166"/>
      <c r="J214" s="167">
        <f t="shared" si="2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21"/>
        <v>0</v>
      </c>
      <c r="Q214" s="157">
        <v>5.6800000000000003E-2</v>
      </c>
      <c r="R214" s="157">
        <f t="shared" si="22"/>
        <v>0.68159999999999998</v>
      </c>
      <c r="S214" s="157">
        <v>0</v>
      </c>
      <c r="T214" s="158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262</v>
      </c>
      <c r="AT214" s="159" t="s">
        <v>310</v>
      </c>
      <c r="AU214" s="159" t="s">
        <v>89</v>
      </c>
      <c r="AY214" s="14" t="s">
        <v>237</v>
      </c>
      <c r="BE214" s="160">
        <f t="shared" si="24"/>
        <v>0</v>
      </c>
      <c r="BF214" s="160">
        <f t="shared" si="25"/>
        <v>0</v>
      </c>
      <c r="BG214" s="160">
        <f t="shared" si="26"/>
        <v>0</v>
      </c>
      <c r="BH214" s="160">
        <f t="shared" si="27"/>
        <v>0</v>
      </c>
      <c r="BI214" s="160">
        <f t="shared" si="28"/>
        <v>0</v>
      </c>
      <c r="BJ214" s="14" t="s">
        <v>89</v>
      </c>
      <c r="BK214" s="160">
        <f t="shared" si="29"/>
        <v>0</v>
      </c>
      <c r="BL214" s="14" t="s">
        <v>243</v>
      </c>
      <c r="BM214" s="159" t="s">
        <v>4558</v>
      </c>
    </row>
    <row r="215" spans="1:65" s="2" customFormat="1" ht="16.5" customHeight="1" x14ac:dyDescent="0.2">
      <c r="A215" s="29"/>
      <c r="B215" s="146"/>
      <c r="C215" s="161" t="s">
        <v>468</v>
      </c>
      <c r="D215" s="161" t="s">
        <v>310</v>
      </c>
      <c r="E215" s="162"/>
      <c r="F215" s="163" t="s">
        <v>4559</v>
      </c>
      <c r="G215" s="164" t="s">
        <v>307</v>
      </c>
      <c r="H215" s="165">
        <v>10</v>
      </c>
      <c r="I215" s="166"/>
      <c r="J215" s="167">
        <f t="shared" si="20"/>
        <v>0</v>
      </c>
      <c r="K215" s="168"/>
      <c r="L215" s="169"/>
      <c r="M215" s="170" t="s">
        <v>1</v>
      </c>
      <c r="N215" s="171" t="s">
        <v>43</v>
      </c>
      <c r="O215" s="54"/>
      <c r="P215" s="157">
        <f t="shared" si="21"/>
        <v>0</v>
      </c>
      <c r="Q215" s="157">
        <v>8.6400000000000005E-2</v>
      </c>
      <c r="R215" s="157">
        <f t="shared" si="22"/>
        <v>0.8640000000000001</v>
      </c>
      <c r="S215" s="157">
        <v>0</v>
      </c>
      <c r="T215" s="158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262</v>
      </c>
      <c r="AT215" s="159" t="s">
        <v>310</v>
      </c>
      <c r="AU215" s="159" t="s">
        <v>89</v>
      </c>
      <c r="AY215" s="14" t="s">
        <v>237</v>
      </c>
      <c r="BE215" s="160">
        <f t="shared" si="24"/>
        <v>0</v>
      </c>
      <c r="BF215" s="160">
        <f t="shared" si="25"/>
        <v>0</v>
      </c>
      <c r="BG215" s="160">
        <f t="shared" si="26"/>
        <v>0</v>
      </c>
      <c r="BH215" s="160">
        <f t="shared" si="27"/>
        <v>0</v>
      </c>
      <c r="BI215" s="160">
        <f t="shared" si="28"/>
        <v>0</v>
      </c>
      <c r="BJ215" s="14" t="s">
        <v>89</v>
      </c>
      <c r="BK215" s="160">
        <f t="shared" si="29"/>
        <v>0</v>
      </c>
      <c r="BL215" s="14" t="s">
        <v>243</v>
      </c>
      <c r="BM215" s="159" t="s">
        <v>4560</v>
      </c>
    </row>
    <row r="216" spans="1:65" s="2" customFormat="1" ht="21.75" customHeight="1" x14ac:dyDescent="0.2">
      <c r="A216" s="29"/>
      <c r="B216" s="146"/>
      <c r="C216" s="161" t="s">
        <v>471</v>
      </c>
      <c r="D216" s="161" t="s">
        <v>310</v>
      </c>
      <c r="E216" s="162"/>
      <c r="F216" s="163" t="s">
        <v>4561</v>
      </c>
      <c r="G216" s="164" t="s">
        <v>307</v>
      </c>
      <c r="H216" s="165">
        <v>11</v>
      </c>
      <c r="I216" s="166"/>
      <c r="J216" s="167">
        <f t="shared" si="20"/>
        <v>0</v>
      </c>
      <c r="K216" s="168"/>
      <c r="L216" s="169"/>
      <c r="M216" s="170" t="s">
        <v>1</v>
      </c>
      <c r="N216" s="171" t="s">
        <v>43</v>
      </c>
      <c r="O216" s="54"/>
      <c r="P216" s="157">
        <f t="shared" si="21"/>
        <v>0</v>
      </c>
      <c r="Q216" s="157">
        <v>0.15229999999999999</v>
      </c>
      <c r="R216" s="157">
        <f t="shared" si="22"/>
        <v>1.6753</v>
      </c>
      <c r="S216" s="157">
        <v>0</v>
      </c>
      <c r="T216" s="158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262</v>
      </c>
      <c r="AT216" s="159" t="s">
        <v>310</v>
      </c>
      <c r="AU216" s="159" t="s">
        <v>89</v>
      </c>
      <c r="AY216" s="14" t="s">
        <v>237</v>
      </c>
      <c r="BE216" s="160">
        <f t="shared" si="24"/>
        <v>0</v>
      </c>
      <c r="BF216" s="160">
        <f t="shared" si="25"/>
        <v>0</v>
      </c>
      <c r="BG216" s="160">
        <f t="shared" si="26"/>
        <v>0</v>
      </c>
      <c r="BH216" s="160">
        <f t="shared" si="27"/>
        <v>0</v>
      </c>
      <c r="BI216" s="160">
        <f t="shared" si="28"/>
        <v>0</v>
      </c>
      <c r="BJ216" s="14" t="s">
        <v>89</v>
      </c>
      <c r="BK216" s="160">
        <f t="shared" si="29"/>
        <v>0</v>
      </c>
      <c r="BL216" s="14" t="s">
        <v>243</v>
      </c>
      <c r="BM216" s="159" t="s">
        <v>4562</v>
      </c>
    </row>
    <row r="217" spans="1:65" s="2" customFormat="1" ht="21.75" customHeight="1" x14ac:dyDescent="0.2">
      <c r="A217" s="29"/>
      <c r="B217" s="146"/>
      <c r="C217" s="147" t="s">
        <v>609</v>
      </c>
      <c r="D217" s="147" t="s">
        <v>240</v>
      </c>
      <c r="E217" s="148"/>
      <c r="F217" s="149" t="s">
        <v>4246</v>
      </c>
      <c r="G217" s="150" t="s">
        <v>307</v>
      </c>
      <c r="H217" s="151">
        <v>2</v>
      </c>
      <c r="I217" s="152"/>
      <c r="J217" s="153">
        <f t="shared" si="2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21"/>
        <v>0</v>
      </c>
      <c r="Q217" s="157">
        <v>6.3E-3</v>
      </c>
      <c r="R217" s="157">
        <f t="shared" si="22"/>
        <v>1.26E-2</v>
      </c>
      <c r="S217" s="157">
        <v>0</v>
      </c>
      <c r="T217" s="158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243</v>
      </c>
      <c r="AT217" s="159" t="s">
        <v>240</v>
      </c>
      <c r="AU217" s="159" t="s">
        <v>89</v>
      </c>
      <c r="AY217" s="14" t="s">
        <v>237</v>
      </c>
      <c r="BE217" s="160">
        <f t="shared" si="24"/>
        <v>0</v>
      </c>
      <c r="BF217" s="160">
        <f t="shared" si="25"/>
        <v>0</v>
      </c>
      <c r="BG217" s="160">
        <f t="shared" si="26"/>
        <v>0</v>
      </c>
      <c r="BH217" s="160">
        <f t="shared" si="27"/>
        <v>0</v>
      </c>
      <c r="BI217" s="160">
        <f t="shared" si="28"/>
        <v>0</v>
      </c>
      <c r="BJ217" s="14" t="s">
        <v>89</v>
      </c>
      <c r="BK217" s="160">
        <f t="shared" si="29"/>
        <v>0</v>
      </c>
      <c r="BL217" s="14" t="s">
        <v>243</v>
      </c>
      <c r="BM217" s="159" t="s">
        <v>4563</v>
      </c>
    </row>
    <row r="218" spans="1:65" s="2" customFormat="1" ht="21.75" customHeight="1" x14ac:dyDescent="0.2">
      <c r="A218" s="29"/>
      <c r="B218" s="146"/>
      <c r="C218" s="161" t="s">
        <v>527</v>
      </c>
      <c r="D218" s="161" t="s">
        <v>310</v>
      </c>
      <c r="E218" s="162"/>
      <c r="F218" s="163" t="s">
        <v>4564</v>
      </c>
      <c r="G218" s="164" t="s">
        <v>307</v>
      </c>
      <c r="H218" s="165">
        <v>1</v>
      </c>
      <c r="I218" s="166"/>
      <c r="J218" s="167">
        <f t="shared" si="20"/>
        <v>0</v>
      </c>
      <c r="K218" s="168"/>
      <c r="L218" s="169"/>
      <c r="M218" s="170" t="s">
        <v>1</v>
      </c>
      <c r="N218" s="171" t="s">
        <v>43</v>
      </c>
      <c r="O218" s="54"/>
      <c r="P218" s="157">
        <f t="shared" si="21"/>
        <v>0</v>
      </c>
      <c r="Q218" s="157">
        <v>3.5000000000000003E-2</v>
      </c>
      <c r="R218" s="157">
        <f t="shared" si="22"/>
        <v>3.5000000000000003E-2</v>
      </c>
      <c r="S218" s="157">
        <v>0</v>
      </c>
      <c r="T218" s="158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262</v>
      </c>
      <c r="AT218" s="159" t="s">
        <v>310</v>
      </c>
      <c r="AU218" s="159" t="s">
        <v>89</v>
      </c>
      <c r="AY218" s="14" t="s">
        <v>237</v>
      </c>
      <c r="BE218" s="160">
        <f t="shared" si="24"/>
        <v>0</v>
      </c>
      <c r="BF218" s="160">
        <f t="shared" si="25"/>
        <v>0</v>
      </c>
      <c r="BG218" s="160">
        <f t="shared" si="26"/>
        <v>0</v>
      </c>
      <c r="BH218" s="160">
        <f t="shared" si="27"/>
        <v>0</v>
      </c>
      <c r="BI218" s="160">
        <f t="shared" si="28"/>
        <v>0</v>
      </c>
      <c r="BJ218" s="14" t="s">
        <v>89</v>
      </c>
      <c r="BK218" s="160">
        <f t="shared" si="29"/>
        <v>0</v>
      </c>
      <c r="BL218" s="14" t="s">
        <v>243</v>
      </c>
      <c r="BM218" s="159" t="s">
        <v>4565</v>
      </c>
    </row>
    <row r="219" spans="1:65" s="2" customFormat="1" ht="21.75" customHeight="1" x14ac:dyDescent="0.2">
      <c r="A219" s="29"/>
      <c r="B219" s="146"/>
      <c r="C219" s="161" t="s">
        <v>614</v>
      </c>
      <c r="D219" s="161" t="s">
        <v>310</v>
      </c>
      <c r="E219" s="162"/>
      <c r="F219" s="163" t="s">
        <v>4566</v>
      </c>
      <c r="G219" s="164" t="s">
        <v>307</v>
      </c>
      <c r="H219" s="165">
        <v>1</v>
      </c>
      <c r="I219" s="166"/>
      <c r="J219" s="167">
        <f t="shared" si="20"/>
        <v>0</v>
      </c>
      <c r="K219" s="168"/>
      <c r="L219" s="169"/>
      <c r="M219" s="170" t="s">
        <v>1</v>
      </c>
      <c r="N219" s="171" t="s">
        <v>43</v>
      </c>
      <c r="O219" s="54"/>
      <c r="P219" s="157">
        <f t="shared" si="21"/>
        <v>0</v>
      </c>
      <c r="Q219" s="157">
        <v>3.5000000000000003E-2</v>
      </c>
      <c r="R219" s="157">
        <f t="shared" si="22"/>
        <v>3.5000000000000003E-2</v>
      </c>
      <c r="S219" s="157">
        <v>0</v>
      </c>
      <c r="T219" s="158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262</v>
      </c>
      <c r="AT219" s="159" t="s">
        <v>310</v>
      </c>
      <c r="AU219" s="159" t="s">
        <v>89</v>
      </c>
      <c r="AY219" s="14" t="s">
        <v>237</v>
      </c>
      <c r="BE219" s="160">
        <f t="shared" si="24"/>
        <v>0</v>
      </c>
      <c r="BF219" s="160">
        <f t="shared" si="25"/>
        <v>0</v>
      </c>
      <c r="BG219" s="160">
        <f t="shared" si="26"/>
        <v>0</v>
      </c>
      <c r="BH219" s="160">
        <f t="shared" si="27"/>
        <v>0</v>
      </c>
      <c r="BI219" s="160">
        <f t="shared" si="28"/>
        <v>0</v>
      </c>
      <c r="BJ219" s="14" t="s">
        <v>89</v>
      </c>
      <c r="BK219" s="160">
        <f t="shared" si="29"/>
        <v>0</v>
      </c>
      <c r="BL219" s="14" t="s">
        <v>243</v>
      </c>
      <c r="BM219" s="159" t="s">
        <v>4567</v>
      </c>
    </row>
    <row r="220" spans="1:65" s="2" customFormat="1" ht="16.5" customHeight="1" x14ac:dyDescent="0.2">
      <c r="A220" s="29"/>
      <c r="B220" s="146"/>
      <c r="C220" s="147" t="s">
        <v>529</v>
      </c>
      <c r="D220" s="147" t="s">
        <v>240</v>
      </c>
      <c r="E220" s="148"/>
      <c r="F220" s="149" t="s">
        <v>4250</v>
      </c>
      <c r="G220" s="150" t="s">
        <v>307</v>
      </c>
      <c r="H220" s="151">
        <v>2</v>
      </c>
      <c r="I220" s="152"/>
      <c r="J220" s="153">
        <f t="shared" si="2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21"/>
        <v>0</v>
      </c>
      <c r="Q220" s="157">
        <v>0.27825</v>
      </c>
      <c r="R220" s="157">
        <f t="shared" si="22"/>
        <v>0.55649999999999999</v>
      </c>
      <c r="S220" s="157">
        <v>0</v>
      </c>
      <c r="T220" s="158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243</v>
      </c>
      <c r="AT220" s="159" t="s">
        <v>240</v>
      </c>
      <c r="AU220" s="159" t="s">
        <v>89</v>
      </c>
      <c r="AY220" s="14" t="s">
        <v>237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4" t="s">
        <v>89</v>
      </c>
      <c r="BK220" s="160">
        <f t="shared" si="29"/>
        <v>0</v>
      </c>
      <c r="BL220" s="14" t="s">
        <v>243</v>
      </c>
      <c r="BM220" s="159" t="s">
        <v>4568</v>
      </c>
    </row>
    <row r="221" spans="1:65" s="2" customFormat="1" ht="21.75" customHeight="1" x14ac:dyDescent="0.2">
      <c r="A221" s="29"/>
      <c r="B221" s="146"/>
      <c r="C221" s="161" t="s">
        <v>619</v>
      </c>
      <c r="D221" s="161" t="s">
        <v>310</v>
      </c>
      <c r="E221" s="162"/>
      <c r="F221" s="163" t="s">
        <v>4252</v>
      </c>
      <c r="G221" s="164" t="s">
        <v>307</v>
      </c>
      <c r="H221" s="165">
        <v>2</v>
      </c>
      <c r="I221" s="166"/>
      <c r="J221" s="167">
        <f t="shared" si="20"/>
        <v>0</v>
      </c>
      <c r="K221" s="168"/>
      <c r="L221" s="169"/>
      <c r="M221" s="170" t="s">
        <v>1</v>
      </c>
      <c r="N221" s="171" t="s">
        <v>43</v>
      </c>
      <c r="O221" s="54"/>
      <c r="P221" s="157">
        <f t="shared" si="21"/>
        <v>0</v>
      </c>
      <c r="Q221" s="157">
        <v>3.2000000000000001E-2</v>
      </c>
      <c r="R221" s="157">
        <f t="shared" si="22"/>
        <v>6.4000000000000001E-2</v>
      </c>
      <c r="S221" s="157">
        <v>0</v>
      </c>
      <c r="T221" s="158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262</v>
      </c>
      <c r="AT221" s="159" t="s">
        <v>310</v>
      </c>
      <c r="AU221" s="159" t="s">
        <v>89</v>
      </c>
      <c r="AY221" s="14" t="s">
        <v>237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4" t="s">
        <v>89</v>
      </c>
      <c r="BK221" s="160">
        <f t="shared" si="29"/>
        <v>0</v>
      </c>
      <c r="BL221" s="14" t="s">
        <v>243</v>
      </c>
      <c r="BM221" s="159" t="s">
        <v>4569</v>
      </c>
    </row>
    <row r="222" spans="1:65" s="2" customFormat="1" ht="16.5" customHeight="1" x14ac:dyDescent="0.2">
      <c r="A222" s="29"/>
      <c r="B222" s="146"/>
      <c r="C222" s="161" t="s">
        <v>531</v>
      </c>
      <c r="D222" s="161" t="s">
        <v>310</v>
      </c>
      <c r="E222" s="162"/>
      <c r="F222" s="163" t="s">
        <v>4360</v>
      </c>
      <c r="G222" s="164" t="s">
        <v>307</v>
      </c>
      <c r="H222" s="165">
        <v>2</v>
      </c>
      <c r="I222" s="166"/>
      <c r="J222" s="167">
        <f t="shared" si="20"/>
        <v>0</v>
      </c>
      <c r="K222" s="168"/>
      <c r="L222" s="169"/>
      <c r="M222" s="170" t="s">
        <v>1</v>
      </c>
      <c r="N222" s="171" t="s">
        <v>43</v>
      </c>
      <c r="O222" s="54"/>
      <c r="P222" s="157">
        <f t="shared" si="21"/>
        <v>0</v>
      </c>
      <c r="Q222" s="157">
        <v>1E-3</v>
      </c>
      <c r="R222" s="157">
        <f t="shared" si="22"/>
        <v>2E-3</v>
      </c>
      <c r="S222" s="157">
        <v>0</v>
      </c>
      <c r="T222" s="158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262</v>
      </c>
      <c r="AT222" s="159" t="s">
        <v>310</v>
      </c>
      <c r="AU222" s="159" t="s">
        <v>89</v>
      </c>
      <c r="AY222" s="14" t="s">
        <v>237</v>
      </c>
      <c r="BE222" s="160">
        <f t="shared" si="24"/>
        <v>0</v>
      </c>
      <c r="BF222" s="160">
        <f t="shared" si="25"/>
        <v>0</v>
      </c>
      <c r="BG222" s="160">
        <f t="shared" si="26"/>
        <v>0</v>
      </c>
      <c r="BH222" s="160">
        <f t="shared" si="27"/>
        <v>0</v>
      </c>
      <c r="BI222" s="160">
        <f t="shared" si="28"/>
        <v>0</v>
      </c>
      <c r="BJ222" s="14" t="s">
        <v>89</v>
      </c>
      <c r="BK222" s="160">
        <f t="shared" si="29"/>
        <v>0</v>
      </c>
      <c r="BL222" s="14" t="s">
        <v>243</v>
      </c>
      <c r="BM222" s="159" t="s">
        <v>4570</v>
      </c>
    </row>
    <row r="223" spans="1:65" s="2" customFormat="1" ht="21.75" customHeight="1" x14ac:dyDescent="0.2">
      <c r="A223" s="29"/>
      <c r="B223" s="146"/>
      <c r="C223" s="147" t="s">
        <v>625</v>
      </c>
      <c r="D223" s="147" t="s">
        <v>240</v>
      </c>
      <c r="E223" s="148"/>
      <c r="F223" s="149" t="s">
        <v>4365</v>
      </c>
      <c r="G223" s="150" t="s">
        <v>307</v>
      </c>
      <c r="H223" s="151">
        <v>2</v>
      </c>
      <c r="I223" s="152"/>
      <c r="J223" s="153">
        <f t="shared" si="2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21"/>
        <v>0</v>
      </c>
      <c r="Q223" s="157">
        <v>2.5999999999999998E-4</v>
      </c>
      <c r="R223" s="157">
        <f t="shared" si="22"/>
        <v>5.1999999999999995E-4</v>
      </c>
      <c r="S223" s="157">
        <v>0</v>
      </c>
      <c r="T223" s="158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243</v>
      </c>
      <c r="AT223" s="159" t="s">
        <v>240</v>
      </c>
      <c r="AU223" s="159" t="s">
        <v>89</v>
      </c>
      <c r="AY223" s="14" t="s">
        <v>237</v>
      </c>
      <c r="BE223" s="160">
        <f t="shared" si="24"/>
        <v>0</v>
      </c>
      <c r="BF223" s="160">
        <f t="shared" si="25"/>
        <v>0</v>
      </c>
      <c r="BG223" s="160">
        <f t="shared" si="26"/>
        <v>0</v>
      </c>
      <c r="BH223" s="160">
        <f t="shared" si="27"/>
        <v>0</v>
      </c>
      <c r="BI223" s="160">
        <f t="shared" si="28"/>
        <v>0</v>
      </c>
      <c r="BJ223" s="14" t="s">
        <v>89</v>
      </c>
      <c r="BK223" s="160">
        <f t="shared" si="29"/>
        <v>0</v>
      </c>
      <c r="BL223" s="14" t="s">
        <v>243</v>
      </c>
      <c r="BM223" s="159" t="s">
        <v>4571</v>
      </c>
    </row>
    <row r="224" spans="1:65" s="2" customFormat="1" ht="33" customHeight="1" x14ac:dyDescent="0.2">
      <c r="A224" s="29"/>
      <c r="B224" s="146"/>
      <c r="C224" s="147" t="s">
        <v>533</v>
      </c>
      <c r="D224" s="147" t="s">
        <v>240</v>
      </c>
      <c r="E224" s="148"/>
      <c r="F224" s="149" t="s">
        <v>4367</v>
      </c>
      <c r="G224" s="150" t="s">
        <v>307</v>
      </c>
      <c r="H224" s="151">
        <v>1</v>
      </c>
      <c r="I224" s="152"/>
      <c r="J224" s="153">
        <f t="shared" si="20"/>
        <v>0</v>
      </c>
      <c r="K224" s="154"/>
      <c r="L224" s="30"/>
      <c r="M224" s="155" t="s">
        <v>1</v>
      </c>
      <c r="N224" s="156" t="s">
        <v>43</v>
      </c>
      <c r="O224" s="54"/>
      <c r="P224" s="157">
        <f t="shared" si="21"/>
        <v>0</v>
      </c>
      <c r="Q224" s="157">
        <v>2.4000000000000001E-4</v>
      </c>
      <c r="R224" s="157">
        <f t="shared" si="22"/>
        <v>2.4000000000000001E-4</v>
      </c>
      <c r="S224" s="157">
        <v>0</v>
      </c>
      <c r="T224" s="158">
        <f t="shared" si="2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243</v>
      </c>
      <c r="AT224" s="159" t="s">
        <v>240</v>
      </c>
      <c r="AU224" s="159" t="s">
        <v>89</v>
      </c>
      <c r="AY224" s="14" t="s">
        <v>237</v>
      </c>
      <c r="BE224" s="160">
        <f t="shared" si="24"/>
        <v>0</v>
      </c>
      <c r="BF224" s="160">
        <f t="shared" si="25"/>
        <v>0</v>
      </c>
      <c r="BG224" s="160">
        <f t="shared" si="26"/>
        <v>0</v>
      </c>
      <c r="BH224" s="160">
        <f t="shared" si="27"/>
        <v>0</v>
      </c>
      <c r="BI224" s="160">
        <f t="shared" si="28"/>
        <v>0</v>
      </c>
      <c r="BJ224" s="14" t="s">
        <v>89</v>
      </c>
      <c r="BK224" s="160">
        <f t="shared" si="29"/>
        <v>0</v>
      </c>
      <c r="BL224" s="14" t="s">
        <v>243</v>
      </c>
      <c r="BM224" s="159" t="s">
        <v>4572</v>
      </c>
    </row>
    <row r="225" spans="1:65" s="2" customFormat="1" ht="16.5" customHeight="1" x14ac:dyDescent="0.2">
      <c r="A225" s="29"/>
      <c r="B225" s="146"/>
      <c r="C225" s="147" t="s">
        <v>630</v>
      </c>
      <c r="D225" s="147" t="s">
        <v>240</v>
      </c>
      <c r="E225" s="148"/>
      <c r="F225" s="149" t="s">
        <v>4256</v>
      </c>
      <c r="G225" s="150" t="s">
        <v>376</v>
      </c>
      <c r="H225" s="151">
        <v>132</v>
      </c>
      <c r="I225" s="152"/>
      <c r="J225" s="153">
        <f t="shared" si="2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21"/>
        <v>0</v>
      </c>
      <c r="Q225" s="157">
        <v>8.0000000000000007E-5</v>
      </c>
      <c r="R225" s="157">
        <f t="shared" si="22"/>
        <v>1.0560000000000002E-2</v>
      </c>
      <c r="S225" s="157">
        <v>0</v>
      </c>
      <c r="T225" s="158">
        <f t="shared" si="2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243</v>
      </c>
      <c r="AT225" s="159" t="s">
        <v>240</v>
      </c>
      <c r="AU225" s="159" t="s">
        <v>89</v>
      </c>
      <c r="AY225" s="14" t="s">
        <v>237</v>
      </c>
      <c r="BE225" s="160">
        <f t="shared" si="24"/>
        <v>0</v>
      </c>
      <c r="BF225" s="160">
        <f t="shared" si="25"/>
        <v>0</v>
      </c>
      <c r="BG225" s="160">
        <f t="shared" si="26"/>
        <v>0</v>
      </c>
      <c r="BH225" s="160">
        <f t="shared" si="27"/>
        <v>0</v>
      </c>
      <c r="BI225" s="160">
        <f t="shared" si="28"/>
        <v>0</v>
      </c>
      <c r="BJ225" s="14" t="s">
        <v>89</v>
      </c>
      <c r="BK225" s="160">
        <f t="shared" si="29"/>
        <v>0</v>
      </c>
      <c r="BL225" s="14" t="s">
        <v>243</v>
      </c>
      <c r="BM225" s="159" t="s">
        <v>4573</v>
      </c>
    </row>
    <row r="226" spans="1:65" s="2" customFormat="1" ht="33" customHeight="1" x14ac:dyDescent="0.2">
      <c r="A226" s="29"/>
      <c r="B226" s="146"/>
      <c r="C226" s="147" t="s">
        <v>534</v>
      </c>
      <c r="D226" s="147" t="s">
        <v>240</v>
      </c>
      <c r="E226" s="148"/>
      <c r="F226" s="149" t="s">
        <v>4574</v>
      </c>
      <c r="G226" s="150" t="s">
        <v>307</v>
      </c>
      <c r="H226" s="151">
        <v>7</v>
      </c>
      <c r="I226" s="152"/>
      <c r="J226" s="153">
        <f t="shared" si="20"/>
        <v>0</v>
      </c>
      <c r="K226" s="154"/>
      <c r="L226" s="30"/>
      <c r="M226" s="155" t="s">
        <v>1</v>
      </c>
      <c r="N226" s="156" t="s">
        <v>43</v>
      </c>
      <c r="O226" s="54"/>
      <c r="P226" s="157">
        <f t="shared" si="21"/>
        <v>0</v>
      </c>
      <c r="Q226" s="157">
        <v>1.0500000000000001E-2</v>
      </c>
      <c r="R226" s="157">
        <f t="shared" si="22"/>
        <v>7.350000000000001E-2</v>
      </c>
      <c r="S226" s="157">
        <v>0</v>
      </c>
      <c r="T226" s="158">
        <f t="shared" si="2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243</v>
      </c>
      <c r="AT226" s="159" t="s">
        <v>240</v>
      </c>
      <c r="AU226" s="159" t="s">
        <v>89</v>
      </c>
      <c r="AY226" s="14" t="s">
        <v>237</v>
      </c>
      <c r="BE226" s="160">
        <f t="shared" si="24"/>
        <v>0</v>
      </c>
      <c r="BF226" s="160">
        <f t="shared" si="25"/>
        <v>0</v>
      </c>
      <c r="BG226" s="160">
        <f t="shared" si="26"/>
        <v>0</v>
      </c>
      <c r="BH226" s="160">
        <f t="shared" si="27"/>
        <v>0</v>
      </c>
      <c r="BI226" s="160">
        <f t="shared" si="28"/>
        <v>0</v>
      </c>
      <c r="BJ226" s="14" t="s">
        <v>89</v>
      </c>
      <c r="BK226" s="160">
        <f t="shared" si="29"/>
        <v>0</v>
      </c>
      <c r="BL226" s="14" t="s">
        <v>243</v>
      </c>
      <c r="BM226" s="159" t="s">
        <v>4575</v>
      </c>
    </row>
    <row r="227" spans="1:65" s="2" customFormat="1" ht="33" customHeight="1" x14ac:dyDescent="0.2">
      <c r="A227" s="29"/>
      <c r="B227" s="146"/>
      <c r="C227" s="161" t="s">
        <v>631</v>
      </c>
      <c r="D227" s="161" t="s">
        <v>310</v>
      </c>
      <c r="E227" s="162"/>
      <c r="F227" s="163" t="s">
        <v>4576</v>
      </c>
      <c r="G227" s="164" t="s">
        <v>307</v>
      </c>
      <c r="H227" s="165">
        <v>7</v>
      </c>
      <c r="I227" s="166"/>
      <c r="J227" s="167">
        <f t="shared" si="20"/>
        <v>0</v>
      </c>
      <c r="K227" s="168"/>
      <c r="L227" s="169"/>
      <c r="M227" s="170" t="s">
        <v>1</v>
      </c>
      <c r="N227" s="171" t="s">
        <v>43</v>
      </c>
      <c r="O227" s="54"/>
      <c r="P227" s="157">
        <f t="shared" si="21"/>
        <v>0</v>
      </c>
      <c r="Q227" s="157">
        <v>1.3999999999999999E-4</v>
      </c>
      <c r="R227" s="157">
        <f t="shared" si="22"/>
        <v>9.7999999999999997E-4</v>
      </c>
      <c r="S227" s="157">
        <v>0</v>
      </c>
      <c r="T227" s="158">
        <f t="shared" si="2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262</v>
      </c>
      <c r="AT227" s="159" t="s">
        <v>310</v>
      </c>
      <c r="AU227" s="159" t="s">
        <v>89</v>
      </c>
      <c r="AY227" s="14" t="s">
        <v>237</v>
      </c>
      <c r="BE227" s="160">
        <f t="shared" si="24"/>
        <v>0</v>
      </c>
      <c r="BF227" s="160">
        <f t="shared" si="25"/>
        <v>0</v>
      </c>
      <c r="BG227" s="160">
        <f t="shared" si="26"/>
        <v>0</v>
      </c>
      <c r="BH227" s="160">
        <f t="shared" si="27"/>
        <v>0</v>
      </c>
      <c r="BI227" s="160">
        <f t="shared" si="28"/>
        <v>0</v>
      </c>
      <c r="BJ227" s="14" t="s">
        <v>89</v>
      </c>
      <c r="BK227" s="160">
        <f t="shared" si="29"/>
        <v>0</v>
      </c>
      <c r="BL227" s="14" t="s">
        <v>243</v>
      </c>
      <c r="BM227" s="159" t="s">
        <v>4577</v>
      </c>
    </row>
    <row r="228" spans="1:65" s="2" customFormat="1" ht="16.5" customHeight="1" x14ac:dyDescent="0.2">
      <c r="A228" s="29"/>
      <c r="B228" s="146"/>
      <c r="C228" s="147" t="s">
        <v>536</v>
      </c>
      <c r="D228" s="147" t="s">
        <v>240</v>
      </c>
      <c r="E228" s="148"/>
      <c r="F228" s="149" t="s">
        <v>4578</v>
      </c>
      <c r="G228" s="150" t="s">
        <v>376</v>
      </c>
      <c r="H228" s="151">
        <v>5</v>
      </c>
      <c r="I228" s="152"/>
      <c r="J228" s="153">
        <f t="shared" si="20"/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si="21"/>
        <v>0</v>
      </c>
      <c r="Q228" s="157">
        <v>3.3E-4</v>
      </c>
      <c r="R228" s="157">
        <f t="shared" si="22"/>
        <v>1.65E-3</v>
      </c>
      <c r="S228" s="157">
        <v>0</v>
      </c>
      <c r="T228" s="158">
        <f t="shared" si="2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243</v>
      </c>
      <c r="AT228" s="159" t="s">
        <v>240</v>
      </c>
      <c r="AU228" s="159" t="s">
        <v>89</v>
      </c>
      <c r="AY228" s="14" t="s">
        <v>237</v>
      </c>
      <c r="BE228" s="160">
        <f t="shared" si="24"/>
        <v>0</v>
      </c>
      <c r="BF228" s="160">
        <f t="shared" si="25"/>
        <v>0</v>
      </c>
      <c r="BG228" s="160">
        <f t="shared" si="26"/>
        <v>0</v>
      </c>
      <c r="BH228" s="160">
        <f t="shared" si="27"/>
        <v>0</v>
      </c>
      <c r="BI228" s="160">
        <f t="shared" si="28"/>
        <v>0</v>
      </c>
      <c r="BJ228" s="14" t="s">
        <v>89</v>
      </c>
      <c r="BK228" s="160">
        <f t="shared" si="29"/>
        <v>0</v>
      </c>
      <c r="BL228" s="14" t="s">
        <v>243</v>
      </c>
      <c r="BM228" s="159" t="s">
        <v>4579</v>
      </c>
    </row>
    <row r="229" spans="1:65" s="2" customFormat="1" ht="21.75" customHeight="1" x14ac:dyDescent="0.2">
      <c r="A229" s="29"/>
      <c r="B229" s="146"/>
      <c r="C229" s="161" t="s">
        <v>632</v>
      </c>
      <c r="D229" s="161" t="s">
        <v>310</v>
      </c>
      <c r="E229" s="162"/>
      <c r="F229" s="163" t="s">
        <v>4580</v>
      </c>
      <c r="G229" s="164" t="s">
        <v>376</v>
      </c>
      <c r="H229" s="165">
        <v>5</v>
      </c>
      <c r="I229" s="166"/>
      <c r="J229" s="167">
        <f t="shared" si="20"/>
        <v>0</v>
      </c>
      <c r="K229" s="168"/>
      <c r="L229" s="169"/>
      <c r="M229" s="170" t="s">
        <v>1</v>
      </c>
      <c r="N229" s="171" t="s">
        <v>43</v>
      </c>
      <c r="O229" s="54"/>
      <c r="P229" s="157">
        <f t="shared" si="21"/>
        <v>0</v>
      </c>
      <c r="Q229" s="157">
        <v>1.899E-2</v>
      </c>
      <c r="R229" s="157">
        <f t="shared" si="22"/>
        <v>9.4950000000000007E-2</v>
      </c>
      <c r="S229" s="157">
        <v>0</v>
      </c>
      <c r="T229" s="158">
        <f t="shared" si="2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262</v>
      </c>
      <c r="AT229" s="159" t="s">
        <v>310</v>
      </c>
      <c r="AU229" s="159" t="s">
        <v>89</v>
      </c>
      <c r="AY229" s="14" t="s">
        <v>237</v>
      </c>
      <c r="BE229" s="160">
        <f t="shared" si="24"/>
        <v>0</v>
      </c>
      <c r="BF229" s="160">
        <f t="shared" si="25"/>
        <v>0</v>
      </c>
      <c r="BG229" s="160">
        <f t="shared" si="26"/>
        <v>0</v>
      </c>
      <c r="BH229" s="160">
        <f t="shared" si="27"/>
        <v>0</v>
      </c>
      <c r="BI229" s="160">
        <f t="shared" si="28"/>
        <v>0</v>
      </c>
      <c r="BJ229" s="14" t="s">
        <v>89</v>
      </c>
      <c r="BK229" s="160">
        <f t="shared" si="29"/>
        <v>0</v>
      </c>
      <c r="BL229" s="14" t="s">
        <v>243</v>
      </c>
      <c r="BM229" s="159" t="s">
        <v>4581</v>
      </c>
    </row>
    <row r="230" spans="1:65" s="2" customFormat="1" ht="21.75" customHeight="1" x14ac:dyDescent="0.2">
      <c r="A230" s="29"/>
      <c r="B230" s="146"/>
      <c r="C230" s="147" t="s">
        <v>537</v>
      </c>
      <c r="D230" s="147" t="s">
        <v>240</v>
      </c>
      <c r="E230" s="148"/>
      <c r="F230" s="149" t="s">
        <v>4582</v>
      </c>
      <c r="G230" s="150" t="s">
        <v>307</v>
      </c>
      <c r="H230" s="151">
        <v>6</v>
      </c>
      <c r="I230" s="152"/>
      <c r="J230" s="153">
        <f t="shared" si="2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21"/>
        <v>0</v>
      </c>
      <c r="Q230" s="157">
        <v>0</v>
      </c>
      <c r="R230" s="157">
        <f t="shared" si="22"/>
        <v>0</v>
      </c>
      <c r="S230" s="157">
        <v>0</v>
      </c>
      <c r="T230" s="158">
        <f t="shared" si="2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243</v>
      </c>
      <c r="AT230" s="159" t="s">
        <v>240</v>
      </c>
      <c r="AU230" s="159" t="s">
        <v>89</v>
      </c>
      <c r="AY230" s="14" t="s">
        <v>237</v>
      </c>
      <c r="BE230" s="160">
        <f t="shared" si="24"/>
        <v>0</v>
      </c>
      <c r="BF230" s="160">
        <f t="shared" si="25"/>
        <v>0</v>
      </c>
      <c r="BG230" s="160">
        <f t="shared" si="26"/>
        <v>0</v>
      </c>
      <c r="BH230" s="160">
        <f t="shared" si="27"/>
        <v>0</v>
      </c>
      <c r="BI230" s="160">
        <f t="shared" si="28"/>
        <v>0</v>
      </c>
      <c r="BJ230" s="14" t="s">
        <v>89</v>
      </c>
      <c r="BK230" s="160">
        <f t="shared" si="29"/>
        <v>0</v>
      </c>
      <c r="BL230" s="14" t="s">
        <v>243</v>
      </c>
      <c r="BM230" s="159" t="s">
        <v>4583</v>
      </c>
    </row>
    <row r="231" spans="1:65" s="2" customFormat="1" ht="21.75" customHeight="1" x14ac:dyDescent="0.2">
      <c r="A231" s="29"/>
      <c r="B231" s="146"/>
      <c r="C231" s="161" t="s">
        <v>633</v>
      </c>
      <c r="D231" s="161" t="s">
        <v>310</v>
      </c>
      <c r="E231" s="162"/>
      <c r="F231" s="163" t="s">
        <v>4584</v>
      </c>
      <c r="G231" s="164" t="s">
        <v>307</v>
      </c>
      <c r="H231" s="165">
        <v>6</v>
      </c>
      <c r="I231" s="166"/>
      <c r="J231" s="167">
        <f t="shared" si="20"/>
        <v>0</v>
      </c>
      <c r="K231" s="168"/>
      <c r="L231" s="169"/>
      <c r="M231" s="170" t="s">
        <v>1</v>
      </c>
      <c r="N231" s="171" t="s">
        <v>43</v>
      </c>
      <c r="O231" s="54"/>
      <c r="P231" s="157">
        <f t="shared" si="21"/>
        <v>0</v>
      </c>
      <c r="Q231" s="157">
        <v>6.0000000000000001E-3</v>
      </c>
      <c r="R231" s="157">
        <f t="shared" si="22"/>
        <v>3.6000000000000004E-2</v>
      </c>
      <c r="S231" s="157">
        <v>0</v>
      </c>
      <c r="T231" s="158">
        <f t="shared" si="2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262</v>
      </c>
      <c r="AT231" s="159" t="s">
        <v>310</v>
      </c>
      <c r="AU231" s="159" t="s">
        <v>89</v>
      </c>
      <c r="AY231" s="14" t="s">
        <v>237</v>
      </c>
      <c r="BE231" s="160">
        <f t="shared" si="24"/>
        <v>0</v>
      </c>
      <c r="BF231" s="160">
        <f t="shared" si="25"/>
        <v>0</v>
      </c>
      <c r="BG231" s="160">
        <f t="shared" si="26"/>
        <v>0</v>
      </c>
      <c r="BH231" s="160">
        <f t="shared" si="27"/>
        <v>0</v>
      </c>
      <c r="BI231" s="160">
        <f t="shared" si="28"/>
        <v>0</v>
      </c>
      <c r="BJ231" s="14" t="s">
        <v>89</v>
      </c>
      <c r="BK231" s="160">
        <f t="shared" si="29"/>
        <v>0</v>
      </c>
      <c r="BL231" s="14" t="s">
        <v>243</v>
      </c>
      <c r="BM231" s="159" t="s">
        <v>4585</v>
      </c>
    </row>
    <row r="232" spans="1:65" s="2" customFormat="1" ht="21.75" customHeight="1" x14ac:dyDescent="0.2">
      <c r="A232" s="29"/>
      <c r="B232" s="146"/>
      <c r="C232" s="147" t="s">
        <v>539</v>
      </c>
      <c r="D232" s="147" t="s">
        <v>240</v>
      </c>
      <c r="E232" s="148"/>
      <c r="F232" s="149" t="s">
        <v>4586</v>
      </c>
      <c r="G232" s="150" t="s">
        <v>307</v>
      </c>
      <c r="H232" s="151">
        <v>2</v>
      </c>
      <c r="I232" s="152"/>
      <c r="J232" s="153">
        <f t="shared" si="2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21"/>
        <v>0</v>
      </c>
      <c r="Q232" s="157">
        <v>5.2999999999999998E-4</v>
      </c>
      <c r="R232" s="157">
        <f t="shared" si="22"/>
        <v>1.06E-3</v>
      </c>
      <c r="S232" s="157">
        <v>0</v>
      </c>
      <c r="T232" s="158">
        <f t="shared" si="2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286</v>
      </c>
      <c r="AT232" s="159" t="s">
        <v>240</v>
      </c>
      <c r="AU232" s="159" t="s">
        <v>89</v>
      </c>
      <c r="AY232" s="14" t="s">
        <v>237</v>
      </c>
      <c r="BE232" s="160">
        <f t="shared" si="24"/>
        <v>0</v>
      </c>
      <c r="BF232" s="160">
        <f t="shared" si="25"/>
        <v>0</v>
      </c>
      <c r="BG232" s="160">
        <f t="shared" si="26"/>
        <v>0</v>
      </c>
      <c r="BH232" s="160">
        <f t="shared" si="27"/>
        <v>0</v>
      </c>
      <c r="BI232" s="160">
        <f t="shared" si="28"/>
        <v>0</v>
      </c>
      <c r="BJ232" s="14" t="s">
        <v>89</v>
      </c>
      <c r="BK232" s="160">
        <f t="shared" si="29"/>
        <v>0</v>
      </c>
      <c r="BL232" s="14" t="s">
        <v>286</v>
      </c>
      <c r="BM232" s="159" t="s">
        <v>4587</v>
      </c>
    </row>
    <row r="233" spans="1:65" s="2" customFormat="1" ht="16.5" customHeight="1" x14ac:dyDescent="0.2">
      <c r="A233" s="29"/>
      <c r="B233" s="146"/>
      <c r="C233" s="161" t="s">
        <v>634</v>
      </c>
      <c r="D233" s="161" t="s">
        <v>310</v>
      </c>
      <c r="E233" s="162"/>
      <c r="F233" s="163" t="s">
        <v>4588</v>
      </c>
      <c r="G233" s="164" t="s">
        <v>307</v>
      </c>
      <c r="H233" s="165">
        <v>2</v>
      </c>
      <c r="I233" s="166"/>
      <c r="J233" s="167">
        <f t="shared" si="20"/>
        <v>0</v>
      </c>
      <c r="K233" s="168"/>
      <c r="L233" s="169"/>
      <c r="M233" s="170" t="s">
        <v>1</v>
      </c>
      <c r="N233" s="171" t="s">
        <v>43</v>
      </c>
      <c r="O233" s="54"/>
      <c r="P233" s="157">
        <f t="shared" si="21"/>
        <v>0</v>
      </c>
      <c r="Q233" s="157">
        <v>1.2999999999999999E-3</v>
      </c>
      <c r="R233" s="157">
        <f t="shared" si="22"/>
        <v>2.5999999999999999E-3</v>
      </c>
      <c r="S233" s="157">
        <v>0</v>
      </c>
      <c r="T233" s="158">
        <f t="shared" si="2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312</v>
      </c>
      <c r="AT233" s="159" t="s">
        <v>310</v>
      </c>
      <c r="AU233" s="159" t="s">
        <v>89</v>
      </c>
      <c r="AY233" s="14" t="s">
        <v>237</v>
      </c>
      <c r="BE233" s="160">
        <f t="shared" si="24"/>
        <v>0</v>
      </c>
      <c r="BF233" s="160">
        <f t="shared" si="25"/>
        <v>0</v>
      </c>
      <c r="BG233" s="160">
        <f t="shared" si="26"/>
        <v>0</v>
      </c>
      <c r="BH233" s="160">
        <f t="shared" si="27"/>
        <v>0</v>
      </c>
      <c r="BI233" s="160">
        <f t="shared" si="28"/>
        <v>0</v>
      </c>
      <c r="BJ233" s="14" t="s">
        <v>89</v>
      </c>
      <c r="BK233" s="160">
        <f t="shared" si="29"/>
        <v>0</v>
      </c>
      <c r="BL233" s="14" t="s">
        <v>286</v>
      </c>
      <c r="BM233" s="159" t="s">
        <v>4589</v>
      </c>
    </row>
    <row r="234" spans="1:65" s="12" customFormat="1" ht="22.95" customHeight="1" x14ac:dyDescent="0.25">
      <c r="B234" s="134"/>
      <c r="D234" s="135" t="s">
        <v>76</v>
      </c>
      <c r="E234" s="144"/>
      <c r="F234" s="144" t="s">
        <v>1674</v>
      </c>
      <c r="I234" s="137"/>
      <c r="J234" s="145">
        <f>BK234</f>
        <v>0</v>
      </c>
      <c r="L234" s="134"/>
      <c r="M234" s="138"/>
      <c r="N234" s="139"/>
      <c r="O234" s="139"/>
      <c r="P234" s="140">
        <f>SUM(P235:P242)</f>
        <v>0</v>
      </c>
      <c r="Q234" s="139"/>
      <c r="R234" s="140">
        <f>SUM(R235:R242)</f>
        <v>5.63192E-2</v>
      </c>
      <c r="S234" s="139"/>
      <c r="T234" s="141">
        <f>SUM(T235:T242)</f>
        <v>0</v>
      </c>
      <c r="AR234" s="135" t="s">
        <v>83</v>
      </c>
      <c r="AT234" s="142" t="s">
        <v>76</v>
      </c>
      <c r="AU234" s="142" t="s">
        <v>83</v>
      </c>
      <c r="AY234" s="135" t="s">
        <v>237</v>
      </c>
      <c r="BK234" s="143">
        <f>SUM(BK235:BK242)</f>
        <v>0</v>
      </c>
    </row>
    <row r="235" spans="1:65" s="2" customFormat="1" ht="21.75" customHeight="1" x14ac:dyDescent="0.2">
      <c r="A235" s="29"/>
      <c r="B235" s="146"/>
      <c r="C235" s="147" t="s">
        <v>541</v>
      </c>
      <c r="D235" s="147" t="s">
        <v>240</v>
      </c>
      <c r="E235" s="148"/>
      <c r="F235" s="149" t="s">
        <v>3313</v>
      </c>
      <c r="G235" s="150" t="s">
        <v>376</v>
      </c>
      <c r="H235" s="151">
        <v>379.24</v>
      </c>
      <c r="I235" s="152"/>
      <c r="J235" s="153">
        <f t="shared" ref="J235:J242" si="30">ROUND(I235*H235,2)</f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ref="P235:P242" si="31">O235*H235</f>
        <v>0</v>
      </c>
      <c r="Q235" s="157">
        <v>8.0000000000000007E-5</v>
      </c>
      <c r="R235" s="157">
        <f t="shared" ref="R235:R242" si="32">Q235*H235</f>
        <v>3.0339200000000004E-2</v>
      </c>
      <c r="S235" s="157">
        <v>0</v>
      </c>
      <c r="T235" s="158">
        <f t="shared" ref="T235:T242" si="33"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243</v>
      </c>
      <c r="AT235" s="159" t="s">
        <v>240</v>
      </c>
      <c r="AU235" s="159" t="s">
        <v>89</v>
      </c>
      <c r="AY235" s="14" t="s">
        <v>237</v>
      </c>
      <c r="BE235" s="160">
        <f t="shared" ref="BE235:BE242" si="34">IF(N235="základná",J235,0)</f>
        <v>0</v>
      </c>
      <c r="BF235" s="160">
        <f t="shared" ref="BF235:BF242" si="35">IF(N235="znížená",J235,0)</f>
        <v>0</v>
      </c>
      <c r="BG235" s="160">
        <f t="shared" ref="BG235:BG242" si="36">IF(N235="zákl. prenesená",J235,0)</f>
        <v>0</v>
      </c>
      <c r="BH235" s="160">
        <f t="shared" ref="BH235:BH242" si="37">IF(N235="zníž. prenesená",J235,0)</f>
        <v>0</v>
      </c>
      <c r="BI235" s="160">
        <f t="shared" ref="BI235:BI242" si="38">IF(N235="nulová",J235,0)</f>
        <v>0</v>
      </c>
      <c r="BJ235" s="14" t="s">
        <v>89</v>
      </c>
      <c r="BK235" s="160">
        <f t="shared" ref="BK235:BK242" si="39">ROUND(I235*H235,2)</f>
        <v>0</v>
      </c>
      <c r="BL235" s="14" t="s">
        <v>243</v>
      </c>
      <c r="BM235" s="159" t="s">
        <v>4590</v>
      </c>
    </row>
    <row r="236" spans="1:65" s="2" customFormat="1" ht="33" customHeight="1" x14ac:dyDescent="0.2">
      <c r="A236" s="29"/>
      <c r="B236" s="146"/>
      <c r="C236" s="147" t="s">
        <v>637</v>
      </c>
      <c r="D236" s="147" t="s">
        <v>240</v>
      </c>
      <c r="E236" s="148"/>
      <c r="F236" s="149" t="s">
        <v>4591</v>
      </c>
      <c r="G236" s="150" t="s">
        <v>307</v>
      </c>
      <c r="H236" s="151">
        <v>1</v>
      </c>
      <c r="I236" s="152"/>
      <c r="J236" s="153">
        <f t="shared" si="3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31"/>
        <v>0</v>
      </c>
      <c r="Q236" s="157">
        <v>5.9800000000000001E-3</v>
      </c>
      <c r="R236" s="157">
        <f t="shared" si="32"/>
        <v>5.9800000000000001E-3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243</v>
      </c>
      <c r="AT236" s="159" t="s">
        <v>240</v>
      </c>
      <c r="AU236" s="159" t="s">
        <v>89</v>
      </c>
      <c r="AY236" s="14" t="s">
        <v>237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243</v>
      </c>
      <c r="BM236" s="159" t="s">
        <v>4592</v>
      </c>
    </row>
    <row r="237" spans="1:65" s="2" customFormat="1" ht="21.75" customHeight="1" x14ac:dyDescent="0.2">
      <c r="A237" s="29"/>
      <c r="B237" s="146"/>
      <c r="C237" s="161" t="s">
        <v>543</v>
      </c>
      <c r="D237" s="161" t="s">
        <v>310</v>
      </c>
      <c r="E237" s="162"/>
      <c r="F237" s="163" t="s">
        <v>4593</v>
      </c>
      <c r="G237" s="164" t="s">
        <v>307</v>
      </c>
      <c r="H237" s="165">
        <v>1</v>
      </c>
      <c r="I237" s="166"/>
      <c r="J237" s="167">
        <f t="shared" si="30"/>
        <v>0</v>
      </c>
      <c r="K237" s="168"/>
      <c r="L237" s="169"/>
      <c r="M237" s="170" t="s">
        <v>1</v>
      </c>
      <c r="N237" s="171" t="s">
        <v>43</v>
      </c>
      <c r="O237" s="54"/>
      <c r="P237" s="157">
        <f t="shared" si="31"/>
        <v>0</v>
      </c>
      <c r="Q237" s="157">
        <v>0.02</v>
      </c>
      <c r="R237" s="157">
        <f t="shared" si="32"/>
        <v>0.02</v>
      </c>
      <c r="S237" s="157">
        <v>0</v>
      </c>
      <c r="T237" s="158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262</v>
      </c>
      <c r="AT237" s="159" t="s">
        <v>310</v>
      </c>
      <c r="AU237" s="159" t="s">
        <v>89</v>
      </c>
      <c r="AY237" s="14" t="s">
        <v>237</v>
      </c>
      <c r="BE237" s="160">
        <f t="shared" si="34"/>
        <v>0</v>
      </c>
      <c r="BF237" s="160">
        <f t="shared" si="35"/>
        <v>0</v>
      </c>
      <c r="BG237" s="160">
        <f t="shared" si="36"/>
        <v>0</v>
      </c>
      <c r="BH237" s="160">
        <f t="shared" si="37"/>
        <v>0</v>
      </c>
      <c r="BI237" s="160">
        <f t="shared" si="38"/>
        <v>0</v>
      </c>
      <c r="BJ237" s="14" t="s">
        <v>89</v>
      </c>
      <c r="BK237" s="160">
        <f t="shared" si="39"/>
        <v>0</v>
      </c>
      <c r="BL237" s="14" t="s">
        <v>243</v>
      </c>
      <c r="BM237" s="159" t="s">
        <v>4594</v>
      </c>
    </row>
    <row r="238" spans="1:65" s="2" customFormat="1" ht="33" customHeight="1" x14ac:dyDescent="0.2">
      <c r="A238" s="29"/>
      <c r="B238" s="146"/>
      <c r="C238" s="147" t="s">
        <v>639</v>
      </c>
      <c r="D238" s="147" t="s">
        <v>240</v>
      </c>
      <c r="E238" s="148"/>
      <c r="F238" s="149" t="s">
        <v>3317</v>
      </c>
      <c r="G238" s="150" t="s">
        <v>266</v>
      </c>
      <c r="H238" s="151">
        <v>95.638000000000005</v>
      </c>
      <c r="I238" s="152"/>
      <c r="J238" s="153">
        <f t="shared" si="3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31"/>
        <v>0</v>
      </c>
      <c r="Q238" s="157">
        <v>0</v>
      </c>
      <c r="R238" s="157">
        <f t="shared" si="32"/>
        <v>0</v>
      </c>
      <c r="S238" s="157">
        <v>0</v>
      </c>
      <c r="T238" s="158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243</v>
      </c>
      <c r="AT238" s="159" t="s">
        <v>240</v>
      </c>
      <c r="AU238" s="159" t="s">
        <v>89</v>
      </c>
      <c r="AY238" s="14" t="s">
        <v>237</v>
      </c>
      <c r="BE238" s="160">
        <f t="shared" si="34"/>
        <v>0</v>
      </c>
      <c r="BF238" s="160">
        <f t="shared" si="35"/>
        <v>0</v>
      </c>
      <c r="BG238" s="160">
        <f t="shared" si="36"/>
        <v>0</v>
      </c>
      <c r="BH238" s="160">
        <f t="shared" si="37"/>
        <v>0</v>
      </c>
      <c r="BI238" s="160">
        <f t="shared" si="38"/>
        <v>0</v>
      </c>
      <c r="BJ238" s="14" t="s">
        <v>89</v>
      </c>
      <c r="BK238" s="160">
        <f t="shared" si="39"/>
        <v>0</v>
      </c>
      <c r="BL238" s="14" t="s">
        <v>243</v>
      </c>
      <c r="BM238" s="159" t="s">
        <v>4595</v>
      </c>
    </row>
    <row r="239" spans="1:65" s="2" customFormat="1" ht="21.75" customHeight="1" x14ac:dyDescent="0.2">
      <c r="A239" s="29"/>
      <c r="B239" s="146"/>
      <c r="C239" s="147" t="s">
        <v>545</v>
      </c>
      <c r="D239" s="147" t="s">
        <v>240</v>
      </c>
      <c r="E239" s="148"/>
      <c r="F239" s="149" t="s">
        <v>3319</v>
      </c>
      <c r="G239" s="150" t="s">
        <v>266</v>
      </c>
      <c r="H239" s="151">
        <v>95.638000000000005</v>
      </c>
      <c r="I239" s="152"/>
      <c r="J239" s="153">
        <f t="shared" si="3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31"/>
        <v>0</v>
      </c>
      <c r="Q239" s="157">
        <v>0</v>
      </c>
      <c r="R239" s="157">
        <f t="shared" si="32"/>
        <v>0</v>
      </c>
      <c r="S239" s="157">
        <v>0</v>
      </c>
      <c r="T239" s="158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243</v>
      </c>
      <c r="AT239" s="159" t="s">
        <v>240</v>
      </c>
      <c r="AU239" s="159" t="s">
        <v>89</v>
      </c>
      <c r="AY239" s="14" t="s">
        <v>237</v>
      </c>
      <c r="BE239" s="160">
        <f t="shared" si="34"/>
        <v>0</v>
      </c>
      <c r="BF239" s="160">
        <f t="shared" si="35"/>
        <v>0</v>
      </c>
      <c r="BG239" s="160">
        <f t="shared" si="36"/>
        <v>0</v>
      </c>
      <c r="BH239" s="160">
        <f t="shared" si="37"/>
        <v>0</v>
      </c>
      <c r="BI239" s="160">
        <f t="shared" si="38"/>
        <v>0</v>
      </c>
      <c r="BJ239" s="14" t="s">
        <v>89</v>
      </c>
      <c r="BK239" s="160">
        <f t="shared" si="39"/>
        <v>0</v>
      </c>
      <c r="BL239" s="14" t="s">
        <v>243</v>
      </c>
      <c r="BM239" s="159" t="s">
        <v>4596</v>
      </c>
    </row>
    <row r="240" spans="1:65" s="2" customFormat="1" ht="21.75" customHeight="1" x14ac:dyDescent="0.2">
      <c r="A240" s="29"/>
      <c r="B240" s="146"/>
      <c r="C240" s="147" t="s">
        <v>644</v>
      </c>
      <c r="D240" s="147" t="s">
        <v>240</v>
      </c>
      <c r="E240" s="148"/>
      <c r="F240" s="149" t="s">
        <v>3321</v>
      </c>
      <c r="G240" s="150" t="s">
        <v>266</v>
      </c>
      <c r="H240" s="151">
        <v>95.638000000000005</v>
      </c>
      <c r="I240" s="152"/>
      <c r="J240" s="153">
        <f t="shared" si="3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31"/>
        <v>0</v>
      </c>
      <c r="Q240" s="157">
        <v>0</v>
      </c>
      <c r="R240" s="157">
        <f t="shared" si="32"/>
        <v>0</v>
      </c>
      <c r="S240" s="157">
        <v>0</v>
      </c>
      <c r="T240" s="158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243</v>
      </c>
      <c r="AT240" s="159" t="s">
        <v>240</v>
      </c>
      <c r="AU240" s="159" t="s">
        <v>89</v>
      </c>
      <c r="AY240" s="14" t="s">
        <v>237</v>
      </c>
      <c r="BE240" s="160">
        <f t="shared" si="34"/>
        <v>0</v>
      </c>
      <c r="BF240" s="160">
        <f t="shared" si="35"/>
        <v>0</v>
      </c>
      <c r="BG240" s="160">
        <f t="shared" si="36"/>
        <v>0</v>
      </c>
      <c r="BH240" s="160">
        <f t="shared" si="37"/>
        <v>0</v>
      </c>
      <c r="BI240" s="160">
        <f t="shared" si="38"/>
        <v>0</v>
      </c>
      <c r="BJ240" s="14" t="s">
        <v>89</v>
      </c>
      <c r="BK240" s="160">
        <f t="shared" si="39"/>
        <v>0</v>
      </c>
      <c r="BL240" s="14" t="s">
        <v>243</v>
      </c>
      <c r="BM240" s="159" t="s">
        <v>4597</v>
      </c>
    </row>
    <row r="241" spans="1:65" s="2" customFormat="1" ht="21.75" customHeight="1" x14ac:dyDescent="0.2">
      <c r="A241" s="29"/>
      <c r="B241" s="146"/>
      <c r="C241" s="147" t="s">
        <v>547</v>
      </c>
      <c r="D241" s="147" t="s">
        <v>240</v>
      </c>
      <c r="E241" s="148"/>
      <c r="F241" s="149" t="s">
        <v>287</v>
      </c>
      <c r="G241" s="150" t="s">
        <v>266</v>
      </c>
      <c r="H241" s="151">
        <v>95.638000000000005</v>
      </c>
      <c r="I241" s="152"/>
      <c r="J241" s="153">
        <f t="shared" si="3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31"/>
        <v>0</v>
      </c>
      <c r="Q241" s="157">
        <v>0</v>
      </c>
      <c r="R241" s="157">
        <f t="shared" si="32"/>
        <v>0</v>
      </c>
      <c r="S241" s="157">
        <v>0</v>
      </c>
      <c r="T241" s="158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243</v>
      </c>
      <c r="AT241" s="159" t="s">
        <v>240</v>
      </c>
      <c r="AU241" s="159" t="s">
        <v>89</v>
      </c>
      <c r="AY241" s="14" t="s">
        <v>237</v>
      </c>
      <c r="BE241" s="160">
        <f t="shared" si="34"/>
        <v>0</v>
      </c>
      <c r="BF241" s="160">
        <f t="shared" si="35"/>
        <v>0</v>
      </c>
      <c r="BG241" s="160">
        <f t="shared" si="36"/>
        <v>0</v>
      </c>
      <c r="BH241" s="160">
        <f t="shared" si="37"/>
        <v>0</v>
      </c>
      <c r="BI241" s="160">
        <f t="shared" si="38"/>
        <v>0</v>
      </c>
      <c r="BJ241" s="14" t="s">
        <v>89</v>
      </c>
      <c r="BK241" s="160">
        <f t="shared" si="39"/>
        <v>0</v>
      </c>
      <c r="BL241" s="14" t="s">
        <v>243</v>
      </c>
      <c r="BM241" s="159" t="s">
        <v>4598</v>
      </c>
    </row>
    <row r="242" spans="1:65" s="2" customFormat="1" ht="21.75" customHeight="1" x14ac:dyDescent="0.2">
      <c r="A242" s="29"/>
      <c r="B242" s="146"/>
      <c r="C242" s="147" t="s">
        <v>289</v>
      </c>
      <c r="D242" s="147" t="s">
        <v>240</v>
      </c>
      <c r="E242" s="148"/>
      <c r="F242" s="149" t="s">
        <v>3326</v>
      </c>
      <c r="G242" s="150" t="s">
        <v>266</v>
      </c>
      <c r="H242" s="151">
        <v>95.638000000000005</v>
      </c>
      <c r="I242" s="152"/>
      <c r="J242" s="153">
        <f t="shared" si="30"/>
        <v>0</v>
      </c>
      <c r="K242" s="154"/>
      <c r="L242" s="30"/>
      <c r="M242" s="155" t="s">
        <v>1</v>
      </c>
      <c r="N242" s="156" t="s">
        <v>43</v>
      </c>
      <c r="O242" s="54"/>
      <c r="P242" s="157">
        <f t="shared" si="31"/>
        <v>0</v>
      </c>
      <c r="Q242" s="157">
        <v>0</v>
      </c>
      <c r="R242" s="157">
        <f t="shared" si="32"/>
        <v>0</v>
      </c>
      <c r="S242" s="157">
        <v>0</v>
      </c>
      <c r="T242" s="158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243</v>
      </c>
      <c r="AT242" s="159" t="s">
        <v>240</v>
      </c>
      <c r="AU242" s="159" t="s">
        <v>89</v>
      </c>
      <c r="AY242" s="14" t="s">
        <v>237</v>
      </c>
      <c r="BE242" s="160">
        <f t="shared" si="34"/>
        <v>0</v>
      </c>
      <c r="BF242" s="160">
        <f t="shared" si="35"/>
        <v>0</v>
      </c>
      <c r="BG242" s="160">
        <f t="shared" si="36"/>
        <v>0</v>
      </c>
      <c r="BH242" s="160">
        <f t="shared" si="37"/>
        <v>0</v>
      </c>
      <c r="BI242" s="160">
        <f t="shared" si="38"/>
        <v>0</v>
      </c>
      <c r="BJ242" s="14" t="s">
        <v>89</v>
      </c>
      <c r="BK242" s="160">
        <f t="shared" si="39"/>
        <v>0</v>
      </c>
      <c r="BL242" s="14" t="s">
        <v>243</v>
      </c>
      <c r="BM242" s="159" t="s">
        <v>4599</v>
      </c>
    </row>
    <row r="243" spans="1:65" s="12" customFormat="1" ht="22.95" customHeight="1" x14ac:dyDescent="0.25">
      <c r="B243" s="134"/>
      <c r="D243" s="135" t="s">
        <v>76</v>
      </c>
      <c r="E243" s="144"/>
      <c r="F243" s="144" t="s">
        <v>1460</v>
      </c>
      <c r="I243" s="137"/>
      <c r="J243" s="145">
        <f>BK243</f>
        <v>0</v>
      </c>
      <c r="L243" s="134"/>
      <c r="M243" s="138"/>
      <c r="N243" s="139"/>
      <c r="O243" s="139"/>
      <c r="P243" s="140">
        <f>P244</f>
        <v>0</v>
      </c>
      <c r="Q243" s="139"/>
      <c r="R243" s="140">
        <f>R244</f>
        <v>0</v>
      </c>
      <c r="S243" s="139"/>
      <c r="T243" s="141">
        <f>T244</f>
        <v>0</v>
      </c>
      <c r="AR243" s="135" t="s">
        <v>83</v>
      </c>
      <c r="AT243" s="142" t="s">
        <v>76</v>
      </c>
      <c r="AU243" s="142" t="s">
        <v>83</v>
      </c>
      <c r="AY243" s="135" t="s">
        <v>237</v>
      </c>
      <c r="BK243" s="143">
        <f>BK244</f>
        <v>0</v>
      </c>
    </row>
    <row r="244" spans="1:65" s="2" customFormat="1" ht="33" customHeight="1" x14ac:dyDescent="0.2">
      <c r="A244" s="29"/>
      <c r="B244" s="146"/>
      <c r="C244" s="147" t="s">
        <v>549</v>
      </c>
      <c r="D244" s="147" t="s">
        <v>240</v>
      </c>
      <c r="E244" s="148"/>
      <c r="F244" s="149" t="s">
        <v>4264</v>
      </c>
      <c r="G244" s="150" t="s">
        <v>266</v>
      </c>
      <c r="H244" s="151">
        <v>1075.1790000000001</v>
      </c>
      <c r="I244" s="152"/>
      <c r="J244" s="153">
        <f>ROUND(I244*H244,2)</f>
        <v>0</v>
      </c>
      <c r="K244" s="154"/>
      <c r="L244" s="30"/>
      <c r="M244" s="155" t="s">
        <v>1</v>
      </c>
      <c r="N244" s="156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243</v>
      </c>
      <c r="AT244" s="159" t="s">
        <v>240</v>
      </c>
      <c r="AU244" s="159" t="s">
        <v>89</v>
      </c>
      <c r="AY244" s="14" t="s">
        <v>237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243</v>
      </c>
      <c r="BM244" s="159" t="s">
        <v>4600</v>
      </c>
    </row>
    <row r="245" spans="1:65" s="12" customFormat="1" ht="25.95" customHeight="1" x14ac:dyDescent="0.25">
      <c r="B245" s="134"/>
      <c r="D245" s="135" t="s">
        <v>76</v>
      </c>
      <c r="E245" s="136"/>
      <c r="F245" s="136" t="s">
        <v>1462</v>
      </c>
      <c r="I245" s="137"/>
      <c r="J245" s="122">
        <f>BK245</f>
        <v>0</v>
      </c>
      <c r="L245" s="134"/>
      <c r="M245" s="138"/>
      <c r="N245" s="139"/>
      <c r="O245" s="139"/>
      <c r="P245" s="140">
        <f>P246</f>
        <v>0</v>
      </c>
      <c r="Q245" s="139"/>
      <c r="R245" s="140">
        <f>R246</f>
        <v>0.1056</v>
      </c>
      <c r="S245" s="139"/>
      <c r="T245" s="141">
        <f>T246</f>
        <v>0</v>
      </c>
      <c r="AR245" s="135" t="s">
        <v>89</v>
      </c>
      <c r="AT245" s="142" t="s">
        <v>76</v>
      </c>
      <c r="AU245" s="142" t="s">
        <v>77</v>
      </c>
      <c r="AY245" s="135" t="s">
        <v>237</v>
      </c>
      <c r="BK245" s="143">
        <f>BK246</f>
        <v>0</v>
      </c>
    </row>
    <row r="246" spans="1:65" s="12" customFormat="1" ht="22.95" customHeight="1" x14ac:dyDescent="0.25">
      <c r="B246" s="134"/>
      <c r="D246" s="135" t="s">
        <v>76</v>
      </c>
      <c r="E246" s="144"/>
      <c r="F246" s="144" t="s">
        <v>2589</v>
      </c>
      <c r="I246" s="137"/>
      <c r="J246" s="145">
        <f>BK246</f>
        <v>0</v>
      </c>
      <c r="L246" s="134"/>
      <c r="M246" s="138"/>
      <c r="N246" s="139"/>
      <c r="O246" s="139"/>
      <c r="P246" s="140">
        <f>SUM(P247:P249)</f>
        <v>0</v>
      </c>
      <c r="Q246" s="139"/>
      <c r="R246" s="140">
        <f>SUM(R247:R249)</f>
        <v>0.1056</v>
      </c>
      <c r="S246" s="139"/>
      <c r="T246" s="141">
        <f>SUM(T247:T249)</f>
        <v>0</v>
      </c>
      <c r="AR246" s="135" t="s">
        <v>89</v>
      </c>
      <c r="AT246" s="142" t="s">
        <v>76</v>
      </c>
      <c r="AU246" s="142" t="s">
        <v>83</v>
      </c>
      <c r="AY246" s="135" t="s">
        <v>237</v>
      </c>
      <c r="BK246" s="143">
        <f>SUM(BK247:BK249)</f>
        <v>0</v>
      </c>
    </row>
    <row r="247" spans="1:65" s="2" customFormat="1" ht="33" customHeight="1" x14ac:dyDescent="0.2">
      <c r="A247" s="29"/>
      <c r="B247" s="146"/>
      <c r="C247" s="147" t="s">
        <v>654</v>
      </c>
      <c r="D247" s="147" t="s">
        <v>240</v>
      </c>
      <c r="E247" s="148"/>
      <c r="F247" s="149" t="s">
        <v>4601</v>
      </c>
      <c r="G247" s="150" t="s">
        <v>307</v>
      </c>
      <c r="H247" s="151">
        <v>12</v>
      </c>
      <c r="I247" s="152"/>
      <c r="J247" s="153">
        <f>ROUND(I247*H247,2)</f>
        <v>0</v>
      </c>
      <c r="K247" s="154"/>
      <c r="L247" s="30"/>
      <c r="M247" s="155" t="s">
        <v>1</v>
      </c>
      <c r="N247" s="156" t="s">
        <v>43</v>
      </c>
      <c r="O247" s="54"/>
      <c r="P247" s="157">
        <f>O247*H247</f>
        <v>0</v>
      </c>
      <c r="Q247" s="157">
        <v>0</v>
      </c>
      <c r="R247" s="157">
        <f>Q247*H247</f>
        <v>0</v>
      </c>
      <c r="S247" s="157">
        <v>0</v>
      </c>
      <c r="T247" s="158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286</v>
      </c>
      <c r="AT247" s="159" t="s">
        <v>240</v>
      </c>
      <c r="AU247" s="159" t="s">
        <v>89</v>
      </c>
      <c r="AY247" s="14" t="s">
        <v>237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4" t="s">
        <v>89</v>
      </c>
      <c r="BK247" s="160">
        <f>ROUND(I247*H247,2)</f>
        <v>0</v>
      </c>
      <c r="BL247" s="14" t="s">
        <v>286</v>
      </c>
      <c r="BM247" s="159" t="s">
        <v>4602</v>
      </c>
    </row>
    <row r="248" spans="1:65" s="2" customFormat="1" ht="33" customHeight="1" x14ac:dyDescent="0.2">
      <c r="A248" s="29"/>
      <c r="B248" s="146"/>
      <c r="C248" s="161" t="s">
        <v>551</v>
      </c>
      <c r="D248" s="161" t="s">
        <v>310</v>
      </c>
      <c r="E248" s="162"/>
      <c r="F248" s="163" t="s">
        <v>4603</v>
      </c>
      <c r="G248" s="164" t="s">
        <v>307</v>
      </c>
      <c r="H248" s="165">
        <v>12</v>
      </c>
      <c r="I248" s="166"/>
      <c r="J248" s="167">
        <f>ROUND(I248*H248,2)</f>
        <v>0</v>
      </c>
      <c r="K248" s="168"/>
      <c r="L248" s="169"/>
      <c r="M248" s="170" t="s">
        <v>1</v>
      </c>
      <c r="N248" s="171" t="s">
        <v>43</v>
      </c>
      <c r="O248" s="54"/>
      <c r="P248" s="157">
        <f>O248*H248</f>
        <v>0</v>
      </c>
      <c r="Q248" s="157">
        <v>8.8000000000000005E-3</v>
      </c>
      <c r="R248" s="157">
        <f>Q248*H248</f>
        <v>0.1056</v>
      </c>
      <c r="S248" s="157">
        <v>0</v>
      </c>
      <c r="T248" s="158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312</v>
      </c>
      <c r="AT248" s="159" t="s">
        <v>310</v>
      </c>
      <c r="AU248" s="159" t="s">
        <v>89</v>
      </c>
      <c r="AY248" s="14" t="s">
        <v>237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4" t="s">
        <v>89</v>
      </c>
      <c r="BK248" s="160">
        <f>ROUND(I248*H248,2)</f>
        <v>0</v>
      </c>
      <c r="BL248" s="14" t="s">
        <v>286</v>
      </c>
      <c r="BM248" s="159" t="s">
        <v>4604</v>
      </c>
    </row>
    <row r="249" spans="1:65" s="2" customFormat="1" ht="21.75" customHeight="1" x14ac:dyDescent="0.2">
      <c r="A249" s="29"/>
      <c r="B249" s="146"/>
      <c r="C249" s="147" t="s">
        <v>659</v>
      </c>
      <c r="D249" s="147" t="s">
        <v>240</v>
      </c>
      <c r="E249" s="148"/>
      <c r="F249" s="149" t="s">
        <v>2591</v>
      </c>
      <c r="G249" s="150" t="s">
        <v>266</v>
      </c>
      <c r="H249" s="151">
        <v>0.106</v>
      </c>
      <c r="I249" s="152"/>
      <c r="J249" s="153">
        <f>ROUND(I249*H249,2)</f>
        <v>0</v>
      </c>
      <c r="K249" s="154"/>
      <c r="L249" s="30"/>
      <c r="M249" s="155" t="s">
        <v>1</v>
      </c>
      <c r="N249" s="156" t="s">
        <v>43</v>
      </c>
      <c r="O249" s="54"/>
      <c r="P249" s="157">
        <f>O249*H249</f>
        <v>0</v>
      </c>
      <c r="Q249" s="157">
        <v>0</v>
      </c>
      <c r="R249" s="157">
        <f>Q249*H249</f>
        <v>0</v>
      </c>
      <c r="S249" s="157">
        <v>0</v>
      </c>
      <c r="T249" s="158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436</v>
      </c>
      <c r="AT249" s="159" t="s">
        <v>240</v>
      </c>
      <c r="AU249" s="159" t="s">
        <v>89</v>
      </c>
      <c r="AY249" s="14" t="s">
        <v>237</v>
      </c>
      <c r="BE249" s="160">
        <f>IF(N249="základná",J249,0)</f>
        <v>0</v>
      </c>
      <c r="BF249" s="160">
        <f>IF(N249="znížená",J249,0)</f>
        <v>0</v>
      </c>
      <c r="BG249" s="160">
        <f>IF(N249="zákl. prenesená",J249,0)</f>
        <v>0</v>
      </c>
      <c r="BH249" s="160">
        <f>IF(N249="zníž. prenesená",J249,0)</f>
        <v>0</v>
      </c>
      <c r="BI249" s="160">
        <f>IF(N249="nulová",J249,0)</f>
        <v>0</v>
      </c>
      <c r="BJ249" s="14" t="s">
        <v>89</v>
      </c>
      <c r="BK249" s="160">
        <f>ROUND(I249*H249,2)</f>
        <v>0</v>
      </c>
      <c r="BL249" s="14" t="s">
        <v>436</v>
      </c>
      <c r="BM249" s="159" t="s">
        <v>4605</v>
      </c>
    </row>
    <row r="250" spans="1:65" s="12" customFormat="1" ht="25.95" customHeight="1" x14ac:dyDescent="0.25">
      <c r="B250" s="134"/>
      <c r="D250" s="135" t="s">
        <v>76</v>
      </c>
      <c r="E250" s="136"/>
      <c r="F250" s="136" t="s">
        <v>1081</v>
      </c>
      <c r="I250" s="137"/>
      <c r="J250" s="122">
        <f>BK250</f>
        <v>0</v>
      </c>
      <c r="L250" s="134"/>
      <c r="M250" s="138"/>
      <c r="N250" s="139"/>
      <c r="O250" s="139"/>
      <c r="P250" s="140">
        <f>P251+P255</f>
        <v>0</v>
      </c>
      <c r="Q250" s="139"/>
      <c r="R250" s="140">
        <f>R251+R255</f>
        <v>6.1649999999999996E-2</v>
      </c>
      <c r="S250" s="139"/>
      <c r="T250" s="141">
        <f>T251+T255</f>
        <v>0</v>
      </c>
      <c r="AR250" s="135" t="s">
        <v>247</v>
      </c>
      <c r="AT250" s="142" t="s">
        <v>76</v>
      </c>
      <c r="AU250" s="142" t="s">
        <v>77</v>
      </c>
      <c r="AY250" s="135" t="s">
        <v>237</v>
      </c>
      <c r="BK250" s="143">
        <f>BK251+BK255</f>
        <v>0</v>
      </c>
    </row>
    <row r="251" spans="1:65" s="12" customFormat="1" ht="22.95" customHeight="1" x14ac:dyDescent="0.25">
      <c r="B251" s="134"/>
      <c r="D251" s="135" t="s">
        <v>76</v>
      </c>
      <c r="E251" s="144"/>
      <c r="F251" s="144" t="s">
        <v>2699</v>
      </c>
      <c r="I251" s="137"/>
      <c r="J251" s="145">
        <f>BK251</f>
        <v>0</v>
      </c>
      <c r="L251" s="134"/>
      <c r="M251" s="138"/>
      <c r="N251" s="139"/>
      <c r="O251" s="139"/>
      <c r="P251" s="140">
        <f>SUM(P252:P254)</f>
        <v>0</v>
      </c>
      <c r="Q251" s="139"/>
      <c r="R251" s="140">
        <f>SUM(R252:R254)</f>
        <v>1.6619999999999999E-2</v>
      </c>
      <c r="S251" s="139"/>
      <c r="T251" s="141">
        <f>SUM(T252:T254)</f>
        <v>0</v>
      </c>
      <c r="AR251" s="135" t="s">
        <v>247</v>
      </c>
      <c r="AT251" s="142" t="s">
        <v>76</v>
      </c>
      <c r="AU251" s="142" t="s">
        <v>83</v>
      </c>
      <c r="AY251" s="135" t="s">
        <v>237</v>
      </c>
      <c r="BK251" s="143">
        <f>SUM(BK252:BK254)</f>
        <v>0</v>
      </c>
    </row>
    <row r="252" spans="1:65" s="2" customFormat="1" ht="16.5" customHeight="1" x14ac:dyDescent="0.2">
      <c r="A252" s="29"/>
      <c r="B252" s="146"/>
      <c r="C252" s="147" t="s">
        <v>553</v>
      </c>
      <c r="D252" s="147" t="s">
        <v>240</v>
      </c>
      <c r="E252" s="148"/>
      <c r="F252" s="149" t="s">
        <v>4373</v>
      </c>
      <c r="G252" s="150" t="s">
        <v>307</v>
      </c>
      <c r="H252" s="151">
        <v>2</v>
      </c>
      <c r="I252" s="152"/>
      <c r="J252" s="153">
        <f>ROUND(I252*H252,2)</f>
        <v>0</v>
      </c>
      <c r="K252" s="154"/>
      <c r="L252" s="30"/>
      <c r="M252" s="155" t="s">
        <v>1</v>
      </c>
      <c r="N252" s="156" t="s">
        <v>43</v>
      </c>
      <c r="O252" s="54"/>
      <c r="P252" s="157">
        <f>O252*H252</f>
        <v>0</v>
      </c>
      <c r="Q252" s="157">
        <v>2.1000000000000001E-4</v>
      </c>
      <c r="R252" s="157">
        <f>Q252*H252</f>
        <v>4.2000000000000002E-4</v>
      </c>
      <c r="S252" s="157">
        <v>0</v>
      </c>
      <c r="T252" s="158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436</v>
      </c>
      <c r="AT252" s="159" t="s">
        <v>240</v>
      </c>
      <c r="AU252" s="159" t="s">
        <v>89</v>
      </c>
      <c r="AY252" s="14" t="s">
        <v>237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436</v>
      </c>
      <c r="BM252" s="159" t="s">
        <v>4606</v>
      </c>
    </row>
    <row r="253" spans="1:65" s="2" customFormat="1" ht="16.5" customHeight="1" x14ac:dyDescent="0.2">
      <c r="A253" s="29"/>
      <c r="B253" s="146"/>
      <c r="C253" s="147" t="s">
        <v>664</v>
      </c>
      <c r="D253" s="147" t="s">
        <v>240</v>
      </c>
      <c r="E253" s="148"/>
      <c r="F253" s="149" t="s">
        <v>4375</v>
      </c>
      <c r="G253" s="150" t="s">
        <v>307</v>
      </c>
      <c r="H253" s="151">
        <v>1</v>
      </c>
      <c r="I253" s="152"/>
      <c r="J253" s="153">
        <f>ROUND(I253*H253,2)</f>
        <v>0</v>
      </c>
      <c r="K253" s="154"/>
      <c r="L253" s="30"/>
      <c r="M253" s="155" t="s">
        <v>1</v>
      </c>
      <c r="N253" s="156" t="s">
        <v>43</v>
      </c>
      <c r="O253" s="54"/>
      <c r="P253" s="157">
        <f>O253*H253</f>
        <v>0</v>
      </c>
      <c r="Q253" s="157">
        <v>0</v>
      </c>
      <c r="R253" s="157">
        <f>Q253*H253</f>
        <v>0</v>
      </c>
      <c r="S253" s="157">
        <v>0</v>
      </c>
      <c r="T253" s="158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59" t="s">
        <v>436</v>
      </c>
      <c r="AT253" s="159" t="s">
        <v>240</v>
      </c>
      <c r="AU253" s="159" t="s">
        <v>89</v>
      </c>
      <c r="AY253" s="14" t="s">
        <v>237</v>
      </c>
      <c r="BE253" s="160">
        <f>IF(N253="základná",J253,0)</f>
        <v>0</v>
      </c>
      <c r="BF253" s="160">
        <f>IF(N253="znížená",J253,0)</f>
        <v>0</v>
      </c>
      <c r="BG253" s="160">
        <f>IF(N253="zákl. prenesená",J253,0)</f>
        <v>0</v>
      </c>
      <c r="BH253" s="160">
        <f>IF(N253="zníž. prenesená",J253,0)</f>
        <v>0</v>
      </c>
      <c r="BI253" s="160">
        <f>IF(N253="nulová",J253,0)</f>
        <v>0</v>
      </c>
      <c r="BJ253" s="14" t="s">
        <v>89</v>
      </c>
      <c r="BK253" s="160">
        <f>ROUND(I253*H253,2)</f>
        <v>0</v>
      </c>
      <c r="BL253" s="14" t="s">
        <v>436</v>
      </c>
      <c r="BM253" s="159" t="s">
        <v>4607</v>
      </c>
    </row>
    <row r="254" spans="1:65" s="2" customFormat="1" ht="16.5" customHeight="1" x14ac:dyDescent="0.2">
      <c r="A254" s="29"/>
      <c r="B254" s="146"/>
      <c r="C254" s="161" t="s">
        <v>555</v>
      </c>
      <c r="D254" s="161" t="s">
        <v>310</v>
      </c>
      <c r="E254" s="162"/>
      <c r="F254" s="163" t="s">
        <v>4377</v>
      </c>
      <c r="G254" s="164" t="s">
        <v>307</v>
      </c>
      <c r="H254" s="165">
        <v>1</v>
      </c>
      <c r="I254" s="166"/>
      <c r="J254" s="167">
        <f>ROUND(I254*H254,2)</f>
        <v>0</v>
      </c>
      <c r="K254" s="168"/>
      <c r="L254" s="169"/>
      <c r="M254" s="170" t="s">
        <v>1</v>
      </c>
      <c r="N254" s="171" t="s">
        <v>43</v>
      </c>
      <c r="O254" s="54"/>
      <c r="P254" s="157">
        <f>O254*H254</f>
        <v>0</v>
      </c>
      <c r="Q254" s="157">
        <v>1.6199999999999999E-2</v>
      </c>
      <c r="R254" s="157">
        <f>Q254*H254</f>
        <v>1.6199999999999999E-2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574</v>
      </c>
      <c r="AT254" s="159" t="s">
        <v>310</v>
      </c>
      <c r="AU254" s="159" t="s">
        <v>89</v>
      </c>
      <c r="AY254" s="14" t="s">
        <v>237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574</v>
      </c>
      <c r="BM254" s="159" t="s">
        <v>4608</v>
      </c>
    </row>
    <row r="255" spans="1:65" s="12" customFormat="1" ht="22.95" customHeight="1" x14ac:dyDescent="0.25">
      <c r="B255" s="134"/>
      <c r="D255" s="135" t="s">
        <v>76</v>
      </c>
      <c r="E255" s="144"/>
      <c r="F255" s="144" t="s">
        <v>2349</v>
      </c>
      <c r="I255" s="137"/>
      <c r="J255" s="145">
        <f>BK255</f>
        <v>0</v>
      </c>
      <c r="L255" s="134"/>
      <c r="M255" s="138"/>
      <c r="N255" s="139"/>
      <c r="O255" s="139"/>
      <c r="P255" s="140">
        <f>SUM(P256:P257)</f>
        <v>0</v>
      </c>
      <c r="Q255" s="139"/>
      <c r="R255" s="140">
        <f>SUM(R256:R257)</f>
        <v>4.5030000000000001E-2</v>
      </c>
      <c r="S255" s="139"/>
      <c r="T255" s="141">
        <f>SUM(T256:T257)</f>
        <v>0</v>
      </c>
      <c r="AR255" s="135" t="s">
        <v>247</v>
      </c>
      <c r="AT255" s="142" t="s">
        <v>76</v>
      </c>
      <c r="AU255" s="142" t="s">
        <v>83</v>
      </c>
      <c r="AY255" s="135" t="s">
        <v>237</v>
      </c>
      <c r="BK255" s="143">
        <f>SUM(BK256:BK257)</f>
        <v>0</v>
      </c>
    </row>
    <row r="256" spans="1:65" s="2" customFormat="1" ht="21.75" customHeight="1" x14ac:dyDescent="0.2">
      <c r="A256" s="29"/>
      <c r="B256" s="146"/>
      <c r="C256" s="147" t="s">
        <v>669</v>
      </c>
      <c r="D256" s="147" t="s">
        <v>240</v>
      </c>
      <c r="E256" s="148"/>
      <c r="F256" s="149" t="s">
        <v>4297</v>
      </c>
      <c r="G256" s="150" t="s">
        <v>376</v>
      </c>
      <c r="H256" s="151">
        <v>450.3</v>
      </c>
      <c r="I256" s="152"/>
      <c r="J256" s="153">
        <f>ROUND(I256*H256,2)</f>
        <v>0</v>
      </c>
      <c r="K256" s="154"/>
      <c r="L256" s="30"/>
      <c r="M256" s="155" t="s">
        <v>1</v>
      </c>
      <c r="N256" s="156" t="s">
        <v>43</v>
      </c>
      <c r="O256" s="54"/>
      <c r="P256" s="157">
        <f>O256*H256</f>
        <v>0</v>
      </c>
      <c r="Q256" s="157">
        <v>0</v>
      </c>
      <c r="R256" s="157">
        <f>Q256*H256</f>
        <v>0</v>
      </c>
      <c r="S256" s="157">
        <v>0</v>
      </c>
      <c r="T256" s="158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436</v>
      </c>
      <c r="AT256" s="159" t="s">
        <v>240</v>
      </c>
      <c r="AU256" s="159" t="s">
        <v>89</v>
      </c>
      <c r="AY256" s="14" t="s">
        <v>237</v>
      </c>
      <c r="BE256" s="160">
        <f>IF(N256="základná",J256,0)</f>
        <v>0</v>
      </c>
      <c r="BF256" s="160">
        <f>IF(N256="znížená",J256,0)</f>
        <v>0</v>
      </c>
      <c r="BG256" s="160">
        <f>IF(N256="zákl. prenesená",J256,0)</f>
        <v>0</v>
      </c>
      <c r="BH256" s="160">
        <f>IF(N256="zníž. prenesená",J256,0)</f>
        <v>0</v>
      </c>
      <c r="BI256" s="160">
        <f>IF(N256="nulová",J256,0)</f>
        <v>0</v>
      </c>
      <c r="BJ256" s="14" t="s">
        <v>89</v>
      </c>
      <c r="BK256" s="160">
        <f>ROUND(I256*H256,2)</f>
        <v>0</v>
      </c>
      <c r="BL256" s="14" t="s">
        <v>436</v>
      </c>
      <c r="BM256" s="159" t="s">
        <v>4609</v>
      </c>
    </row>
    <row r="257" spans="1:65" s="2" customFormat="1" ht="21.75" customHeight="1" x14ac:dyDescent="0.2">
      <c r="A257" s="29"/>
      <c r="B257" s="146"/>
      <c r="C257" s="161" t="s">
        <v>557</v>
      </c>
      <c r="D257" s="161" t="s">
        <v>310</v>
      </c>
      <c r="E257" s="162"/>
      <c r="F257" s="163" t="s">
        <v>4301</v>
      </c>
      <c r="G257" s="164" t="s">
        <v>376</v>
      </c>
      <c r="H257" s="165">
        <v>450.3</v>
      </c>
      <c r="I257" s="166"/>
      <c r="J257" s="167">
        <f>ROUND(I257*H257,2)</f>
        <v>0</v>
      </c>
      <c r="K257" s="168"/>
      <c r="L257" s="169"/>
      <c r="M257" s="170" t="s">
        <v>1</v>
      </c>
      <c r="N257" s="171" t="s">
        <v>43</v>
      </c>
      <c r="O257" s="54"/>
      <c r="P257" s="157">
        <f>O257*H257</f>
        <v>0</v>
      </c>
      <c r="Q257" s="157">
        <v>1E-4</v>
      </c>
      <c r="R257" s="157">
        <f>Q257*H257</f>
        <v>4.5030000000000001E-2</v>
      </c>
      <c r="S257" s="157">
        <v>0</v>
      </c>
      <c r="T257" s="158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574</v>
      </c>
      <c r="AT257" s="159" t="s">
        <v>310</v>
      </c>
      <c r="AU257" s="159" t="s">
        <v>89</v>
      </c>
      <c r="AY257" s="14" t="s">
        <v>237</v>
      </c>
      <c r="BE257" s="160">
        <f>IF(N257="základná",J257,0)</f>
        <v>0</v>
      </c>
      <c r="BF257" s="160">
        <f>IF(N257="znížená",J257,0)</f>
        <v>0</v>
      </c>
      <c r="BG257" s="160">
        <f>IF(N257="zákl. prenesená",J257,0)</f>
        <v>0</v>
      </c>
      <c r="BH257" s="160">
        <f>IF(N257="zníž. prenesená",J257,0)</f>
        <v>0</v>
      </c>
      <c r="BI257" s="160">
        <f>IF(N257="nulová",J257,0)</f>
        <v>0</v>
      </c>
      <c r="BJ257" s="14" t="s">
        <v>89</v>
      </c>
      <c r="BK257" s="160">
        <f>ROUND(I257*H257,2)</f>
        <v>0</v>
      </c>
      <c r="BL257" s="14" t="s">
        <v>574</v>
      </c>
      <c r="BM257" s="159" t="s">
        <v>4610</v>
      </c>
    </row>
    <row r="258" spans="1:65" s="12" customFormat="1" ht="25.95" customHeight="1" x14ac:dyDescent="0.25">
      <c r="B258" s="134"/>
      <c r="D258" s="135" t="s">
        <v>76</v>
      </c>
      <c r="E258" s="136"/>
      <c r="F258" s="136" t="s">
        <v>1828</v>
      </c>
      <c r="I258" s="137"/>
      <c r="J258" s="122">
        <f>BK258</f>
        <v>0</v>
      </c>
      <c r="L258" s="134"/>
      <c r="M258" s="138"/>
      <c r="N258" s="139"/>
      <c r="O258" s="139"/>
      <c r="P258" s="140">
        <f>SUM(P259:P260)</f>
        <v>0</v>
      </c>
      <c r="Q258" s="139"/>
      <c r="R258" s="140">
        <f>SUM(R259:R260)</f>
        <v>0</v>
      </c>
      <c r="S258" s="139"/>
      <c r="T258" s="141">
        <f>SUM(T259:T260)</f>
        <v>0</v>
      </c>
      <c r="AR258" s="135" t="s">
        <v>243</v>
      </c>
      <c r="AT258" s="142" t="s">
        <v>76</v>
      </c>
      <c r="AU258" s="142" t="s">
        <v>77</v>
      </c>
      <c r="AY258" s="135" t="s">
        <v>237</v>
      </c>
      <c r="BK258" s="143">
        <f>SUM(BK259:BK260)</f>
        <v>0</v>
      </c>
    </row>
    <row r="259" spans="1:65" s="2" customFormat="1" ht="33" customHeight="1" x14ac:dyDescent="0.2">
      <c r="A259" s="29"/>
      <c r="B259" s="146"/>
      <c r="C259" s="147" t="s">
        <v>673</v>
      </c>
      <c r="D259" s="147" t="s">
        <v>240</v>
      </c>
      <c r="E259" s="148"/>
      <c r="F259" s="149" t="s">
        <v>2049</v>
      </c>
      <c r="G259" s="150" t="s">
        <v>454</v>
      </c>
      <c r="H259" s="151">
        <v>50</v>
      </c>
      <c r="I259" s="152"/>
      <c r="J259" s="153">
        <f>ROUND(I259*H259,2)</f>
        <v>0</v>
      </c>
      <c r="K259" s="154"/>
      <c r="L259" s="30"/>
      <c r="M259" s="155" t="s">
        <v>1</v>
      </c>
      <c r="N259" s="156" t="s">
        <v>43</v>
      </c>
      <c r="O259" s="54"/>
      <c r="P259" s="157">
        <f>O259*H259</f>
        <v>0</v>
      </c>
      <c r="Q259" s="157">
        <v>0</v>
      </c>
      <c r="R259" s="157">
        <f>Q259*H259</f>
        <v>0</v>
      </c>
      <c r="S259" s="157">
        <v>0</v>
      </c>
      <c r="T259" s="158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972</v>
      </c>
      <c r="AT259" s="159" t="s">
        <v>240</v>
      </c>
      <c r="AU259" s="159" t="s">
        <v>83</v>
      </c>
      <c r="AY259" s="14" t="s">
        <v>237</v>
      </c>
      <c r="BE259" s="160">
        <f>IF(N259="základná",J259,0)</f>
        <v>0</v>
      </c>
      <c r="BF259" s="160">
        <f>IF(N259="znížená",J259,0)</f>
        <v>0</v>
      </c>
      <c r="BG259" s="160">
        <f>IF(N259="zákl. prenesená",J259,0)</f>
        <v>0</v>
      </c>
      <c r="BH259" s="160">
        <f>IF(N259="zníž. prenesená",J259,0)</f>
        <v>0</v>
      </c>
      <c r="BI259" s="160">
        <f>IF(N259="nulová",J259,0)</f>
        <v>0</v>
      </c>
      <c r="BJ259" s="14" t="s">
        <v>89</v>
      </c>
      <c r="BK259" s="160">
        <f>ROUND(I259*H259,2)</f>
        <v>0</v>
      </c>
      <c r="BL259" s="14" t="s">
        <v>972</v>
      </c>
      <c r="BM259" s="159" t="s">
        <v>4611</v>
      </c>
    </row>
    <row r="260" spans="1:65" s="2" customFormat="1" ht="33" customHeight="1" x14ac:dyDescent="0.2">
      <c r="A260" s="29"/>
      <c r="B260" s="146"/>
      <c r="C260" s="147" t="s">
        <v>559</v>
      </c>
      <c r="D260" s="147" t="s">
        <v>240</v>
      </c>
      <c r="E260" s="148"/>
      <c r="F260" s="149" t="s">
        <v>1831</v>
      </c>
      <c r="G260" s="150" t="s">
        <v>454</v>
      </c>
      <c r="H260" s="151">
        <v>50</v>
      </c>
      <c r="I260" s="152"/>
      <c r="J260" s="153">
        <f>ROUND(I260*H260,2)</f>
        <v>0</v>
      </c>
      <c r="K260" s="154"/>
      <c r="L260" s="30"/>
      <c r="M260" s="155" t="s">
        <v>1</v>
      </c>
      <c r="N260" s="156" t="s">
        <v>43</v>
      </c>
      <c r="O260" s="54"/>
      <c r="P260" s="157">
        <f>O260*H260</f>
        <v>0</v>
      </c>
      <c r="Q260" s="157">
        <v>0</v>
      </c>
      <c r="R260" s="157">
        <f>Q260*H260</f>
        <v>0</v>
      </c>
      <c r="S260" s="157">
        <v>0</v>
      </c>
      <c r="T260" s="158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972</v>
      </c>
      <c r="AT260" s="159" t="s">
        <v>240</v>
      </c>
      <c r="AU260" s="159" t="s">
        <v>83</v>
      </c>
      <c r="AY260" s="14" t="s">
        <v>237</v>
      </c>
      <c r="BE260" s="160">
        <f>IF(N260="základná",J260,0)</f>
        <v>0</v>
      </c>
      <c r="BF260" s="160">
        <f>IF(N260="znížená",J260,0)</f>
        <v>0</v>
      </c>
      <c r="BG260" s="160">
        <f>IF(N260="zákl. prenesená",J260,0)</f>
        <v>0</v>
      </c>
      <c r="BH260" s="160">
        <f>IF(N260="zníž. prenesená",J260,0)</f>
        <v>0</v>
      </c>
      <c r="BI260" s="160">
        <f>IF(N260="nulová",J260,0)</f>
        <v>0</v>
      </c>
      <c r="BJ260" s="14" t="s">
        <v>89</v>
      </c>
      <c r="BK260" s="160">
        <f>ROUND(I260*H260,2)</f>
        <v>0</v>
      </c>
      <c r="BL260" s="14" t="s">
        <v>972</v>
      </c>
      <c r="BM260" s="159" t="s">
        <v>4612</v>
      </c>
    </row>
    <row r="261" spans="1:65" s="12" customFormat="1" ht="25.95" customHeight="1" x14ac:dyDescent="0.25">
      <c r="B261" s="134"/>
      <c r="D261" s="135" t="s">
        <v>76</v>
      </c>
      <c r="E261" s="136"/>
      <c r="F261" s="136" t="s">
        <v>467</v>
      </c>
      <c r="I261" s="137"/>
      <c r="J261" s="122">
        <f>BK261</f>
        <v>0</v>
      </c>
      <c r="L261" s="134"/>
      <c r="M261" s="138"/>
      <c r="N261" s="139"/>
      <c r="O261" s="139"/>
      <c r="P261" s="140">
        <f>SUM(P262:P263)</f>
        <v>0</v>
      </c>
      <c r="Q261" s="139"/>
      <c r="R261" s="140">
        <f>SUM(R262:R263)</f>
        <v>0</v>
      </c>
      <c r="S261" s="139"/>
      <c r="T261" s="141">
        <f>SUM(T262:T263)</f>
        <v>0</v>
      </c>
      <c r="AR261" s="135" t="s">
        <v>252</v>
      </c>
      <c r="AT261" s="142" t="s">
        <v>76</v>
      </c>
      <c r="AU261" s="142" t="s">
        <v>77</v>
      </c>
      <c r="AY261" s="135" t="s">
        <v>237</v>
      </c>
      <c r="BK261" s="143">
        <f>SUM(BK262:BK263)</f>
        <v>0</v>
      </c>
    </row>
    <row r="262" spans="1:65" s="2" customFormat="1" ht="44.25" customHeight="1" x14ac:dyDescent="0.2">
      <c r="A262" s="29"/>
      <c r="B262" s="146"/>
      <c r="C262" s="147" t="s">
        <v>678</v>
      </c>
      <c r="D262" s="147" t="s">
        <v>240</v>
      </c>
      <c r="E262" s="148"/>
      <c r="F262" s="149" t="s">
        <v>3333</v>
      </c>
      <c r="G262" s="150" t="s">
        <v>469</v>
      </c>
      <c r="H262" s="151">
        <v>1</v>
      </c>
      <c r="I262" s="152"/>
      <c r="J262" s="153">
        <f>ROUND(I262*H262,2)</f>
        <v>0</v>
      </c>
      <c r="K262" s="154"/>
      <c r="L262" s="30"/>
      <c r="M262" s="155" t="s">
        <v>1</v>
      </c>
      <c r="N262" s="156" t="s">
        <v>43</v>
      </c>
      <c r="O262" s="54"/>
      <c r="P262" s="157">
        <f>O262*H262</f>
        <v>0</v>
      </c>
      <c r="Q262" s="157">
        <v>0</v>
      </c>
      <c r="R262" s="157">
        <f>Q262*H262</f>
        <v>0</v>
      </c>
      <c r="S262" s="157">
        <v>0</v>
      </c>
      <c r="T262" s="158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470</v>
      </c>
      <c r="AT262" s="159" t="s">
        <v>240</v>
      </c>
      <c r="AU262" s="159" t="s">
        <v>83</v>
      </c>
      <c r="AY262" s="14" t="s">
        <v>237</v>
      </c>
      <c r="BE262" s="160">
        <f>IF(N262="základná",J262,0)</f>
        <v>0</v>
      </c>
      <c r="BF262" s="160">
        <f>IF(N262="znížená",J262,0)</f>
        <v>0</v>
      </c>
      <c r="BG262" s="160">
        <f>IF(N262="zákl. prenesená",J262,0)</f>
        <v>0</v>
      </c>
      <c r="BH262" s="160">
        <f>IF(N262="zníž. prenesená",J262,0)</f>
        <v>0</v>
      </c>
      <c r="BI262" s="160">
        <f>IF(N262="nulová",J262,0)</f>
        <v>0</v>
      </c>
      <c r="BJ262" s="14" t="s">
        <v>89</v>
      </c>
      <c r="BK262" s="160">
        <f>ROUND(I262*H262,2)</f>
        <v>0</v>
      </c>
      <c r="BL262" s="14" t="s">
        <v>470</v>
      </c>
      <c r="BM262" s="159" t="s">
        <v>4613</v>
      </c>
    </row>
    <row r="263" spans="1:65" s="2" customFormat="1" ht="21.75" customHeight="1" x14ac:dyDescent="0.2">
      <c r="A263" s="29"/>
      <c r="B263" s="146"/>
      <c r="C263" s="147" t="s">
        <v>563</v>
      </c>
      <c r="D263" s="147" t="s">
        <v>240</v>
      </c>
      <c r="E263" s="148"/>
      <c r="F263" s="149" t="s">
        <v>2052</v>
      </c>
      <c r="G263" s="150" t="s">
        <v>469</v>
      </c>
      <c r="H263" s="151">
        <v>1</v>
      </c>
      <c r="I263" s="152"/>
      <c r="J263" s="153">
        <f>ROUND(I263*H263,2)</f>
        <v>0</v>
      </c>
      <c r="K263" s="154"/>
      <c r="L263" s="30"/>
      <c r="M263" s="155" t="s">
        <v>1</v>
      </c>
      <c r="N263" s="156" t="s">
        <v>43</v>
      </c>
      <c r="O263" s="54"/>
      <c r="P263" s="157">
        <f>O263*H263</f>
        <v>0</v>
      </c>
      <c r="Q263" s="157">
        <v>0</v>
      </c>
      <c r="R263" s="157">
        <f>Q263*H263</f>
        <v>0</v>
      </c>
      <c r="S263" s="157">
        <v>0</v>
      </c>
      <c r="T263" s="158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470</v>
      </c>
      <c r="AT263" s="159" t="s">
        <v>240</v>
      </c>
      <c r="AU263" s="159" t="s">
        <v>83</v>
      </c>
      <c r="AY263" s="14" t="s">
        <v>237</v>
      </c>
      <c r="BE263" s="160">
        <f>IF(N263="základná",J263,0)</f>
        <v>0</v>
      </c>
      <c r="BF263" s="160">
        <f>IF(N263="znížená",J263,0)</f>
        <v>0</v>
      </c>
      <c r="BG263" s="160">
        <f>IF(N263="zákl. prenesená",J263,0)</f>
        <v>0</v>
      </c>
      <c r="BH263" s="160">
        <f>IF(N263="zníž. prenesená",J263,0)</f>
        <v>0</v>
      </c>
      <c r="BI263" s="160">
        <f>IF(N263="nulová",J263,0)</f>
        <v>0</v>
      </c>
      <c r="BJ263" s="14" t="s">
        <v>89</v>
      </c>
      <c r="BK263" s="160">
        <f>ROUND(I263*H263,2)</f>
        <v>0</v>
      </c>
      <c r="BL263" s="14" t="s">
        <v>470</v>
      </c>
      <c r="BM263" s="159" t="s">
        <v>4614</v>
      </c>
    </row>
    <row r="264" spans="1:65" s="2" customFormat="1" ht="6.9" customHeight="1" x14ac:dyDescent="0.2">
      <c r="A264" s="29"/>
      <c r="B264" s="43"/>
      <c r="C264" s="44"/>
      <c r="D264" s="44"/>
      <c r="E264" s="44"/>
      <c r="F264" s="44"/>
      <c r="G264" s="44"/>
      <c r="H264" s="44"/>
      <c r="I264" s="44"/>
      <c r="J264" s="44"/>
      <c r="K264" s="44"/>
      <c r="L264" s="30"/>
      <c r="M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</row>
  </sheetData>
  <autoFilter ref="C134:K263" xr:uid="{00000000-0009-0000-0000-00001D000000}"/>
  <mergeCells count="12">
    <mergeCell ref="E127:H127"/>
    <mergeCell ref="L2:V2"/>
    <mergeCell ref="E85:H85"/>
    <mergeCell ref="E87:H87"/>
    <mergeCell ref="E89:H89"/>
    <mergeCell ref="E123:H123"/>
    <mergeCell ref="E125:H125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64" xr:uid="{00000000-0002-0000-1D00-000000000000}">
      <formula1>"K, M"</formula1>
    </dataValidation>
    <dataValidation type="list" allowBlank="1" showInputMessage="1" showErrorMessage="1" error="Povolené sú hodnoty základná, znížená, nulová." sqref="N264" xr:uid="{00000000-0002-0000-1D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BM159"/>
  <sheetViews>
    <sheetView showGridLines="0" topLeftCell="A118" zoomScaleNormal="100" workbookViewId="0">
      <selection activeCell="J125" sqref="J125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187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4436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4615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ROUND(J124,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ROUND((ROUND((SUM(BE124:BE158)),  2) + SUM(#REF!)), 2)</f>
        <v>#REF!</v>
      </c>
      <c r="G35" s="29"/>
      <c r="H35" s="29"/>
      <c r="I35" s="101">
        <v>0.2</v>
      </c>
      <c r="J35" s="100" t="e">
        <f>ROUND((ROUND(((SUM(BE124:BE158))*I35),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ROUND((ROUND((SUM(BF124:BF158)),  2) + SUM(#REF!)), 2)</f>
        <v>#REF!</v>
      </c>
      <c r="G36" s="29"/>
      <c r="H36" s="29"/>
      <c r="I36" s="101">
        <v>0.2</v>
      </c>
      <c r="J36" s="100" t="e">
        <f>ROUND((ROUND(((SUM(BF124:BF158))*I36),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ROUND((ROUND((SUM(BG124:BG158)),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ROUND((ROUND((SUM(BH124:BH158)),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ROUND((ROUND((SUM(BI124:BI158)),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4436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2044_E - SO 27 -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J124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1061</v>
      </c>
      <c r="E99" s="115"/>
      <c r="F99" s="115"/>
      <c r="G99" s="115"/>
      <c r="H99" s="115"/>
      <c r="I99" s="115"/>
      <c r="J99" s="116">
        <f>J125</f>
        <v>0</v>
      </c>
      <c r="L99" s="113"/>
    </row>
    <row r="100" spans="1:47" s="10" customFormat="1" ht="19.95" customHeight="1" x14ac:dyDescent="0.2">
      <c r="B100" s="117"/>
      <c r="D100" s="118" t="s">
        <v>1671</v>
      </c>
      <c r="E100" s="119"/>
      <c r="F100" s="119"/>
      <c r="G100" s="119"/>
      <c r="H100" s="119"/>
      <c r="I100" s="119"/>
      <c r="J100" s="120">
        <f>J126</f>
        <v>0</v>
      </c>
      <c r="L100" s="117"/>
    </row>
    <row r="101" spans="1:47" s="10" customFormat="1" ht="19.95" customHeight="1" x14ac:dyDescent="0.2">
      <c r="B101" s="117"/>
      <c r="D101" s="118" t="s">
        <v>2062</v>
      </c>
      <c r="E101" s="119"/>
      <c r="F101" s="119"/>
      <c r="G101" s="119"/>
      <c r="H101" s="119"/>
      <c r="I101" s="119"/>
      <c r="J101" s="120">
        <f>J147</f>
        <v>0</v>
      </c>
      <c r="L101" s="117"/>
    </row>
    <row r="102" spans="1:47" s="9" customFormat="1" ht="24.9" customHeight="1" x14ac:dyDescent="0.2">
      <c r="B102" s="113"/>
      <c r="D102" s="114" t="s">
        <v>1673</v>
      </c>
      <c r="E102" s="115"/>
      <c r="F102" s="115"/>
      <c r="G102" s="115"/>
      <c r="H102" s="115"/>
      <c r="I102" s="115"/>
      <c r="J102" s="116">
        <f>J156</f>
        <v>0</v>
      </c>
      <c r="L102" s="113"/>
    </row>
    <row r="103" spans="1:47" s="2" customFormat="1" ht="21.75" customHeight="1" x14ac:dyDescent="0.2">
      <c r="A103" s="29"/>
      <c r="B103" s="30"/>
      <c r="C103" s="29"/>
      <c r="D103" s="29"/>
      <c r="E103" s="29"/>
      <c r="F103" s="29"/>
      <c r="G103" s="29"/>
      <c r="H103" s="29"/>
      <c r="I103" s="29"/>
      <c r="J103" s="29"/>
      <c r="K103" s="29"/>
      <c r="L103" s="38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4" spans="1:47" s="2" customFormat="1" ht="6.9" customHeight="1" x14ac:dyDescent="0.2">
      <c r="A104" s="29"/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38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8" spans="1:47" s="2" customFormat="1" ht="6.9" customHeight="1" x14ac:dyDescent="0.2">
      <c r="A108" s="29"/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3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24.9" customHeight="1" x14ac:dyDescent="0.2">
      <c r="A109" s="29"/>
      <c r="B109" s="30"/>
      <c r="C109" s="18" t="s">
        <v>224</v>
      </c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12" customHeight="1" x14ac:dyDescent="0.2">
      <c r="A111" s="29"/>
      <c r="B111" s="30"/>
      <c r="C111" s="24" t="s">
        <v>15</v>
      </c>
      <c r="D111" s="29"/>
      <c r="E111" s="29"/>
      <c r="F111" s="29"/>
      <c r="G111" s="29"/>
      <c r="H111" s="29"/>
      <c r="I111" s="29"/>
      <c r="J111" s="29"/>
      <c r="K111" s="29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26.25" customHeight="1" x14ac:dyDescent="0.2">
      <c r="A112" s="29"/>
      <c r="B112" s="30"/>
      <c r="C112" s="29"/>
      <c r="D112" s="29"/>
      <c r="E112" s="241" t="str">
        <f>E7</f>
        <v>SOŠ hotelových služieb a dopravy – modernizácia odborného vzdelávania</v>
      </c>
      <c r="F112" s="242"/>
      <c r="G112" s="242"/>
      <c r="H112" s="242"/>
      <c r="I112" s="29"/>
      <c r="J112" s="29"/>
      <c r="K112" s="29"/>
      <c r="L112" s="3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65" s="1" customFormat="1" ht="12" customHeight="1" x14ac:dyDescent="0.2">
      <c r="B113" s="17"/>
      <c r="C113" s="24" t="s">
        <v>201</v>
      </c>
      <c r="L113" s="17"/>
    </row>
    <row r="114" spans="1:65" s="2" customFormat="1" ht="23.25" customHeight="1" x14ac:dyDescent="0.2">
      <c r="A114" s="29"/>
      <c r="B114" s="30"/>
      <c r="C114" s="29"/>
      <c r="D114" s="29"/>
      <c r="E114" s="241" t="s">
        <v>4436</v>
      </c>
      <c r="F114" s="240"/>
      <c r="G114" s="240"/>
      <c r="H114" s="240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12" customHeight="1" x14ac:dyDescent="0.2">
      <c r="A115" s="29"/>
      <c r="B115" s="30"/>
      <c r="C115" s="24" t="s">
        <v>203</v>
      </c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16.5" customHeight="1" x14ac:dyDescent="0.2">
      <c r="A116" s="29"/>
      <c r="B116" s="30"/>
      <c r="C116" s="29"/>
      <c r="D116" s="29"/>
      <c r="E116" s="214" t="str">
        <f>E11</f>
        <v>2044_E - SO 27 - Elektroinštalácie</v>
      </c>
      <c r="F116" s="240"/>
      <c r="G116" s="240"/>
      <c r="H116" s="240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12" customHeight="1" x14ac:dyDescent="0.2">
      <c r="A118" s="29"/>
      <c r="B118" s="30"/>
      <c r="C118" s="24" t="s">
        <v>19</v>
      </c>
      <c r="D118" s="29"/>
      <c r="E118" s="29"/>
      <c r="F118" s="22" t="str">
        <f>F14</f>
        <v>Lučenec</v>
      </c>
      <c r="G118" s="29"/>
      <c r="H118" s="29"/>
      <c r="I118" s="24" t="s">
        <v>21</v>
      </c>
      <c r="J118" s="51">
        <f>IF(J14="","",J14)</f>
        <v>44354</v>
      </c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6.9" customHeight="1" x14ac:dyDescent="0.2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25.65" customHeight="1" x14ac:dyDescent="0.2">
      <c r="A120" s="29"/>
      <c r="B120" s="30"/>
      <c r="C120" s="24" t="s">
        <v>22</v>
      </c>
      <c r="D120" s="29"/>
      <c r="E120" s="29"/>
      <c r="F120" s="22" t="str">
        <f>E17</f>
        <v>Banskobystrický samosprávny kraj</v>
      </c>
      <c r="G120" s="29"/>
      <c r="H120" s="29"/>
      <c r="I120" s="24" t="s">
        <v>28</v>
      </c>
      <c r="J120" s="27" t="str">
        <f>E23</f>
        <v>DESIGN ENGINEERING, a.s.</v>
      </c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15.15" customHeight="1" x14ac:dyDescent="0.2">
      <c r="A121" s="29"/>
      <c r="B121" s="30"/>
      <c r="C121" s="24" t="s">
        <v>26</v>
      </c>
      <c r="D121" s="29"/>
      <c r="E121" s="29"/>
      <c r="F121" s="22" t="str">
        <f>IF(E20="","",E20)</f>
        <v>Vyplň údaj</v>
      </c>
      <c r="G121" s="29"/>
      <c r="H121" s="29"/>
      <c r="I121" s="24" t="s">
        <v>33</v>
      </c>
      <c r="J121" s="27" t="str">
        <f>E26</f>
        <v xml:space="preserve"> </v>
      </c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2" customFormat="1" ht="10.35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5" s="11" customFormat="1" ht="29.25" customHeight="1" x14ac:dyDescent="0.2">
      <c r="A123" s="123"/>
      <c r="B123" s="124"/>
      <c r="C123" s="125" t="s">
        <v>225</v>
      </c>
      <c r="D123" s="126" t="s">
        <v>62</v>
      </c>
      <c r="E123" s="126" t="s">
        <v>58</v>
      </c>
      <c r="F123" s="126" t="s">
        <v>59</v>
      </c>
      <c r="G123" s="126" t="s">
        <v>226</v>
      </c>
      <c r="H123" s="126" t="s">
        <v>227</v>
      </c>
      <c r="I123" s="126" t="s">
        <v>228</v>
      </c>
      <c r="J123" s="127" t="s">
        <v>207</v>
      </c>
      <c r="K123" s="128" t="s">
        <v>229</v>
      </c>
      <c r="L123" s="129"/>
      <c r="M123" s="58" t="s">
        <v>1</v>
      </c>
      <c r="N123" s="59" t="s">
        <v>41</v>
      </c>
      <c r="O123" s="59" t="s">
        <v>230</v>
      </c>
      <c r="P123" s="59" t="s">
        <v>231</v>
      </c>
      <c r="Q123" s="59" t="s">
        <v>232</v>
      </c>
      <c r="R123" s="59" t="s">
        <v>233</v>
      </c>
      <c r="S123" s="59" t="s">
        <v>234</v>
      </c>
      <c r="T123" s="60" t="s">
        <v>235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</row>
    <row r="124" spans="1:65" s="2" customFormat="1" ht="22.95" customHeight="1" x14ac:dyDescent="0.3">
      <c r="A124" s="29"/>
      <c r="B124" s="30"/>
      <c r="C124" s="65" t="s">
        <v>208</v>
      </c>
      <c r="D124" s="29"/>
      <c r="E124" s="29"/>
      <c r="F124" s="29"/>
      <c r="G124" s="29"/>
      <c r="H124" s="29"/>
      <c r="I124" s="29"/>
      <c r="J124" s="130">
        <f>J125+J156</f>
        <v>0</v>
      </c>
      <c r="K124" s="29"/>
      <c r="L124" s="30"/>
      <c r="M124" s="61"/>
      <c r="N124" s="52"/>
      <c r="O124" s="62"/>
      <c r="P124" s="131" t="e">
        <f>P125+P156+#REF!+#REF!</f>
        <v>#REF!</v>
      </c>
      <c r="Q124" s="62"/>
      <c r="R124" s="131" t="e">
        <f>R125+R156+#REF!+#REF!</f>
        <v>#REF!</v>
      </c>
      <c r="S124" s="62"/>
      <c r="T124" s="132" t="e">
        <f>T125+T156+#REF!+#REF!</f>
        <v>#REF!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T124" s="14" t="s">
        <v>76</v>
      </c>
      <c r="AU124" s="14" t="s">
        <v>209</v>
      </c>
      <c r="BK124" s="133" t="e">
        <f>BK125+BK156+#REF!+#REF!</f>
        <v>#REF!</v>
      </c>
    </row>
    <row r="125" spans="1:65" s="12" customFormat="1" ht="25.95" customHeight="1" x14ac:dyDescent="0.25">
      <c r="B125" s="134"/>
      <c r="D125" s="135" t="s">
        <v>76</v>
      </c>
      <c r="E125" s="136"/>
      <c r="F125" s="136" t="s">
        <v>1081</v>
      </c>
      <c r="I125" s="137"/>
      <c r="J125" s="122">
        <f>BK125</f>
        <v>0</v>
      </c>
      <c r="L125" s="134"/>
      <c r="M125" s="138"/>
      <c r="N125" s="139"/>
      <c r="O125" s="139"/>
      <c r="P125" s="140">
        <f>P126+P147</f>
        <v>0</v>
      </c>
      <c r="Q125" s="139"/>
      <c r="R125" s="140">
        <f>R126+R147</f>
        <v>1.94442</v>
      </c>
      <c r="S125" s="139"/>
      <c r="T125" s="141">
        <f>T126+T147</f>
        <v>0</v>
      </c>
      <c r="AR125" s="135" t="s">
        <v>247</v>
      </c>
      <c r="AT125" s="142" t="s">
        <v>76</v>
      </c>
      <c r="AU125" s="142" t="s">
        <v>77</v>
      </c>
      <c r="AY125" s="135" t="s">
        <v>237</v>
      </c>
      <c r="BK125" s="143">
        <f>BK126+BK147</f>
        <v>0</v>
      </c>
    </row>
    <row r="126" spans="1:65" s="12" customFormat="1" ht="22.95" customHeight="1" x14ac:dyDescent="0.25">
      <c r="B126" s="134"/>
      <c r="D126" s="135" t="s">
        <v>76</v>
      </c>
      <c r="E126" s="144"/>
      <c r="F126" s="144" t="s">
        <v>1695</v>
      </c>
      <c r="I126" s="137"/>
      <c r="J126" s="145">
        <f>BK126</f>
        <v>0</v>
      </c>
      <c r="L126" s="134"/>
      <c r="M126" s="138"/>
      <c r="N126" s="139"/>
      <c r="O126" s="139"/>
      <c r="P126" s="140">
        <f>SUM(P127:P146)</f>
        <v>0</v>
      </c>
      <c r="Q126" s="139"/>
      <c r="R126" s="140">
        <f>SUM(R127:R146)</f>
        <v>5.3290000000000004E-2</v>
      </c>
      <c r="S126" s="139"/>
      <c r="T126" s="141">
        <f>SUM(T127:T146)</f>
        <v>0</v>
      </c>
      <c r="AR126" s="135" t="s">
        <v>247</v>
      </c>
      <c r="AT126" s="142" t="s">
        <v>76</v>
      </c>
      <c r="AU126" s="142" t="s">
        <v>83</v>
      </c>
      <c r="AY126" s="135" t="s">
        <v>237</v>
      </c>
      <c r="BK126" s="143">
        <f>SUM(BK127:BK146)</f>
        <v>0</v>
      </c>
    </row>
    <row r="127" spans="1:65" s="2" customFormat="1" ht="21.75" customHeight="1" x14ac:dyDescent="0.2">
      <c r="A127" s="29"/>
      <c r="B127" s="146"/>
      <c r="C127" s="147" t="s">
        <v>83</v>
      </c>
      <c r="D127" s="147" t="s">
        <v>240</v>
      </c>
      <c r="E127" s="148"/>
      <c r="F127" s="149" t="s">
        <v>4616</v>
      </c>
      <c r="G127" s="150" t="s">
        <v>376</v>
      </c>
      <c r="H127" s="151">
        <v>63</v>
      </c>
      <c r="I127" s="152"/>
      <c r="J127" s="153">
        <f t="shared" ref="J127:J146" si="0">ROUND(I127*H127,2)</f>
        <v>0</v>
      </c>
      <c r="K127" s="154"/>
      <c r="L127" s="30"/>
      <c r="M127" s="155" t="s">
        <v>1</v>
      </c>
      <c r="N127" s="156" t="s">
        <v>43</v>
      </c>
      <c r="O127" s="54"/>
      <c r="P127" s="157">
        <f t="shared" ref="P127:P146" si="1">O127*H127</f>
        <v>0</v>
      </c>
      <c r="Q127" s="157">
        <v>0</v>
      </c>
      <c r="R127" s="157">
        <f t="shared" ref="R127:R146" si="2">Q127*H127</f>
        <v>0</v>
      </c>
      <c r="S127" s="157">
        <v>0</v>
      </c>
      <c r="T127" s="158">
        <f t="shared" ref="T127:T146" si="3"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159" t="s">
        <v>436</v>
      </c>
      <c r="AT127" s="159" t="s">
        <v>240</v>
      </c>
      <c r="AU127" s="159" t="s">
        <v>89</v>
      </c>
      <c r="AY127" s="14" t="s">
        <v>237</v>
      </c>
      <c r="BE127" s="160">
        <f t="shared" ref="BE127:BE146" si="4">IF(N127="základná",J127,0)</f>
        <v>0</v>
      </c>
      <c r="BF127" s="160">
        <f t="shared" ref="BF127:BF146" si="5">IF(N127="znížená",J127,0)</f>
        <v>0</v>
      </c>
      <c r="BG127" s="160">
        <f t="shared" ref="BG127:BG146" si="6">IF(N127="zákl. prenesená",J127,0)</f>
        <v>0</v>
      </c>
      <c r="BH127" s="160">
        <f t="shared" ref="BH127:BH146" si="7">IF(N127="zníž. prenesená",J127,0)</f>
        <v>0</v>
      </c>
      <c r="BI127" s="160">
        <f t="shared" ref="BI127:BI146" si="8">IF(N127="nulová",J127,0)</f>
        <v>0</v>
      </c>
      <c r="BJ127" s="14" t="s">
        <v>89</v>
      </c>
      <c r="BK127" s="160">
        <f t="shared" ref="BK127:BK146" si="9">ROUND(I127*H127,2)</f>
        <v>0</v>
      </c>
      <c r="BL127" s="14" t="s">
        <v>436</v>
      </c>
      <c r="BM127" s="159" t="s">
        <v>4617</v>
      </c>
    </row>
    <row r="128" spans="1:65" s="2" customFormat="1" ht="21.75" customHeight="1" x14ac:dyDescent="0.2">
      <c r="A128" s="29"/>
      <c r="B128" s="146"/>
      <c r="C128" s="161" t="s">
        <v>89</v>
      </c>
      <c r="D128" s="161" t="s">
        <v>310</v>
      </c>
      <c r="E128" s="162"/>
      <c r="F128" s="163" t="s">
        <v>4618</v>
      </c>
      <c r="G128" s="164" t="s">
        <v>307</v>
      </c>
      <c r="H128" s="165">
        <v>2</v>
      </c>
      <c r="I128" s="166"/>
      <c r="J128" s="167">
        <f t="shared" si="0"/>
        <v>0</v>
      </c>
      <c r="K128" s="168"/>
      <c r="L128" s="169"/>
      <c r="M128" s="170" t="s">
        <v>1</v>
      </c>
      <c r="N128" s="171" t="s">
        <v>43</v>
      </c>
      <c r="O128" s="54"/>
      <c r="P128" s="157">
        <f t="shared" si="1"/>
        <v>0</v>
      </c>
      <c r="Q128" s="157">
        <v>1.0000000000000001E-5</v>
      </c>
      <c r="R128" s="157">
        <f t="shared" si="2"/>
        <v>2.0000000000000002E-5</v>
      </c>
      <c r="S128" s="157">
        <v>0</v>
      </c>
      <c r="T128" s="158">
        <f t="shared" si="3"/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59" t="s">
        <v>574</v>
      </c>
      <c r="AT128" s="159" t="s">
        <v>310</v>
      </c>
      <c r="AU128" s="159" t="s">
        <v>89</v>
      </c>
      <c r="AY128" s="14" t="s">
        <v>237</v>
      </c>
      <c r="BE128" s="160">
        <f t="shared" si="4"/>
        <v>0</v>
      </c>
      <c r="BF128" s="160">
        <f t="shared" si="5"/>
        <v>0</v>
      </c>
      <c r="BG128" s="160">
        <f t="shared" si="6"/>
        <v>0</v>
      </c>
      <c r="BH128" s="160">
        <f t="shared" si="7"/>
        <v>0</v>
      </c>
      <c r="BI128" s="160">
        <f t="shared" si="8"/>
        <v>0</v>
      </c>
      <c r="BJ128" s="14" t="s">
        <v>89</v>
      </c>
      <c r="BK128" s="160">
        <f t="shared" si="9"/>
        <v>0</v>
      </c>
      <c r="BL128" s="14" t="s">
        <v>574</v>
      </c>
      <c r="BM128" s="159" t="s">
        <v>4619</v>
      </c>
    </row>
    <row r="129" spans="1:65" s="2" customFormat="1" ht="21.75" customHeight="1" x14ac:dyDescent="0.2">
      <c r="A129" s="29"/>
      <c r="B129" s="146"/>
      <c r="C129" s="161" t="s">
        <v>247</v>
      </c>
      <c r="D129" s="161" t="s">
        <v>310</v>
      </c>
      <c r="E129" s="162"/>
      <c r="F129" s="163" t="s">
        <v>4620</v>
      </c>
      <c r="G129" s="164" t="s">
        <v>376</v>
      </c>
      <c r="H129" s="165">
        <v>63</v>
      </c>
      <c r="I129" s="166"/>
      <c r="J129" s="167">
        <f t="shared" si="0"/>
        <v>0</v>
      </c>
      <c r="K129" s="168"/>
      <c r="L129" s="169"/>
      <c r="M129" s="170" t="s">
        <v>1</v>
      </c>
      <c r="N129" s="171" t="s">
        <v>43</v>
      </c>
      <c r="O129" s="54"/>
      <c r="P129" s="157">
        <f t="shared" si="1"/>
        <v>0</v>
      </c>
      <c r="Q129" s="157">
        <v>1.1E-4</v>
      </c>
      <c r="R129" s="157">
        <f t="shared" si="2"/>
        <v>6.9300000000000004E-3</v>
      </c>
      <c r="S129" s="157">
        <v>0</v>
      </c>
      <c r="T129" s="158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59" t="s">
        <v>574</v>
      </c>
      <c r="AT129" s="159" t="s">
        <v>310</v>
      </c>
      <c r="AU129" s="159" t="s">
        <v>89</v>
      </c>
      <c r="AY129" s="14" t="s">
        <v>237</v>
      </c>
      <c r="BE129" s="160">
        <f t="shared" si="4"/>
        <v>0</v>
      </c>
      <c r="BF129" s="160">
        <f t="shared" si="5"/>
        <v>0</v>
      </c>
      <c r="BG129" s="160">
        <f t="shared" si="6"/>
        <v>0</v>
      </c>
      <c r="BH129" s="160">
        <f t="shared" si="7"/>
        <v>0</v>
      </c>
      <c r="BI129" s="160">
        <f t="shared" si="8"/>
        <v>0</v>
      </c>
      <c r="BJ129" s="14" t="s">
        <v>89</v>
      </c>
      <c r="BK129" s="160">
        <f t="shared" si="9"/>
        <v>0</v>
      </c>
      <c r="BL129" s="14" t="s">
        <v>574</v>
      </c>
      <c r="BM129" s="159" t="s">
        <v>4621</v>
      </c>
    </row>
    <row r="130" spans="1:65" s="2" customFormat="1" ht="16.5" customHeight="1" x14ac:dyDescent="0.2">
      <c r="A130" s="29"/>
      <c r="B130" s="146"/>
      <c r="C130" s="147" t="s">
        <v>243</v>
      </c>
      <c r="D130" s="147" t="s">
        <v>240</v>
      </c>
      <c r="E130" s="148"/>
      <c r="F130" s="149" t="s">
        <v>3376</v>
      </c>
      <c r="G130" s="150" t="s">
        <v>376</v>
      </c>
      <c r="H130" s="151">
        <v>1.5</v>
      </c>
      <c r="I130" s="152"/>
      <c r="J130" s="153">
        <f t="shared" si="0"/>
        <v>0</v>
      </c>
      <c r="K130" s="154"/>
      <c r="L130" s="30"/>
      <c r="M130" s="155" t="s">
        <v>1</v>
      </c>
      <c r="N130" s="156" t="s">
        <v>43</v>
      </c>
      <c r="O130" s="54"/>
      <c r="P130" s="157">
        <f t="shared" si="1"/>
        <v>0</v>
      </c>
      <c r="Q130" s="157">
        <v>0</v>
      </c>
      <c r="R130" s="157">
        <f t="shared" si="2"/>
        <v>0</v>
      </c>
      <c r="S130" s="157">
        <v>0</v>
      </c>
      <c r="T130" s="158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59" t="s">
        <v>436</v>
      </c>
      <c r="AT130" s="159" t="s">
        <v>240</v>
      </c>
      <c r="AU130" s="159" t="s">
        <v>89</v>
      </c>
      <c r="AY130" s="14" t="s">
        <v>237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4" t="s">
        <v>89</v>
      </c>
      <c r="BK130" s="160">
        <f t="shared" si="9"/>
        <v>0</v>
      </c>
      <c r="BL130" s="14" t="s">
        <v>436</v>
      </c>
      <c r="BM130" s="159" t="s">
        <v>4622</v>
      </c>
    </row>
    <row r="131" spans="1:65" s="2" customFormat="1" ht="16.5" customHeight="1" x14ac:dyDescent="0.2">
      <c r="A131" s="29"/>
      <c r="B131" s="146"/>
      <c r="C131" s="161" t="s">
        <v>252</v>
      </c>
      <c r="D131" s="161" t="s">
        <v>310</v>
      </c>
      <c r="E131" s="162"/>
      <c r="F131" s="163" t="s">
        <v>3378</v>
      </c>
      <c r="G131" s="164" t="s">
        <v>307</v>
      </c>
      <c r="H131" s="165">
        <v>1</v>
      </c>
      <c r="I131" s="166"/>
      <c r="J131" s="167">
        <f t="shared" si="0"/>
        <v>0</v>
      </c>
      <c r="K131" s="168"/>
      <c r="L131" s="169"/>
      <c r="M131" s="170" t="s">
        <v>1</v>
      </c>
      <c r="N131" s="171" t="s">
        <v>43</v>
      </c>
      <c r="O131" s="54"/>
      <c r="P131" s="157">
        <f t="shared" si="1"/>
        <v>0</v>
      </c>
      <c r="Q131" s="157">
        <v>5.7800000000000004E-3</v>
      </c>
      <c r="R131" s="157">
        <f t="shared" si="2"/>
        <v>5.7800000000000004E-3</v>
      </c>
      <c r="S131" s="157">
        <v>0</v>
      </c>
      <c r="T131" s="158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59" t="s">
        <v>574</v>
      </c>
      <c r="AT131" s="159" t="s">
        <v>310</v>
      </c>
      <c r="AU131" s="159" t="s">
        <v>89</v>
      </c>
      <c r="AY131" s="14" t="s">
        <v>237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4" t="s">
        <v>89</v>
      </c>
      <c r="BK131" s="160">
        <f t="shared" si="9"/>
        <v>0</v>
      </c>
      <c r="BL131" s="14" t="s">
        <v>574</v>
      </c>
      <c r="BM131" s="159" t="s">
        <v>4623</v>
      </c>
    </row>
    <row r="132" spans="1:65" s="2" customFormat="1" ht="21.75" customHeight="1" x14ac:dyDescent="0.2">
      <c r="A132" s="29"/>
      <c r="B132" s="146"/>
      <c r="C132" s="147" t="s">
        <v>238</v>
      </c>
      <c r="D132" s="147" t="s">
        <v>240</v>
      </c>
      <c r="E132" s="148"/>
      <c r="F132" s="149" t="s">
        <v>4624</v>
      </c>
      <c r="G132" s="150" t="s">
        <v>376</v>
      </c>
      <c r="H132" s="151">
        <v>25</v>
      </c>
      <c r="I132" s="152"/>
      <c r="J132" s="153">
        <f t="shared" si="0"/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436</v>
      </c>
      <c r="AT132" s="159" t="s">
        <v>240</v>
      </c>
      <c r="AU132" s="159" t="s">
        <v>89</v>
      </c>
      <c r="AY132" s="14" t="s">
        <v>237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4" t="s">
        <v>89</v>
      </c>
      <c r="BK132" s="160">
        <f t="shared" si="9"/>
        <v>0</v>
      </c>
      <c r="BL132" s="14" t="s">
        <v>436</v>
      </c>
      <c r="BM132" s="159" t="s">
        <v>4625</v>
      </c>
    </row>
    <row r="133" spans="1:65" s="2" customFormat="1" ht="16.5" customHeight="1" x14ac:dyDescent="0.2">
      <c r="A133" s="29"/>
      <c r="B133" s="146"/>
      <c r="C133" s="161" t="s">
        <v>259</v>
      </c>
      <c r="D133" s="161" t="s">
        <v>310</v>
      </c>
      <c r="E133" s="162"/>
      <c r="F133" s="163" t="s">
        <v>4626</v>
      </c>
      <c r="G133" s="164" t="s">
        <v>376</v>
      </c>
      <c r="H133" s="165">
        <v>25</v>
      </c>
      <c r="I133" s="166"/>
      <c r="J133" s="167">
        <f t="shared" si="0"/>
        <v>0</v>
      </c>
      <c r="K133" s="168"/>
      <c r="L133" s="169"/>
      <c r="M133" s="170" t="s">
        <v>1</v>
      </c>
      <c r="N133" s="171" t="s">
        <v>43</v>
      </c>
      <c r="O133" s="54"/>
      <c r="P133" s="157">
        <f t="shared" si="1"/>
        <v>0</v>
      </c>
      <c r="Q133" s="157">
        <v>1.2E-4</v>
      </c>
      <c r="R133" s="157">
        <f t="shared" si="2"/>
        <v>3.0000000000000001E-3</v>
      </c>
      <c r="S133" s="157">
        <v>0</v>
      </c>
      <c r="T133" s="158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574</v>
      </c>
      <c r="AT133" s="159" t="s">
        <v>310</v>
      </c>
      <c r="AU133" s="159" t="s">
        <v>89</v>
      </c>
      <c r="AY133" s="14" t="s">
        <v>237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574</v>
      </c>
      <c r="BM133" s="159" t="s">
        <v>4627</v>
      </c>
    </row>
    <row r="134" spans="1:65" s="2" customFormat="1" ht="21.75" customHeight="1" x14ac:dyDescent="0.2">
      <c r="A134" s="29"/>
      <c r="B134" s="146"/>
      <c r="C134" s="147" t="s">
        <v>262</v>
      </c>
      <c r="D134" s="147" t="s">
        <v>240</v>
      </c>
      <c r="E134" s="148"/>
      <c r="F134" s="149" t="s">
        <v>4628</v>
      </c>
      <c r="G134" s="150" t="s">
        <v>376</v>
      </c>
      <c r="H134" s="151">
        <v>10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436</v>
      </c>
      <c r="AT134" s="159" t="s">
        <v>240</v>
      </c>
      <c r="AU134" s="159" t="s">
        <v>89</v>
      </c>
      <c r="AY134" s="14" t="s">
        <v>237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436</v>
      </c>
      <c r="BM134" s="159" t="s">
        <v>4629</v>
      </c>
    </row>
    <row r="135" spans="1:65" s="2" customFormat="1" ht="16.5" customHeight="1" x14ac:dyDescent="0.2">
      <c r="A135" s="29"/>
      <c r="B135" s="146"/>
      <c r="C135" s="161" t="s">
        <v>257</v>
      </c>
      <c r="D135" s="161" t="s">
        <v>310</v>
      </c>
      <c r="E135" s="162"/>
      <c r="F135" s="163" t="s">
        <v>4630</v>
      </c>
      <c r="G135" s="164" t="s">
        <v>376</v>
      </c>
      <c r="H135" s="165">
        <v>10</v>
      </c>
      <c r="I135" s="166"/>
      <c r="J135" s="167">
        <f t="shared" si="0"/>
        <v>0</v>
      </c>
      <c r="K135" s="168"/>
      <c r="L135" s="169"/>
      <c r="M135" s="170" t="s">
        <v>1</v>
      </c>
      <c r="N135" s="171" t="s">
        <v>43</v>
      </c>
      <c r="O135" s="54"/>
      <c r="P135" s="157">
        <f t="shared" si="1"/>
        <v>0</v>
      </c>
      <c r="Q135" s="157">
        <v>2.3000000000000001E-4</v>
      </c>
      <c r="R135" s="157">
        <f t="shared" si="2"/>
        <v>2.3E-3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574</v>
      </c>
      <c r="AT135" s="159" t="s">
        <v>310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574</v>
      </c>
      <c r="BM135" s="159" t="s">
        <v>4631</v>
      </c>
    </row>
    <row r="136" spans="1:65" s="2" customFormat="1" ht="21.75" customHeight="1" x14ac:dyDescent="0.2">
      <c r="A136" s="29"/>
      <c r="B136" s="146"/>
      <c r="C136" s="147" t="s">
        <v>268</v>
      </c>
      <c r="D136" s="147" t="s">
        <v>240</v>
      </c>
      <c r="E136" s="148"/>
      <c r="F136" s="149" t="s">
        <v>4632</v>
      </c>
      <c r="G136" s="150" t="s">
        <v>376</v>
      </c>
      <c r="H136" s="151">
        <v>80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436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436</v>
      </c>
      <c r="BM136" s="159" t="s">
        <v>4633</v>
      </c>
    </row>
    <row r="137" spans="1:65" s="2" customFormat="1" ht="16.5" customHeight="1" x14ac:dyDescent="0.2">
      <c r="A137" s="29"/>
      <c r="B137" s="146"/>
      <c r="C137" s="161" t="s">
        <v>271</v>
      </c>
      <c r="D137" s="161" t="s">
        <v>310</v>
      </c>
      <c r="E137" s="162"/>
      <c r="F137" s="163" t="s">
        <v>4634</v>
      </c>
      <c r="G137" s="164" t="s">
        <v>376</v>
      </c>
      <c r="H137" s="165">
        <v>80</v>
      </c>
      <c r="I137" s="166"/>
      <c r="J137" s="167">
        <f t="shared" si="0"/>
        <v>0</v>
      </c>
      <c r="K137" s="168"/>
      <c r="L137" s="169"/>
      <c r="M137" s="170" t="s">
        <v>1</v>
      </c>
      <c r="N137" s="171" t="s">
        <v>43</v>
      </c>
      <c r="O137" s="54"/>
      <c r="P137" s="157">
        <f t="shared" si="1"/>
        <v>0</v>
      </c>
      <c r="Q137" s="157">
        <v>4.0000000000000002E-4</v>
      </c>
      <c r="R137" s="157">
        <f t="shared" si="2"/>
        <v>3.2000000000000001E-2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574</v>
      </c>
      <c r="AT137" s="159" t="s">
        <v>310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574</v>
      </c>
      <c r="BM137" s="159" t="s">
        <v>4635</v>
      </c>
    </row>
    <row r="138" spans="1:65" s="2" customFormat="1" ht="21.75" customHeight="1" x14ac:dyDescent="0.2">
      <c r="A138" s="29"/>
      <c r="B138" s="146"/>
      <c r="C138" s="147" t="s">
        <v>274</v>
      </c>
      <c r="D138" s="147" t="s">
        <v>240</v>
      </c>
      <c r="E138" s="148"/>
      <c r="F138" s="149" t="s">
        <v>4636</v>
      </c>
      <c r="G138" s="150" t="s">
        <v>376</v>
      </c>
      <c r="H138" s="151">
        <v>10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436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436</v>
      </c>
      <c r="BM138" s="159" t="s">
        <v>4637</v>
      </c>
    </row>
    <row r="139" spans="1:65" s="2" customFormat="1" ht="16.5" customHeight="1" x14ac:dyDescent="0.2">
      <c r="A139" s="29"/>
      <c r="B139" s="146"/>
      <c r="C139" s="161" t="s">
        <v>277</v>
      </c>
      <c r="D139" s="161" t="s">
        <v>310</v>
      </c>
      <c r="E139" s="162"/>
      <c r="F139" s="163" t="s">
        <v>4638</v>
      </c>
      <c r="G139" s="164" t="s">
        <v>376</v>
      </c>
      <c r="H139" s="165">
        <v>10</v>
      </c>
      <c r="I139" s="166"/>
      <c r="J139" s="167">
        <f t="shared" si="0"/>
        <v>0</v>
      </c>
      <c r="K139" s="168"/>
      <c r="L139" s="169"/>
      <c r="M139" s="170" t="s">
        <v>1</v>
      </c>
      <c r="N139" s="171" t="s">
        <v>43</v>
      </c>
      <c r="O139" s="54"/>
      <c r="P139" s="157">
        <f t="shared" si="1"/>
        <v>0</v>
      </c>
      <c r="Q139" s="157">
        <v>5.0000000000000002E-5</v>
      </c>
      <c r="R139" s="157">
        <f t="shared" si="2"/>
        <v>5.0000000000000001E-4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574</v>
      </c>
      <c r="AT139" s="159" t="s">
        <v>310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574</v>
      </c>
      <c r="BM139" s="159" t="s">
        <v>4639</v>
      </c>
    </row>
    <row r="140" spans="1:65" s="2" customFormat="1" ht="21.75" customHeight="1" x14ac:dyDescent="0.2">
      <c r="A140" s="29"/>
      <c r="B140" s="146"/>
      <c r="C140" s="147" t="s">
        <v>280</v>
      </c>
      <c r="D140" s="147" t="s">
        <v>240</v>
      </c>
      <c r="E140" s="148"/>
      <c r="F140" s="149" t="s">
        <v>4640</v>
      </c>
      <c r="G140" s="150" t="s">
        <v>376</v>
      </c>
      <c r="H140" s="151">
        <v>30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436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436</v>
      </c>
      <c r="BM140" s="159" t="s">
        <v>4641</v>
      </c>
    </row>
    <row r="141" spans="1:65" s="2" customFormat="1" ht="16.5" customHeight="1" x14ac:dyDescent="0.2">
      <c r="A141" s="29"/>
      <c r="B141" s="146"/>
      <c r="C141" s="161" t="s">
        <v>283</v>
      </c>
      <c r="D141" s="161" t="s">
        <v>310</v>
      </c>
      <c r="E141" s="162"/>
      <c r="F141" s="163" t="s">
        <v>4642</v>
      </c>
      <c r="G141" s="164" t="s">
        <v>376</v>
      </c>
      <c r="H141" s="165">
        <v>30</v>
      </c>
      <c r="I141" s="166"/>
      <c r="J141" s="167">
        <f t="shared" si="0"/>
        <v>0</v>
      </c>
      <c r="K141" s="168"/>
      <c r="L141" s="169"/>
      <c r="M141" s="170" t="s">
        <v>1</v>
      </c>
      <c r="N141" s="171" t="s">
        <v>43</v>
      </c>
      <c r="O141" s="54"/>
      <c r="P141" s="157">
        <f t="shared" si="1"/>
        <v>0</v>
      </c>
      <c r="Q141" s="157">
        <v>6.9999999999999994E-5</v>
      </c>
      <c r="R141" s="157">
        <f t="shared" si="2"/>
        <v>2.0999999999999999E-3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574</v>
      </c>
      <c r="AT141" s="159" t="s">
        <v>310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574</v>
      </c>
      <c r="BM141" s="159" t="s">
        <v>4643</v>
      </c>
    </row>
    <row r="142" spans="1:65" s="2" customFormat="1" ht="21.75" customHeight="1" x14ac:dyDescent="0.2">
      <c r="A142" s="29"/>
      <c r="B142" s="146"/>
      <c r="C142" s="147" t="s">
        <v>286</v>
      </c>
      <c r="D142" s="147" t="s">
        <v>240</v>
      </c>
      <c r="E142" s="148"/>
      <c r="F142" s="149" t="s">
        <v>4644</v>
      </c>
      <c r="G142" s="150" t="s">
        <v>376</v>
      </c>
      <c r="H142" s="151">
        <v>6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436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436</v>
      </c>
      <c r="BM142" s="159" t="s">
        <v>4645</v>
      </c>
    </row>
    <row r="143" spans="1:65" s="2" customFormat="1" ht="16.5" customHeight="1" x14ac:dyDescent="0.2">
      <c r="A143" s="29"/>
      <c r="B143" s="146"/>
      <c r="C143" s="161" t="s">
        <v>291</v>
      </c>
      <c r="D143" s="161" t="s">
        <v>310</v>
      </c>
      <c r="E143" s="162"/>
      <c r="F143" s="163" t="s">
        <v>3410</v>
      </c>
      <c r="G143" s="164" t="s">
        <v>376</v>
      </c>
      <c r="H143" s="165">
        <v>6</v>
      </c>
      <c r="I143" s="166"/>
      <c r="J143" s="167">
        <f t="shared" si="0"/>
        <v>0</v>
      </c>
      <c r="K143" s="168"/>
      <c r="L143" s="169"/>
      <c r="M143" s="170" t="s">
        <v>1</v>
      </c>
      <c r="N143" s="171" t="s">
        <v>43</v>
      </c>
      <c r="O143" s="54"/>
      <c r="P143" s="157">
        <f t="shared" si="1"/>
        <v>0</v>
      </c>
      <c r="Q143" s="157">
        <v>1.1E-4</v>
      </c>
      <c r="R143" s="157">
        <f t="shared" si="2"/>
        <v>6.6E-4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574</v>
      </c>
      <c r="AT143" s="159" t="s">
        <v>310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574</v>
      </c>
      <c r="BM143" s="159" t="s">
        <v>4646</v>
      </c>
    </row>
    <row r="144" spans="1:65" s="2" customFormat="1" ht="16.5" customHeight="1" x14ac:dyDescent="0.2">
      <c r="A144" s="29"/>
      <c r="B144" s="146"/>
      <c r="C144" s="147" t="s">
        <v>294</v>
      </c>
      <c r="D144" s="147" t="s">
        <v>240</v>
      </c>
      <c r="E144" s="148"/>
      <c r="F144" s="149" t="s">
        <v>1818</v>
      </c>
      <c r="G144" s="150" t="s">
        <v>454</v>
      </c>
      <c r="H144" s="151">
        <v>20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972</v>
      </c>
      <c r="AT144" s="159" t="s">
        <v>240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972</v>
      </c>
      <c r="BM144" s="159" t="s">
        <v>4647</v>
      </c>
    </row>
    <row r="145" spans="1:65" s="2" customFormat="1" ht="16.5" customHeight="1" x14ac:dyDescent="0.2">
      <c r="A145" s="29"/>
      <c r="B145" s="146"/>
      <c r="C145" s="147" t="s">
        <v>297</v>
      </c>
      <c r="D145" s="147" t="s">
        <v>240</v>
      </c>
      <c r="E145" s="148"/>
      <c r="F145" s="149" t="s">
        <v>1820</v>
      </c>
      <c r="G145" s="150" t="s">
        <v>349</v>
      </c>
      <c r="H145" s="172"/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436</v>
      </c>
      <c r="AT145" s="159" t="s">
        <v>240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436</v>
      </c>
      <c r="BM145" s="159" t="s">
        <v>4648</v>
      </c>
    </row>
    <row r="146" spans="1:65" s="2" customFormat="1" ht="16.5" customHeight="1" x14ac:dyDescent="0.2">
      <c r="A146" s="29"/>
      <c r="B146" s="146"/>
      <c r="C146" s="147" t="s">
        <v>7</v>
      </c>
      <c r="D146" s="147" t="s">
        <v>240</v>
      </c>
      <c r="E146" s="148"/>
      <c r="F146" s="149" t="s">
        <v>1262</v>
      </c>
      <c r="G146" s="150" t="s">
        <v>349</v>
      </c>
      <c r="H146" s="172"/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574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574</v>
      </c>
      <c r="BM146" s="159" t="s">
        <v>4649</v>
      </c>
    </row>
    <row r="147" spans="1:65" s="12" customFormat="1" ht="22.95" customHeight="1" x14ac:dyDescent="0.25">
      <c r="B147" s="134"/>
      <c r="D147" s="135" t="s">
        <v>76</v>
      </c>
      <c r="E147" s="144"/>
      <c r="F147" s="144" t="s">
        <v>2349</v>
      </c>
      <c r="I147" s="137"/>
      <c r="J147" s="145">
        <f>BK147</f>
        <v>0</v>
      </c>
      <c r="L147" s="134"/>
      <c r="M147" s="138"/>
      <c r="N147" s="139"/>
      <c r="O147" s="139"/>
      <c r="P147" s="140">
        <f>SUM(P148:P155)</f>
        <v>0</v>
      </c>
      <c r="Q147" s="139"/>
      <c r="R147" s="140">
        <f>SUM(R148:R155)</f>
        <v>1.89113</v>
      </c>
      <c r="S147" s="139"/>
      <c r="T147" s="141">
        <f>SUM(T148:T155)</f>
        <v>0</v>
      </c>
      <c r="AR147" s="135" t="s">
        <v>247</v>
      </c>
      <c r="AT147" s="142" t="s">
        <v>76</v>
      </c>
      <c r="AU147" s="142" t="s">
        <v>83</v>
      </c>
      <c r="AY147" s="135" t="s">
        <v>237</v>
      </c>
      <c r="BK147" s="143">
        <f>SUM(BK148:BK155)</f>
        <v>0</v>
      </c>
    </row>
    <row r="148" spans="1:65" s="2" customFormat="1" ht="21.75" customHeight="1" x14ac:dyDescent="0.2">
      <c r="A148" s="29"/>
      <c r="B148" s="146"/>
      <c r="C148" s="147" t="s">
        <v>305</v>
      </c>
      <c r="D148" s="147" t="s">
        <v>240</v>
      </c>
      <c r="E148" s="148"/>
      <c r="F148" s="149" t="s">
        <v>3429</v>
      </c>
      <c r="G148" s="150" t="s">
        <v>376</v>
      </c>
      <c r="H148" s="151">
        <v>63</v>
      </c>
      <c r="I148" s="152"/>
      <c r="J148" s="153">
        <f t="shared" ref="J148:J155" si="10"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ref="P148:P155" si="11">O148*H148</f>
        <v>0</v>
      </c>
      <c r="Q148" s="157">
        <v>0</v>
      </c>
      <c r="R148" s="157">
        <f t="shared" ref="R148:R155" si="12">Q148*H148</f>
        <v>0</v>
      </c>
      <c r="S148" s="157">
        <v>0</v>
      </c>
      <c r="T148" s="158">
        <f t="shared" ref="T148:T155" si="1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436</v>
      </c>
      <c r="AT148" s="159" t="s">
        <v>240</v>
      </c>
      <c r="AU148" s="159" t="s">
        <v>89</v>
      </c>
      <c r="AY148" s="14" t="s">
        <v>237</v>
      </c>
      <c r="BE148" s="160">
        <f t="shared" ref="BE148:BE155" si="14">IF(N148="základná",J148,0)</f>
        <v>0</v>
      </c>
      <c r="BF148" s="160">
        <f t="shared" ref="BF148:BF155" si="15">IF(N148="znížená",J148,0)</f>
        <v>0</v>
      </c>
      <c r="BG148" s="160">
        <f t="shared" ref="BG148:BG155" si="16">IF(N148="zákl. prenesená",J148,0)</f>
        <v>0</v>
      </c>
      <c r="BH148" s="160">
        <f t="shared" ref="BH148:BH155" si="17">IF(N148="zníž. prenesená",J148,0)</f>
        <v>0</v>
      </c>
      <c r="BI148" s="160">
        <f t="shared" ref="BI148:BI155" si="18">IF(N148="nulová",J148,0)</f>
        <v>0</v>
      </c>
      <c r="BJ148" s="14" t="s">
        <v>89</v>
      </c>
      <c r="BK148" s="160">
        <f t="shared" ref="BK148:BK155" si="19">ROUND(I148*H148,2)</f>
        <v>0</v>
      </c>
      <c r="BL148" s="14" t="s">
        <v>436</v>
      </c>
      <c r="BM148" s="159" t="s">
        <v>4650</v>
      </c>
    </row>
    <row r="149" spans="1:65" s="2" customFormat="1" ht="33" customHeight="1" x14ac:dyDescent="0.2">
      <c r="A149" s="29"/>
      <c r="B149" s="146"/>
      <c r="C149" s="147" t="s">
        <v>309</v>
      </c>
      <c r="D149" s="147" t="s">
        <v>240</v>
      </c>
      <c r="E149" s="148"/>
      <c r="F149" s="149" t="s">
        <v>3431</v>
      </c>
      <c r="G149" s="150" t="s">
        <v>376</v>
      </c>
      <c r="H149" s="151">
        <v>63</v>
      </c>
      <c r="I149" s="152"/>
      <c r="J149" s="153">
        <f t="shared" si="1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1"/>
        <v>0</v>
      </c>
      <c r="Q149" s="157">
        <v>0</v>
      </c>
      <c r="R149" s="157">
        <f t="shared" si="12"/>
        <v>0</v>
      </c>
      <c r="S149" s="157">
        <v>0</v>
      </c>
      <c r="T149" s="158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436</v>
      </c>
      <c r="AT149" s="159" t="s">
        <v>240</v>
      </c>
      <c r="AU149" s="159" t="s">
        <v>89</v>
      </c>
      <c r="AY149" s="14" t="s">
        <v>237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4" t="s">
        <v>89</v>
      </c>
      <c r="BK149" s="160">
        <f t="shared" si="19"/>
        <v>0</v>
      </c>
      <c r="BL149" s="14" t="s">
        <v>436</v>
      </c>
      <c r="BM149" s="159" t="s">
        <v>4651</v>
      </c>
    </row>
    <row r="150" spans="1:65" s="2" customFormat="1" ht="16.5" customHeight="1" x14ac:dyDescent="0.2">
      <c r="A150" s="29"/>
      <c r="B150" s="146"/>
      <c r="C150" s="161" t="s">
        <v>314</v>
      </c>
      <c r="D150" s="161" t="s">
        <v>310</v>
      </c>
      <c r="E150" s="162"/>
      <c r="F150" s="163" t="s">
        <v>3433</v>
      </c>
      <c r="G150" s="164" t="s">
        <v>266</v>
      </c>
      <c r="H150" s="165">
        <v>1.103</v>
      </c>
      <c r="I150" s="166"/>
      <c r="J150" s="167">
        <f t="shared" si="10"/>
        <v>0</v>
      </c>
      <c r="K150" s="168"/>
      <c r="L150" s="169"/>
      <c r="M150" s="170" t="s">
        <v>1</v>
      </c>
      <c r="N150" s="171" t="s">
        <v>43</v>
      </c>
      <c r="O150" s="54"/>
      <c r="P150" s="157">
        <f t="shared" si="11"/>
        <v>0</v>
      </c>
      <c r="Q150" s="157">
        <v>1</v>
      </c>
      <c r="R150" s="157">
        <f t="shared" si="12"/>
        <v>1.103</v>
      </c>
      <c r="S150" s="157">
        <v>0</v>
      </c>
      <c r="T150" s="158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574</v>
      </c>
      <c r="AT150" s="159" t="s">
        <v>310</v>
      </c>
      <c r="AU150" s="159" t="s">
        <v>89</v>
      </c>
      <c r="AY150" s="14" t="s">
        <v>237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4" t="s">
        <v>89</v>
      </c>
      <c r="BK150" s="160">
        <f t="shared" si="19"/>
        <v>0</v>
      </c>
      <c r="BL150" s="14" t="s">
        <v>574</v>
      </c>
      <c r="BM150" s="159" t="s">
        <v>4652</v>
      </c>
    </row>
    <row r="151" spans="1:65" s="2" customFormat="1" ht="16.5" customHeight="1" x14ac:dyDescent="0.2">
      <c r="A151" s="29"/>
      <c r="B151" s="146"/>
      <c r="C151" s="161" t="s">
        <v>317</v>
      </c>
      <c r="D151" s="161" t="s">
        <v>310</v>
      </c>
      <c r="E151" s="162"/>
      <c r="F151" s="163" t="s">
        <v>3435</v>
      </c>
      <c r="G151" s="164" t="s">
        <v>307</v>
      </c>
      <c r="H151" s="165">
        <v>189</v>
      </c>
      <c r="I151" s="166"/>
      <c r="J151" s="167">
        <f t="shared" si="1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1"/>
        <v>0</v>
      </c>
      <c r="Q151" s="157">
        <v>4.1000000000000003E-3</v>
      </c>
      <c r="R151" s="157">
        <f t="shared" si="12"/>
        <v>0.77490000000000003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574</v>
      </c>
      <c r="AT151" s="159" t="s">
        <v>310</v>
      </c>
      <c r="AU151" s="159" t="s">
        <v>89</v>
      </c>
      <c r="AY151" s="14" t="s">
        <v>237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574</v>
      </c>
      <c r="BM151" s="159" t="s">
        <v>4653</v>
      </c>
    </row>
    <row r="152" spans="1:65" s="2" customFormat="1" ht="21.75" customHeight="1" x14ac:dyDescent="0.2">
      <c r="A152" s="29"/>
      <c r="B152" s="146"/>
      <c r="C152" s="147" t="s">
        <v>320</v>
      </c>
      <c r="D152" s="147" t="s">
        <v>240</v>
      </c>
      <c r="E152" s="148"/>
      <c r="F152" s="149" t="s">
        <v>3437</v>
      </c>
      <c r="G152" s="150" t="s">
        <v>376</v>
      </c>
      <c r="H152" s="151">
        <v>63</v>
      </c>
      <c r="I152" s="152"/>
      <c r="J152" s="153">
        <f t="shared" si="1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1"/>
        <v>0</v>
      </c>
      <c r="Q152" s="157">
        <v>0</v>
      </c>
      <c r="R152" s="157">
        <f t="shared" si="12"/>
        <v>0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436</v>
      </c>
      <c r="AT152" s="159" t="s">
        <v>240</v>
      </c>
      <c r="AU152" s="159" t="s">
        <v>89</v>
      </c>
      <c r="AY152" s="14" t="s">
        <v>237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436</v>
      </c>
      <c r="BM152" s="159" t="s">
        <v>4654</v>
      </c>
    </row>
    <row r="153" spans="1:65" s="2" customFormat="1" ht="16.5" customHeight="1" x14ac:dyDescent="0.2">
      <c r="A153" s="29"/>
      <c r="B153" s="146"/>
      <c r="C153" s="161" t="s">
        <v>323</v>
      </c>
      <c r="D153" s="161" t="s">
        <v>310</v>
      </c>
      <c r="E153" s="162"/>
      <c r="F153" s="163" t="s">
        <v>3439</v>
      </c>
      <c r="G153" s="164" t="s">
        <v>376</v>
      </c>
      <c r="H153" s="165">
        <v>63</v>
      </c>
      <c r="I153" s="166"/>
      <c r="J153" s="167">
        <f t="shared" si="1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1"/>
        <v>0</v>
      </c>
      <c r="Q153" s="157">
        <v>2.1000000000000001E-4</v>
      </c>
      <c r="R153" s="157">
        <f t="shared" si="12"/>
        <v>1.323E-2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574</v>
      </c>
      <c r="AT153" s="159" t="s">
        <v>310</v>
      </c>
      <c r="AU153" s="159" t="s">
        <v>89</v>
      </c>
      <c r="AY153" s="14" t="s">
        <v>237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574</v>
      </c>
      <c r="BM153" s="159" t="s">
        <v>4655</v>
      </c>
    </row>
    <row r="154" spans="1:65" s="2" customFormat="1" ht="33" customHeight="1" x14ac:dyDescent="0.2">
      <c r="A154" s="29"/>
      <c r="B154" s="146"/>
      <c r="C154" s="147" t="s">
        <v>326</v>
      </c>
      <c r="D154" s="147" t="s">
        <v>240</v>
      </c>
      <c r="E154" s="148"/>
      <c r="F154" s="149" t="s">
        <v>3441</v>
      </c>
      <c r="G154" s="150" t="s">
        <v>376</v>
      </c>
      <c r="H154" s="151">
        <v>63</v>
      </c>
      <c r="I154" s="152"/>
      <c r="J154" s="153">
        <f t="shared" si="10"/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si="11"/>
        <v>0</v>
      </c>
      <c r="Q154" s="157">
        <v>0</v>
      </c>
      <c r="R154" s="157">
        <f t="shared" si="12"/>
        <v>0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436</v>
      </c>
      <c r="AT154" s="159" t="s">
        <v>240</v>
      </c>
      <c r="AU154" s="159" t="s">
        <v>89</v>
      </c>
      <c r="AY154" s="14" t="s">
        <v>237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436</v>
      </c>
      <c r="BM154" s="159" t="s">
        <v>4656</v>
      </c>
    </row>
    <row r="155" spans="1:65" s="2" customFormat="1" ht="33" customHeight="1" x14ac:dyDescent="0.2">
      <c r="A155" s="29"/>
      <c r="B155" s="146"/>
      <c r="C155" s="147" t="s">
        <v>329</v>
      </c>
      <c r="D155" s="147" t="s">
        <v>240</v>
      </c>
      <c r="E155" s="148"/>
      <c r="F155" s="149" t="s">
        <v>3443</v>
      </c>
      <c r="G155" s="150" t="s">
        <v>242</v>
      </c>
      <c r="H155" s="151">
        <v>40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436</v>
      </c>
      <c r="AT155" s="159" t="s">
        <v>240</v>
      </c>
      <c r="AU155" s="159" t="s">
        <v>89</v>
      </c>
      <c r="AY155" s="14" t="s">
        <v>237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436</v>
      </c>
      <c r="BM155" s="159" t="s">
        <v>4657</v>
      </c>
    </row>
    <row r="156" spans="1:65" s="12" customFormat="1" ht="25.95" customHeight="1" x14ac:dyDescent="0.25">
      <c r="B156" s="134"/>
      <c r="D156" s="135" t="s">
        <v>76</v>
      </c>
      <c r="E156" s="136"/>
      <c r="F156" s="136" t="s">
        <v>1828</v>
      </c>
      <c r="I156" s="137"/>
      <c r="J156" s="122">
        <f>BK156</f>
        <v>0</v>
      </c>
      <c r="L156" s="134"/>
      <c r="M156" s="138"/>
      <c r="N156" s="139"/>
      <c r="O156" s="139"/>
      <c r="P156" s="140">
        <f>SUM(P157:P158)</f>
        <v>0</v>
      </c>
      <c r="Q156" s="139"/>
      <c r="R156" s="140">
        <f>SUM(R157:R158)</f>
        <v>0</v>
      </c>
      <c r="S156" s="139"/>
      <c r="T156" s="141">
        <f>SUM(T157:T158)</f>
        <v>0</v>
      </c>
      <c r="AR156" s="135" t="s">
        <v>243</v>
      </c>
      <c r="AT156" s="142" t="s">
        <v>76</v>
      </c>
      <c r="AU156" s="142" t="s">
        <v>77</v>
      </c>
      <c r="AY156" s="135" t="s">
        <v>237</v>
      </c>
      <c r="BK156" s="143">
        <f>SUM(BK157:BK158)</f>
        <v>0</v>
      </c>
    </row>
    <row r="157" spans="1:65" s="2" customFormat="1" ht="44.25" customHeight="1" x14ac:dyDescent="0.2">
      <c r="A157" s="29"/>
      <c r="B157" s="146"/>
      <c r="C157" s="147" t="s">
        <v>332</v>
      </c>
      <c r="D157" s="147" t="s">
        <v>240</v>
      </c>
      <c r="E157" s="148"/>
      <c r="F157" s="149" t="s">
        <v>3445</v>
      </c>
      <c r="G157" s="150" t="s">
        <v>454</v>
      </c>
      <c r="H157" s="151">
        <v>16</v>
      </c>
      <c r="I157" s="152"/>
      <c r="J157" s="153">
        <f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>O157*H157</f>
        <v>0</v>
      </c>
      <c r="Q157" s="157">
        <v>0</v>
      </c>
      <c r="R157" s="157">
        <f>Q157*H157</f>
        <v>0</v>
      </c>
      <c r="S157" s="157">
        <v>0</v>
      </c>
      <c r="T157" s="158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972</v>
      </c>
      <c r="AT157" s="159" t="s">
        <v>240</v>
      </c>
      <c r="AU157" s="159" t="s">
        <v>83</v>
      </c>
      <c r="AY157" s="14" t="s">
        <v>237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972</v>
      </c>
      <c r="BM157" s="159" t="s">
        <v>4658</v>
      </c>
    </row>
    <row r="158" spans="1:65" s="2" customFormat="1" ht="33" customHeight="1" x14ac:dyDescent="0.2">
      <c r="A158" s="29"/>
      <c r="B158" s="146"/>
      <c r="C158" s="147" t="s">
        <v>335</v>
      </c>
      <c r="D158" s="147" t="s">
        <v>240</v>
      </c>
      <c r="E158" s="148"/>
      <c r="F158" s="149" t="s">
        <v>1831</v>
      </c>
      <c r="G158" s="150" t="s">
        <v>454</v>
      </c>
      <c r="H158" s="151">
        <v>8</v>
      </c>
      <c r="I158" s="152"/>
      <c r="J158" s="153">
        <f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>O158*H158</f>
        <v>0</v>
      </c>
      <c r="Q158" s="157">
        <v>0</v>
      </c>
      <c r="R158" s="157">
        <f>Q158*H158</f>
        <v>0</v>
      </c>
      <c r="S158" s="157">
        <v>0</v>
      </c>
      <c r="T158" s="158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972</v>
      </c>
      <c r="AT158" s="159" t="s">
        <v>240</v>
      </c>
      <c r="AU158" s="159" t="s">
        <v>83</v>
      </c>
      <c r="AY158" s="14" t="s">
        <v>237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4" t="s">
        <v>89</v>
      </c>
      <c r="BK158" s="160">
        <f>ROUND(I158*H158,2)</f>
        <v>0</v>
      </c>
      <c r="BL158" s="14" t="s">
        <v>972</v>
      </c>
      <c r="BM158" s="159" t="s">
        <v>4659</v>
      </c>
    </row>
    <row r="159" spans="1:65" s="2" customFormat="1" ht="6.9" customHeight="1" x14ac:dyDescent="0.2">
      <c r="A159" s="29"/>
      <c r="B159" s="43"/>
      <c r="C159" s="44"/>
      <c r="D159" s="44"/>
      <c r="E159" s="44"/>
      <c r="F159" s="44"/>
      <c r="G159" s="44"/>
      <c r="H159" s="44"/>
      <c r="I159" s="44"/>
      <c r="J159" s="44"/>
      <c r="K159" s="44"/>
      <c r="L159" s="30"/>
      <c r="M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</row>
  </sheetData>
  <autoFilter ref="C123:K158" xr:uid="{00000000-0009-0000-0000-00001E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59" xr:uid="{00000000-0002-0000-1E00-000000000000}">
      <formula1>"K, M"</formula1>
    </dataValidation>
    <dataValidation type="list" allowBlank="1" showInputMessage="1" showErrorMessage="1" error="Povolené sú hodnoty základná, znížená, nulová." sqref="N159" xr:uid="{00000000-0002-0000-1E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BM200"/>
  <sheetViews>
    <sheetView showGridLines="0" topLeftCell="A131" zoomScaleNormal="100" workbookViewId="0">
      <selection activeCell="J131" sqref="J13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190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2" customFormat="1" ht="12" customHeight="1" x14ac:dyDescent="0.2">
      <c r="A8" s="29"/>
      <c r="B8" s="30"/>
      <c r="C8" s="29"/>
      <c r="D8" s="24" t="s">
        <v>201</v>
      </c>
      <c r="E8" s="29"/>
      <c r="F8" s="29"/>
      <c r="G8" s="29"/>
      <c r="H8" s="29"/>
      <c r="I8" s="29"/>
      <c r="J8" s="29"/>
      <c r="K8" s="29"/>
      <c r="L8" s="38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 x14ac:dyDescent="0.2">
      <c r="A9" s="29"/>
      <c r="B9" s="30"/>
      <c r="C9" s="29"/>
      <c r="D9" s="29"/>
      <c r="E9" s="214" t="s">
        <v>4660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x14ac:dyDescent="0.2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 x14ac:dyDescent="0.2">
      <c r="A11" s="29"/>
      <c r="B11" s="30"/>
      <c r="C11" s="29"/>
      <c r="D11" s="24" t="s">
        <v>17</v>
      </c>
      <c r="E11" s="29"/>
      <c r="F11" s="22" t="s">
        <v>1</v>
      </c>
      <c r="G11" s="29"/>
      <c r="H11" s="29"/>
      <c r="I11" s="24" t="s">
        <v>18</v>
      </c>
      <c r="J11" s="22" t="s">
        <v>1</v>
      </c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 x14ac:dyDescent="0.2">
      <c r="A12" s="29"/>
      <c r="B12" s="30"/>
      <c r="C12" s="29"/>
      <c r="D12" s="24" t="s">
        <v>19</v>
      </c>
      <c r="E12" s="29"/>
      <c r="F12" s="22" t="s">
        <v>20</v>
      </c>
      <c r="G12" s="29"/>
      <c r="H12" s="29"/>
      <c r="I12" s="24" t="s">
        <v>21</v>
      </c>
      <c r="J12" s="51">
        <f>'Rekapitulácia stavby'!AN8</f>
        <v>44354</v>
      </c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 x14ac:dyDescent="0.2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22</v>
      </c>
      <c r="E14" s="29"/>
      <c r="F14" s="29"/>
      <c r="G14" s="29"/>
      <c r="H14" s="29"/>
      <c r="I14" s="24" t="s">
        <v>23</v>
      </c>
      <c r="J14" s="22" t="s">
        <v>1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 x14ac:dyDescent="0.2">
      <c r="A15" s="29"/>
      <c r="B15" s="30"/>
      <c r="C15" s="29"/>
      <c r="D15" s="29"/>
      <c r="E15" s="22" t="s">
        <v>24</v>
      </c>
      <c r="F15" s="29"/>
      <c r="G15" s="29"/>
      <c r="H15" s="29"/>
      <c r="I15" s="24" t="s">
        <v>25</v>
      </c>
      <c r="J15" s="22" t="s">
        <v>1</v>
      </c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 x14ac:dyDescent="0.2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 x14ac:dyDescent="0.2">
      <c r="A17" s="29"/>
      <c r="B17" s="30"/>
      <c r="C17" s="29"/>
      <c r="D17" s="24" t="s">
        <v>26</v>
      </c>
      <c r="E17" s="29"/>
      <c r="F17" s="29"/>
      <c r="G17" s="29"/>
      <c r="H17" s="29"/>
      <c r="I17" s="24" t="s">
        <v>23</v>
      </c>
      <c r="J17" s="25" t="str">
        <f>'Rekapitulácia stavby'!AN13</f>
        <v>Vyplň údaj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 x14ac:dyDescent="0.2">
      <c r="A18" s="29"/>
      <c r="B18" s="30"/>
      <c r="C18" s="29"/>
      <c r="D18" s="29"/>
      <c r="E18" s="243" t="str">
        <f>'Rekapitulácia stavby'!E14</f>
        <v>Vyplň údaj</v>
      </c>
      <c r="F18" s="229"/>
      <c r="G18" s="229"/>
      <c r="H18" s="229"/>
      <c r="I18" s="24" t="s">
        <v>25</v>
      </c>
      <c r="J18" s="25" t="str">
        <f>'Rekapitulácia stavby'!AN14</f>
        <v>Vyplň údaj</v>
      </c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 x14ac:dyDescent="0.2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 x14ac:dyDescent="0.2">
      <c r="A20" s="29"/>
      <c r="B20" s="30"/>
      <c r="C20" s="29"/>
      <c r="D20" s="24" t="s">
        <v>28</v>
      </c>
      <c r="E20" s="29"/>
      <c r="F20" s="29"/>
      <c r="G20" s="29"/>
      <c r="H20" s="29"/>
      <c r="I20" s="24" t="s">
        <v>23</v>
      </c>
      <c r="J20" s="22" t="s">
        <v>29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 x14ac:dyDescent="0.2">
      <c r="A21" s="29"/>
      <c r="B21" s="30"/>
      <c r="C21" s="29"/>
      <c r="D21" s="29"/>
      <c r="E21" s="22" t="s">
        <v>30</v>
      </c>
      <c r="F21" s="29"/>
      <c r="G21" s="29"/>
      <c r="H21" s="29"/>
      <c r="I21" s="24" t="s">
        <v>25</v>
      </c>
      <c r="J21" s="22" t="s">
        <v>31</v>
      </c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 x14ac:dyDescent="0.2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 x14ac:dyDescent="0.2">
      <c r="A23" s="29"/>
      <c r="B23" s="30"/>
      <c r="C23" s="29"/>
      <c r="D23" s="24" t="s">
        <v>33</v>
      </c>
      <c r="E23" s="29"/>
      <c r="F23" s="29"/>
      <c r="G23" s="29"/>
      <c r="H23" s="29"/>
      <c r="I23" s="24" t="s">
        <v>23</v>
      </c>
      <c r="J23" s="22" t="str">
        <f>IF('Rekapitulácia stavby'!AN19="","",'Rekapitulácia stavby'!AN19)</f>
        <v/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 x14ac:dyDescent="0.2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25</v>
      </c>
      <c r="J24" s="22" t="str">
        <f>IF('Rekapitulácia stavby'!AN20="","",'Rekapitulácia stavby'!AN20)</f>
        <v/>
      </c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 x14ac:dyDescent="0.2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 x14ac:dyDescent="0.2">
      <c r="A26" s="29"/>
      <c r="B26" s="30"/>
      <c r="C26" s="29"/>
      <c r="D26" s="24" t="s">
        <v>35</v>
      </c>
      <c r="E26" s="29"/>
      <c r="F26" s="29"/>
      <c r="G26" s="29"/>
      <c r="H26" s="29"/>
      <c r="I26" s="29"/>
      <c r="J26" s="29"/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 x14ac:dyDescent="0.2">
      <c r="A27" s="95"/>
      <c r="B27" s="96"/>
      <c r="C27" s="95"/>
      <c r="D27" s="95"/>
      <c r="E27" s="233" t="s">
        <v>36</v>
      </c>
      <c r="F27" s="233"/>
      <c r="G27" s="233"/>
      <c r="H27" s="233"/>
      <c r="I27" s="95"/>
      <c r="J27" s="95"/>
      <c r="K27" s="95"/>
      <c r="L27" s="97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s="2" customFormat="1" ht="6.9" customHeight="1" x14ac:dyDescent="0.2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 x14ac:dyDescent="0.2">
      <c r="A29" s="29"/>
      <c r="B29" s="30"/>
      <c r="C29" s="29"/>
      <c r="D29" s="62"/>
      <c r="E29" s="62"/>
      <c r="F29" s="62"/>
      <c r="G29" s="62"/>
      <c r="H29" s="62"/>
      <c r="I29" s="62"/>
      <c r="J29" s="62"/>
      <c r="K29" s="62"/>
      <c r="L29" s="38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 x14ac:dyDescent="0.2">
      <c r="A30" s="29"/>
      <c r="B30" s="30"/>
      <c r="C30" s="29"/>
      <c r="D30" s="98" t="s">
        <v>37</v>
      </c>
      <c r="E30" s="29"/>
      <c r="F30" s="29"/>
      <c r="G30" s="29"/>
      <c r="H30" s="29"/>
      <c r="I30" s="29"/>
      <c r="J30" s="67">
        <f>ROUND(J130, 2)</f>
        <v>0</v>
      </c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 x14ac:dyDescent="0.2">
      <c r="A32" s="29"/>
      <c r="B32" s="30"/>
      <c r="C32" s="29"/>
      <c r="D32" s="29"/>
      <c r="E32" s="29"/>
      <c r="F32" s="33" t="s">
        <v>39</v>
      </c>
      <c r="G32" s="29"/>
      <c r="H32" s="29"/>
      <c r="I32" s="33" t="s">
        <v>38</v>
      </c>
      <c r="J32" s="33" t="s">
        <v>40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 x14ac:dyDescent="0.2">
      <c r="A33" s="29"/>
      <c r="B33" s="30"/>
      <c r="C33" s="29"/>
      <c r="D33" s="99" t="s">
        <v>41</v>
      </c>
      <c r="E33" s="24" t="s">
        <v>42</v>
      </c>
      <c r="F33" s="100" t="e">
        <f>ROUND((ROUND((SUM(BE130:BE199)),  2) + SUM(#REF!)), 2)</f>
        <v>#REF!</v>
      </c>
      <c r="G33" s="29"/>
      <c r="H33" s="29"/>
      <c r="I33" s="101">
        <v>0.2</v>
      </c>
      <c r="J33" s="100" t="e">
        <f>ROUND((ROUND(((SUM(BE130:BE199))*I33),  2) + (SUM(#REF!)*I33)), 2)</f>
        <v>#REF!</v>
      </c>
      <c r="K33" s="29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4" t="s">
        <v>43</v>
      </c>
      <c r="F34" s="100" t="e">
        <f>ROUND((ROUND((SUM(BF130:BF199)),  2) + SUM(#REF!)), 2)</f>
        <v>#REF!</v>
      </c>
      <c r="G34" s="29"/>
      <c r="H34" s="29"/>
      <c r="I34" s="101">
        <v>0.2</v>
      </c>
      <c r="J34" s="100" t="e">
        <f>ROUND((ROUND(((SUM(BF130:BF199))*I34),  2) + (SUM(#REF!)*I34)), 2)</f>
        <v>#REF!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 x14ac:dyDescent="0.2">
      <c r="A35" s="29"/>
      <c r="B35" s="30"/>
      <c r="C35" s="29"/>
      <c r="D35" s="29"/>
      <c r="E35" s="24" t="s">
        <v>44</v>
      </c>
      <c r="F35" s="100" t="e">
        <f>ROUND((ROUND((SUM(BG130:BG199)),  2) + SUM(#REF!)), 2)</f>
        <v>#REF!</v>
      </c>
      <c r="G35" s="29"/>
      <c r="H35" s="29"/>
      <c r="I35" s="101">
        <v>0.2</v>
      </c>
      <c r="J35" s="100">
        <f>0</f>
        <v>0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 x14ac:dyDescent="0.2">
      <c r="A36" s="29"/>
      <c r="B36" s="30"/>
      <c r="C36" s="29"/>
      <c r="D36" s="29"/>
      <c r="E36" s="24" t="s">
        <v>45</v>
      </c>
      <c r="F36" s="100" t="e">
        <f>ROUND((ROUND((SUM(BH130:BH199)),  2) + SUM(#REF!)), 2)</f>
        <v>#REF!</v>
      </c>
      <c r="G36" s="29"/>
      <c r="H36" s="29"/>
      <c r="I36" s="101">
        <v>0.2</v>
      </c>
      <c r="J36" s="100">
        <f>0</f>
        <v>0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46</v>
      </c>
      <c r="F37" s="100" t="e">
        <f>ROUND((ROUND((SUM(BI130:BI199)),  2) + SUM(#REF!)), 2)</f>
        <v>#REF!</v>
      </c>
      <c r="G37" s="29"/>
      <c r="H37" s="29"/>
      <c r="I37" s="101">
        <v>0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 x14ac:dyDescent="0.2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 x14ac:dyDescent="0.2">
      <c r="A39" s="29"/>
      <c r="B39" s="30"/>
      <c r="C39" s="102"/>
      <c r="D39" s="103" t="s">
        <v>47</v>
      </c>
      <c r="E39" s="56"/>
      <c r="F39" s="56"/>
      <c r="G39" s="104" t="s">
        <v>48</v>
      </c>
      <c r="H39" s="105" t="s">
        <v>49</v>
      </c>
      <c r="I39" s="56"/>
      <c r="J39" s="106" t="e">
        <f>SUM(J30:J37)</f>
        <v>#REF!</v>
      </c>
      <c r="K39" s="107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 x14ac:dyDescent="0.2">
      <c r="B41" s="17"/>
      <c r="L41" s="17"/>
    </row>
    <row r="42" spans="1:31" s="1" customFormat="1" ht="14.4" customHeight="1" x14ac:dyDescent="0.2">
      <c r="B42" s="17"/>
      <c r="L42" s="17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 x14ac:dyDescent="0.2">
      <c r="A86" s="29"/>
      <c r="B86" s="30"/>
      <c r="C86" s="24" t="s">
        <v>201</v>
      </c>
      <c r="D86" s="29"/>
      <c r="E86" s="29"/>
      <c r="F86" s="29"/>
      <c r="G86" s="29"/>
      <c r="H86" s="29"/>
      <c r="I86" s="29"/>
      <c r="J86" s="29"/>
      <c r="K86" s="29"/>
      <c r="L86" s="38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 x14ac:dyDescent="0.2">
      <c r="A87" s="29"/>
      <c r="B87" s="30"/>
      <c r="C87" s="29"/>
      <c r="D87" s="29"/>
      <c r="E87" s="214" t="str">
        <f>E9</f>
        <v>2044 (11) - SOŠ hotelových služieb a dopravy – modernizácia odborného vzdelávania SO 41 - Úprava na areálovom rozvode plynu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 x14ac:dyDescent="0.2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 x14ac:dyDescent="0.2">
      <c r="A89" s="29"/>
      <c r="B89" s="30"/>
      <c r="C89" s="24" t="s">
        <v>19</v>
      </c>
      <c r="D89" s="29"/>
      <c r="E89" s="29"/>
      <c r="F89" s="22" t="str">
        <f>F12</f>
        <v>Lučenec</v>
      </c>
      <c r="G89" s="29"/>
      <c r="H89" s="29"/>
      <c r="I89" s="24" t="s">
        <v>21</v>
      </c>
      <c r="J89" s="51">
        <f>IF(J12="","",J12)</f>
        <v>44354</v>
      </c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 x14ac:dyDescent="0.2">
      <c r="A91" s="29"/>
      <c r="B91" s="30"/>
      <c r="C91" s="24" t="s">
        <v>22</v>
      </c>
      <c r="D91" s="29"/>
      <c r="E91" s="29"/>
      <c r="F91" s="22" t="str">
        <f>E15</f>
        <v>Banskobystrický samosprávny kraj</v>
      </c>
      <c r="G91" s="29"/>
      <c r="H91" s="29"/>
      <c r="I91" s="24" t="s">
        <v>28</v>
      </c>
      <c r="J91" s="27" t="str">
        <f>E21</f>
        <v>DESIGN ENGINEERING, a.s.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 x14ac:dyDescent="0.2">
      <c r="A92" s="29"/>
      <c r="B92" s="30"/>
      <c r="C92" s="24" t="s">
        <v>26</v>
      </c>
      <c r="D92" s="29"/>
      <c r="E92" s="29"/>
      <c r="F92" s="22" t="str">
        <f>IF(E18="","",E18)</f>
        <v>Vyplň údaj</v>
      </c>
      <c r="G92" s="29"/>
      <c r="H92" s="29"/>
      <c r="I92" s="24" t="s">
        <v>33</v>
      </c>
      <c r="J92" s="27" t="str">
        <f>E24</f>
        <v xml:space="preserve"> </v>
      </c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 x14ac:dyDescent="0.2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 x14ac:dyDescent="0.2">
      <c r="A94" s="29"/>
      <c r="B94" s="30"/>
      <c r="C94" s="110" t="s">
        <v>206</v>
      </c>
      <c r="D94" s="102"/>
      <c r="E94" s="102"/>
      <c r="F94" s="102"/>
      <c r="G94" s="102"/>
      <c r="H94" s="102"/>
      <c r="I94" s="102"/>
      <c r="J94" s="111" t="s">
        <v>207</v>
      </c>
      <c r="K94" s="102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 x14ac:dyDescent="0.2">
      <c r="A96" s="29"/>
      <c r="B96" s="30"/>
      <c r="C96" s="112" t="s">
        <v>208</v>
      </c>
      <c r="D96" s="29"/>
      <c r="E96" s="29"/>
      <c r="F96" s="29"/>
      <c r="G96" s="29"/>
      <c r="H96" s="29"/>
      <c r="I96" s="29"/>
      <c r="J96" s="67">
        <f>J130</f>
        <v>0</v>
      </c>
      <c r="K96" s="29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209</v>
      </c>
    </row>
    <row r="97" spans="1:31" s="9" customFormat="1" ht="24.9" customHeight="1" x14ac:dyDescent="0.2">
      <c r="B97" s="113"/>
      <c r="D97" s="114" t="s">
        <v>1270</v>
      </c>
      <c r="E97" s="115"/>
      <c r="F97" s="115"/>
      <c r="G97" s="115"/>
      <c r="H97" s="115"/>
      <c r="I97" s="115"/>
      <c r="J97" s="116">
        <f>J131</f>
        <v>0</v>
      </c>
      <c r="L97" s="113"/>
    </row>
    <row r="98" spans="1:31" s="10" customFormat="1" ht="19.95" customHeight="1" x14ac:dyDescent="0.2">
      <c r="B98" s="117"/>
      <c r="D98" s="118" t="s">
        <v>2059</v>
      </c>
      <c r="E98" s="119"/>
      <c r="F98" s="119"/>
      <c r="G98" s="119"/>
      <c r="H98" s="119"/>
      <c r="I98" s="119"/>
      <c r="J98" s="120">
        <f>J132</f>
        <v>0</v>
      </c>
      <c r="L98" s="117"/>
    </row>
    <row r="99" spans="1:31" s="10" customFormat="1" ht="19.95" customHeight="1" x14ac:dyDescent="0.2">
      <c r="B99" s="117"/>
      <c r="D99" s="118" t="s">
        <v>1271</v>
      </c>
      <c r="E99" s="119"/>
      <c r="F99" s="119"/>
      <c r="G99" s="119"/>
      <c r="H99" s="119"/>
      <c r="I99" s="119"/>
      <c r="J99" s="120">
        <f>J145</f>
        <v>0</v>
      </c>
      <c r="L99" s="117"/>
    </row>
    <row r="100" spans="1:31" s="10" customFormat="1" ht="19.95" customHeight="1" x14ac:dyDescent="0.2">
      <c r="B100" s="117"/>
      <c r="D100" s="118" t="s">
        <v>1273</v>
      </c>
      <c r="E100" s="119"/>
      <c r="F100" s="119"/>
      <c r="G100" s="119"/>
      <c r="H100" s="119"/>
      <c r="I100" s="119"/>
      <c r="J100" s="120">
        <f>J148</f>
        <v>0</v>
      </c>
      <c r="L100" s="117"/>
    </row>
    <row r="101" spans="1:31" s="10" customFormat="1" ht="19.95" customHeight="1" x14ac:dyDescent="0.2">
      <c r="B101" s="117"/>
      <c r="D101" s="118" t="s">
        <v>2991</v>
      </c>
      <c r="E101" s="119"/>
      <c r="F101" s="119"/>
      <c r="G101" s="119"/>
      <c r="H101" s="119"/>
      <c r="I101" s="119"/>
      <c r="J101" s="120">
        <f>J150</f>
        <v>0</v>
      </c>
      <c r="L101" s="117"/>
    </row>
    <row r="102" spans="1:31" s="10" customFormat="1" ht="19.95" customHeight="1" x14ac:dyDescent="0.2">
      <c r="B102" s="117"/>
      <c r="D102" s="118" t="s">
        <v>1275</v>
      </c>
      <c r="E102" s="119"/>
      <c r="F102" s="119"/>
      <c r="G102" s="119"/>
      <c r="H102" s="119"/>
      <c r="I102" s="119"/>
      <c r="J102" s="120">
        <f>J163</f>
        <v>0</v>
      </c>
      <c r="L102" s="117"/>
    </row>
    <row r="103" spans="1:31" s="9" customFormat="1" ht="24.9" customHeight="1" x14ac:dyDescent="0.2">
      <c r="B103" s="113"/>
      <c r="D103" s="114" t="s">
        <v>1276</v>
      </c>
      <c r="E103" s="115"/>
      <c r="F103" s="115"/>
      <c r="G103" s="115"/>
      <c r="H103" s="115"/>
      <c r="I103" s="115"/>
      <c r="J103" s="116">
        <f>J166</f>
        <v>0</v>
      </c>
      <c r="L103" s="113"/>
    </row>
    <row r="104" spans="1:31" s="10" customFormat="1" ht="19.95" customHeight="1" x14ac:dyDescent="0.2">
      <c r="B104" s="117"/>
      <c r="D104" s="118" t="s">
        <v>2593</v>
      </c>
      <c r="E104" s="119"/>
      <c r="F104" s="119"/>
      <c r="G104" s="119"/>
      <c r="H104" s="119"/>
      <c r="I104" s="119"/>
      <c r="J104" s="120">
        <f>J167</f>
        <v>0</v>
      </c>
      <c r="L104" s="117"/>
    </row>
    <row r="105" spans="1:31" s="9" customFormat="1" ht="24.9" customHeight="1" x14ac:dyDescent="0.2">
      <c r="B105" s="113"/>
      <c r="D105" s="114" t="s">
        <v>1061</v>
      </c>
      <c r="E105" s="115"/>
      <c r="F105" s="115"/>
      <c r="G105" s="115"/>
      <c r="H105" s="115"/>
      <c r="I105" s="115"/>
      <c r="J105" s="116">
        <f>J173</f>
        <v>0</v>
      </c>
      <c r="L105" s="113"/>
    </row>
    <row r="106" spans="1:31" s="10" customFormat="1" ht="19.95" customHeight="1" x14ac:dyDescent="0.2">
      <c r="B106" s="117"/>
      <c r="D106" s="118" t="s">
        <v>2594</v>
      </c>
      <c r="E106" s="119"/>
      <c r="F106" s="119"/>
      <c r="G106" s="119"/>
      <c r="H106" s="119"/>
      <c r="I106" s="119"/>
      <c r="J106" s="120">
        <f>J174</f>
        <v>0</v>
      </c>
      <c r="L106" s="117"/>
    </row>
    <row r="107" spans="1:31" s="10" customFormat="1" ht="19.95" customHeight="1" x14ac:dyDescent="0.2">
      <c r="B107" s="117"/>
      <c r="D107" s="118" t="s">
        <v>2062</v>
      </c>
      <c r="E107" s="119"/>
      <c r="F107" s="119"/>
      <c r="G107" s="119"/>
      <c r="H107" s="119"/>
      <c r="I107" s="119"/>
      <c r="J107" s="120">
        <f>J189</f>
        <v>0</v>
      </c>
      <c r="L107" s="117"/>
    </row>
    <row r="108" spans="1:31" s="10" customFormat="1" ht="19.95" customHeight="1" x14ac:dyDescent="0.2">
      <c r="B108" s="117"/>
      <c r="D108" s="118" t="s">
        <v>2595</v>
      </c>
      <c r="E108" s="119"/>
      <c r="F108" s="119"/>
      <c r="G108" s="119"/>
      <c r="H108" s="119"/>
      <c r="I108" s="119"/>
      <c r="J108" s="120">
        <f>J192</f>
        <v>0</v>
      </c>
      <c r="L108" s="117"/>
    </row>
    <row r="109" spans="1:31" s="9" customFormat="1" ht="24.9" customHeight="1" x14ac:dyDescent="0.2">
      <c r="B109" s="113"/>
      <c r="D109" s="114" t="s">
        <v>1673</v>
      </c>
      <c r="E109" s="115"/>
      <c r="F109" s="115"/>
      <c r="G109" s="115"/>
      <c r="H109" s="115"/>
      <c r="I109" s="115"/>
      <c r="J109" s="116">
        <f>J194</f>
        <v>0</v>
      </c>
      <c r="L109" s="113"/>
    </row>
    <row r="110" spans="1:31" s="9" customFormat="1" ht="24.9" customHeight="1" x14ac:dyDescent="0.2">
      <c r="B110" s="113"/>
      <c r="D110" s="114" t="s">
        <v>222</v>
      </c>
      <c r="E110" s="115"/>
      <c r="F110" s="115"/>
      <c r="G110" s="115"/>
      <c r="H110" s="115"/>
      <c r="I110" s="115"/>
      <c r="J110" s="116">
        <f>J197</f>
        <v>0</v>
      </c>
      <c r="L110" s="113"/>
    </row>
    <row r="111" spans="1:31" s="2" customFormat="1" ht="21.75" customHeight="1" x14ac:dyDescent="0.2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6.9" customHeight="1" x14ac:dyDescent="0.2">
      <c r="A112" s="29"/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3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 x14ac:dyDescent="0.2">
      <c r="A116" s="29"/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 x14ac:dyDescent="0.2">
      <c r="A117" s="29"/>
      <c r="B117" s="30"/>
      <c r="C117" s="18" t="s">
        <v>224</v>
      </c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 x14ac:dyDescent="0.2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 x14ac:dyDescent="0.2">
      <c r="A119" s="29"/>
      <c r="B119" s="30"/>
      <c r="C119" s="24" t="s">
        <v>15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 x14ac:dyDescent="0.2">
      <c r="A120" s="29"/>
      <c r="B120" s="30"/>
      <c r="C120" s="29"/>
      <c r="D120" s="29"/>
      <c r="E120" s="241" t="str">
        <f>E7</f>
        <v>SOŠ hotelových služieb a dopravy – modernizácia odborného vzdelávania</v>
      </c>
      <c r="F120" s="242"/>
      <c r="G120" s="242"/>
      <c r="H120" s="242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201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45" customHeight="1" x14ac:dyDescent="0.2">
      <c r="A122" s="29"/>
      <c r="B122" s="30"/>
      <c r="C122" s="29"/>
      <c r="D122" s="29"/>
      <c r="E122" s="214" t="str">
        <f>E9</f>
        <v>2044 (11) - SOŠ hotelových služieb a dopravy – modernizácia odborného vzdelávania SO 41 - Úprava na areálovom rozvode plynu</v>
      </c>
      <c r="F122" s="240"/>
      <c r="G122" s="240"/>
      <c r="H122" s="240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 x14ac:dyDescent="0.2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 x14ac:dyDescent="0.2">
      <c r="A124" s="29"/>
      <c r="B124" s="30"/>
      <c r="C124" s="24" t="s">
        <v>19</v>
      </c>
      <c r="D124" s="29"/>
      <c r="E124" s="29"/>
      <c r="F124" s="22" t="str">
        <f>F12</f>
        <v>Lučenec</v>
      </c>
      <c r="G124" s="29"/>
      <c r="H124" s="29"/>
      <c r="I124" s="24" t="s">
        <v>21</v>
      </c>
      <c r="J124" s="51">
        <f>IF(J12="","",J12)</f>
        <v>44354</v>
      </c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 x14ac:dyDescent="0.2">
      <c r="A126" s="29"/>
      <c r="B126" s="30"/>
      <c r="C126" s="24" t="s">
        <v>22</v>
      </c>
      <c r="D126" s="29"/>
      <c r="E126" s="29"/>
      <c r="F126" s="22" t="str">
        <f>E15</f>
        <v>Banskobystrický samosprávny kraj</v>
      </c>
      <c r="G126" s="29"/>
      <c r="H126" s="29"/>
      <c r="I126" s="24" t="s">
        <v>28</v>
      </c>
      <c r="J126" s="27" t="str">
        <f>E21</f>
        <v>DESIGN ENGINEERING, a.s.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 x14ac:dyDescent="0.2">
      <c r="A127" s="29"/>
      <c r="B127" s="30"/>
      <c r="C127" s="24" t="s">
        <v>26</v>
      </c>
      <c r="D127" s="29"/>
      <c r="E127" s="29"/>
      <c r="F127" s="22" t="str">
        <f>IF(E18="","",E18)</f>
        <v>Vyplň údaj</v>
      </c>
      <c r="G127" s="29"/>
      <c r="H127" s="29"/>
      <c r="I127" s="24" t="s">
        <v>33</v>
      </c>
      <c r="J127" s="27" t="str">
        <f>E24</f>
        <v xml:space="preserve"> 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 x14ac:dyDescent="0.2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 x14ac:dyDescent="0.2">
      <c r="A129" s="123"/>
      <c r="B129" s="124"/>
      <c r="C129" s="125" t="s">
        <v>225</v>
      </c>
      <c r="D129" s="126" t="s">
        <v>62</v>
      </c>
      <c r="E129" s="126" t="s">
        <v>58</v>
      </c>
      <c r="F129" s="126" t="s">
        <v>59</v>
      </c>
      <c r="G129" s="126" t="s">
        <v>226</v>
      </c>
      <c r="H129" s="126" t="s">
        <v>227</v>
      </c>
      <c r="I129" s="126" t="s">
        <v>228</v>
      </c>
      <c r="J129" s="127" t="s">
        <v>207</v>
      </c>
      <c r="K129" s="128" t="s">
        <v>229</v>
      </c>
      <c r="L129" s="129"/>
      <c r="M129" s="58" t="s">
        <v>1</v>
      </c>
      <c r="N129" s="59" t="s">
        <v>41</v>
      </c>
      <c r="O129" s="59" t="s">
        <v>230</v>
      </c>
      <c r="P129" s="59" t="s">
        <v>231</v>
      </c>
      <c r="Q129" s="59" t="s">
        <v>232</v>
      </c>
      <c r="R129" s="59" t="s">
        <v>233</v>
      </c>
      <c r="S129" s="59" t="s">
        <v>234</v>
      </c>
      <c r="T129" s="60" t="s">
        <v>235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</row>
    <row r="130" spans="1:65" s="2" customFormat="1" ht="22.95" customHeight="1" x14ac:dyDescent="0.3">
      <c r="A130" s="29"/>
      <c r="B130" s="30"/>
      <c r="C130" s="65" t="s">
        <v>208</v>
      </c>
      <c r="D130" s="29"/>
      <c r="E130" s="29"/>
      <c r="F130" s="29"/>
      <c r="G130" s="29"/>
      <c r="H130" s="29"/>
      <c r="I130" s="29"/>
      <c r="J130" s="130">
        <f>J131+J166+J173+J197+J194</f>
        <v>0</v>
      </c>
      <c r="K130" s="29"/>
      <c r="L130" s="30"/>
      <c r="M130" s="61"/>
      <c r="N130" s="52"/>
      <c r="O130" s="62"/>
      <c r="P130" s="131" t="e">
        <f>P131+P166+P173+P194+P197+#REF!</f>
        <v>#REF!</v>
      </c>
      <c r="Q130" s="62"/>
      <c r="R130" s="131" t="e">
        <f>R131+R166+R173+R194+R197+#REF!</f>
        <v>#REF!</v>
      </c>
      <c r="S130" s="62"/>
      <c r="T130" s="132" t="e">
        <f>T131+T166+T173+T194+T197+#REF!</f>
        <v>#REF!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76</v>
      </c>
      <c r="AU130" s="14" t="s">
        <v>209</v>
      </c>
      <c r="BK130" s="133" t="e">
        <f>BK131+BK166+BK173+BK194+BK197+#REF!</f>
        <v>#REF!</v>
      </c>
    </row>
    <row r="131" spans="1:65" s="12" customFormat="1" ht="25.95" customHeight="1" x14ac:dyDescent="0.25">
      <c r="B131" s="134"/>
      <c r="D131" s="135" t="s">
        <v>76</v>
      </c>
      <c r="E131" s="136"/>
      <c r="F131" s="136" t="s">
        <v>1291</v>
      </c>
      <c r="I131" s="137"/>
      <c r="J131" s="122">
        <f>BK131</f>
        <v>0</v>
      </c>
      <c r="L131" s="134"/>
      <c r="M131" s="138"/>
      <c r="N131" s="139"/>
      <c r="O131" s="139"/>
      <c r="P131" s="140">
        <f>P132+P145+P148+P150+P163</f>
        <v>0</v>
      </c>
      <c r="Q131" s="139"/>
      <c r="R131" s="140">
        <f>R132+R145+R148+R150+R163</f>
        <v>4.5602475799999995</v>
      </c>
      <c r="S131" s="139"/>
      <c r="T131" s="141">
        <f>T132+T145+T148+T150+T163</f>
        <v>0</v>
      </c>
      <c r="AR131" s="135" t="s">
        <v>83</v>
      </c>
      <c r="AT131" s="142" t="s">
        <v>76</v>
      </c>
      <c r="AU131" s="142" t="s">
        <v>77</v>
      </c>
      <c r="AY131" s="135" t="s">
        <v>237</v>
      </c>
      <c r="BK131" s="143">
        <f>BK132+BK145+BK148+BK150+BK163</f>
        <v>0</v>
      </c>
    </row>
    <row r="132" spans="1:65" s="12" customFormat="1" ht="22.95" customHeight="1" x14ac:dyDescent="0.25">
      <c r="B132" s="134"/>
      <c r="D132" s="135" t="s">
        <v>76</v>
      </c>
      <c r="E132" s="144"/>
      <c r="F132" s="144" t="s">
        <v>2063</v>
      </c>
      <c r="I132" s="137"/>
      <c r="J132" s="145">
        <f>BK132</f>
        <v>0</v>
      </c>
      <c r="L132" s="134"/>
      <c r="M132" s="138"/>
      <c r="N132" s="139"/>
      <c r="O132" s="139"/>
      <c r="P132" s="140">
        <f>SUM(P133:P144)</f>
        <v>0</v>
      </c>
      <c r="Q132" s="139"/>
      <c r="R132" s="140">
        <f>SUM(R133:R144)</f>
        <v>1.62</v>
      </c>
      <c r="S132" s="139"/>
      <c r="T132" s="141">
        <f>SUM(T133:T144)</f>
        <v>0</v>
      </c>
      <c r="AR132" s="135" t="s">
        <v>83</v>
      </c>
      <c r="AT132" s="142" t="s">
        <v>76</v>
      </c>
      <c r="AU132" s="142" t="s">
        <v>83</v>
      </c>
      <c r="AY132" s="135" t="s">
        <v>237</v>
      </c>
      <c r="BK132" s="143">
        <f>SUM(BK133:BK144)</f>
        <v>0</v>
      </c>
    </row>
    <row r="133" spans="1:65" s="2" customFormat="1" ht="21.75" customHeight="1" x14ac:dyDescent="0.2">
      <c r="A133" s="29"/>
      <c r="B133" s="146"/>
      <c r="C133" s="147" t="s">
        <v>83</v>
      </c>
      <c r="D133" s="147" t="s">
        <v>240</v>
      </c>
      <c r="E133" s="148"/>
      <c r="F133" s="149" t="s">
        <v>3277</v>
      </c>
      <c r="G133" s="150" t="s">
        <v>491</v>
      </c>
      <c r="H133" s="151">
        <v>1.05</v>
      </c>
      <c r="I133" s="152"/>
      <c r="J133" s="153">
        <f t="shared" ref="J133:J144" si="0">ROUND(I133*H133,2)</f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ref="P133:P144" si="1">O133*H133</f>
        <v>0</v>
      </c>
      <c r="Q133" s="157">
        <v>0</v>
      </c>
      <c r="R133" s="157">
        <f t="shared" ref="R133:R144" si="2">Q133*H133</f>
        <v>0</v>
      </c>
      <c r="S133" s="157">
        <v>0</v>
      </c>
      <c r="T133" s="158">
        <f t="shared" ref="T133:T144" si="3"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243</v>
      </c>
      <c r="AT133" s="159" t="s">
        <v>240</v>
      </c>
      <c r="AU133" s="159" t="s">
        <v>89</v>
      </c>
      <c r="AY133" s="14" t="s">
        <v>237</v>
      </c>
      <c r="BE133" s="160">
        <f t="shared" ref="BE133:BE144" si="4">IF(N133="základná",J133,0)</f>
        <v>0</v>
      </c>
      <c r="BF133" s="160">
        <f t="shared" ref="BF133:BF144" si="5">IF(N133="znížená",J133,0)</f>
        <v>0</v>
      </c>
      <c r="BG133" s="160">
        <f t="shared" ref="BG133:BG144" si="6">IF(N133="zákl. prenesená",J133,0)</f>
        <v>0</v>
      </c>
      <c r="BH133" s="160">
        <f t="shared" ref="BH133:BH144" si="7">IF(N133="zníž. prenesená",J133,0)</f>
        <v>0</v>
      </c>
      <c r="BI133" s="160">
        <f t="shared" ref="BI133:BI144" si="8">IF(N133="nulová",J133,0)</f>
        <v>0</v>
      </c>
      <c r="BJ133" s="14" t="s">
        <v>89</v>
      </c>
      <c r="BK133" s="160">
        <f t="shared" ref="BK133:BK144" si="9">ROUND(I133*H133,2)</f>
        <v>0</v>
      </c>
      <c r="BL133" s="14" t="s">
        <v>243</v>
      </c>
      <c r="BM133" s="159" t="s">
        <v>4661</v>
      </c>
    </row>
    <row r="134" spans="1:65" s="2" customFormat="1" ht="21.75" customHeight="1" x14ac:dyDescent="0.2">
      <c r="A134" s="29"/>
      <c r="B134" s="146"/>
      <c r="C134" s="147" t="s">
        <v>89</v>
      </c>
      <c r="D134" s="147" t="s">
        <v>240</v>
      </c>
      <c r="E134" s="148"/>
      <c r="F134" s="149" t="s">
        <v>3279</v>
      </c>
      <c r="G134" s="150" t="s">
        <v>491</v>
      </c>
      <c r="H134" s="151">
        <v>1.05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243</v>
      </c>
      <c r="BM134" s="159" t="s">
        <v>4662</v>
      </c>
    </row>
    <row r="135" spans="1:65" s="2" customFormat="1" ht="21.75" customHeight="1" x14ac:dyDescent="0.2">
      <c r="A135" s="29"/>
      <c r="B135" s="146"/>
      <c r="C135" s="147" t="s">
        <v>247</v>
      </c>
      <c r="D135" s="147" t="s">
        <v>240</v>
      </c>
      <c r="E135" s="148"/>
      <c r="F135" s="149" t="s">
        <v>3281</v>
      </c>
      <c r="G135" s="150" t="s">
        <v>491</v>
      </c>
      <c r="H135" s="151">
        <v>3.78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243</v>
      </c>
      <c r="BM135" s="159" t="s">
        <v>4663</v>
      </c>
    </row>
    <row r="136" spans="1:65" s="2" customFormat="1" ht="33" customHeight="1" x14ac:dyDescent="0.2">
      <c r="A136" s="29"/>
      <c r="B136" s="146"/>
      <c r="C136" s="147" t="s">
        <v>243</v>
      </c>
      <c r="D136" s="147" t="s">
        <v>240</v>
      </c>
      <c r="E136" s="148"/>
      <c r="F136" s="149" t="s">
        <v>3283</v>
      </c>
      <c r="G136" s="150" t="s">
        <v>491</v>
      </c>
      <c r="H136" s="151">
        <v>3.78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4664</v>
      </c>
    </row>
    <row r="137" spans="1:65" s="2" customFormat="1" ht="33" customHeight="1" x14ac:dyDescent="0.2">
      <c r="A137" s="29"/>
      <c r="B137" s="146"/>
      <c r="C137" s="147" t="s">
        <v>252</v>
      </c>
      <c r="D137" s="147" t="s">
        <v>240</v>
      </c>
      <c r="E137" s="148"/>
      <c r="F137" s="149" t="s">
        <v>3981</v>
      </c>
      <c r="G137" s="150" t="s">
        <v>491</v>
      </c>
      <c r="H137" s="151">
        <v>4.83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4665</v>
      </c>
    </row>
    <row r="138" spans="1:65" s="2" customFormat="1" ht="33" customHeight="1" x14ac:dyDescent="0.2">
      <c r="A138" s="29"/>
      <c r="B138" s="146"/>
      <c r="C138" s="147" t="s">
        <v>238</v>
      </c>
      <c r="D138" s="147" t="s">
        <v>240</v>
      </c>
      <c r="E138" s="148"/>
      <c r="F138" s="149" t="s">
        <v>3286</v>
      </c>
      <c r="G138" s="150" t="s">
        <v>491</v>
      </c>
      <c r="H138" s="151">
        <v>4.83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4666</v>
      </c>
    </row>
    <row r="139" spans="1:65" s="2" customFormat="1" ht="21.75" customHeight="1" x14ac:dyDescent="0.2">
      <c r="A139" s="29"/>
      <c r="B139" s="146"/>
      <c r="C139" s="147" t="s">
        <v>259</v>
      </c>
      <c r="D139" s="147" t="s">
        <v>240</v>
      </c>
      <c r="E139" s="148"/>
      <c r="F139" s="149" t="s">
        <v>3288</v>
      </c>
      <c r="G139" s="150" t="s">
        <v>491</v>
      </c>
      <c r="H139" s="151">
        <v>4.83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4667</v>
      </c>
    </row>
    <row r="140" spans="1:65" s="2" customFormat="1" ht="21.75" customHeight="1" x14ac:dyDescent="0.2">
      <c r="A140" s="29"/>
      <c r="B140" s="146"/>
      <c r="C140" s="147" t="s">
        <v>262</v>
      </c>
      <c r="D140" s="147" t="s">
        <v>240</v>
      </c>
      <c r="E140" s="148"/>
      <c r="F140" s="149" t="s">
        <v>3290</v>
      </c>
      <c r="G140" s="150" t="s">
        <v>491</v>
      </c>
      <c r="H140" s="151">
        <v>4.83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4668</v>
      </c>
    </row>
    <row r="141" spans="1:65" s="2" customFormat="1" ht="21.75" customHeight="1" x14ac:dyDescent="0.2">
      <c r="A141" s="29"/>
      <c r="B141" s="146"/>
      <c r="C141" s="147" t="s">
        <v>257</v>
      </c>
      <c r="D141" s="147" t="s">
        <v>240</v>
      </c>
      <c r="E141" s="148"/>
      <c r="F141" s="149" t="s">
        <v>496</v>
      </c>
      <c r="G141" s="150" t="s">
        <v>266</v>
      </c>
      <c r="H141" s="151">
        <v>6.665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4669</v>
      </c>
    </row>
    <row r="142" spans="1:65" s="2" customFormat="1" ht="33" customHeight="1" x14ac:dyDescent="0.2">
      <c r="A142" s="29"/>
      <c r="B142" s="146"/>
      <c r="C142" s="147" t="s">
        <v>268</v>
      </c>
      <c r="D142" s="147" t="s">
        <v>240</v>
      </c>
      <c r="E142" s="148"/>
      <c r="F142" s="149" t="s">
        <v>2072</v>
      </c>
      <c r="G142" s="150" t="s">
        <v>491</v>
      </c>
      <c r="H142" s="151">
        <v>3.39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4670</v>
      </c>
    </row>
    <row r="143" spans="1:65" s="2" customFormat="1" ht="21.75" customHeight="1" x14ac:dyDescent="0.2">
      <c r="A143" s="29"/>
      <c r="B143" s="146"/>
      <c r="C143" s="147" t="s">
        <v>271</v>
      </c>
      <c r="D143" s="147" t="s">
        <v>240</v>
      </c>
      <c r="E143" s="148"/>
      <c r="F143" s="149" t="s">
        <v>4133</v>
      </c>
      <c r="G143" s="150" t="s">
        <v>491</v>
      </c>
      <c r="H143" s="151">
        <v>0.9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243</v>
      </c>
      <c r="BM143" s="159" t="s">
        <v>4671</v>
      </c>
    </row>
    <row r="144" spans="1:65" s="2" customFormat="1" ht="16.5" customHeight="1" x14ac:dyDescent="0.2">
      <c r="A144" s="29"/>
      <c r="B144" s="146"/>
      <c r="C144" s="161" t="s">
        <v>274</v>
      </c>
      <c r="D144" s="161" t="s">
        <v>310</v>
      </c>
      <c r="E144" s="162"/>
      <c r="F144" s="163" t="s">
        <v>4672</v>
      </c>
      <c r="G144" s="164" t="s">
        <v>266</v>
      </c>
      <c r="H144" s="165">
        <v>1.62</v>
      </c>
      <c r="I144" s="166"/>
      <c r="J144" s="167">
        <f t="shared" si="0"/>
        <v>0</v>
      </c>
      <c r="K144" s="168"/>
      <c r="L144" s="169"/>
      <c r="M144" s="170" t="s">
        <v>1</v>
      </c>
      <c r="N144" s="171" t="s">
        <v>43</v>
      </c>
      <c r="O144" s="54"/>
      <c r="P144" s="157">
        <f t="shared" si="1"/>
        <v>0</v>
      </c>
      <c r="Q144" s="157">
        <v>1</v>
      </c>
      <c r="R144" s="157">
        <f t="shared" si="2"/>
        <v>1.62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262</v>
      </c>
      <c r="AT144" s="159" t="s">
        <v>310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243</v>
      </c>
      <c r="BM144" s="159" t="s">
        <v>4673</v>
      </c>
    </row>
    <row r="145" spans="1:65" s="12" customFormat="1" ht="22.95" customHeight="1" x14ac:dyDescent="0.25">
      <c r="B145" s="134"/>
      <c r="D145" s="135" t="s">
        <v>76</v>
      </c>
      <c r="E145" s="144"/>
      <c r="F145" s="144" t="s">
        <v>1298</v>
      </c>
      <c r="I145" s="137"/>
      <c r="J145" s="145">
        <f>BK145</f>
        <v>0</v>
      </c>
      <c r="L145" s="134"/>
      <c r="M145" s="138"/>
      <c r="N145" s="139"/>
      <c r="O145" s="139"/>
      <c r="P145" s="140">
        <f>SUM(P146:P147)</f>
        <v>0</v>
      </c>
      <c r="Q145" s="139"/>
      <c r="R145" s="140">
        <f>SUM(R146:R147)</f>
        <v>1.6050272800000001</v>
      </c>
      <c r="S145" s="139"/>
      <c r="T145" s="141">
        <f>SUM(T146:T147)</f>
        <v>0</v>
      </c>
      <c r="AR145" s="135" t="s">
        <v>83</v>
      </c>
      <c r="AT145" s="142" t="s">
        <v>76</v>
      </c>
      <c r="AU145" s="142" t="s">
        <v>83</v>
      </c>
      <c r="AY145" s="135" t="s">
        <v>237</v>
      </c>
      <c r="BK145" s="143">
        <f>SUM(BK146:BK147)</f>
        <v>0</v>
      </c>
    </row>
    <row r="146" spans="1:65" s="2" customFormat="1" ht="16.5" customHeight="1" x14ac:dyDescent="0.2">
      <c r="A146" s="29"/>
      <c r="B146" s="146"/>
      <c r="C146" s="147" t="s">
        <v>277</v>
      </c>
      <c r="D146" s="147" t="s">
        <v>240</v>
      </c>
      <c r="E146" s="148"/>
      <c r="F146" s="149" t="s">
        <v>4141</v>
      </c>
      <c r="G146" s="150" t="s">
        <v>376</v>
      </c>
      <c r="H146" s="151">
        <v>6</v>
      </c>
      <c r="I146" s="152"/>
      <c r="J146" s="153">
        <f>ROUND(I146*H146,2)</f>
        <v>0</v>
      </c>
      <c r="K146" s="154"/>
      <c r="L146" s="30"/>
      <c r="M146" s="155" t="s">
        <v>1</v>
      </c>
      <c r="N146" s="156" t="s">
        <v>43</v>
      </c>
      <c r="O146" s="54"/>
      <c r="P146" s="157">
        <f>O146*H146</f>
        <v>0</v>
      </c>
      <c r="Q146" s="157">
        <v>0.24682999999999999</v>
      </c>
      <c r="R146" s="157">
        <f>Q146*H146</f>
        <v>1.48098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243</v>
      </c>
      <c r="BM146" s="159" t="s">
        <v>4674</v>
      </c>
    </row>
    <row r="147" spans="1:65" s="2" customFormat="1" ht="16.5" customHeight="1" x14ac:dyDescent="0.2">
      <c r="A147" s="29"/>
      <c r="B147" s="146"/>
      <c r="C147" s="147" t="s">
        <v>280</v>
      </c>
      <c r="D147" s="147" t="s">
        <v>240</v>
      </c>
      <c r="E147" s="148"/>
      <c r="F147" s="149" t="s">
        <v>4143</v>
      </c>
      <c r="G147" s="150" t="s">
        <v>491</v>
      </c>
      <c r="H147" s="151">
        <v>5.6000000000000001E-2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2.2151299999999998</v>
      </c>
      <c r="R147" s="157">
        <f>Q147*H147</f>
        <v>0.12404728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243</v>
      </c>
      <c r="BM147" s="159" t="s">
        <v>4675</v>
      </c>
    </row>
    <row r="148" spans="1:65" s="12" customFormat="1" ht="22.95" customHeight="1" x14ac:dyDescent="0.25">
      <c r="B148" s="134"/>
      <c r="D148" s="135" t="s">
        <v>76</v>
      </c>
      <c r="E148" s="144"/>
      <c r="F148" s="144" t="s">
        <v>1336</v>
      </c>
      <c r="I148" s="137"/>
      <c r="J148" s="145">
        <f>BK148</f>
        <v>0</v>
      </c>
      <c r="L148" s="134"/>
      <c r="M148" s="138"/>
      <c r="N148" s="139"/>
      <c r="O148" s="139"/>
      <c r="P148" s="140">
        <f>P149</f>
        <v>0</v>
      </c>
      <c r="Q148" s="139"/>
      <c r="R148" s="140">
        <f>R149</f>
        <v>1.0210158</v>
      </c>
      <c r="S148" s="139"/>
      <c r="T148" s="141">
        <f>T149</f>
        <v>0</v>
      </c>
      <c r="AR148" s="135" t="s">
        <v>83</v>
      </c>
      <c r="AT148" s="142" t="s">
        <v>76</v>
      </c>
      <c r="AU148" s="142" t="s">
        <v>83</v>
      </c>
      <c r="AY148" s="135" t="s">
        <v>237</v>
      </c>
      <c r="BK148" s="143">
        <f>BK149</f>
        <v>0</v>
      </c>
    </row>
    <row r="149" spans="1:65" s="2" customFormat="1" ht="33" customHeight="1" x14ac:dyDescent="0.2">
      <c r="A149" s="29"/>
      <c r="B149" s="146"/>
      <c r="C149" s="147" t="s">
        <v>283</v>
      </c>
      <c r="D149" s="147" t="s">
        <v>240</v>
      </c>
      <c r="E149" s="148"/>
      <c r="F149" s="149" t="s">
        <v>2119</v>
      </c>
      <c r="G149" s="150" t="s">
        <v>491</v>
      </c>
      <c r="H149" s="151">
        <v>0.54</v>
      </c>
      <c r="I149" s="152"/>
      <c r="J149" s="153">
        <f>ROUND(I149*H149,2)</f>
        <v>0</v>
      </c>
      <c r="K149" s="154"/>
      <c r="L149" s="30"/>
      <c r="M149" s="155" t="s">
        <v>1</v>
      </c>
      <c r="N149" s="156" t="s">
        <v>43</v>
      </c>
      <c r="O149" s="54"/>
      <c r="P149" s="157">
        <f>O149*H149</f>
        <v>0</v>
      </c>
      <c r="Q149" s="157">
        <v>1.8907700000000001</v>
      </c>
      <c r="R149" s="157">
        <f>Q149*H149</f>
        <v>1.0210158</v>
      </c>
      <c r="S149" s="157">
        <v>0</v>
      </c>
      <c r="T149" s="158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>IF(N149="základná",J149,0)</f>
        <v>0</v>
      </c>
      <c r="BF149" s="160">
        <f>IF(N149="znížená",J149,0)</f>
        <v>0</v>
      </c>
      <c r="BG149" s="160">
        <f>IF(N149="zákl. prenesená",J149,0)</f>
        <v>0</v>
      </c>
      <c r="BH149" s="160">
        <f>IF(N149="zníž. prenesená",J149,0)</f>
        <v>0</v>
      </c>
      <c r="BI149" s="160">
        <f>IF(N149="nulová",J149,0)</f>
        <v>0</v>
      </c>
      <c r="BJ149" s="14" t="s">
        <v>89</v>
      </c>
      <c r="BK149" s="160">
        <f>ROUND(I149*H149,2)</f>
        <v>0</v>
      </c>
      <c r="BL149" s="14" t="s">
        <v>243</v>
      </c>
      <c r="BM149" s="159" t="s">
        <v>4676</v>
      </c>
    </row>
    <row r="150" spans="1:65" s="12" customFormat="1" ht="22.95" customHeight="1" x14ac:dyDescent="0.25">
      <c r="B150" s="134"/>
      <c r="D150" s="135" t="s">
        <v>76</v>
      </c>
      <c r="E150" s="144"/>
      <c r="F150" s="144" t="s">
        <v>2995</v>
      </c>
      <c r="I150" s="137"/>
      <c r="J150" s="145">
        <f>BK150</f>
        <v>0</v>
      </c>
      <c r="L150" s="134"/>
      <c r="M150" s="138"/>
      <c r="N150" s="139"/>
      <c r="O150" s="139"/>
      <c r="P150" s="140">
        <f>SUM(P151:P162)</f>
        <v>0</v>
      </c>
      <c r="Q150" s="139"/>
      <c r="R150" s="140">
        <f>SUM(R151:R162)</f>
        <v>0.3142045</v>
      </c>
      <c r="S150" s="139"/>
      <c r="T150" s="141">
        <f>SUM(T151:T162)</f>
        <v>0</v>
      </c>
      <c r="AR150" s="135" t="s">
        <v>83</v>
      </c>
      <c r="AT150" s="142" t="s">
        <v>76</v>
      </c>
      <c r="AU150" s="142" t="s">
        <v>83</v>
      </c>
      <c r="AY150" s="135" t="s">
        <v>237</v>
      </c>
      <c r="BK150" s="143">
        <f>SUM(BK151:BK162)</f>
        <v>0</v>
      </c>
    </row>
    <row r="151" spans="1:65" s="2" customFormat="1" ht="21.75" customHeight="1" x14ac:dyDescent="0.2">
      <c r="A151" s="29"/>
      <c r="B151" s="146"/>
      <c r="C151" s="147" t="s">
        <v>286</v>
      </c>
      <c r="D151" s="147" t="s">
        <v>240</v>
      </c>
      <c r="E151" s="148"/>
      <c r="F151" s="149" t="s">
        <v>4677</v>
      </c>
      <c r="G151" s="150" t="s">
        <v>376</v>
      </c>
      <c r="H151" s="151">
        <v>5.26</v>
      </c>
      <c r="I151" s="152"/>
      <c r="J151" s="153">
        <f t="shared" ref="J151:J162" si="10">ROUND(I151*H151,2)</f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ref="P151:P162" si="11">O151*H151</f>
        <v>0</v>
      </c>
      <c r="Q151" s="157">
        <v>0</v>
      </c>
      <c r="R151" s="157">
        <f t="shared" ref="R151:R162" si="12">Q151*H151</f>
        <v>0</v>
      </c>
      <c r="S151" s="157">
        <v>0</v>
      </c>
      <c r="T151" s="158">
        <f t="shared" ref="T151:T162" si="1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ref="BE151:BE162" si="14">IF(N151="základná",J151,0)</f>
        <v>0</v>
      </c>
      <c r="BF151" s="160">
        <f t="shared" ref="BF151:BF162" si="15">IF(N151="znížená",J151,0)</f>
        <v>0</v>
      </c>
      <c r="BG151" s="160">
        <f t="shared" ref="BG151:BG162" si="16">IF(N151="zákl. prenesená",J151,0)</f>
        <v>0</v>
      </c>
      <c r="BH151" s="160">
        <f t="shared" ref="BH151:BH162" si="17">IF(N151="zníž. prenesená",J151,0)</f>
        <v>0</v>
      </c>
      <c r="BI151" s="160">
        <f t="shared" ref="BI151:BI162" si="18">IF(N151="nulová",J151,0)</f>
        <v>0</v>
      </c>
      <c r="BJ151" s="14" t="s">
        <v>89</v>
      </c>
      <c r="BK151" s="160">
        <f t="shared" ref="BK151:BK162" si="19">ROUND(I151*H151,2)</f>
        <v>0</v>
      </c>
      <c r="BL151" s="14" t="s">
        <v>243</v>
      </c>
      <c r="BM151" s="159" t="s">
        <v>4678</v>
      </c>
    </row>
    <row r="152" spans="1:65" s="2" customFormat="1" ht="21.75" customHeight="1" x14ac:dyDescent="0.2">
      <c r="A152" s="29"/>
      <c r="B152" s="146"/>
      <c r="C152" s="161" t="s">
        <v>291</v>
      </c>
      <c r="D152" s="161" t="s">
        <v>310</v>
      </c>
      <c r="E152" s="162"/>
      <c r="F152" s="163" t="s">
        <v>4679</v>
      </c>
      <c r="G152" s="164" t="s">
        <v>376</v>
      </c>
      <c r="H152" s="165">
        <v>5.26</v>
      </c>
      <c r="I152" s="166"/>
      <c r="J152" s="167">
        <f t="shared" si="10"/>
        <v>0</v>
      </c>
      <c r="K152" s="168"/>
      <c r="L152" s="169"/>
      <c r="M152" s="170" t="s">
        <v>1</v>
      </c>
      <c r="N152" s="171" t="s">
        <v>43</v>
      </c>
      <c r="O152" s="54"/>
      <c r="P152" s="157">
        <f t="shared" si="11"/>
        <v>0</v>
      </c>
      <c r="Q152" s="157">
        <v>2.7999999999999998E-4</v>
      </c>
      <c r="R152" s="157">
        <f t="shared" si="12"/>
        <v>1.4727999999999998E-3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262</v>
      </c>
      <c r="AT152" s="159" t="s">
        <v>310</v>
      </c>
      <c r="AU152" s="159" t="s">
        <v>89</v>
      </c>
      <c r="AY152" s="14" t="s">
        <v>237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243</v>
      </c>
      <c r="BM152" s="159" t="s">
        <v>4680</v>
      </c>
    </row>
    <row r="153" spans="1:65" s="2" customFormat="1" ht="21.75" customHeight="1" x14ac:dyDescent="0.2">
      <c r="A153" s="29"/>
      <c r="B153" s="146"/>
      <c r="C153" s="147" t="s">
        <v>294</v>
      </c>
      <c r="D153" s="147" t="s">
        <v>240</v>
      </c>
      <c r="E153" s="148"/>
      <c r="F153" s="149" t="s">
        <v>4681</v>
      </c>
      <c r="G153" s="150" t="s">
        <v>376</v>
      </c>
      <c r="H153" s="151">
        <v>0.51</v>
      </c>
      <c r="I153" s="152"/>
      <c r="J153" s="153">
        <f t="shared" si="1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1"/>
        <v>0</v>
      </c>
      <c r="Q153" s="157">
        <v>0</v>
      </c>
      <c r="R153" s="157">
        <f t="shared" si="12"/>
        <v>0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243</v>
      </c>
      <c r="BM153" s="159" t="s">
        <v>4682</v>
      </c>
    </row>
    <row r="154" spans="1:65" s="2" customFormat="1" ht="21.75" customHeight="1" x14ac:dyDescent="0.2">
      <c r="A154" s="29"/>
      <c r="B154" s="146"/>
      <c r="C154" s="161" t="s">
        <v>297</v>
      </c>
      <c r="D154" s="161" t="s">
        <v>310</v>
      </c>
      <c r="E154" s="162"/>
      <c r="F154" s="163" t="s">
        <v>4683</v>
      </c>
      <c r="G154" s="164" t="s">
        <v>376</v>
      </c>
      <c r="H154" s="165">
        <v>0.51</v>
      </c>
      <c r="I154" s="166"/>
      <c r="J154" s="167">
        <f t="shared" si="1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1"/>
        <v>0</v>
      </c>
      <c r="Q154" s="157">
        <v>6.7000000000000002E-4</v>
      </c>
      <c r="R154" s="157">
        <f t="shared" si="12"/>
        <v>3.4170000000000001E-4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262</v>
      </c>
      <c r="AT154" s="159" t="s">
        <v>310</v>
      </c>
      <c r="AU154" s="159" t="s">
        <v>89</v>
      </c>
      <c r="AY154" s="14" t="s">
        <v>237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243</v>
      </c>
      <c r="BM154" s="159" t="s">
        <v>4684</v>
      </c>
    </row>
    <row r="155" spans="1:65" s="2" customFormat="1" ht="21.75" customHeight="1" x14ac:dyDescent="0.2">
      <c r="A155" s="29"/>
      <c r="B155" s="146"/>
      <c r="C155" s="147" t="s">
        <v>7</v>
      </c>
      <c r="D155" s="147" t="s">
        <v>240</v>
      </c>
      <c r="E155" s="148"/>
      <c r="F155" s="149" t="s">
        <v>4685</v>
      </c>
      <c r="G155" s="150" t="s">
        <v>307</v>
      </c>
      <c r="H155" s="151">
        <v>3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243</v>
      </c>
      <c r="BM155" s="159" t="s">
        <v>4686</v>
      </c>
    </row>
    <row r="156" spans="1:65" s="2" customFormat="1" ht="21.75" customHeight="1" x14ac:dyDescent="0.2">
      <c r="A156" s="29"/>
      <c r="B156" s="146"/>
      <c r="C156" s="161" t="s">
        <v>305</v>
      </c>
      <c r="D156" s="161" t="s">
        <v>310</v>
      </c>
      <c r="E156" s="162"/>
      <c r="F156" s="163" t="s">
        <v>3627</v>
      </c>
      <c r="G156" s="164" t="s">
        <v>307</v>
      </c>
      <c r="H156" s="165">
        <v>1</v>
      </c>
      <c r="I156" s="166"/>
      <c r="J156" s="167">
        <f t="shared" si="1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1"/>
        <v>0</v>
      </c>
      <c r="Q156" s="157">
        <v>1.6000000000000001E-4</v>
      </c>
      <c r="R156" s="157">
        <f t="shared" si="12"/>
        <v>1.6000000000000001E-4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262</v>
      </c>
      <c r="AT156" s="159" t="s">
        <v>310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243</v>
      </c>
      <c r="BM156" s="159" t="s">
        <v>4687</v>
      </c>
    </row>
    <row r="157" spans="1:65" s="2" customFormat="1" ht="21.75" customHeight="1" x14ac:dyDescent="0.2">
      <c r="A157" s="29"/>
      <c r="B157" s="146"/>
      <c r="C157" s="161" t="s">
        <v>309</v>
      </c>
      <c r="D157" s="161" t="s">
        <v>310</v>
      </c>
      <c r="E157" s="162"/>
      <c r="F157" s="163" t="s">
        <v>4688</v>
      </c>
      <c r="G157" s="164" t="s">
        <v>307</v>
      </c>
      <c r="H157" s="165">
        <v>1</v>
      </c>
      <c r="I157" s="166"/>
      <c r="J157" s="167">
        <f t="shared" si="1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1"/>
        <v>0</v>
      </c>
      <c r="Q157" s="157">
        <v>6.9999999999999994E-5</v>
      </c>
      <c r="R157" s="157">
        <f t="shared" si="12"/>
        <v>6.9999999999999994E-5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262</v>
      </c>
      <c r="AT157" s="159" t="s">
        <v>310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243</v>
      </c>
      <c r="BM157" s="159" t="s">
        <v>4689</v>
      </c>
    </row>
    <row r="158" spans="1:65" s="2" customFormat="1" ht="16.5" customHeight="1" x14ac:dyDescent="0.2">
      <c r="A158" s="29"/>
      <c r="B158" s="146"/>
      <c r="C158" s="161" t="s">
        <v>314</v>
      </c>
      <c r="D158" s="161" t="s">
        <v>310</v>
      </c>
      <c r="E158" s="162"/>
      <c r="F158" s="163" t="s">
        <v>4690</v>
      </c>
      <c r="G158" s="164" t="s">
        <v>307</v>
      </c>
      <c r="H158" s="165">
        <v>1</v>
      </c>
      <c r="I158" s="166"/>
      <c r="J158" s="167">
        <f t="shared" si="1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1"/>
        <v>0</v>
      </c>
      <c r="Q158" s="157">
        <v>3.5E-4</v>
      </c>
      <c r="R158" s="157">
        <f t="shared" si="12"/>
        <v>3.5E-4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262</v>
      </c>
      <c r="AT158" s="159" t="s">
        <v>310</v>
      </c>
      <c r="AU158" s="159" t="s">
        <v>89</v>
      </c>
      <c r="AY158" s="14" t="s">
        <v>237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243</v>
      </c>
      <c r="BM158" s="159" t="s">
        <v>4691</v>
      </c>
    </row>
    <row r="159" spans="1:65" s="2" customFormat="1" ht="16.5" customHeight="1" x14ac:dyDescent="0.2">
      <c r="A159" s="29"/>
      <c r="B159" s="146"/>
      <c r="C159" s="147" t="s">
        <v>317</v>
      </c>
      <c r="D159" s="147" t="s">
        <v>240</v>
      </c>
      <c r="E159" s="148"/>
      <c r="F159" s="149" t="s">
        <v>4250</v>
      </c>
      <c r="G159" s="150" t="s">
        <v>307</v>
      </c>
      <c r="H159" s="151">
        <v>1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0.27825</v>
      </c>
      <c r="R159" s="157">
        <f t="shared" si="12"/>
        <v>0.27825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243</v>
      </c>
      <c r="BM159" s="159" t="s">
        <v>4692</v>
      </c>
    </row>
    <row r="160" spans="1:65" s="2" customFormat="1" ht="21.75" customHeight="1" x14ac:dyDescent="0.2">
      <c r="A160" s="29"/>
      <c r="B160" s="146"/>
      <c r="C160" s="161" t="s">
        <v>320</v>
      </c>
      <c r="D160" s="161" t="s">
        <v>310</v>
      </c>
      <c r="E160" s="162"/>
      <c r="F160" s="163" t="s">
        <v>4252</v>
      </c>
      <c r="G160" s="164" t="s">
        <v>307</v>
      </c>
      <c r="H160" s="165">
        <v>1</v>
      </c>
      <c r="I160" s="166"/>
      <c r="J160" s="167">
        <f t="shared" si="1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1"/>
        <v>0</v>
      </c>
      <c r="Q160" s="157">
        <v>3.2000000000000001E-2</v>
      </c>
      <c r="R160" s="157">
        <f t="shared" si="12"/>
        <v>3.2000000000000001E-2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262</v>
      </c>
      <c r="AT160" s="159" t="s">
        <v>310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243</v>
      </c>
      <c r="BM160" s="159" t="s">
        <v>4693</v>
      </c>
    </row>
    <row r="161" spans="1:65" s="2" customFormat="1" ht="16.5" customHeight="1" x14ac:dyDescent="0.2">
      <c r="A161" s="29"/>
      <c r="B161" s="146"/>
      <c r="C161" s="161" t="s">
        <v>323</v>
      </c>
      <c r="D161" s="161" t="s">
        <v>310</v>
      </c>
      <c r="E161" s="162"/>
      <c r="F161" s="163" t="s">
        <v>4360</v>
      </c>
      <c r="G161" s="164" t="s">
        <v>307</v>
      </c>
      <c r="H161" s="165">
        <v>1</v>
      </c>
      <c r="I161" s="166"/>
      <c r="J161" s="167">
        <f t="shared" si="10"/>
        <v>0</v>
      </c>
      <c r="K161" s="168"/>
      <c r="L161" s="169"/>
      <c r="M161" s="170" t="s">
        <v>1</v>
      </c>
      <c r="N161" s="171" t="s">
        <v>43</v>
      </c>
      <c r="O161" s="54"/>
      <c r="P161" s="157">
        <f t="shared" si="11"/>
        <v>0</v>
      </c>
      <c r="Q161" s="157">
        <v>1E-3</v>
      </c>
      <c r="R161" s="157">
        <f t="shared" si="12"/>
        <v>1E-3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262</v>
      </c>
      <c r="AT161" s="159" t="s">
        <v>310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243</v>
      </c>
      <c r="BM161" s="159" t="s">
        <v>4694</v>
      </c>
    </row>
    <row r="162" spans="1:65" s="2" customFormat="1" ht="16.5" customHeight="1" x14ac:dyDescent="0.2">
      <c r="A162" s="29"/>
      <c r="B162" s="146"/>
      <c r="C162" s="147" t="s">
        <v>326</v>
      </c>
      <c r="D162" s="147" t="s">
        <v>240</v>
      </c>
      <c r="E162" s="148"/>
      <c r="F162" s="149" t="s">
        <v>4256</v>
      </c>
      <c r="G162" s="150" t="s">
        <v>376</v>
      </c>
      <c r="H162" s="151">
        <v>7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8.0000000000000007E-5</v>
      </c>
      <c r="R162" s="157">
        <f t="shared" si="12"/>
        <v>5.6000000000000006E-4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243</v>
      </c>
      <c r="BM162" s="159" t="s">
        <v>4695</v>
      </c>
    </row>
    <row r="163" spans="1:65" s="12" customFormat="1" ht="22.95" customHeight="1" x14ac:dyDescent="0.25">
      <c r="B163" s="134"/>
      <c r="D163" s="135" t="s">
        <v>76</v>
      </c>
      <c r="E163" s="144"/>
      <c r="F163" s="144" t="s">
        <v>1460</v>
      </c>
      <c r="I163" s="137"/>
      <c r="J163" s="145">
        <f>BK163</f>
        <v>0</v>
      </c>
      <c r="L163" s="134"/>
      <c r="M163" s="138"/>
      <c r="N163" s="139"/>
      <c r="O163" s="139"/>
      <c r="P163" s="140">
        <f>SUM(P164:P165)</f>
        <v>0</v>
      </c>
      <c r="Q163" s="139"/>
      <c r="R163" s="140">
        <f>SUM(R164:R165)</f>
        <v>0</v>
      </c>
      <c r="S163" s="139"/>
      <c r="T163" s="141">
        <f>SUM(T164:T165)</f>
        <v>0</v>
      </c>
      <c r="AR163" s="135" t="s">
        <v>83</v>
      </c>
      <c r="AT163" s="142" t="s">
        <v>76</v>
      </c>
      <c r="AU163" s="142" t="s">
        <v>83</v>
      </c>
      <c r="AY163" s="135" t="s">
        <v>237</v>
      </c>
      <c r="BK163" s="143">
        <f>SUM(BK164:BK165)</f>
        <v>0</v>
      </c>
    </row>
    <row r="164" spans="1:65" s="2" customFormat="1" ht="33" customHeight="1" x14ac:dyDescent="0.2">
      <c r="A164" s="29"/>
      <c r="B164" s="146"/>
      <c r="C164" s="147" t="s">
        <v>329</v>
      </c>
      <c r="D164" s="147" t="s">
        <v>240</v>
      </c>
      <c r="E164" s="148"/>
      <c r="F164" s="149" t="s">
        <v>4264</v>
      </c>
      <c r="G164" s="150" t="s">
        <v>266</v>
      </c>
      <c r="H164" s="151">
        <v>4.5599999999999996</v>
      </c>
      <c r="I164" s="152"/>
      <c r="J164" s="153">
        <f>ROUND(I164*H164,2)</f>
        <v>0</v>
      </c>
      <c r="K164" s="154"/>
      <c r="L164" s="30"/>
      <c r="M164" s="155" t="s">
        <v>1</v>
      </c>
      <c r="N164" s="156" t="s">
        <v>43</v>
      </c>
      <c r="O164" s="54"/>
      <c r="P164" s="157">
        <f>O164*H164</f>
        <v>0</v>
      </c>
      <c r="Q164" s="157">
        <v>0</v>
      </c>
      <c r="R164" s="157">
        <f>Q164*H164</f>
        <v>0</v>
      </c>
      <c r="S164" s="157">
        <v>0</v>
      </c>
      <c r="T164" s="158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243</v>
      </c>
      <c r="AT164" s="159" t="s">
        <v>240</v>
      </c>
      <c r="AU164" s="159" t="s">
        <v>89</v>
      </c>
      <c r="AY164" s="14" t="s">
        <v>237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4" t="s">
        <v>89</v>
      </c>
      <c r="BK164" s="160">
        <f>ROUND(I164*H164,2)</f>
        <v>0</v>
      </c>
      <c r="BL164" s="14" t="s">
        <v>243</v>
      </c>
      <c r="BM164" s="159" t="s">
        <v>4696</v>
      </c>
    </row>
    <row r="165" spans="1:65" s="2" customFormat="1" ht="44.25" customHeight="1" x14ac:dyDescent="0.2">
      <c r="A165" s="29"/>
      <c r="B165" s="146"/>
      <c r="C165" s="147" t="s">
        <v>332</v>
      </c>
      <c r="D165" s="147" t="s">
        <v>240</v>
      </c>
      <c r="E165" s="148"/>
      <c r="F165" s="149" t="s">
        <v>4371</v>
      </c>
      <c r="G165" s="150" t="s">
        <v>266</v>
      </c>
      <c r="H165" s="151">
        <v>4.5599999999999996</v>
      </c>
      <c r="I165" s="152"/>
      <c r="J165" s="153">
        <f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>O165*H165</f>
        <v>0</v>
      </c>
      <c r="Q165" s="157">
        <v>0</v>
      </c>
      <c r="R165" s="157">
        <f>Q165*H165</f>
        <v>0</v>
      </c>
      <c r="S165" s="157">
        <v>0</v>
      </c>
      <c r="T165" s="158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4" t="s">
        <v>89</v>
      </c>
      <c r="BK165" s="160">
        <f>ROUND(I165*H165,2)</f>
        <v>0</v>
      </c>
      <c r="BL165" s="14" t="s">
        <v>243</v>
      </c>
      <c r="BM165" s="159" t="s">
        <v>4697</v>
      </c>
    </row>
    <row r="166" spans="1:65" s="12" customFormat="1" ht="25.95" customHeight="1" x14ac:dyDescent="0.25">
      <c r="B166" s="134"/>
      <c r="D166" s="135" t="s">
        <v>76</v>
      </c>
      <c r="E166" s="136"/>
      <c r="F166" s="136" t="s">
        <v>1462</v>
      </c>
      <c r="I166" s="137"/>
      <c r="J166" s="122">
        <f>BK166</f>
        <v>0</v>
      </c>
      <c r="L166" s="134"/>
      <c r="M166" s="138"/>
      <c r="N166" s="139"/>
      <c r="O166" s="139"/>
      <c r="P166" s="140">
        <f>P167</f>
        <v>0</v>
      </c>
      <c r="Q166" s="139"/>
      <c r="R166" s="140">
        <f>R167</f>
        <v>1.7579499999999998E-2</v>
      </c>
      <c r="S166" s="139"/>
      <c r="T166" s="141">
        <f>T167</f>
        <v>0</v>
      </c>
      <c r="AR166" s="135" t="s">
        <v>89</v>
      </c>
      <c r="AT166" s="142" t="s">
        <v>76</v>
      </c>
      <c r="AU166" s="142" t="s">
        <v>77</v>
      </c>
      <c r="AY166" s="135" t="s">
        <v>237</v>
      </c>
      <c r="BK166" s="143">
        <f>BK167</f>
        <v>0</v>
      </c>
    </row>
    <row r="167" spans="1:65" s="12" customFormat="1" ht="22.95" customHeight="1" x14ac:dyDescent="0.25">
      <c r="B167" s="134"/>
      <c r="D167" s="135" t="s">
        <v>76</v>
      </c>
      <c r="E167" s="144"/>
      <c r="F167" s="144" t="s">
        <v>2610</v>
      </c>
      <c r="I167" s="137"/>
      <c r="J167" s="145">
        <f>BK167</f>
        <v>0</v>
      </c>
      <c r="L167" s="134"/>
      <c r="M167" s="138"/>
      <c r="N167" s="139"/>
      <c r="O167" s="139"/>
      <c r="P167" s="140">
        <f>SUM(P168:P172)</f>
        <v>0</v>
      </c>
      <c r="Q167" s="139"/>
      <c r="R167" s="140">
        <f>SUM(R168:R172)</f>
        <v>1.7579499999999998E-2</v>
      </c>
      <c r="S167" s="139"/>
      <c r="T167" s="141">
        <f>SUM(T168:T172)</f>
        <v>0</v>
      </c>
      <c r="AR167" s="135" t="s">
        <v>89</v>
      </c>
      <c r="AT167" s="142" t="s">
        <v>76</v>
      </c>
      <c r="AU167" s="142" t="s">
        <v>83</v>
      </c>
      <c r="AY167" s="135" t="s">
        <v>237</v>
      </c>
      <c r="BK167" s="143">
        <f>SUM(BK168:BK172)</f>
        <v>0</v>
      </c>
    </row>
    <row r="168" spans="1:65" s="2" customFormat="1" ht="21.75" customHeight="1" x14ac:dyDescent="0.2">
      <c r="A168" s="29"/>
      <c r="B168" s="146"/>
      <c r="C168" s="147" t="s">
        <v>335</v>
      </c>
      <c r="D168" s="147" t="s">
        <v>240</v>
      </c>
      <c r="E168" s="148"/>
      <c r="F168" s="149" t="s">
        <v>4698</v>
      </c>
      <c r="G168" s="150" t="s">
        <v>376</v>
      </c>
      <c r="H168" s="151">
        <v>2.15</v>
      </c>
      <c r="I168" s="152"/>
      <c r="J168" s="153">
        <f>ROUND(I168*H168,2)</f>
        <v>0</v>
      </c>
      <c r="K168" s="154"/>
      <c r="L168" s="30"/>
      <c r="M168" s="155" t="s">
        <v>1</v>
      </c>
      <c r="N168" s="156" t="s">
        <v>43</v>
      </c>
      <c r="O168" s="54"/>
      <c r="P168" s="157">
        <f>O168*H168</f>
        <v>0</v>
      </c>
      <c r="Q168" s="157">
        <v>2.8500000000000001E-3</v>
      </c>
      <c r="R168" s="157">
        <f>Q168*H168</f>
        <v>6.1275000000000001E-3</v>
      </c>
      <c r="S168" s="157">
        <v>0</v>
      </c>
      <c r="T168" s="158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286</v>
      </c>
      <c r="AT168" s="159" t="s">
        <v>240</v>
      </c>
      <c r="AU168" s="159" t="s">
        <v>89</v>
      </c>
      <c r="AY168" s="14" t="s">
        <v>237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4" t="s">
        <v>89</v>
      </c>
      <c r="BK168" s="160">
        <f>ROUND(I168*H168,2)</f>
        <v>0</v>
      </c>
      <c r="BL168" s="14" t="s">
        <v>286</v>
      </c>
      <c r="BM168" s="159" t="s">
        <v>4699</v>
      </c>
    </row>
    <row r="169" spans="1:65" s="2" customFormat="1" ht="21.75" customHeight="1" x14ac:dyDescent="0.2">
      <c r="A169" s="29"/>
      <c r="B169" s="146"/>
      <c r="C169" s="147" t="s">
        <v>338</v>
      </c>
      <c r="D169" s="147" t="s">
        <v>240</v>
      </c>
      <c r="E169" s="148"/>
      <c r="F169" s="149" t="s">
        <v>4700</v>
      </c>
      <c r="G169" s="150" t="s">
        <v>376</v>
      </c>
      <c r="H169" s="151">
        <v>0.8</v>
      </c>
      <c r="I169" s="152"/>
      <c r="J169" s="153">
        <f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>O169*H169</f>
        <v>0</v>
      </c>
      <c r="Q169" s="157">
        <v>7.8899999999999994E-3</v>
      </c>
      <c r="R169" s="157">
        <f>Q169*H169</f>
        <v>6.3119999999999999E-3</v>
      </c>
      <c r="S169" s="157">
        <v>0</v>
      </c>
      <c r="T169" s="158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286</v>
      </c>
      <c r="AT169" s="159" t="s">
        <v>240</v>
      </c>
      <c r="AU169" s="159" t="s">
        <v>89</v>
      </c>
      <c r="AY169" s="14" t="s">
        <v>237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4" t="s">
        <v>89</v>
      </c>
      <c r="BK169" s="160">
        <f>ROUND(I169*H169,2)</f>
        <v>0</v>
      </c>
      <c r="BL169" s="14" t="s">
        <v>286</v>
      </c>
      <c r="BM169" s="159" t="s">
        <v>4701</v>
      </c>
    </row>
    <row r="170" spans="1:65" s="2" customFormat="1" ht="33" customHeight="1" x14ac:dyDescent="0.2">
      <c r="A170" s="29"/>
      <c r="B170" s="146"/>
      <c r="C170" s="147" t="s">
        <v>312</v>
      </c>
      <c r="D170" s="147" t="s">
        <v>240</v>
      </c>
      <c r="E170" s="148"/>
      <c r="F170" s="149" t="s">
        <v>4702</v>
      </c>
      <c r="G170" s="150" t="s">
        <v>307</v>
      </c>
      <c r="H170" s="151">
        <v>1</v>
      </c>
      <c r="I170" s="152"/>
      <c r="J170" s="153">
        <f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>O170*H170</f>
        <v>0</v>
      </c>
      <c r="Q170" s="157">
        <v>0</v>
      </c>
      <c r="R170" s="157">
        <f>Q170*H170</f>
        <v>0</v>
      </c>
      <c r="S170" s="157">
        <v>0</v>
      </c>
      <c r="T170" s="158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286</v>
      </c>
      <c r="AT170" s="159" t="s">
        <v>240</v>
      </c>
      <c r="AU170" s="159" t="s">
        <v>89</v>
      </c>
      <c r="AY170" s="14" t="s">
        <v>237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4" t="s">
        <v>89</v>
      </c>
      <c r="BK170" s="160">
        <f>ROUND(I170*H170,2)</f>
        <v>0</v>
      </c>
      <c r="BL170" s="14" t="s">
        <v>286</v>
      </c>
      <c r="BM170" s="159" t="s">
        <v>4703</v>
      </c>
    </row>
    <row r="171" spans="1:65" s="2" customFormat="1" ht="33" customHeight="1" x14ac:dyDescent="0.2">
      <c r="A171" s="29"/>
      <c r="B171" s="146"/>
      <c r="C171" s="161" t="s">
        <v>344</v>
      </c>
      <c r="D171" s="161" t="s">
        <v>310</v>
      </c>
      <c r="E171" s="162"/>
      <c r="F171" s="163" t="s">
        <v>4704</v>
      </c>
      <c r="G171" s="164" t="s">
        <v>307</v>
      </c>
      <c r="H171" s="165">
        <v>1</v>
      </c>
      <c r="I171" s="166"/>
      <c r="J171" s="167">
        <f>ROUND(I171*H171,2)</f>
        <v>0</v>
      </c>
      <c r="K171" s="168"/>
      <c r="L171" s="169"/>
      <c r="M171" s="170" t="s">
        <v>1</v>
      </c>
      <c r="N171" s="171" t="s">
        <v>43</v>
      </c>
      <c r="O171" s="54"/>
      <c r="P171" s="157">
        <f>O171*H171</f>
        <v>0</v>
      </c>
      <c r="Q171" s="157">
        <v>5.1399999999999996E-3</v>
      </c>
      <c r="R171" s="157">
        <f>Q171*H171</f>
        <v>5.1399999999999996E-3</v>
      </c>
      <c r="S171" s="157">
        <v>0</v>
      </c>
      <c r="T171" s="158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312</v>
      </c>
      <c r="AT171" s="159" t="s">
        <v>310</v>
      </c>
      <c r="AU171" s="159" t="s">
        <v>89</v>
      </c>
      <c r="AY171" s="14" t="s">
        <v>237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4" t="s">
        <v>89</v>
      </c>
      <c r="BK171" s="160">
        <f>ROUND(I171*H171,2)</f>
        <v>0</v>
      </c>
      <c r="BL171" s="14" t="s">
        <v>286</v>
      </c>
      <c r="BM171" s="159" t="s">
        <v>4705</v>
      </c>
    </row>
    <row r="172" spans="1:65" s="2" customFormat="1" ht="21.75" customHeight="1" x14ac:dyDescent="0.2">
      <c r="A172" s="29"/>
      <c r="B172" s="146"/>
      <c r="C172" s="147" t="s">
        <v>347</v>
      </c>
      <c r="D172" s="147" t="s">
        <v>240</v>
      </c>
      <c r="E172" s="148"/>
      <c r="F172" s="149" t="s">
        <v>2649</v>
      </c>
      <c r="G172" s="150" t="s">
        <v>266</v>
      </c>
      <c r="H172" s="151">
        <v>1.7999999999999999E-2</v>
      </c>
      <c r="I172" s="152"/>
      <c r="J172" s="153">
        <f>ROUND(I172*H172,2)</f>
        <v>0</v>
      </c>
      <c r="K172" s="154"/>
      <c r="L172" s="30"/>
      <c r="M172" s="155" t="s">
        <v>1</v>
      </c>
      <c r="N172" s="156" t="s">
        <v>43</v>
      </c>
      <c r="O172" s="54"/>
      <c r="P172" s="157">
        <f>O172*H172</f>
        <v>0</v>
      </c>
      <c r="Q172" s="157">
        <v>0</v>
      </c>
      <c r="R172" s="157">
        <f>Q172*H172</f>
        <v>0</v>
      </c>
      <c r="S172" s="157">
        <v>0</v>
      </c>
      <c r="T172" s="158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286</v>
      </c>
      <c r="AT172" s="159" t="s">
        <v>240</v>
      </c>
      <c r="AU172" s="159" t="s">
        <v>89</v>
      </c>
      <c r="AY172" s="14" t="s">
        <v>237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4" t="s">
        <v>89</v>
      </c>
      <c r="BK172" s="160">
        <f>ROUND(I172*H172,2)</f>
        <v>0</v>
      </c>
      <c r="BL172" s="14" t="s">
        <v>286</v>
      </c>
      <c r="BM172" s="159" t="s">
        <v>4706</v>
      </c>
    </row>
    <row r="173" spans="1:65" s="12" customFormat="1" ht="25.95" customHeight="1" x14ac:dyDescent="0.25">
      <c r="B173" s="134"/>
      <c r="D173" s="135" t="s">
        <v>76</v>
      </c>
      <c r="E173" s="136"/>
      <c r="F173" s="136" t="s">
        <v>1081</v>
      </c>
      <c r="I173" s="137"/>
      <c r="J173" s="122">
        <f>BK173</f>
        <v>0</v>
      </c>
      <c r="L173" s="134"/>
      <c r="M173" s="138"/>
      <c r="N173" s="139"/>
      <c r="O173" s="139"/>
      <c r="P173" s="140">
        <f>P174+P189+P192</f>
        <v>0</v>
      </c>
      <c r="Q173" s="139"/>
      <c r="R173" s="140">
        <f>R174+R189+R192</f>
        <v>1.746E-2</v>
      </c>
      <c r="S173" s="139"/>
      <c r="T173" s="141">
        <f>T174+T189+T192</f>
        <v>0</v>
      </c>
      <c r="AR173" s="135" t="s">
        <v>247</v>
      </c>
      <c r="AT173" s="142" t="s">
        <v>76</v>
      </c>
      <c r="AU173" s="142" t="s">
        <v>77</v>
      </c>
      <c r="AY173" s="135" t="s">
        <v>237</v>
      </c>
      <c r="BK173" s="143">
        <f>BK174+BK189+BK192</f>
        <v>0</v>
      </c>
    </row>
    <row r="174" spans="1:65" s="12" customFormat="1" ht="22.95" customHeight="1" x14ac:dyDescent="0.25">
      <c r="B174" s="134"/>
      <c r="D174" s="135" t="s">
        <v>76</v>
      </c>
      <c r="E174" s="144"/>
      <c r="F174" s="144" t="s">
        <v>2699</v>
      </c>
      <c r="I174" s="137"/>
      <c r="J174" s="145">
        <f>BK174</f>
        <v>0</v>
      </c>
      <c r="L174" s="134"/>
      <c r="M174" s="138"/>
      <c r="N174" s="139"/>
      <c r="O174" s="139"/>
      <c r="P174" s="140">
        <f>SUM(P175:P188)</f>
        <v>0</v>
      </c>
      <c r="Q174" s="139"/>
      <c r="R174" s="140">
        <f>SUM(R175:R188)</f>
        <v>1.686E-2</v>
      </c>
      <c r="S174" s="139"/>
      <c r="T174" s="141">
        <f>SUM(T175:T188)</f>
        <v>0</v>
      </c>
      <c r="AR174" s="135" t="s">
        <v>247</v>
      </c>
      <c r="AT174" s="142" t="s">
        <v>76</v>
      </c>
      <c r="AU174" s="142" t="s">
        <v>83</v>
      </c>
      <c r="AY174" s="135" t="s">
        <v>237</v>
      </c>
      <c r="BK174" s="143">
        <f>SUM(BK175:BK188)</f>
        <v>0</v>
      </c>
    </row>
    <row r="175" spans="1:65" s="2" customFormat="1" ht="21.75" customHeight="1" x14ac:dyDescent="0.2">
      <c r="A175" s="29"/>
      <c r="B175" s="146"/>
      <c r="C175" s="147" t="s">
        <v>351</v>
      </c>
      <c r="D175" s="147" t="s">
        <v>240</v>
      </c>
      <c r="E175" s="148"/>
      <c r="F175" s="149" t="s">
        <v>2700</v>
      </c>
      <c r="G175" s="150" t="s">
        <v>376</v>
      </c>
      <c r="H175" s="151">
        <v>7.41</v>
      </c>
      <c r="I175" s="152"/>
      <c r="J175" s="153">
        <f t="shared" ref="J175:J188" si="20"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ref="P175:P188" si="21">O175*H175</f>
        <v>0</v>
      </c>
      <c r="Q175" s="157">
        <v>0</v>
      </c>
      <c r="R175" s="157">
        <f t="shared" ref="R175:R188" si="22">Q175*H175</f>
        <v>0</v>
      </c>
      <c r="S175" s="157">
        <v>0</v>
      </c>
      <c r="T175" s="158">
        <f t="shared" ref="T175:T188" si="23"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436</v>
      </c>
      <c r="AT175" s="159" t="s">
        <v>240</v>
      </c>
      <c r="AU175" s="159" t="s">
        <v>89</v>
      </c>
      <c r="AY175" s="14" t="s">
        <v>237</v>
      </c>
      <c r="BE175" s="160">
        <f t="shared" ref="BE175:BE188" si="24">IF(N175="základná",J175,0)</f>
        <v>0</v>
      </c>
      <c r="BF175" s="160">
        <f t="shared" ref="BF175:BF188" si="25">IF(N175="znížená",J175,0)</f>
        <v>0</v>
      </c>
      <c r="BG175" s="160">
        <f t="shared" ref="BG175:BG188" si="26">IF(N175="zákl. prenesená",J175,0)</f>
        <v>0</v>
      </c>
      <c r="BH175" s="160">
        <f t="shared" ref="BH175:BH188" si="27">IF(N175="zníž. prenesená",J175,0)</f>
        <v>0</v>
      </c>
      <c r="BI175" s="160">
        <f t="shared" ref="BI175:BI188" si="28">IF(N175="nulová",J175,0)</f>
        <v>0</v>
      </c>
      <c r="BJ175" s="14" t="s">
        <v>89</v>
      </c>
      <c r="BK175" s="160">
        <f t="shared" ref="BK175:BK188" si="29">ROUND(I175*H175,2)</f>
        <v>0</v>
      </c>
      <c r="BL175" s="14" t="s">
        <v>436</v>
      </c>
      <c r="BM175" s="159" t="s">
        <v>4707</v>
      </c>
    </row>
    <row r="176" spans="1:65" s="2" customFormat="1" ht="21.75" customHeight="1" x14ac:dyDescent="0.2">
      <c r="A176" s="29"/>
      <c r="B176" s="146"/>
      <c r="C176" s="147" t="s">
        <v>354</v>
      </c>
      <c r="D176" s="147" t="s">
        <v>240</v>
      </c>
      <c r="E176" s="148"/>
      <c r="F176" s="149" t="s">
        <v>4708</v>
      </c>
      <c r="G176" s="150" t="s">
        <v>376</v>
      </c>
      <c r="H176" s="151">
        <v>0.51</v>
      </c>
      <c r="I176" s="152"/>
      <c r="J176" s="153">
        <f t="shared" si="2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436</v>
      </c>
      <c r="AT176" s="159" t="s">
        <v>240</v>
      </c>
      <c r="AU176" s="159" t="s">
        <v>89</v>
      </c>
      <c r="AY176" s="14" t="s">
        <v>237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4" t="s">
        <v>89</v>
      </c>
      <c r="BK176" s="160">
        <f t="shared" si="29"/>
        <v>0</v>
      </c>
      <c r="BL176" s="14" t="s">
        <v>436</v>
      </c>
      <c r="BM176" s="159" t="s">
        <v>4709</v>
      </c>
    </row>
    <row r="177" spans="1:65" s="2" customFormat="1" ht="21.75" customHeight="1" x14ac:dyDescent="0.2">
      <c r="A177" s="29"/>
      <c r="B177" s="146"/>
      <c r="C177" s="147" t="s">
        <v>358</v>
      </c>
      <c r="D177" s="147" t="s">
        <v>240</v>
      </c>
      <c r="E177" s="148"/>
      <c r="F177" s="149" t="s">
        <v>2704</v>
      </c>
      <c r="G177" s="150" t="s">
        <v>376</v>
      </c>
      <c r="H177" s="151">
        <v>0.8</v>
      </c>
      <c r="I177" s="152"/>
      <c r="J177" s="153">
        <f t="shared" si="2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21"/>
        <v>0</v>
      </c>
      <c r="Q177" s="157">
        <v>0</v>
      </c>
      <c r="R177" s="157">
        <f t="shared" si="22"/>
        <v>0</v>
      </c>
      <c r="S177" s="157">
        <v>0</v>
      </c>
      <c r="T177" s="158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436</v>
      </c>
      <c r="AT177" s="159" t="s">
        <v>240</v>
      </c>
      <c r="AU177" s="159" t="s">
        <v>89</v>
      </c>
      <c r="AY177" s="14" t="s">
        <v>237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4" t="s">
        <v>89</v>
      </c>
      <c r="BK177" s="160">
        <f t="shared" si="29"/>
        <v>0</v>
      </c>
      <c r="BL177" s="14" t="s">
        <v>436</v>
      </c>
      <c r="BM177" s="159" t="s">
        <v>4710</v>
      </c>
    </row>
    <row r="178" spans="1:65" s="2" customFormat="1" ht="16.5" customHeight="1" x14ac:dyDescent="0.2">
      <c r="A178" s="29"/>
      <c r="B178" s="146"/>
      <c r="C178" s="147" t="s">
        <v>361</v>
      </c>
      <c r="D178" s="147" t="s">
        <v>240</v>
      </c>
      <c r="E178" s="148"/>
      <c r="F178" s="149" t="s">
        <v>4373</v>
      </c>
      <c r="G178" s="150" t="s">
        <v>307</v>
      </c>
      <c r="H178" s="151">
        <v>2</v>
      </c>
      <c r="I178" s="152"/>
      <c r="J178" s="153">
        <f t="shared" si="2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21"/>
        <v>0</v>
      </c>
      <c r="Q178" s="157">
        <v>2.1000000000000001E-4</v>
      </c>
      <c r="R178" s="157">
        <f t="shared" si="22"/>
        <v>4.2000000000000002E-4</v>
      </c>
      <c r="S178" s="157">
        <v>0</v>
      </c>
      <c r="T178" s="158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436</v>
      </c>
      <c r="AT178" s="159" t="s">
        <v>240</v>
      </c>
      <c r="AU178" s="159" t="s">
        <v>89</v>
      </c>
      <c r="AY178" s="14" t="s">
        <v>237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4" t="s">
        <v>89</v>
      </c>
      <c r="BK178" s="160">
        <f t="shared" si="29"/>
        <v>0</v>
      </c>
      <c r="BL178" s="14" t="s">
        <v>436</v>
      </c>
      <c r="BM178" s="159" t="s">
        <v>4711</v>
      </c>
    </row>
    <row r="179" spans="1:65" s="2" customFormat="1" ht="16.5" customHeight="1" x14ac:dyDescent="0.2">
      <c r="A179" s="29"/>
      <c r="B179" s="146"/>
      <c r="C179" s="147" t="s">
        <v>364</v>
      </c>
      <c r="D179" s="147" t="s">
        <v>240</v>
      </c>
      <c r="E179" s="148"/>
      <c r="F179" s="149" t="s">
        <v>2706</v>
      </c>
      <c r="G179" s="150" t="s">
        <v>2707</v>
      </c>
      <c r="H179" s="151">
        <v>1</v>
      </c>
      <c r="I179" s="152"/>
      <c r="J179" s="153">
        <f t="shared" si="2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21"/>
        <v>0</v>
      </c>
      <c r="Q179" s="157">
        <v>0</v>
      </c>
      <c r="R179" s="157">
        <f t="shared" si="22"/>
        <v>0</v>
      </c>
      <c r="S179" s="157">
        <v>0</v>
      </c>
      <c r="T179" s="158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436</v>
      </c>
      <c r="AT179" s="159" t="s">
        <v>240</v>
      </c>
      <c r="AU179" s="159" t="s">
        <v>89</v>
      </c>
      <c r="AY179" s="14" t="s">
        <v>237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4" t="s">
        <v>89</v>
      </c>
      <c r="BK179" s="160">
        <f t="shared" si="29"/>
        <v>0</v>
      </c>
      <c r="BL179" s="14" t="s">
        <v>436</v>
      </c>
      <c r="BM179" s="159" t="s">
        <v>4712</v>
      </c>
    </row>
    <row r="180" spans="1:65" s="2" customFormat="1" ht="16.5" customHeight="1" x14ac:dyDescent="0.2">
      <c r="A180" s="29"/>
      <c r="B180" s="146"/>
      <c r="C180" s="147" t="s">
        <v>367</v>
      </c>
      <c r="D180" s="147" t="s">
        <v>240</v>
      </c>
      <c r="E180" s="148"/>
      <c r="F180" s="149" t="s">
        <v>2709</v>
      </c>
      <c r="G180" s="150" t="s">
        <v>2707</v>
      </c>
      <c r="H180" s="151">
        <v>1</v>
      </c>
      <c r="I180" s="152"/>
      <c r="J180" s="153">
        <f t="shared" si="2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21"/>
        <v>0</v>
      </c>
      <c r="Q180" s="157">
        <v>0</v>
      </c>
      <c r="R180" s="157">
        <f t="shared" si="22"/>
        <v>0</v>
      </c>
      <c r="S180" s="157">
        <v>0</v>
      </c>
      <c r="T180" s="158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436</v>
      </c>
      <c r="AT180" s="159" t="s">
        <v>240</v>
      </c>
      <c r="AU180" s="159" t="s">
        <v>89</v>
      </c>
      <c r="AY180" s="14" t="s">
        <v>237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4" t="s">
        <v>89</v>
      </c>
      <c r="BK180" s="160">
        <f t="shared" si="29"/>
        <v>0</v>
      </c>
      <c r="BL180" s="14" t="s">
        <v>436</v>
      </c>
      <c r="BM180" s="159" t="s">
        <v>4713</v>
      </c>
    </row>
    <row r="181" spans="1:65" s="2" customFormat="1" ht="21.75" customHeight="1" x14ac:dyDescent="0.2">
      <c r="A181" s="29"/>
      <c r="B181" s="146"/>
      <c r="C181" s="147" t="s">
        <v>370</v>
      </c>
      <c r="D181" s="147" t="s">
        <v>240</v>
      </c>
      <c r="E181" s="148"/>
      <c r="F181" s="149" t="s">
        <v>2711</v>
      </c>
      <c r="G181" s="150" t="s">
        <v>376</v>
      </c>
      <c r="H181" s="151">
        <v>5.26</v>
      </c>
      <c r="I181" s="152"/>
      <c r="J181" s="153">
        <f t="shared" si="2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21"/>
        <v>0</v>
      </c>
      <c r="Q181" s="157">
        <v>0</v>
      </c>
      <c r="R181" s="157">
        <f t="shared" si="22"/>
        <v>0</v>
      </c>
      <c r="S181" s="157">
        <v>0</v>
      </c>
      <c r="T181" s="158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436</v>
      </c>
      <c r="AT181" s="159" t="s">
        <v>240</v>
      </c>
      <c r="AU181" s="159" t="s">
        <v>89</v>
      </c>
      <c r="AY181" s="14" t="s">
        <v>237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4" t="s">
        <v>89</v>
      </c>
      <c r="BK181" s="160">
        <f t="shared" si="29"/>
        <v>0</v>
      </c>
      <c r="BL181" s="14" t="s">
        <v>436</v>
      </c>
      <c r="BM181" s="159" t="s">
        <v>4714</v>
      </c>
    </row>
    <row r="182" spans="1:65" s="2" customFormat="1" ht="21.75" customHeight="1" x14ac:dyDescent="0.2">
      <c r="A182" s="29"/>
      <c r="B182" s="146"/>
      <c r="C182" s="147" t="s">
        <v>374</v>
      </c>
      <c r="D182" s="147" t="s">
        <v>240</v>
      </c>
      <c r="E182" s="148"/>
      <c r="F182" s="149" t="s">
        <v>2713</v>
      </c>
      <c r="G182" s="150" t="s">
        <v>376</v>
      </c>
      <c r="H182" s="151">
        <v>1.31</v>
      </c>
      <c r="I182" s="152"/>
      <c r="J182" s="153">
        <f t="shared" si="2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21"/>
        <v>0</v>
      </c>
      <c r="Q182" s="157">
        <v>0</v>
      </c>
      <c r="R182" s="157">
        <f t="shared" si="22"/>
        <v>0</v>
      </c>
      <c r="S182" s="157">
        <v>0</v>
      </c>
      <c r="T182" s="158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436</v>
      </c>
      <c r="AT182" s="159" t="s">
        <v>240</v>
      </c>
      <c r="AU182" s="159" t="s">
        <v>89</v>
      </c>
      <c r="AY182" s="14" t="s">
        <v>237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4" t="s">
        <v>89</v>
      </c>
      <c r="BK182" s="160">
        <f t="shared" si="29"/>
        <v>0</v>
      </c>
      <c r="BL182" s="14" t="s">
        <v>436</v>
      </c>
      <c r="BM182" s="159" t="s">
        <v>4715</v>
      </c>
    </row>
    <row r="183" spans="1:65" s="2" customFormat="1" ht="16.5" customHeight="1" x14ac:dyDescent="0.2">
      <c r="A183" s="29"/>
      <c r="B183" s="146"/>
      <c r="C183" s="147" t="s">
        <v>378</v>
      </c>
      <c r="D183" s="147" t="s">
        <v>240</v>
      </c>
      <c r="E183" s="148"/>
      <c r="F183" s="149" t="s">
        <v>4375</v>
      </c>
      <c r="G183" s="150" t="s">
        <v>307</v>
      </c>
      <c r="H183" s="151">
        <v>1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0</v>
      </c>
      <c r="R183" s="157">
        <f t="shared" si="22"/>
        <v>0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436</v>
      </c>
      <c r="AT183" s="159" t="s">
        <v>240</v>
      </c>
      <c r="AU183" s="159" t="s">
        <v>89</v>
      </c>
      <c r="AY183" s="14" t="s">
        <v>237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436</v>
      </c>
      <c r="BM183" s="159" t="s">
        <v>4716</v>
      </c>
    </row>
    <row r="184" spans="1:65" s="2" customFormat="1" ht="16.5" customHeight="1" x14ac:dyDescent="0.2">
      <c r="A184" s="29"/>
      <c r="B184" s="146"/>
      <c r="C184" s="161" t="s">
        <v>381</v>
      </c>
      <c r="D184" s="161" t="s">
        <v>310</v>
      </c>
      <c r="E184" s="162"/>
      <c r="F184" s="163" t="s">
        <v>4377</v>
      </c>
      <c r="G184" s="164" t="s">
        <v>307</v>
      </c>
      <c r="H184" s="165">
        <v>1</v>
      </c>
      <c r="I184" s="166"/>
      <c r="J184" s="167">
        <f t="shared" si="2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21"/>
        <v>0</v>
      </c>
      <c r="Q184" s="157">
        <v>1.6199999999999999E-2</v>
      </c>
      <c r="R184" s="157">
        <f t="shared" si="22"/>
        <v>1.6199999999999999E-2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574</v>
      </c>
      <c r="AT184" s="159" t="s">
        <v>310</v>
      </c>
      <c r="AU184" s="159" t="s">
        <v>89</v>
      </c>
      <c r="AY184" s="14" t="s">
        <v>237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574</v>
      </c>
      <c r="BM184" s="159" t="s">
        <v>4717</v>
      </c>
    </row>
    <row r="185" spans="1:65" s="2" customFormat="1" ht="21.75" customHeight="1" x14ac:dyDescent="0.2">
      <c r="A185" s="29"/>
      <c r="B185" s="146"/>
      <c r="C185" s="147" t="s">
        <v>384</v>
      </c>
      <c r="D185" s="147" t="s">
        <v>240</v>
      </c>
      <c r="E185" s="148"/>
      <c r="F185" s="149" t="s">
        <v>2715</v>
      </c>
      <c r="G185" s="150" t="s">
        <v>376</v>
      </c>
      <c r="H185" s="151">
        <v>7.92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0</v>
      </c>
      <c r="R185" s="157">
        <f t="shared" si="22"/>
        <v>0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436</v>
      </c>
      <c r="AT185" s="159" t="s">
        <v>240</v>
      </c>
      <c r="AU185" s="159" t="s">
        <v>89</v>
      </c>
      <c r="AY185" s="14" t="s">
        <v>237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436</v>
      </c>
      <c r="BM185" s="159" t="s">
        <v>4718</v>
      </c>
    </row>
    <row r="186" spans="1:65" s="2" customFormat="1" ht="21.75" customHeight="1" x14ac:dyDescent="0.2">
      <c r="A186" s="29"/>
      <c r="B186" s="146"/>
      <c r="C186" s="147" t="s">
        <v>387</v>
      </c>
      <c r="D186" s="147" t="s">
        <v>240</v>
      </c>
      <c r="E186" s="148"/>
      <c r="F186" s="149" t="s">
        <v>2717</v>
      </c>
      <c r="G186" s="150" t="s">
        <v>376</v>
      </c>
      <c r="H186" s="151">
        <v>0.8</v>
      </c>
      <c r="I186" s="152"/>
      <c r="J186" s="153">
        <f t="shared" si="2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21"/>
        <v>0</v>
      </c>
      <c r="Q186" s="157">
        <v>0</v>
      </c>
      <c r="R186" s="157">
        <f t="shared" si="22"/>
        <v>0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436</v>
      </c>
      <c r="AT186" s="159" t="s">
        <v>240</v>
      </c>
      <c r="AU186" s="159" t="s">
        <v>89</v>
      </c>
      <c r="AY186" s="14" t="s">
        <v>237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436</v>
      </c>
      <c r="BM186" s="159" t="s">
        <v>4719</v>
      </c>
    </row>
    <row r="187" spans="1:65" s="2" customFormat="1" ht="16.5" customHeight="1" x14ac:dyDescent="0.2">
      <c r="A187" s="29"/>
      <c r="B187" s="146"/>
      <c r="C187" s="147" t="s">
        <v>390</v>
      </c>
      <c r="D187" s="147" t="s">
        <v>240</v>
      </c>
      <c r="E187" s="148"/>
      <c r="F187" s="149" t="s">
        <v>2719</v>
      </c>
      <c r="G187" s="150" t="s">
        <v>376</v>
      </c>
      <c r="H187" s="151">
        <v>8.7200000000000006</v>
      </c>
      <c r="I187" s="152"/>
      <c r="J187" s="153">
        <f t="shared" si="2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21"/>
        <v>0</v>
      </c>
      <c r="Q187" s="157">
        <v>0</v>
      </c>
      <c r="R187" s="157">
        <f t="shared" si="22"/>
        <v>0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436</v>
      </c>
      <c r="AT187" s="159" t="s">
        <v>240</v>
      </c>
      <c r="AU187" s="159" t="s">
        <v>89</v>
      </c>
      <c r="AY187" s="14" t="s">
        <v>237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436</v>
      </c>
      <c r="BM187" s="159" t="s">
        <v>4720</v>
      </c>
    </row>
    <row r="188" spans="1:65" s="2" customFormat="1" ht="33" customHeight="1" x14ac:dyDescent="0.2">
      <c r="A188" s="29"/>
      <c r="B188" s="146"/>
      <c r="C188" s="147" t="s">
        <v>244</v>
      </c>
      <c r="D188" s="147" t="s">
        <v>240</v>
      </c>
      <c r="E188" s="148"/>
      <c r="F188" s="149" t="s">
        <v>4367</v>
      </c>
      <c r="G188" s="150" t="s">
        <v>307</v>
      </c>
      <c r="H188" s="151">
        <v>1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2.4000000000000001E-4</v>
      </c>
      <c r="R188" s="157">
        <f t="shared" si="22"/>
        <v>2.4000000000000001E-4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243</v>
      </c>
      <c r="AT188" s="159" t="s">
        <v>240</v>
      </c>
      <c r="AU188" s="159" t="s">
        <v>89</v>
      </c>
      <c r="AY188" s="14" t="s">
        <v>237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243</v>
      </c>
      <c r="BM188" s="159" t="s">
        <v>4721</v>
      </c>
    </row>
    <row r="189" spans="1:65" s="12" customFormat="1" ht="22.95" customHeight="1" x14ac:dyDescent="0.25">
      <c r="B189" s="134"/>
      <c r="D189" s="135" t="s">
        <v>76</v>
      </c>
      <c r="E189" s="144"/>
      <c r="F189" s="144" t="s">
        <v>2349</v>
      </c>
      <c r="I189" s="137"/>
      <c r="J189" s="145">
        <f>BK189</f>
        <v>0</v>
      </c>
      <c r="L189" s="134"/>
      <c r="M189" s="138"/>
      <c r="N189" s="139"/>
      <c r="O189" s="139"/>
      <c r="P189" s="140">
        <f>SUM(P190:P191)</f>
        <v>0</v>
      </c>
      <c r="Q189" s="139"/>
      <c r="R189" s="140">
        <f>SUM(R190:R191)</f>
        <v>6.0000000000000006E-4</v>
      </c>
      <c r="S189" s="139"/>
      <c r="T189" s="141">
        <f>SUM(T190:T191)</f>
        <v>0</v>
      </c>
      <c r="AR189" s="135" t="s">
        <v>247</v>
      </c>
      <c r="AT189" s="142" t="s">
        <v>76</v>
      </c>
      <c r="AU189" s="142" t="s">
        <v>83</v>
      </c>
      <c r="AY189" s="135" t="s">
        <v>237</v>
      </c>
      <c r="BK189" s="143">
        <f>SUM(BK190:BK191)</f>
        <v>0</v>
      </c>
    </row>
    <row r="190" spans="1:65" s="2" customFormat="1" ht="21.75" customHeight="1" x14ac:dyDescent="0.2">
      <c r="A190" s="29"/>
      <c r="B190" s="146"/>
      <c r="C190" s="147" t="s">
        <v>394</v>
      </c>
      <c r="D190" s="147" t="s">
        <v>240</v>
      </c>
      <c r="E190" s="148"/>
      <c r="F190" s="149" t="s">
        <v>4297</v>
      </c>
      <c r="G190" s="150" t="s">
        <v>376</v>
      </c>
      <c r="H190" s="151">
        <v>6</v>
      </c>
      <c r="I190" s="152"/>
      <c r="J190" s="153">
        <f>ROUND(I190*H190,2)</f>
        <v>0</v>
      </c>
      <c r="K190" s="154"/>
      <c r="L190" s="30"/>
      <c r="M190" s="155" t="s">
        <v>1</v>
      </c>
      <c r="N190" s="156" t="s">
        <v>43</v>
      </c>
      <c r="O190" s="54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436</v>
      </c>
      <c r="AT190" s="159" t="s">
        <v>240</v>
      </c>
      <c r="AU190" s="159" t="s">
        <v>89</v>
      </c>
      <c r="AY190" s="14" t="s">
        <v>237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4" t="s">
        <v>89</v>
      </c>
      <c r="BK190" s="160">
        <f>ROUND(I190*H190,2)</f>
        <v>0</v>
      </c>
      <c r="BL190" s="14" t="s">
        <v>436</v>
      </c>
      <c r="BM190" s="159" t="s">
        <v>4722</v>
      </c>
    </row>
    <row r="191" spans="1:65" s="2" customFormat="1" ht="21.75" customHeight="1" x14ac:dyDescent="0.2">
      <c r="A191" s="29"/>
      <c r="B191" s="146"/>
      <c r="C191" s="161" t="s">
        <v>246</v>
      </c>
      <c r="D191" s="161" t="s">
        <v>310</v>
      </c>
      <c r="E191" s="162"/>
      <c r="F191" s="163" t="s">
        <v>4723</v>
      </c>
      <c r="G191" s="164" t="s">
        <v>376</v>
      </c>
      <c r="H191" s="165">
        <v>6</v>
      </c>
      <c r="I191" s="166"/>
      <c r="J191" s="167">
        <f>ROUND(I191*H191,2)</f>
        <v>0</v>
      </c>
      <c r="K191" s="168"/>
      <c r="L191" s="169"/>
      <c r="M191" s="170" t="s">
        <v>1</v>
      </c>
      <c r="N191" s="171" t="s">
        <v>43</v>
      </c>
      <c r="O191" s="54"/>
      <c r="P191" s="157">
        <f>O191*H191</f>
        <v>0</v>
      </c>
      <c r="Q191" s="157">
        <v>1E-4</v>
      </c>
      <c r="R191" s="157">
        <f>Q191*H191</f>
        <v>6.0000000000000006E-4</v>
      </c>
      <c r="S191" s="157">
        <v>0</v>
      </c>
      <c r="T191" s="158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574</v>
      </c>
      <c r="AT191" s="159" t="s">
        <v>310</v>
      </c>
      <c r="AU191" s="159" t="s">
        <v>89</v>
      </c>
      <c r="AY191" s="14" t="s">
        <v>237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4" t="s">
        <v>89</v>
      </c>
      <c r="BK191" s="160">
        <f>ROUND(I191*H191,2)</f>
        <v>0</v>
      </c>
      <c r="BL191" s="14" t="s">
        <v>574</v>
      </c>
      <c r="BM191" s="159" t="s">
        <v>4724</v>
      </c>
    </row>
    <row r="192" spans="1:65" s="12" customFormat="1" ht="22.95" customHeight="1" x14ac:dyDescent="0.25">
      <c r="B192" s="134"/>
      <c r="D192" s="135" t="s">
        <v>76</v>
      </c>
      <c r="E192" s="144"/>
      <c r="F192" s="144" t="s">
        <v>2721</v>
      </c>
      <c r="I192" s="137"/>
      <c r="J192" s="145">
        <f>BK192</f>
        <v>0</v>
      </c>
      <c r="L192" s="134"/>
      <c r="M192" s="138"/>
      <c r="N192" s="139"/>
      <c r="O192" s="139"/>
      <c r="P192" s="140">
        <f>P193</f>
        <v>0</v>
      </c>
      <c r="Q192" s="139"/>
      <c r="R192" s="140">
        <f>R193</f>
        <v>0</v>
      </c>
      <c r="S192" s="139"/>
      <c r="T192" s="141">
        <f>T193</f>
        <v>0</v>
      </c>
      <c r="AR192" s="135" t="s">
        <v>247</v>
      </c>
      <c r="AT192" s="142" t="s">
        <v>76</v>
      </c>
      <c r="AU192" s="142" t="s">
        <v>83</v>
      </c>
      <c r="AY192" s="135" t="s">
        <v>237</v>
      </c>
      <c r="BK192" s="143">
        <f>BK193</f>
        <v>0</v>
      </c>
    </row>
    <row r="193" spans="1:65" s="2" customFormat="1" ht="21.75" customHeight="1" x14ac:dyDescent="0.2">
      <c r="A193" s="29"/>
      <c r="B193" s="146"/>
      <c r="C193" s="147" t="s">
        <v>399</v>
      </c>
      <c r="D193" s="147" t="s">
        <v>240</v>
      </c>
      <c r="E193" s="148"/>
      <c r="F193" s="149" t="s">
        <v>2722</v>
      </c>
      <c r="G193" s="150" t="s">
        <v>2707</v>
      </c>
      <c r="H193" s="151">
        <v>1</v>
      </c>
      <c r="I193" s="152"/>
      <c r="J193" s="153">
        <f>ROUND(I193*H193,2)</f>
        <v>0</v>
      </c>
      <c r="K193" s="154"/>
      <c r="L193" s="30"/>
      <c r="M193" s="155" t="s">
        <v>1</v>
      </c>
      <c r="N193" s="156" t="s">
        <v>43</v>
      </c>
      <c r="O193" s="54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436</v>
      </c>
      <c r="AT193" s="159" t="s">
        <v>240</v>
      </c>
      <c r="AU193" s="159" t="s">
        <v>89</v>
      </c>
      <c r="AY193" s="14" t="s">
        <v>237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4" t="s">
        <v>89</v>
      </c>
      <c r="BK193" s="160">
        <f>ROUND(I193*H193,2)</f>
        <v>0</v>
      </c>
      <c r="BL193" s="14" t="s">
        <v>436</v>
      </c>
      <c r="BM193" s="159" t="s">
        <v>4725</v>
      </c>
    </row>
    <row r="194" spans="1:65" s="12" customFormat="1" ht="25.95" customHeight="1" x14ac:dyDescent="0.25">
      <c r="B194" s="134"/>
      <c r="D194" s="135" t="s">
        <v>76</v>
      </c>
      <c r="E194" s="136"/>
      <c r="F194" s="136" t="s">
        <v>1828</v>
      </c>
      <c r="I194" s="137"/>
      <c r="J194" s="122">
        <f>BK194</f>
        <v>0</v>
      </c>
      <c r="L194" s="134"/>
      <c r="M194" s="138"/>
      <c r="N194" s="139"/>
      <c r="O194" s="139"/>
      <c r="P194" s="140">
        <f>SUM(P195:P196)</f>
        <v>0</v>
      </c>
      <c r="Q194" s="139"/>
      <c r="R194" s="140">
        <f>SUM(R195:R196)</f>
        <v>0</v>
      </c>
      <c r="S194" s="139"/>
      <c r="T194" s="141">
        <f>SUM(T195:T196)</f>
        <v>0</v>
      </c>
      <c r="AR194" s="135" t="s">
        <v>243</v>
      </c>
      <c r="AT194" s="142" t="s">
        <v>76</v>
      </c>
      <c r="AU194" s="142" t="s">
        <v>77</v>
      </c>
      <c r="AY194" s="135" t="s">
        <v>237</v>
      </c>
      <c r="BK194" s="143">
        <f>SUM(BK195:BK196)</f>
        <v>0</v>
      </c>
    </row>
    <row r="195" spans="1:65" s="2" customFormat="1" ht="33" customHeight="1" x14ac:dyDescent="0.2">
      <c r="A195" s="29"/>
      <c r="B195" s="146"/>
      <c r="C195" s="147" t="s">
        <v>249</v>
      </c>
      <c r="D195" s="147" t="s">
        <v>240</v>
      </c>
      <c r="E195" s="148"/>
      <c r="F195" s="149" t="s">
        <v>2049</v>
      </c>
      <c r="G195" s="150" t="s">
        <v>454</v>
      </c>
      <c r="H195" s="151">
        <v>8</v>
      </c>
      <c r="I195" s="152"/>
      <c r="J195" s="153">
        <f>ROUND(I195*H195,2)</f>
        <v>0</v>
      </c>
      <c r="K195" s="154"/>
      <c r="L195" s="30"/>
      <c r="M195" s="155" t="s">
        <v>1</v>
      </c>
      <c r="N195" s="156" t="s">
        <v>43</v>
      </c>
      <c r="O195" s="54"/>
      <c r="P195" s="157">
        <f>O195*H195</f>
        <v>0</v>
      </c>
      <c r="Q195" s="157">
        <v>0</v>
      </c>
      <c r="R195" s="157">
        <f>Q195*H195</f>
        <v>0</v>
      </c>
      <c r="S195" s="157">
        <v>0</v>
      </c>
      <c r="T195" s="158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972</v>
      </c>
      <c r="AT195" s="159" t="s">
        <v>240</v>
      </c>
      <c r="AU195" s="159" t="s">
        <v>83</v>
      </c>
      <c r="AY195" s="14" t="s">
        <v>237</v>
      </c>
      <c r="BE195" s="160">
        <f>IF(N195="základná",J195,0)</f>
        <v>0</v>
      </c>
      <c r="BF195" s="160">
        <f>IF(N195="znížená",J195,0)</f>
        <v>0</v>
      </c>
      <c r="BG195" s="160">
        <f>IF(N195="zákl. prenesená",J195,0)</f>
        <v>0</v>
      </c>
      <c r="BH195" s="160">
        <f>IF(N195="zníž. prenesená",J195,0)</f>
        <v>0</v>
      </c>
      <c r="BI195" s="160">
        <f>IF(N195="nulová",J195,0)</f>
        <v>0</v>
      </c>
      <c r="BJ195" s="14" t="s">
        <v>89</v>
      </c>
      <c r="BK195" s="160">
        <f>ROUND(I195*H195,2)</f>
        <v>0</v>
      </c>
      <c r="BL195" s="14" t="s">
        <v>972</v>
      </c>
      <c r="BM195" s="159" t="s">
        <v>4726</v>
      </c>
    </row>
    <row r="196" spans="1:65" s="2" customFormat="1" ht="33" customHeight="1" x14ac:dyDescent="0.2">
      <c r="A196" s="29"/>
      <c r="B196" s="146"/>
      <c r="C196" s="147" t="s">
        <v>404</v>
      </c>
      <c r="D196" s="147" t="s">
        <v>240</v>
      </c>
      <c r="E196" s="148"/>
      <c r="F196" s="149" t="s">
        <v>1831</v>
      </c>
      <c r="G196" s="150" t="s">
        <v>454</v>
      </c>
      <c r="H196" s="151">
        <v>8</v>
      </c>
      <c r="I196" s="152"/>
      <c r="J196" s="153">
        <f>ROUND(I196*H196,2)</f>
        <v>0</v>
      </c>
      <c r="K196" s="154"/>
      <c r="L196" s="30"/>
      <c r="M196" s="155" t="s">
        <v>1</v>
      </c>
      <c r="N196" s="156" t="s">
        <v>43</v>
      </c>
      <c r="O196" s="54"/>
      <c r="P196" s="157">
        <f>O196*H196</f>
        <v>0</v>
      </c>
      <c r="Q196" s="157">
        <v>0</v>
      </c>
      <c r="R196" s="157">
        <f>Q196*H196</f>
        <v>0</v>
      </c>
      <c r="S196" s="157">
        <v>0</v>
      </c>
      <c r="T196" s="158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972</v>
      </c>
      <c r="AT196" s="159" t="s">
        <v>240</v>
      </c>
      <c r="AU196" s="159" t="s">
        <v>83</v>
      </c>
      <c r="AY196" s="14" t="s">
        <v>237</v>
      </c>
      <c r="BE196" s="160">
        <f>IF(N196="základná",J196,0)</f>
        <v>0</v>
      </c>
      <c r="BF196" s="160">
        <f>IF(N196="znížená",J196,0)</f>
        <v>0</v>
      </c>
      <c r="BG196" s="160">
        <f>IF(N196="zákl. prenesená",J196,0)</f>
        <v>0</v>
      </c>
      <c r="BH196" s="160">
        <f>IF(N196="zníž. prenesená",J196,0)</f>
        <v>0</v>
      </c>
      <c r="BI196" s="160">
        <f>IF(N196="nulová",J196,0)</f>
        <v>0</v>
      </c>
      <c r="BJ196" s="14" t="s">
        <v>89</v>
      </c>
      <c r="BK196" s="160">
        <f>ROUND(I196*H196,2)</f>
        <v>0</v>
      </c>
      <c r="BL196" s="14" t="s">
        <v>972</v>
      </c>
      <c r="BM196" s="159" t="s">
        <v>4727</v>
      </c>
    </row>
    <row r="197" spans="1:65" s="12" customFormat="1" ht="25.95" customHeight="1" x14ac:dyDescent="0.25">
      <c r="B197" s="134"/>
      <c r="D197" s="135" t="s">
        <v>76</v>
      </c>
      <c r="E197" s="136"/>
      <c r="F197" s="136" t="s">
        <v>467</v>
      </c>
      <c r="I197" s="137"/>
      <c r="J197" s="122">
        <f>BK197</f>
        <v>0</v>
      </c>
      <c r="L197" s="134"/>
      <c r="M197" s="138"/>
      <c r="N197" s="139"/>
      <c r="O197" s="139"/>
      <c r="P197" s="140">
        <f>SUM(P198:P199)</f>
        <v>0</v>
      </c>
      <c r="Q197" s="139"/>
      <c r="R197" s="140">
        <f>SUM(R198:R199)</f>
        <v>0</v>
      </c>
      <c r="S197" s="139"/>
      <c r="T197" s="141">
        <f>SUM(T198:T199)</f>
        <v>0</v>
      </c>
      <c r="AR197" s="135" t="s">
        <v>252</v>
      </c>
      <c r="AT197" s="142" t="s">
        <v>76</v>
      </c>
      <c r="AU197" s="142" t="s">
        <v>77</v>
      </c>
      <c r="AY197" s="135" t="s">
        <v>237</v>
      </c>
      <c r="BK197" s="143">
        <f>SUM(BK198:BK199)</f>
        <v>0</v>
      </c>
    </row>
    <row r="198" spans="1:65" s="2" customFormat="1" ht="44.25" customHeight="1" x14ac:dyDescent="0.2">
      <c r="A198" s="29"/>
      <c r="B198" s="146"/>
      <c r="C198" s="147" t="s">
        <v>407</v>
      </c>
      <c r="D198" s="147" t="s">
        <v>240</v>
      </c>
      <c r="E198" s="148"/>
      <c r="F198" s="149" t="s">
        <v>3333</v>
      </c>
      <c r="G198" s="150" t="s">
        <v>469</v>
      </c>
      <c r="H198" s="151">
        <v>1</v>
      </c>
      <c r="I198" s="152"/>
      <c r="J198" s="153">
        <f>ROUND(I198*H198,2)</f>
        <v>0</v>
      </c>
      <c r="K198" s="154"/>
      <c r="L198" s="30"/>
      <c r="M198" s="155" t="s">
        <v>1</v>
      </c>
      <c r="N198" s="156" t="s">
        <v>43</v>
      </c>
      <c r="O198" s="54"/>
      <c r="P198" s="157">
        <f>O198*H198</f>
        <v>0</v>
      </c>
      <c r="Q198" s="157">
        <v>0</v>
      </c>
      <c r="R198" s="157">
        <f>Q198*H198</f>
        <v>0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470</v>
      </c>
      <c r="AT198" s="159" t="s">
        <v>240</v>
      </c>
      <c r="AU198" s="159" t="s">
        <v>83</v>
      </c>
      <c r="AY198" s="14" t="s">
        <v>237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470</v>
      </c>
      <c r="BM198" s="159" t="s">
        <v>4728</v>
      </c>
    </row>
    <row r="199" spans="1:65" s="2" customFormat="1" ht="21.75" customHeight="1" x14ac:dyDescent="0.2">
      <c r="A199" s="29"/>
      <c r="B199" s="146"/>
      <c r="C199" s="147" t="s">
        <v>416</v>
      </c>
      <c r="D199" s="147" t="s">
        <v>240</v>
      </c>
      <c r="E199" s="148"/>
      <c r="F199" s="149" t="s">
        <v>1059</v>
      </c>
      <c r="G199" s="150" t="s">
        <v>469</v>
      </c>
      <c r="H199" s="151">
        <v>1</v>
      </c>
      <c r="I199" s="152"/>
      <c r="J199" s="153">
        <f>ROUND(I199*H199,2)</f>
        <v>0</v>
      </c>
      <c r="K199" s="154"/>
      <c r="L199" s="30"/>
      <c r="M199" s="155" t="s">
        <v>1</v>
      </c>
      <c r="N199" s="156" t="s">
        <v>43</v>
      </c>
      <c r="O199" s="54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470</v>
      </c>
      <c r="AT199" s="159" t="s">
        <v>240</v>
      </c>
      <c r="AU199" s="159" t="s">
        <v>83</v>
      </c>
      <c r="AY199" s="14" t="s">
        <v>237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4" t="s">
        <v>89</v>
      </c>
      <c r="BK199" s="160">
        <f>ROUND(I199*H199,2)</f>
        <v>0</v>
      </c>
      <c r="BL199" s="14" t="s">
        <v>470</v>
      </c>
      <c r="BM199" s="159" t="s">
        <v>4729</v>
      </c>
    </row>
    <row r="200" spans="1:65" s="2" customFormat="1" ht="6.9" customHeight="1" x14ac:dyDescent="0.2">
      <c r="A200" s="29"/>
      <c r="B200" s="43"/>
      <c r="C200" s="44"/>
      <c r="D200" s="44"/>
      <c r="E200" s="44"/>
      <c r="F200" s="44"/>
      <c r="G200" s="44"/>
      <c r="H200" s="44"/>
      <c r="I200" s="44"/>
      <c r="J200" s="44"/>
      <c r="K200" s="44"/>
      <c r="L200" s="30"/>
      <c r="M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</row>
  </sheetData>
  <autoFilter ref="C129:K199" xr:uid="{00000000-0009-0000-0000-00001F000000}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200" xr:uid="{00000000-0002-0000-1F00-000000000000}">
      <formula1>"K, M"</formula1>
    </dataValidation>
    <dataValidation type="list" allowBlank="1" showInputMessage="1" showErrorMessage="1" error="Povolené sú hodnoty základná, znížená, nulová." sqref="N200" xr:uid="{00000000-0002-0000-1F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BM144"/>
  <sheetViews>
    <sheetView showGridLines="0" topLeftCell="A118" zoomScaleNormal="100" workbookViewId="0">
      <selection activeCell="J124" sqref="J124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196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4730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 x14ac:dyDescent="0.2">
      <c r="A11" s="29"/>
      <c r="B11" s="30"/>
      <c r="C11" s="29"/>
      <c r="D11" s="29"/>
      <c r="E11" s="214" t="s">
        <v>4731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ROUND(J123,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ROUND((ROUND((SUM(BE123:BE143)),  2) + SUM(#REF!)), 2)</f>
        <v>#REF!</v>
      </c>
      <c r="G35" s="29"/>
      <c r="H35" s="29"/>
      <c r="I35" s="101">
        <v>0.2</v>
      </c>
      <c r="J35" s="100" t="e">
        <f>ROUND((ROUND(((SUM(BE123:BE143))*I35),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ROUND((ROUND((SUM(BF123:BF143)),  2) + SUM(#REF!)), 2)</f>
        <v>#REF!</v>
      </c>
      <c r="G36" s="29"/>
      <c r="H36" s="29"/>
      <c r="I36" s="101">
        <v>0.2</v>
      </c>
      <c r="J36" s="100" t="e">
        <f>ROUND((ROUND(((SUM(BF123:BF143))*I36),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ROUND((ROUND((SUM(BG123:BG143)),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ROUND((ROUND((SUM(BH123:BH143)),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ROUND((ROUND((SUM(BI123:BI143)),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4730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 x14ac:dyDescent="0.2">
      <c r="A89" s="29"/>
      <c r="B89" s="30"/>
      <c r="C89" s="29"/>
      <c r="D89" s="29"/>
      <c r="E89" s="214" t="str">
        <f>E11</f>
        <v>2044_DDZ - SOŠ hotelových služieb a dopravy – modernizácia odborného vzdelávania - dočasné dopravné značenie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J123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J124</f>
        <v>0</v>
      </c>
      <c r="L99" s="113"/>
    </row>
    <row r="100" spans="1:47" s="10" customFormat="1" ht="19.95" customHeight="1" x14ac:dyDescent="0.2">
      <c r="B100" s="117"/>
      <c r="D100" s="118" t="s">
        <v>1670</v>
      </c>
      <c r="E100" s="119"/>
      <c r="F100" s="119"/>
      <c r="G100" s="119"/>
      <c r="H100" s="119"/>
      <c r="I100" s="119"/>
      <c r="J100" s="120">
        <f>J125</f>
        <v>0</v>
      </c>
      <c r="L100" s="117"/>
    </row>
    <row r="101" spans="1:47" s="10" customFormat="1" ht="19.95" customHeight="1" x14ac:dyDescent="0.2">
      <c r="B101" s="117"/>
      <c r="D101" s="118" t="s">
        <v>1275</v>
      </c>
      <c r="E101" s="119"/>
      <c r="F101" s="119"/>
      <c r="G101" s="119"/>
      <c r="H101" s="119"/>
      <c r="I101" s="119"/>
      <c r="J101" s="120">
        <f>J142</f>
        <v>0</v>
      </c>
      <c r="L101" s="117"/>
    </row>
    <row r="102" spans="1:47" s="2" customFormat="1" ht="21.75" customHeight="1" x14ac:dyDescent="0.2">
      <c r="A102" s="29"/>
      <c r="B102" s="30"/>
      <c r="C102" s="29"/>
      <c r="D102" s="29"/>
      <c r="E102" s="29"/>
      <c r="F102" s="29"/>
      <c r="G102" s="29"/>
      <c r="H102" s="29"/>
      <c r="I102" s="29"/>
      <c r="J102" s="29"/>
      <c r="K102" s="29"/>
      <c r="L102" s="38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pans="1:47" s="2" customFormat="1" ht="6.9" customHeight="1" x14ac:dyDescent="0.2">
      <c r="A103" s="29"/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38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pans="1:47" s="2" customFormat="1" ht="6.9" customHeight="1" x14ac:dyDescent="0.2">
      <c r="A107" s="29"/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8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pans="1:47" s="2" customFormat="1" ht="24.9" customHeight="1" x14ac:dyDescent="0.2">
      <c r="A108" s="29"/>
      <c r="B108" s="30"/>
      <c r="C108" s="18" t="s">
        <v>224</v>
      </c>
      <c r="D108" s="29"/>
      <c r="E108" s="29"/>
      <c r="F108" s="29"/>
      <c r="G108" s="29"/>
      <c r="H108" s="29"/>
      <c r="I108" s="29"/>
      <c r="J108" s="29"/>
      <c r="K108" s="29"/>
      <c r="L108" s="3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 x14ac:dyDescent="0.2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12" customHeight="1" x14ac:dyDescent="0.2">
      <c r="A110" s="29"/>
      <c r="B110" s="30"/>
      <c r="C110" s="24" t="s">
        <v>15</v>
      </c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26.25" customHeight="1" x14ac:dyDescent="0.2">
      <c r="A111" s="29"/>
      <c r="B111" s="30"/>
      <c r="C111" s="29"/>
      <c r="D111" s="29"/>
      <c r="E111" s="241" t="str">
        <f>E7</f>
        <v>SOŠ hotelových služieb a dopravy – modernizácia odborného vzdelávania</v>
      </c>
      <c r="F111" s="242"/>
      <c r="G111" s="242"/>
      <c r="H111" s="242"/>
      <c r="I111" s="29"/>
      <c r="J111" s="29"/>
      <c r="K111" s="29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1" customFormat="1" ht="12" customHeight="1" x14ac:dyDescent="0.2">
      <c r="B112" s="17"/>
      <c r="C112" s="24" t="s">
        <v>201</v>
      </c>
      <c r="L112" s="17"/>
    </row>
    <row r="113" spans="1:65" s="2" customFormat="1" ht="23.25" customHeight="1" x14ac:dyDescent="0.2">
      <c r="A113" s="29"/>
      <c r="B113" s="30"/>
      <c r="C113" s="29"/>
      <c r="D113" s="29"/>
      <c r="E113" s="241" t="s">
        <v>4730</v>
      </c>
      <c r="F113" s="240"/>
      <c r="G113" s="240"/>
      <c r="H113" s="240"/>
      <c r="I113" s="29"/>
      <c r="J113" s="29"/>
      <c r="K113" s="29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5" s="2" customFormat="1" ht="12" customHeight="1" x14ac:dyDescent="0.2">
      <c r="A114" s="29"/>
      <c r="B114" s="30"/>
      <c r="C114" s="24" t="s">
        <v>203</v>
      </c>
      <c r="D114" s="29"/>
      <c r="E114" s="29"/>
      <c r="F114" s="29"/>
      <c r="G114" s="29"/>
      <c r="H114" s="29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45" customHeight="1" x14ac:dyDescent="0.2">
      <c r="A115" s="29"/>
      <c r="B115" s="30"/>
      <c r="C115" s="29"/>
      <c r="D115" s="29"/>
      <c r="E115" s="214" t="str">
        <f>E11</f>
        <v>2044_DDZ - SOŠ hotelových služieb a dopravy – modernizácia odborného vzdelávania - dočasné dopravné značenie</v>
      </c>
      <c r="F115" s="240"/>
      <c r="G115" s="240"/>
      <c r="H115" s="240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6.9" customHeight="1" x14ac:dyDescent="0.2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12" customHeight="1" x14ac:dyDescent="0.2">
      <c r="A117" s="29"/>
      <c r="B117" s="30"/>
      <c r="C117" s="24" t="s">
        <v>19</v>
      </c>
      <c r="D117" s="29"/>
      <c r="E117" s="29"/>
      <c r="F117" s="22" t="str">
        <f>F14</f>
        <v>Lučenec</v>
      </c>
      <c r="G117" s="29"/>
      <c r="H117" s="29"/>
      <c r="I117" s="24" t="s">
        <v>21</v>
      </c>
      <c r="J117" s="51">
        <f>IF(J14="","",J14)</f>
        <v>44354</v>
      </c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6.9" customHeight="1" x14ac:dyDescent="0.2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25.65" customHeight="1" x14ac:dyDescent="0.2">
      <c r="A119" s="29"/>
      <c r="B119" s="30"/>
      <c r="C119" s="24" t="s">
        <v>22</v>
      </c>
      <c r="D119" s="29"/>
      <c r="E119" s="29"/>
      <c r="F119" s="22" t="str">
        <f>E17</f>
        <v>Banskobystrický samosprávny kraj</v>
      </c>
      <c r="G119" s="29"/>
      <c r="H119" s="29"/>
      <c r="I119" s="24" t="s">
        <v>28</v>
      </c>
      <c r="J119" s="27" t="str">
        <f>E23</f>
        <v>DESIGN ENGINEERING, a.s.</v>
      </c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15.15" customHeight="1" x14ac:dyDescent="0.2">
      <c r="A120" s="29"/>
      <c r="B120" s="30"/>
      <c r="C120" s="24" t="s">
        <v>26</v>
      </c>
      <c r="D120" s="29"/>
      <c r="E120" s="29"/>
      <c r="F120" s="22" t="str">
        <f>IF(E20="","",E20)</f>
        <v>Vyplň údaj</v>
      </c>
      <c r="G120" s="29"/>
      <c r="H120" s="29"/>
      <c r="I120" s="24" t="s">
        <v>33</v>
      </c>
      <c r="J120" s="27" t="str">
        <f>E26</f>
        <v xml:space="preserve"> </v>
      </c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10.35" customHeight="1" x14ac:dyDescent="0.2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11" customFormat="1" ht="29.25" customHeight="1" x14ac:dyDescent="0.2">
      <c r="A122" s="123"/>
      <c r="B122" s="124"/>
      <c r="C122" s="125" t="s">
        <v>225</v>
      </c>
      <c r="D122" s="126" t="s">
        <v>62</v>
      </c>
      <c r="E122" s="126" t="s">
        <v>58</v>
      </c>
      <c r="F122" s="126" t="s">
        <v>59</v>
      </c>
      <c r="G122" s="126" t="s">
        <v>226</v>
      </c>
      <c r="H122" s="126" t="s">
        <v>227</v>
      </c>
      <c r="I122" s="126" t="s">
        <v>228</v>
      </c>
      <c r="J122" s="127" t="s">
        <v>207</v>
      </c>
      <c r="K122" s="128" t="s">
        <v>229</v>
      </c>
      <c r="L122" s="129"/>
      <c r="M122" s="58" t="s">
        <v>1</v>
      </c>
      <c r="N122" s="59" t="s">
        <v>41</v>
      </c>
      <c r="O122" s="59" t="s">
        <v>230</v>
      </c>
      <c r="P122" s="59" t="s">
        <v>231</v>
      </c>
      <c r="Q122" s="59" t="s">
        <v>232</v>
      </c>
      <c r="R122" s="59" t="s">
        <v>233</v>
      </c>
      <c r="S122" s="59" t="s">
        <v>234</v>
      </c>
      <c r="T122" s="60" t="s">
        <v>235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</row>
    <row r="123" spans="1:65" s="2" customFormat="1" ht="22.95" customHeight="1" x14ac:dyDescent="0.3">
      <c r="A123" s="29"/>
      <c r="B123" s="30"/>
      <c r="C123" s="65" t="s">
        <v>208</v>
      </c>
      <c r="D123" s="29"/>
      <c r="E123" s="29"/>
      <c r="F123" s="29"/>
      <c r="G123" s="29"/>
      <c r="H123" s="29"/>
      <c r="I123" s="29"/>
      <c r="J123" s="130">
        <f>J124</f>
        <v>0</v>
      </c>
      <c r="K123" s="29"/>
      <c r="L123" s="30"/>
      <c r="M123" s="61"/>
      <c r="N123" s="52"/>
      <c r="O123" s="62"/>
      <c r="P123" s="131" t="e">
        <f>P124+#REF!</f>
        <v>#REF!</v>
      </c>
      <c r="Q123" s="62"/>
      <c r="R123" s="131" t="e">
        <f>R124+#REF!</f>
        <v>#REF!</v>
      </c>
      <c r="S123" s="62"/>
      <c r="T123" s="132" t="e">
        <f>T124+#REF!</f>
        <v>#REF!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T123" s="14" t="s">
        <v>76</v>
      </c>
      <c r="AU123" s="14" t="s">
        <v>209</v>
      </c>
      <c r="BK123" s="133" t="e">
        <f>BK124+#REF!</f>
        <v>#REF!</v>
      </c>
    </row>
    <row r="124" spans="1:65" s="12" customFormat="1" ht="25.95" customHeight="1" x14ac:dyDescent="0.25">
      <c r="B124" s="134"/>
      <c r="D124" s="135" t="s">
        <v>76</v>
      </c>
      <c r="E124" s="136"/>
      <c r="F124" s="136" t="s">
        <v>1291</v>
      </c>
      <c r="I124" s="137"/>
      <c r="J124" s="122">
        <f>BK124</f>
        <v>0</v>
      </c>
      <c r="L124" s="134"/>
      <c r="M124" s="138"/>
      <c r="N124" s="139"/>
      <c r="O124" s="139"/>
      <c r="P124" s="140">
        <f>P125+P142</f>
        <v>0</v>
      </c>
      <c r="Q124" s="139"/>
      <c r="R124" s="140">
        <f>R125+R142</f>
        <v>0.26261000000000001</v>
      </c>
      <c r="S124" s="139"/>
      <c r="T124" s="141">
        <f>T125+T142</f>
        <v>0</v>
      </c>
      <c r="AR124" s="135" t="s">
        <v>83</v>
      </c>
      <c r="AT124" s="142" t="s">
        <v>76</v>
      </c>
      <c r="AU124" s="142" t="s">
        <v>77</v>
      </c>
      <c r="AY124" s="135" t="s">
        <v>237</v>
      </c>
      <c r="BK124" s="143">
        <f>BK125+BK142</f>
        <v>0</v>
      </c>
    </row>
    <row r="125" spans="1:65" s="12" customFormat="1" ht="22.95" customHeight="1" x14ac:dyDescent="0.25">
      <c r="B125" s="134"/>
      <c r="D125" s="135" t="s">
        <v>76</v>
      </c>
      <c r="E125" s="144"/>
      <c r="F125" s="144" t="s">
        <v>1674</v>
      </c>
      <c r="I125" s="137"/>
      <c r="J125" s="145">
        <f>BK125</f>
        <v>0</v>
      </c>
      <c r="L125" s="134"/>
      <c r="M125" s="138"/>
      <c r="N125" s="139"/>
      <c r="O125" s="139"/>
      <c r="P125" s="140">
        <f>SUM(P126:P141)</f>
        <v>0</v>
      </c>
      <c r="Q125" s="139"/>
      <c r="R125" s="140">
        <f>SUM(R126:R141)</f>
        <v>0.26261000000000001</v>
      </c>
      <c r="S125" s="139"/>
      <c r="T125" s="141">
        <f>SUM(T126:T141)</f>
        <v>0</v>
      </c>
      <c r="AR125" s="135" t="s">
        <v>83</v>
      </c>
      <c r="AT125" s="142" t="s">
        <v>76</v>
      </c>
      <c r="AU125" s="142" t="s">
        <v>83</v>
      </c>
      <c r="AY125" s="135" t="s">
        <v>237</v>
      </c>
      <c r="BK125" s="143">
        <f>SUM(BK126:BK141)</f>
        <v>0</v>
      </c>
    </row>
    <row r="126" spans="1:65" s="2" customFormat="1" ht="21.75" customHeight="1" x14ac:dyDescent="0.2">
      <c r="A126" s="29"/>
      <c r="B126" s="146"/>
      <c r="C126" s="147" t="s">
        <v>83</v>
      </c>
      <c r="D126" s="147" t="s">
        <v>240</v>
      </c>
      <c r="E126" s="148"/>
      <c r="F126" s="149" t="s">
        <v>4732</v>
      </c>
      <c r="G126" s="150" t="s">
        <v>307</v>
      </c>
      <c r="H126" s="151">
        <v>14</v>
      </c>
      <c r="I126" s="152"/>
      <c r="J126" s="153">
        <f t="shared" ref="J126:J141" si="0">ROUND(I126*H126,2)</f>
        <v>0</v>
      </c>
      <c r="K126" s="154"/>
      <c r="L126" s="30"/>
      <c r="M126" s="155" t="s">
        <v>1</v>
      </c>
      <c r="N126" s="156" t="s">
        <v>43</v>
      </c>
      <c r="O126" s="54"/>
      <c r="P126" s="157">
        <f t="shared" ref="P126:P141" si="1">O126*H126</f>
        <v>0</v>
      </c>
      <c r="Q126" s="157">
        <v>0</v>
      </c>
      <c r="R126" s="157">
        <f t="shared" ref="R126:R141" si="2">Q126*H126</f>
        <v>0</v>
      </c>
      <c r="S126" s="157">
        <v>0</v>
      </c>
      <c r="T126" s="158">
        <f t="shared" ref="T126:T141" si="3">S126*H126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R126" s="159" t="s">
        <v>243</v>
      </c>
      <c r="AT126" s="159" t="s">
        <v>240</v>
      </c>
      <c r="AU126" s="159" t="s">
        <v>89</v>
      </c>
      <c r="AY126" s="14" t="s">
        <v>237</v>
      </c>
      <c r="BE126" s="160">
        <f t="shared" ref="BE126:BE141" si="4">IF(N126="základná",J126,0)</f>
        <v>0</v>
      </c>
      <c r="BF126" s="160">
        <f t="shared" ref="BF126:BF141" si="5">IF(N126="znížená",J126,0)</f>
        <v>0</v>
      </c>
      <c r="BG126" s="160">
        <f t="shared" ref="BG126:BG141" si="6">IF(N126="zákl. prenesená",J126,0)</f>
        <v>0</v>
      </c>
      <c r="BH126" s="160">
        <f t="shared" ref="BH126:BH141" si="7">IF(N126="zníž. prenesená",J126,0)</f>
        <v>0</v>
      </c>
      <c r="BI126" s="160">
        <f t="shared" ref="BI126:BI141" si="8">IF(N126="nulová",J126,0)</f>
        <v>0</v>
      </c>
      <c r="BJ126" s="14" t="s">
        <v>89</v>
      </c>
      <c r="BK126" s="160">
        <f t="shared" ref="BK126:BK141" si="9">ROUND(I126*H126,2)</f>
        <v>0</v>
      </c>
      <c r="BL126" s="14" t="s">
        <v>243</v>
      </c>
      <c r="BM126" s="159" t="s">
        <v>4733</v>
      </c>
    </row>
    <row r="127" spans="1:65" s="2" customFormat="1" ht="21.75" customHeight="1" x14ac:dyDescent="0.2">
      <c r="A127" s="29"/>
      <c r="B127" s="146"/>
      <c r="C127" s="161" t="s">
        <v>89</v>
      </c>
      <c r="D127" s="161" t="s">
        <v>310</v>
      </c>
      <c r="E127" s="162"/>
      <c r="F127" s="163" t="s">
        <v>4734</v>
      </c>
      <c r="G127" s="164" t="s">
        <v>307</v>
      </c>
      <c r="H127" s="165">
        <v>14</v>
      </c>
      <c r="I127" s="166"/>
      <c r="J127" s="167">
        <f t="shared" si="0"/>
        <v>0</v>
      </c>
      <c r="K127" s="168"/>
      <c r="L127" s="169"/>
      <c r="M127" s="170" t="s">
        <v>1</v>
      </c>
      <c r="N127" s="171" t="s">
        <v>43</v>
      </c>
      <c r="O127" s="54"/>
      <c r="P127" s="157">
        <f t="shared" si="1"/>
        <v>0</v>
      </c>
      <c r="Q127" s="157">
        <v>1.14E-2</v>
      </c>
      <c r="R127" s="157">
        <f t="shared" si="2"/>
        <v>0.15960000000000002</v>
      </c>
      <c r="S127" s="157">
        <v>0</v>
      </c>
      <c r="T127" s="158">
        <f t="shared" si="3"/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159" t="s">
        <v>262</v>
      </c>
      <c r="AT127" s="159" t="s">
        <v>310</v>
      </c>
      <c r="AU127" s="159" t="s">
        <v>89</v>
      </c>
      <c r="AY127" s="14" t="s">
        <v>237</v>
      </c>
      <c r="BE127" s="160">
        <f t="shared" si="4"/>
        <v>0</v>
      </c>
      <c r="BF127" s="160">
        <f t="shared" si="5"/>
        <v>0</v>
      </c>
      <c r="BG127" s="160">
        <f t="shared" si="6"/>
        <v>0</v>
      </c>
      <c r="BH127" s="160">
        <f t="shared" si="7"/>
        <v>0</v>
      </c>
      <c r="BI127" s="160">
        <f t="shared" si="8"/>
        <v>0</v>
      </c>
      <c r="BJ127" s="14" t="s">
        <v>89</v>
      </c>
      <c r="BK127" s="160">
        <f t="shared" si="9"/>
        <v>0</v>
      </c>
      <c r="BL127" s="14" t="s">
        <v>243</v>
      </c>
      <c r="BM127" s="159" t="s">
        <v>4735</v>
      </c>
    </row>
    <row r="128" spans="1:65" s="2" customFormat="1" ht="21.75" customHeight="1" x14ac:dyDescent="0.2">
      <c r="A128" s="29"/>
      <c r="B128" s="146"/>
      <c r="C128" s="147" t="s">
        <v>247</v>
      </c>
      <c r="D128" s="147" t="s">
        <v>240</v>
      </c>
      <c r="E128" s="148"/>
      <c r="F128" s="149" t="s">
        <v>4736</v>
      </c>
      <c r="G128" s="150" t="s">
        <v>307</v>
      </c>
      <c r="H128" s="151">
        <v>1</v>
      </c>
      <c r="I128" s="152"/>
      <c r="J128" s="153">
        <f t="shared" si="0"/>
        <v>0</v>
      </c>
      <c r="K128" s="154"/>
      <c r="L128" s="30"/>
      <c r="M128" s="155" t="s">
        <v>1</v>
      </c>
      <c r="N128" s="156" t="s">
        <v>43</v>
      </c>
      <c r="O128" s="54"/>
      <c r="P128" s="157">
        <f t="shared" si="1"/>
        <v>0</v>
      </c>
      <c r="Q128" s="157">
        <v>0</v>
      </c>
      <c r="R128" s="157">
        <f t="shared" si="2"/>
        <v>0</v>
      </c>
      <c r="S128" s="157">
        <v>0</v>
      </c>
      <c r="T128" s="158">
        <f t="shared" si="3"/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59" t="s">
        <v>243</v>
      </c>
      <c r="AT128" s="159" t="s">
        <v>240</v>
      </c>
      <c r="AU128" s="159" t="s">
        <v>89</v>
      </c>
      <c r="AY128" s="14" t="s">
        <v>237</v>
      </c>
      <c r="BE128" s="160">
        <f t="shared" si="4"/>
        <v>0</v>
      </c>
      <c r="BF128" s="160">
        <f t="shared" si="5"/>
        <v>0</v>
      </c>
      <c r="BG128" s="160">
        <f t="shared" si="6"/>
        <v>0</v>
      </c>
      <c r="BH128" s="160">
        <f t="shared" si="7"/>
        <v>0</v>
      </c>
      <c r="BI128" s="160">
        <f t="shared" si="8"/>
        <v>0</v>
      </c>
      <c r="BJ128" s="14" t="s">
        <v>89</v>
      </c>
      <c r="BK128" s="160">
        <f t="shared" si="9"/>
        <v>0</v>
      </c>
      <c r="BL128" s="14" t="s">
        <v>243</v>
      </c>
      <c r="BM128" s="159" t="s">
        <v>4737</v>
      </c>
    </row>
    <row r="129" spans="1:65" s="2" customFormat="1" ht="21.75" customHeight="1" x14ac:dyDescent="0.2">
      <c r="A129" s="29"/>
      <c r="B129" s="146"/>
      <c r="C129" s="161" t="s">
        <v>243</v>
      </c>
      <c r="D129" s="161" t="s">
        <v>310</v>
      </c>
      <c r="E129" s="162"/>
      <c r="F129" s="163" t="s">
        <v>4738</v>
      </c>
      <c r="G129" s="164" t="s">
        <v>307</v>
      </c>
      <c r="H129" s="165">
        <v>1</v>
      </c>
      <c r="I129" s="166"/>
      <c r="J129" s="167">
        <f t="shared" si="0"/>
        <v>0</v>
      </c>
      <c r="K129" s="168"/>
      <c r="L129" s="169"/>
      <c r="M129" s="170" t="s">
        <v>1</v>
      </c>
      <c r="N129" s="171" t="s">
        <v>43</v>
      </c>
      <c r="O129" s="54"/>
      <c r="P129" s="157">
        <f t="shared" si="1"/>
        <v>0</v>
      </c>
      <c r="Q129" s="157">
        <v>1.26E-2</v>
      </c>
      <c r="R129" s="157">
        <f t="shared" si="2"/>
        <v>1.26E-2</v>
      </c>
      <c r="S129" s="157">
        <v>0</v>
      </c>
      <c r="T129" s="158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59" t="s">
        <v>262</v>
      </c>
      <c r="AT129" s="159" t="s">
        <v>310</v>
      </c>
      <c r="AU129" s="159" t="s">
        <v>89</v>
      </c>
      <c r="AY129" s="14" t="s">
        <v>237</v>
      </c>
      <c r="BE129" s="160">
        <f t="shared" si="4"/>
        <v>0</v>
      </c>
      <c r="BF129" s="160">
        <f t="shared" si="5"/>
        <v>0</v>
      </c>
      <c r="BG129" s="160">
        <f t="shared" si="6"/>
        <v>0</v>
      </c>
      <c r="BH129" s="160">
        <f t="shared" si="7"/>
        <v>0</v>
      </c>
      <c r="BI129" s="160">
        <f t="shared" si="8"/>
        <v>0</v>
      </c>
      <c r="BJ129" s="14" t="s">
        <v>89</v>
      </c>
      <c r="BK129" s="160">
        <f t="shared" si="9"/>
        <v>0</v>
      </c>
      <c r="BL129" s="14" t="s">
        <v>243</v>
      </c>
      <c r="BM129" s="159" t="s">
        <v>4739</v>
      </c>
    </row>
    <row r="130" spans="1:65" s="2" customFormat="1" ht="21.75" customHeight="1" x14ac:dyDescent="0.2">
      <c r="A130" s="29"/>
      <c r="B130" s="146"/>
      <c r="C130" s="147" t="s">
        <v>252</v>
      </c>
      <c r="D130" s="147" t="s">
        <v>240</v>
      </c>
      <c r="E130" s="148"/>
      <c r="F130" s="149" t="s">
        <v>4740</v>
      </c>
      <c r="G130" s="150" t="s">
        <v>376</v>
      </c>
      <c r="H130" s="151">
        <v>30</v>
      </c>
      <c r="I130" s="152"/>
      <c r="J130" s="153">
        <f t="shared" si="0"/>
        <v>0</v>
      </c>
      <c r="K130" s="154"/>
      <c r="L130" s="30"/>
      <c r="M130" s="155" t="s">
        <v>1</v>
      </c>
      <c r="N130" s="156" t="s">
        <v>43</v>
      </c>
      <c r="O130" s="54"/>
      <c r="P130" s="157">
        <f t="shared" si="1"/>
        <v>0</v>
      </c>
      <c r="Q130" s="157">
        <v>3.6999999999999999E-4</v>
      </c>
      <c r="R130" s="157">
        <f t="shared" si="2"/>
        <v>1.11E-2</v>
      </c>
      <c r="S130" s="157">
        <v>0</v>
      </c>
      <c r="T130" s="158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59" t="s">
        <v>243</v>
      </c>
      <c r="AT130" s="159" t="s">
        <v>240</v>
      </c>
      <c r="AU130" s="159" t="s">
        <v>89</v>
      </c>
      <c r="AY130" s="14" t="s">
        <v>237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4" t="s">
        <v>89</v>
      </c>
      <c r="BK130" s="160">
        <f t="shared" si="9"/>
        <v>0</v>
      </c>
      <c r="BL130" s="14" t="s">
        <v>243</v>
      </c>
      <c r="BM130" s="159" t="s">
        <v>4741</v>
      </c>
    </row>
    <row r="131" spans="1:65" s="2" customFormat="1" ht="21.75" customHeight="1" x14ac:dyDescent="0.2">
      <c r="A131" s="29"/>
      <c r="B131" s="146"/>
      <c r="C131" s="147" t="s">
        <v>238</v>
      </c>
      <c r="D131" s="147" t="s">
        <v>240</v>
      </c>
      <c r="E131" s="148"/>
      <c r="F131" s="149" t="s">
        <v>4742</v>
      </c>
      <c r="G131" s="150" t="s">
        <v>376</v>
      </c>
      <c r="H131" s="151">
        <v>5.4</v>
      </c>
      <c r="I131" s="152"/>
      <c r="J131" s="153">
        <f t="shared" si="0"/>
        <v>0</v>
      </c>
      <c r="K131" s="154"/>
      <c r="L131" s="30"/>
      <c r="M131" s="155" t="s">
        <v>1</v>
      </c>
      <c r="N131" s="156" t="s">
        <v>43</v>
      </c>
      <c r="O131" s="54"/>
      <c r="P131" s="157">
        <f t="shared" si="1"/>
        <v>0</v>
      </c>
      <c r="Q131" s="157">
        <v>1.15E-3</v>
      </c>
      <c r="R131" s="157">
        <f t="shared" si="2"/>
        <v>6.2100000000000002E-3</v>
      </c>
      <c r="S131" s="157">
        <v>0</v>
      </c>
      <c r="T131" s="158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59" t="s">
        <v>243</v>
      </c>
      <c r="AT131" s="159" t="s">
        <v>240</v>
      </c>
      <c r="AU131" s="159" t="s">
        <v>89</v>
      </c>
      <c r="AY131" s="14" t="s">
        <v>237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4" t="s">
        <v>89</v>
      </c>
      <c r="BK131" s="160">
        <f t="shared" si="9"/>
        <v>0</v>
      </c>
      <c r="BL131" s="14" t="s">
        <v>243</v>
      </c>
      <c r="BM131" s="159" t="s">
        <v>4743</v>
      </c>
    </row>
    <row r="132" spans="1:65" s="2" customFormat="1" ht="21.75" customHeight="1" x14ac:dyDescent="0.2">
      <c r="A132" s="29"/>
      <c r="B132" s="146"/>
      <c r="C132" s="147" t="s">
        <v>259</v>
      </c>
      <c r="D132" s="147" t="s">
        <v>240</v>
      </c>
      <c r="E132" s="148"/>
      <c r="F132" s="149" t="s">
        <v>4744</v>
      </c>
      <c r="G132" s="150" t="s">
        <v>307</v>
      </c>
      <c r="H132" s="151">
        <v>2</v>
      </c>
      <c r="I132" s="152"/>
      <c r="J132" s="153">
        <f t="shared" si="0"/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243</v>
      </c>
      <c r="AT132" s="159" t="s">
        <v>240</v>
      </c>
      <c r="AU132" s="159" t="s">
        <v>89</v>
      </c>
      <c r="AY132" s="14" t="s">
        <v>237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4" t="s">
        <v>89</v>
      </c>
      <c r="BK132" s="160">
        <f t="shared" si="9"/>
        <v>0</v>
      </c>
      <c r="BL132" s="14" t="s">
        <v>243</v>
      </c>
      <c r="BM132" s="159" t="s">
        <v>4745</v>
      </c>
    </row>
    <row r="133" spans="1:65" s="2" customFormat="1" ht="44.25" customHeight="1" x14ac:dyDescent="0.2">
      <c r="A133" s="29"/>
      <c r="B133" s="146"/>
      <c r="C133" s="161" t="s">
        <v>262</v>
      </c>
      <c r="D133" s="161" t="s">
        <v>310</v>
      </c>
      <c r="E133" s="162"/>
      <c r="F133" s="163" t="s">
        <v>4746</v>
      </c>
      <c r="G133" s="164" t="s">
        <v>307</v>
      </c>
      <c r="H133" s="165">
        <v>2</v>
      </c>
      <c r="I133" s="166"/>
      <c r="J133" s="167">
        <f t="shared" si="0"/>
        <v>0</v>
      </c>
      <c r="K133" s="168"/>
      <c r="L133" s="169"/>
      <c r="M133" s="170" t="s">
        <v>1</v>
      </c>
      <c r="N133" s="171" t="s">
        <v>43</v>
      </c>
      <c r="O133" s="54"/>
      <c r="P133" s="157">
        <f t="shared" si="1"/>
        <v>0</v>
      </c>
      <c r="Q133" s="157">
        <v>7.3000000000000001E-3</v>
      </c>
      <c r="R133" s="157">
        <f t="shared" si="2"/>
        <v>1.46E-2</v>
      </c>
      <c r="S133" s="157">
        <v>0</v>
      </c>
      <c r="T133" s="158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262</v>
      </c>
      <c r="AT133" s="159" t="s">
        <v>310</v>
      </c>
      <c r="AU133" s="159" t="s">
        <v>89</v>
      </c>
      <c r="AY133" s="14" t="s">
        <v>237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243</v>
      </c>
      <c r="BM133" s="159" t="s">
        <v>4747</v>
      </c>
    </row>
    <row r="134" spans="1:65" s="2" customFormat="1" ht="21.75" customHeight="1" x14ac:dyDescent="0.2">
      <c r="A134" s="29"/>
      <c r="B134" s="146"/>
      <c r="C134" s="147" t="s">
        <v>257</v>
      </c>
      <c r="D134" s="147" t="s">
        <v>240</v>
      </c>
      <c r="E134" s="148"/>
      <c r="F134" s="149" t="s">
        <v>4748</v>
      </c>
      <c r="G134" s="150" t="s">
        <v>307</v>
      </c>
      <c r="H134" s="151">
        <v>1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243</v>
      </c>
      <c r="BM134" s="159" t="s">
        <v>4749</v>
      </c>
    </row>
    <row r="135" spans="1:65" s="2" customFormat="1" ht="21.75" customHeight="1" x14ac:dyDescent="0.2">
      <c r="A135" s="29"/>
      <c r="B135" s="146"/>
      <c r="C135" s="161" t="s">
        <v>268</v>
      </c>
      <c r="D135" s="161" t="s">
        <v>310</v>
      </c>
      <c r="E135" s="162"/>
      <c r="F135" s="163" t="s">
        <v>4750</v>
      </c>
      <c r="G135" s="164" t="s">
        <v>307</v>
      </c>
      <c r="H135" s="165">
        <v>1</v>
      </c>
      <c r="I135" s="166"/>
      <c r="J135" s="167">
        <f t="shared" si="0"/>
        <v>0</v>
      </c>
      <c r="K135" s="168"/>
      <c r="L135" s="169"/>
      <c r="M135" s="170" t="s">
        <v>1</v>
      </c>
      <c r="N135" s="171" t="s">
        <v>43</v>
      </c>
      <c r="O135" s="54"/>
      <c r="P135" s="157">
        <f t="shared" si="1"/>
        <v>0</v>
      </c>
      <c r="Q135" s="157">
        <v>5.1000000000000004E-3</v>
      </c>
      <c r="R135" s="157">
        <f t="shared" si="2"/>
        <v>5.1000000000000004E-3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262</v>
      </c>
      <c r="AT135" s="159" t="s">
        <v>310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243</v>
      </c>
      <c r="BM135" s="159" t="s">
        <v>4751</v>
      </c>
    </row>
    <row r="136" spans="1:65" s="2" customFormat="1" ht="21.75" customHeight="1" x14ac:dyDescent="0.2">
      <c r="A136" s="29"/>
      <c r="B136" s="146"/>
      <c r="C136" s="147" t="s">
        <v>271</v>
      </c>
      <c r="D136" s="147" t="s">
        <v>240</v>
      </c>
      <c r="E136" s="148"/>
      <c r="F136" s="149" t="s">
        <v>4752</v>
      </c>
      <c r="G136" s="150" t="s">
        <v>307</v>
      </c>
      <c r="H136" s="151">
        <v>3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4753</v>
      </c>
    </row>
    <row r="137" spans="1:65" s="2" customFormat="1" ht="21.75" customHeight="1" x14ac:dyDescent="0.2">
      <c r="A137" s="29"/>
      <c r="B137" s="146"/>
      <c r="C137" s="161" t="s">
        <v>274</v>
      </c>
      <c r="D137" s="161" t="s">
        <v>310</v>
      </c>
      <c r="E137" s="162"/>
      <c r="F137" s="163" t="s">
        <v>4754</v>
      </c>
      <c r="G137" s="164" t="s">
        <v>307</v>
      </c>
      <c r="H137" s="165">
        <v>3</v>
      </c>
      <c r="I137" s="166"/>
      <c r="J137" s="167">
        <f t="shared" si="0"/>
        <v>0</v>
      </c>
      <c r="K137" s="168"/>
      <c r="L137" s="169"/>
      <c r="M137" s="170" t="s">
        <v>1</v>
      </c>
      <c r="N137" s="171" t="s">
        <v>43</v>
      </c>
      <c r="O137" s="54"/>
      <c r="P137" s="157">
        <f t="shared" si="1"/>
        <v>0</v>
      </c>
      <c r="Q137" s="157">
        <v>1.0500000000000001E-2</v>
      </c>
      <c r="R137" s="157">
        <f t="shared" si="2"/>
        <v>3.15E-2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262</v>
      </c>
      <c r="AT137" s="159" t="s">
        <v>310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4755</v>
      </c>
    </row>
    <row r="138" spans="1:65" s="2" customFormat="1" ht="21.75" customHeight="1" x14ac:dyDescent="0.2">
      <c r="A138" s="29"/>
      <c r="B138" s="146"/>
      <c r="C138" s="147" t="s">
        <v>277</v>
      </c>
      <c r="D138" s="147" t="s">
        <v>240</v>
      </c>
      <c r="E138" s="148"/>
      <c r="F138" s="149" t="s">
        <v>4756</v>
      </c>
      <c r="G138" s="150" t="s">
        <v>307</v>
      </c>
      <c r="H138" s="151">
        <v>3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4757</v>
      </c>
    </row>
    <row r="139" spans="1:65" s="2" customFormat="1" ht="21.75" customHeight="1" x14ac:dyDescent="0.2">
      <c r="A139" s="29"/>
      <c r="B139" s="146"/>
      <c r="C139" s="161" t="s">
        <v>280</v>
      </c>
      <c r="D139" s="161" t="s">
        <v>310</v>
      </c>
      <c r="E139" s="162"/>
      <c r="F139" s="163" t="s">
        <v>4758</v>
      </c>
      <c r="G139" s="164" t="s">
        <v>307</v>
      </c>
      <c r="H139" s="165">
        <v>3</v>
      </c>
      <c r="I139" s="166"/>
      <c r="J139" s="167">
        <f t="shared" si="0"/>
        <v>0</v>
      </c>
      <c r="K139" s="168"/>
      <c r="L139" s="169"/>
      <c r="M139" s="170" t="s">
        <v>1</v>
      </c>
      <c r="N139" s="171" t="s">
        <v>43</v>
      </c>
      <c r="O139" s="54"/>
      <c r="P139" s="157">
        <f t="shared" si="1"/>
        <v>0</v>
      </c>
      <c r="Q139" s="157">
        <v>7.3000000000000001E-3</v>
      </c>
      <c r="R139" s="157">
        <f t="shared" si="2"/>
        <v>2.1899999999999999E-2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262</v>
      </c>
      <c r="AT139" s="159" t="s">
        <v>310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4759</v>
      </c>
    </row>
    <row r="140" spans="1:65" s="2" customFormat="1" ht="21.75" customHeight="1" x14ac:dyDescent="0.2">
      <c r="A140" s="29"/>
      <c r="B140" s="146"/>
      <c r="C140" s="147" t="s">
        <v>283</v>
      </c>
      <c r="D140" s="147" t="s">
        <v>240</v>
      </c>
      <c r="E140" s="148"/>
      <c r="F140" s="149" t="s">
        <v>4760</v>
      </c>
      <c r="G140" s="150" t="s">
        <v>307</v>
      </c>
      <c r="H140" s="151">
        <v>3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4761</v>
      </c>
    </row>
    <row r="141" spans="1:65" s="2" customFormat="1" ht="21.75" customHeight="1" x14ac:dyDescent="0.2">
      <c r="A141" s="29"/>
      <c r="B141" s="146"/>
      <c r="C141" s="147" t="s">
        <v>286</v>
      </c>
      <c r="D141" s="147" t="s">
        <v>240</v>
      </c>
      <c r="E141" s="148"/>
      <c r="F141" s="149" t="s">
        <v>4762</v>
      </c>
      <c r="G141" s="150" t="s">
        <v>307</v>
      </c>
      <c r="H141" s="151">
        <v>3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4763</v>
      </c>
    </row>
    <row r="142" spans="1:65" s="12" customFormat="1" ht="22.95" customHeight="1" x14ac:dyDescent="0.25">
      <c r="B142" s="134"/>
      <c r="D142" s="135" t="s">
        <v>76</v>
      </c>
      <c r="E142" s="144"/>
      <c r="F142" s="144" t="s">
        <v>1460</v>
      </c>
      <c r="I142" s="137"/>
      <c r="J142" s="145">
        <f>BK142</f>
        <v>0</v>
      </c>
      <c r="L142" s="134"/>
      <c r="M142" s="138"/>
      <c r="N142" s="139"/>
      <c r="O142" s="139"/>
      <c r="P142" s="140">
        <f>P143</f>
        <v>0</v>
      </c>
      <c r="Q142" s="139"/>
      <c r="R142" s="140">
        <f>R143</f>
        <v>0</v>
      </c>
      <c r="S142" s="139"/>
      <c r="T142" s="141">
        <f>T143</f>
        <v>0</v>
      </c>
      <c r="AR142" s="135" t="s">
        <v>83</v>
      </c>
      <c r="AT142" s="142" t="s">
        <v>76</v>
      </c>
      <c r="AU142" s="142" t="s">
        <v>83</v>
      </c>
      <c r="AY142" s="135" t="s">
        <v>237</v>
      </c>
      <c r="BK142" s="143">
        <f>BK143</f>
        <v>0</v>
      </c>
    </row>
    <row r="143" spans="1:65" s="2" customFormat="1" ht="33" customHeight="1" x14ac:dyDescent="0.2">
      <c r="A143" s="29"/>
      <c r="B143" s="146"/>
      <c r="C143" s="147" t="s">
        <v>291</v>
      </c>
      <c r="D143" s="147" t="s">
        <v>240</v>
      </c>
      <c r="E143" s="148"/>
      <c r="F143" s="149" t="s">
        <v>4764</v>
      </c>
      <c r="G143" s="150" t="s">
        <v>266</v>
      </c>
      <c r="H143" s="151">
        <v>0.26300000000000001</v>
      </c>
      <c r="I143" s="152"/>
      <c r="J143" s="153">
        <f>ROUND(I143*H143,2)</f>
        <v>0</v>
      </c>
      <c r="K143" s="154"/>
      <c r="L143" s="30"/>
      <c r="M143" s="155" t="s">
        <v>1</v>
      </c>
      <c r="N143" s="156" t="s">
        <v>43</v>
      </c>
      <c r="O143" s="54"/>
      <c r="P143" s="157">
        <f>O143*H143</f>
        <v>0</v>
      </c>
      <c r="Q143" s="157">
        <v>0</v>
      </c>
      <c r="R143" s="157">
        <f>Q143*H143</f>
        <v>0</v>
      </c>
      <c r="S143" s="157">
        <v>0</v>
      </c>
      <c r="T143" s="158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>IF(N143="základná",J143,0)</f>
        <v>0</v>
      </c>
      <c r="BF143" s="160">
        <f>IF(N143="znížená",J143,0)</f>
        <v>0</v>
      </c>
      <c r="BG143" s="160">
        <f>IF(N143="zákl. prenesená",J143,0)</f>
        <v>0</v>
      </c>
      <c r="BH143" s="160">
        <f>IF(N143="zníž. prenesená",J143,0)</f>
        <v>0</v>
      </c>
      <c r="BI143" s="160">
        <f>IF(N143="nulová",J143,0)</f>
        <v>0</v>
      </c>
      <c r="BJ143" s="14" t="s">
        <v>89</v>
      </c>
      <c r="BK143" s="160">
        <f>ROUND(I143*H143,2)</f>
        <v>0</v>
      </c>
      <c r="BL143" s="14" t="s">
        <v>243</v>
      </c>
      <c r="BM143" s="159" t="s">
        <v>4765</v>
      </c>
    </row>
    <row r="144" spans="1:65" s="2" customFormat="1" ht="6.9" customHeight="1" x14ac:dyDescent="0.2">
      <c r="A144" s="29"/>
      <c r="B144" s="43"/>
      <c r="C144" s="44"/>
      <c r="D144" s="44"/>
      <c r="E144" s="44"/>
      <c r="F144" s="44"/>
      <c r="G144" s="44"/>
      <c r="H144" s="44"/>
      <c r="I144" s="44"/>
      <c r="J144" s="44"/>
      <c r="K144" s="44"/>
      <c r="L144" s="30"/>
      <c r="M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</sheetData>
  <autoFilter ref="C122:K143" xr:uid="{00000000-0009-0000-0000-000020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44" xr:uid="{00000000-0002-0000-2000-000000000000}">
      <formula1>"K, M"</formula1>
    </dataValidation>
    <dataValidation type="list" allowBlank="1" showInputMessage="1" showErrorMessage="1" error="Povolené sú hodnoty základná, znížená, nulová." sqref="N144" xr:uid="{00000000-0002-0000-20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BM175"/>
  <sheetViews>
    <sheetView showGridLines="0" topLeftCell="A114" zoomScaleNormal="100" workbookViewId="0">
      <selection activeCell="J132" sqref="J13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199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4730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 x14ac:dyDescent="0.2">
      <c r="A11" s="29"/>
      <c r="B11" s="30"/>
      <c r="C11" s="29"/>
      <c r="D11" s="29"/>
      <c r="E11" s="214" t="s">
        <v>4766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ROUND((ROUND((SUM(BE131:BE174)),  2) + SUM(#REF!)), 2)</f>
        <v>#REF!</v>
      </c>
      <c r="G35" s="29"/>
      <c r="H35" s="29"/>
      <c r="I35" s="101">
        <v>0.2</v>
      </c>
      <c r="J35" s="100" t="e">
        <f>ROUND((ROUND(((SUM(BE131:BE174))*I35),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ROUND((ROUND((SUM(BF131:BF174)),  2) + SUM(#REF!)), 2)</f>
        <v>#REF!</v>
      </c>
      <c r="G36" s="29"/>
      <c r="H36" s="29"/>
      <c r="I36" s="101">
        <v>0.2</v>
      </c>
      <c r="J36" s="100" t="e">
        <f>ROUND((ROUND(((SUM(BF131:BF174))*I36),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ROUND((ROUND((SUM(BG131:BG174)),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ROUND((ROUND((SUM(BH131:BH174)),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ROUND((ROUND((SUM(BI131:BI174)),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4730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 x14ac:dyDescent="0.2">
      <c r="A89" s="29"/>
      <c r="B89" s="30"/>
      <c r="C89" s="29"/>
      <c r="D89" s="29"/>
      <c r="E89" s="214" t="str">
        <f>E11</f>
        <v>2044_SO 03 - SOŠ hotelových služieb a dopravy – modernizácia odborného vzdelávania - Asanácia budovy - Pavilón A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J132</f>
        <v>0</v>
      </c>
      <c r="L99" s="113"/>
    </row>
    <row r="100" spans="1:47" s="10" customFormat="1" ht="19.95" customHeight="1" x14ac:dyDescent="0.2">
      <c r="B100" s="117"/>
      <c r="D100" s="118" t="s">
        <v>1670</v>
      </c>
      <c r="E100" s="119"/>
      <c r="F100" s="119"/>
      <c r="G100" s="119"/>
      <c r="H100" s="119"/>
      <c r="I100" s="119"/>
      <c r="J100" s="120">
        <f>J133</f>
        <v>0</v>
      </c>
      <c r="L100" s="117"/>
    </row>
    <row r="101" spans="1:47" s="10" customFormat="1" ht="19.95" customHeight="1" x14ac:dyDescent="0.2">
      <c r="B101" s="117"/>
      <c r="D101" s="118" t="s">
        <v>1275</v>
      </c>
      <c r="E101" s="119"/>
      <c r="F101" s="119"/>
      <c r="G101" s="119"/>
      <c r="H101" s="119"/>
      <c r="I101" s="119"/>
      <c r="J101" s="120">
        <f>J151</f>
        <v>0</v>
      </c>
      <c r="L101" s="117"/>
    </row>
    <row r="102" spans="1:47" s="9" customFormat="1" ht="24.9" customHeight="1" x14ac:dyDescent="0.2">
      <c r="B102" s="113"/>
      <c r="D102" s="114" t="s">
        <v>1276</v>
      </c>
      <c r="E102" s="115"/>
      <c r="F102" s="115"/>
      <c r="G102" s="115"/>
      <c r="H102" s="115"/>
      <c r="I102" s="115"/>
      <c r="J102" s="116">
        <f>J153</f>
        <v>0</v>
      </c>
      <c r="L102" s="113"/>
    </row>
    <row r="103" spans="1:47" s="10" customFormat="1" ht="19.95" customHeight="1" x14ac:dyDescent="0.2">
      <c r="B103" s="117"/>
      <c r="D103" s="118" t="s">
        <v>2593</v>
      </c>
      <c r="E103" s="119"/>
      <c r="F103" s="119"/>
      <c r="G103" s="119"/>
      <c r="H103" s="119"/>
      <c r="I103" s="119"/>
      <c r="J103" s="120">
        <f>J154</f>
        <v>0</v>
      </c>
      <c r="L103" s="117"/>
    </row>
    <row r="104" spans="1:47" s="10" customFormat="1" ht="19.95" customHeight="1" x14ac:dyDescent="0.2">
      <c r="B104" s="117"/>
      <c r="D104" s="118" t="s">
        <v>1279</v>
      </c>
      <c r="E104" s="119"/>
      <c r="F104" s="119"/>
      <c r="G104" s="119"/>
      <c r="H104" s="119"/>
      <c r="I104" s="119"/>
      <c r="J104" s="120">
        <f>J156</f>
        <v>0</v>
      </c>
      <c r="L104" s="117"/>
    </row>
    <row r="105" spans="1:47" s="10" customFormat="1" ht="19.95" customHeight="1" x14ac:dyDescent="0.2">
      <c r="B105" s="117"/>
      <c r="D105" s="118" t="s">
        <v>4767</v>
      </c>
      <c r="E105" s="119"/>
      <c r="F105" s="119"/>
      <c r="G105" s="119"/>
      <c r="H105" s="119"/>
      <c r="I105" s="119"/>
      <c r="J105" s="120">
        <f>J159</f>
        <v>0</v>
      </c>
      <c r="L105" s="117"/>
    </row>
    <row r="106" spans="1:47" s="10" customFormat="1" ht="19.95" customHeight="1" x14ac:dyDescent="0.2">
      <c r="B106" s="117"/>
      <c r="D106" s="118" t="s">
        <v>1280</v>
      </c>
      <c r="E106" s="119"/>
      <c r="F106" s="119"/>
      <c r="G106" s="119"/>
      <c r="H106" s="119"/>
      <c r="I106" s="119"/>
      <c r="J106" s="120">
        <f>J161</f>
        <v>0</v>
      </c>
      <c r="L106" s="117"/>
    </row>
    <row r="107" spans="1:47" s="10" customFormat="1" ht="19.95" customHeight="1" x14ac:dyDescent="0.2">
      <c r="B107" s="117"/>
      <c r="D107" s="118" t="s">
        <v>2843</v>
      </c>
      <c r="E107" s="119"/>
      <c r="F107" s="119"/>
      <c r="G107" s="119"/>
      <c r="H107" s="119"/>
      <c r="I107" s="119"/>
      <c r="J107" s="120">
        <f>J169</f>
        <v>0</v>
      </c>
      <c r="L107" s="117"/>
    </row>
    <row r="108" spans="1:47" s="9" customFormat="1" ht="24.9" customHeight="1" x14ac:dyDescent="0.2">
      <c r="B108" s="113"/>
      <c r="D108" s="114" t="s">
        <v>1061</v>
      </c>
      <c r="E108" s="115"/>
      <c r="F108" s="115"/>
      <c r="G108" s="115"/>
      <c r="H108" s="115"/>
      <c r="I108" s="115"/>
      <c r="J108" s="116">
        <f>J172</f>
        <v>0</v>
      </c>
      <c r="L108" s="113"/>
    </row>
    <row r="109" spans="1:47" s="10" customFormat="1" ht="19.95" customHeight="1" x14ac:dyDescent="0.2">
      <c r="B109" s="117"/>
      <c r="D109" s="118" t="s">
        <v>1671</v>
      </c>
      <c r="E109" s="119"/>
      <c r="F109" s="119"/>
      <c r="G109" s="119"/>
      <c r="H109" s="119"/>
      <c r="I109" s="119"/>
      <c r="J109" s="120">
        <f>J173</f>
        <v>0</v>
      </c>
      <c r="L109" s="117"/>
    </row>
    <row r="110" spans="1:47" s="2" customFormat="1" ht="21.75" customHeight="1" x14ac:dyDescent="0.2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3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 x14ac:dyDescent="0.2">
      <c r="A111" s="29"/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3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 x14ac:dyDescent="0.2">
      <c r="A115" s="29"/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 x14ac:dyDescent="0.2">
      <c r="A116" s="29"/>
      <c r="B116" s="30"/>
      <c r="C116" s="18" t="s">
        <v>224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 x14ac:dyDescent="0.2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 x14ac:dyDescent="0.2">
      <c r="A118" s="29"/>
      <c r="B118" s="30"/>
      <c r="C118" s="24" t="s">
        <v>15</v>
      </c>
      <c r="D118" s="29"/>
      <c r="E118" s="29"/>
      <c r="F118" s="29"/>
      <c r="G118" s="29"/>
      <c r="H118" s="29"/>
      <c r="I118" s="29"/>
      <c r="J118" s="29"/>
      <c r="K118" s="29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 x14ac:dyDescent="0.2">
      <c r="A119" s="29"/>
      <c r="B119" s="30"/>
      <c r="C119" s="29"/>
      <c r="D119" s="29"/>
      <c r="E119" s="241" t="str">
        <f>E7</f>
        <v>SOŠ hotelových služieb a dopravy – modernizácia odborného vzdelávania</v>
      </c>
      <c r="F119" s="242"/>
      <c r="G119" s="242"/>
      <c r="H119" s="242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 x14ac:dyDescent="0.2">
      <c r="B120" s="17"/>
      <c r="C120" s="24" t="s">
        <v>201</v>
      </c>
      <c r="L120" s="17"/>
    </row>
    <row r="121" spans="1:31" s="2" customFormat="1" ht="23.25" customHeight="1" x14ac:dyDescent="0.2">
      <c r="A121" s="29"/>
      <c r="B121" s="30"/>
      <c r="C121" s="29"/>
      <c r="D121" s="29"/>
      <c r="E121" s="241" t="s">
        <v>4730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 x14ac:dyDescent="0.2">
      <c r="A122" s="29"/>
      <c r="B122" s="30"/>
      <c r="C122" s="24" t="s">
        <v>203</v>
      </c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45" customHeight="1" x14ac:dyDescent="0.2">
      <c r="A123" s="29"/>
      <c r="B123" s="30"/>
      <c r="C123" s="29"/>
      <c r="D123" s="29"/>
      <c r="E123" s="214" t="str">
        <f>E11</f>
        <v>2044_SO 03 - SOŠ hotelových služieb a dopravy – modernizácia odborného vzdelávania - Asanácia budovy - Pavilón A</v>
      </c>
      <c r="F123" s="240"/>
      <c r="G123" s="240"/>
      <c r="H123" s="240"/>
      <c r="I123" s="29"/>
      <c r="J123" s="29"/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19</v>
      </c>
      <c r="D125" s="29"/>
      <c r="E125" s="29"/>
      <c r="F125" s="22" t="str">
        <f>F14</f>
        <v>Lučenec</v>
      </c>
      <c r="G125" s="29"/>
      <c r="H125" s="29"/>
      <c r="I125" s="24" t="s">
        <v>21</v>
      </c>
      <c r="J125" s="51">
        <f>IF(J14="","",J14)</f>
        <v>44354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 x14ac:dyDescent="0.2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 x14ac:dyDescent="0.2">
      <c r="A127" s="29"/>
      <c r="B127" s="30"/>
      <c r="C127" s="24" t="s">
        <v>22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28</v>
      </c>
      <c r="J127" s="27" t="str">
        <f>E23</f>
        <v>DESIGN ENGINEERING, a.s.</v>
      </c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 x14ac:dyDescent="0.2">
      <c r="A128" s="29"/>
      <c r="B128" s="30"/>
      <c r="C128" s="24" t="s">
        <v>26</v>
      </c>
      <c r="D128" s="29"/>
      <c r="E128" s="29"/>
      <c r="F128" s="22" t="str">
        <f>IF(E20="","",E20)</f>
        <v>Vyplň údaj</v>
      </c>
      <c r="G128" s="29"/>
      <c r="H128" s="29"/>
      <c r="I128" s="24" t="s">
        <v>33</v>
      </c>
      <c r="J128" s="27" t="str">
        <f>E26</f>
        <v xml:space="preserve"> 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 x14ac:dyDescent="0.2">
      <c r="A130" s="123"/>
      <c r="B130" s="124"/>
      <c r="C130" s="125" t="s">
        <v>225</v>
      </c>
      <c r="D130" s="126" t="s">
        <v>62</v>
      </c>
      <c r="E130" s="126" t="s">
        <v>58</v>
      </c>
      <c r="F130" s="126" t="s">
        <v>59</v>
      </c>
      <c r="G130" s="126" t="s">
        <v>226</v>
      </c>
      <c r="H130" s="126" t="s">
        <v>227</v>
      </c>
      <c r="I130" s="126" t="s">
        <v>228</v>
      </c>
      <c r="J130" s="127" t="s">
        <v>207</v>
      </c>
      <c r="K130" s="128" t="s">
        <v>229</v>
      </c>
      <c r="L130" s="129"/>
      <c r="M130" s="58" t="s">
        <v>1</v>
      </c>
      <c r="N130" s="59" t="s">
        <v>41</v>
      </c>
      <c r="O130" s="59" t="s">
        <v>230</v>
      </c>
      <c r="P130" s="59" t="s">
        <v>231</v>
      </c>
      <c r="Q130" s="59" t="s">
        <v>232</v>
      </c>
      <c r="R130" s="59" t="s">
        <v>233</v>
      </c>
      <c r="S130" s="59" t="s">
        <v>234</v>
      </c>
      <c r="T130" s="60" t="s">
        <v>235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</row>
    <row r="131" spans="1:65" s="2" customFormat="1" ht="22.95" customHeight="1" x14ac:dyDescent="0.3">
      <c r="A131" s="29"/>
      <c r="B131" s="30"/>
      <c r="C131" s="65" t="s">
        <v>208</v>
      </c>
      <c r="D131" s="29"/>
      <c r="E131" s="29"/>
      <c r="F131" s="29"/>
      <c r="G131" s="29"/>
      <c r="H131" s="29"/>
      <c r="I131" s="29"/>
      <c r="J131" s="130">
        <f>J132+J153+J172</f>
        <v>0</v>
      </c>
      <c r="K131" s="29"/>
      <c r="L131" s="30"/>
      <c r="M131" s="61"/>
      <c r="N131" s="52"/>
      <c r="O131" s="62"/>
      <c r="P131" s="131" t="e">
        <f>P132+P153+P172+#REF!</f>
        <v>#REF!</v>
      </c>
      <c r="Q131" s="62"/>
      <c r="R131" s="131" t="e">
        <f>R132+R153+R172+#REF!</f>
        <v>#REF!</v>
      </c>
      <c r="S131" s="62"/>
      <c r="T131" s="132" t="e">
        <f>T132+T153+T172+#REF!</f>
        <v>#REF!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76</v>
      </c>
      <c r="AU131" s="14" t="s">
        <v>209</v>
      </c>
      <c r="BK131" s="133" t="e">
        <f>BK132+BK153+BK172+#REF!</f>
        <v>#REF!</v>
      </c>
    </row>
    <row r="132" spans="1:65" s="12" customFormat="1" ht="25.95" customHeight="1" x14ac:dyDescent="0.25">
      <c r="B132" s="134"/>
      <c r="D132" s="135" t="s">
        <v>76</v>
      </c>
      <c r="E132" s="136"/>
      <c r="F132" s="136" t="s">
        <v>1291</v>
      </c>
      <c r="I132" s="137"/>
      <c r="J132" s="122">
        <f>BK132</f>
        <v>0</v>
      </c>
      <c r="L132" s="134"/>
      <c r="M132" s="138"/>
      <c r="N132" s="139"/>
      <c r="O132" s="139"/>
      <c r="P132" s="140">
        <f>P133+P151</f>
        <v>0</v>
      </c>
      <c r="Q132" s="139"/>
      <c r="R132" s="140">
        <f>R133+R151</f>
        <v>1.0586E-2</v>
      </c>
      <c r="S132" s="139"/>
      <c r="T132" s="141">
        <f>T133+T151</f>
        <v>164.043577</v>
      </c>
      <c r="AR132" s="135" t="s">
        <v>83</v>
      </c>
      <c r="AT132" s="142" t="s">
        <v>76</v>
      </c>
      <c r="AU132" s="142" t="s">
        <v>77</v>
      </c>
      <c r="AY132" s="135" t="s">
        <v>237</v>
      </c>
      <c r="BK132" s="143">
        <f>BK133+BK151</f>
        <v>0</v>
      </c>
    </row>
    <row r="133" spans="1:65" s="12" customFormat="1" ht="22.95" customHeight="1" x14ac:dyDescent="0.25">
      <c r="B133" s="134"/>
      <c r="D133" s="135" t="s">
        <v>76</v>
      </c>
      <c r="E133" s="144"/>
      <c r="F133" s="144" t="s">
        <v>1674</v>
      </c>
      <c r="I133" s="137"/>
      <c r="J133" s="145">
        <f>BK133</f>
        <v>0</v>
      </c>
      <c r="L133" s="134"/>
      <c r="M133" s="138"/>
      <c r="N133" s="139"/>
      <c r="O133" s="139"/>
      <c r="P133" s="140">
        <f>SUM(P134:P150)</f>
        <v>0</v>
      </c>
      <c r="Q133" s="139"/>
      <c r="R133" s="140">
        <f>SUM(R134:R150)</f>
        <v>1.0586E-2</v>
      </c>
      <c r="S133" s="139"/>
      <c r="T133" s="141">
        <f>SUM(T134:T150)</f>
        <v>164.043577</v>
      </c>
      <c r="AR133" s="135" t="s">
        <v>83</v>
      </c>
      <c r="AT133" s="142" t="s">
        <v>76</v>
      </c>
      <c r="AU133" s="142" t="s">
        <v>83</v>
      </c>
      <c r="AY133" s="135" t="s">
        <v>237</v>
      </c>
      <c r="BK133" s="143">
        <f>SUM(BK134:BK150)</f>
        <v>0</v>
      </c>
    </row>
    <row r="134" spans="1:65" s="2" customFormat="1" ht="44.25" customHeight="1" x14ac:dyDescent="0.2">
      <c r="A134" s="29"/>
      <c r="B134" s="146"/>
      <c r="C134" s="147" t="s">
        <v>83</v>
      </c>
      <c r="D134" s="147" t="s">
        <v>240</v>
      </c>
      <c r="E134" s="148"/>
      <c r="F134" s="149" t="s">
        <v>1430</v>
      </c>
      <c r="G134" s="150" t="s">
        <v>491</v>
      </c>
      <c r="H134" s="151">
        <v>74.186999999999998</v>
      </c>
      <c r="I134" s="152"/>
      <c r="J134" s="153">
        <f t="shared" ref="J134:J150" si="0">ROUND(I134*H134,2)</f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ref="P134:P150" si="1">O134*H134</f>
        <v>0</v>
      </c>
      <c r="Q134" s="157">
        <v>0</v>
      </c>
      <c r="R134" s="157">
        <f t="shared" ref="R134:R150" si="2">Q134*H134</f>
        <v>0</v>
      </c>
      <c r="S134" s="157">
        <v>1.905</v>
      </c>
      <c r="T134" s="158">
        <f t="shared" ref="T134:T150" si="3">S134*H134</f>
        <v>141.326235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 t="shared" ref="BE134:BE150" si="4">IF(N134="základná",J134,0)</f>
        <v>0</v>
      </c>
      <c r="BF134" s="160">
        <f t="shared" ref="BF134:BF150" si="5">IF(N134="znížená",J134,0)</f>
        <v>0</v>
      </c>
      <c r="BG134" s="160">
        <f t="shared" ref="BG134:BG150" si="6">IF(N134="zákl. prenesená",J134,0)</f>
        <v>0</v>
      </c>
      <c r="BH134" s="160">
        <f t="shared" ref="BH134:BH150" si="7">IF(N134="zníž. prenesená",J134,0)</f>
        <v>0</v>
      </c>
      <c r="BI134" s="160">
        <f t="shared" ref="BI134:BI150" si="8">IF(N134="nulová",J134,0)</f>
        <v>0</v>
      </c>
      <c r="BJ134" s="14" t="s">
        <v>89</v>
      </c>
      <c r="BK134" s="160">
        <f t="shared" ref="BK134:BK150" si="9">ROUND(I134*H134,2)</f>
        <v>0</v>
      </c>
      <c r="BL134" s="14" t="s">
        <v>243</v>
      </c>
      <c r="BM134" s="159" t="s">
        <v>4768</v>
      </c>
    </row>
    <row r="135" spans="1:65" s="2" customFormat="1" ht="21.75" customHeight="1" x14ac:dyDescent="0.2">
      <c r="A135" s="29"/>
      <c r="B135" s="146"/>
      <c r="C135" s="147" t="s">
        <v>89</v>
      </c>
      <c r="D135" s="147" t="s">
        <v>240</v>
      </c>
      <c r="E135" s="148"/>
      <c r="F135" s="149" t="s">
        <v>3929</v>
      </c>
      <c r="G135" s="150" t="s">
        <v>307</v>
      </c>
      <c r="H135" s="151">
        <v>190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1.2E-2</v>
      </c>
      <c r="T135" s="158">
        <f t="shared" si="3"/>
        <v>2.2800000000000002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243</v>
      </c>
      <c r="BM135" s="159" t="s">
        <v>4769</v>
      </c>
    </row>
    <row r="136" spans="1:65" s="2" customFormat="1" ht="21.75" customHeight="1" x14ac:dyDescent="0.2">
      <c r="A136" s="29"/>
      <c r="B136" s="146"/>
      <c r="C136" s="147" t="s">
        <v>247</v>
      </c>
      <c r="D136" s="147" t="s">
        <v>240</v>
      </c>
      <c r="E136" s="148"/>
      <c r="F136" s="149" t="s">
        <v>1440</v>
      </c>
      <c r="G136" s="150" t="s">
        <v>307</v>
      </c>
      <c r="H136" s="151">
        <v>64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2.4E-2</v>
      </c>
      <c r="T136" s="158">
        <f t="shared" si="3"/>
        <v>1.536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4770</v>
      </c>
    </row>
    <row r="137" spans="1:65" s="2" customFormat="1" ht="21.75" customHeight="1" x14ac:dyDescent="0.2">
      <c r="A137" s="29"/>
      <c r="B137" s="146"/>
      <c r="C137" s="147" t="s">
        <v>243</v>
      </c>
      <c r="D137" s="147" t="s">
        <v>240</v>
      </c>
      <c r="E137" s="148"/>
      <c r="F137" s="149" t="s">
        <v>3930</v>
      </c>
      <c r="G137" s="150" t="s">
        <v>242</v>
      </c>
      <c r="H137" s="151">
        <v>161.613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5.3999999999999999E-2</v>
      </c>
      <c r="T137" s="158">
        <f t="shared" si="3"/>
        <v>8.7271020000000004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4771</v>
      </c>
    </row>
    <row r="138" spans="1:65" s="2" customFormat="1" ht="21.75" customHeight="1" x14ac:dyDescent="0.2">
      <c r="A138" s="29"/>
      <c r="B138" s="146"/>
      <c r="C138" s="147" t="s">
        <v>252</v>
      </c>
      <c r="D138" s="147" t="s">
        <v>240</v>
      </c>
      <c r="E138" s="148"/>
      <c r="F138" s="149" t="s">
        <v>4772</v>
      </c>
      <c r="G138" s="150" t="s">
        <v>242</v>
      </c>
      <c r="H138" s="151">
        <v>108.72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6.7000000000000004E-2</v>
      </c>
      <c r="T138" s="158">
        <f t="shared" si="3"/>
        <v>7.2842400000000005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4773</v>
      </c>
    </row>
    <row r="139" spans="1:65" s="2" customFormat="1" ht="21.75" customHeight="1" x14ac:dyDescent="0.2">
      <c r="A139" s="29"/>
      <c r="B139" s="146"/>
      <c r="C139" s="147" t="s">
        <v>238</v>
      </c>
      <c r="D139" s="147" t="s">
        <v>240</v>
      </c>
      <c r="E139" s="148"/>
      <c r="F139" s="149" t="s">
        <v>4774</v>
      </c>
      <c r="G139" s="150" t="s">
        <v>376</v>
      </c>
      <c r="H139" s="151">
        <v>75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1.2999999999999999E-2</v>
      </c>
      <c r="T139" s="158">
        <f t="shared" si="3"/>
        <v>0.97499999999999998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4775</v>
      </c>
    </row>
    <row r="140" spans="1:65" s="2" customFormat="1" ht="21.75" customHeight="1" x14ac:dyDescent="0.2">
      <c r="A140" s="29"/>
      <c r="B140" s="146"/>
      <c r="C140" s="147" t="s">
        <v>259</v>
      </c>
      <c r="D140" s="147" t="s">
        <v>240</v>
      </c>
      <c r="E140" s="148"/>
      <c r="F140" s="149" t="s">
        <v>4776</v>
      </c>
      <c r="G140" s="150" t="s">
        <v>376</v>
      </c>
      <c r="H140" s="151">
        <v>5</v>
      </c>
      <c r="I140" s="152"/>
      <c r="J140" s="153">
        <f t="shared" si="0"/>
        <v>0</v>
      </c>
      <c r="K140" s="154"/>
      <c r="L140" s="30"/>
      <c r="M140" s="155" t="s">
        <v>1</v>
      </c>
      <c r="N140" s="156" t="s">
        <v>43</v>
      </c>
      <c r="O140" s="54"/>
      <c r="P140" s="157">
        <f t="shared" si="1"/>
        <v>0</v>
      </c>
      <c r="Q140" s="157">
        <v>0</v>
      </c>
      <c r="R140" s="157">
        <f t="shared" si="2"/>
        <v>0</v>
      </c>
      <c r="S140" s="157">
        <v>1.2999999999999999E-2</v>
      </c>
      <c r="T140" s="158">
        <f t="shared" si="3"/>
        <v>6.5000000000000002E-2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4" t="s">
        <v>89</v>
      </c>
      <c r="BK140" s="160">
        <f t="shared" si="9"/>
        <v>0</v>
      </c>
      <c r="BL140" s="14" t="s">
        <v>243</v>
      </c>
      <c r="BM140" s="159" t="s">
        <v>4777</v>
      </c>
    </row>
    <row r="141" spans="1:65" s="2" customFormat="1" ht="21.75" customHeight="1" x14ac:dyDescent="0.2">
      <c r="A141" s="29"/>
      <c r="B141" s="146"/>
      <c r="C141" s="147" t="s">
        <v>262</v>
      </c>
      <c r="D141" s="147" t="s">
        <v>240</v>
      </c>
      <c r="E141" s="148"/>
      <c r="F141" s="149" t="s">
        <v>4778</v>
      </c>
      <c r="G141" s="150" t="s">
        <v>376</v>
      </c>
      <c r="H141" s="151">
        <v>50</v>
      </c>
      <c r="I141" s="152"/>
      <c r="J141" s="153">
        <f t="shared" si="0"/>
        <v>0</v>
      </c>
      <c r="K141" s="154"/>
      <c r="L141" s="30"/>
      <c r="M141" s="155" t="s">
        <v>1</v>
      </c>
      <c r="N141" s="156" t="s">
        <v>43</v>
      </c>
      <c r="O141" s="54"/>
      <c r="P141" s="157">
        <f t="shared" si="1"/>
        <v>0</v>
      </c>
      <c r="Q141" s="157">
        <v>0</v>
      </c>
      <c r="R141" s="157">
        <f t="shared" si="2"/>
        <v>0</v>
      </c>
      <c r="S141" s="157">
        <v>3.6999999999999998E-2</v>
      </c>
      <c r="T141" s="158">
        <f t="shared" si="3"/>
        <v>1.8499999999999999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4" t="s">
        <v>89</v>
      </c>
      <c r="BK141" s="160">
        <f t="shared" si="9"/>
        <v>0</v>
      </c>
      <c r="BL141" s="14" t="s">
        <v>243</v>
      </c>
      <c r="BM141" s="159" t="s">
        <v>4779</v>
      </c>
    </row>
    <row r="142" spans="1:65" s="2" customFormat="1" ht="21.75" customHeight="1" x14ac:dyDescent="0.2">
      <c r="A142" s="29"/>
      <c r="B142" s="146"/>
      <c r="C142" s="147" t="s">
        <v>257</v>
      </c>
      <c r="D142" s="147" t="s">
        <v>240</v>
      </c>
      <c r="E142" s="148"/>
      <c r="F142" s="149" t="s">
        <v>265</v>
      </c>
      <c r="G142" s="150" t="s">
        <v>266</v>
      </c>
      <c r="H142" s="151">
        <v>168.334</v>
      </c>
      <c r="I142" s="152"/>
      <c r="J142" s="153">
        <f t="shared" si="0"/>
        <v>0</v>
      </c>
      <c r="K142" s="154"/>
      <c r="L142" s="30"/>
      <c r="M142" s="155" t="s">
        <v>1</v>
      </c>
      <c r="N142" s="156" t="s">
        <v>43</v>
      </c>
      <c r="O142" s="54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59" t="s">
        <v>243</v>
      </c>
      <c r="AT142" s="159" t="s">
        <v>240</v>
      </c>
      <c r="AU142" s="159" t="s">
        <v>89</v>
      </c>
      <c r="AY142" s="14" t="s">
        <v>237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4" t="s">
        <v>89</v>
      </c>
      <c r="BK142" s="160">
        <f t="shared" si="9"/>
        <v>0</v>
      </c>
      <c r="BL142" s="14" t="s">
        <v>243</v>
      </c>
      <c r="BM142" s="159" t="s">
        <v>4780</v>
      </c>
    </row>
    <row r="143" spans="1:65" s="2" customFormat="1" ht="16.5" customHeight="1" x14ac:dyDescent="0.2">
      <c r="A143" s="29"/>
      <c r="B143" s="146"/>
      <c r="C143" s="147" t="s">
        <v>268</v>
      </c>
      <c r="D143" s="147" t="s">
        <v>240</v>
      </c>
      <c r="E143" s="148"/>
      <c r="F143" s="149" t="s">
        <v>4781</v>
      </c>
      <c r="G143" s="150" t="s">
        <v>376</v>
      </c>
      <c r="H143" s="151">
        <v>6.7</v>
      </c>
      <c r="I143" s="152"/>
      <c r="J143" s="153">
        <f t="shared" si="0"/>
        <v>0</v>
      </c>
      <c r="K143" s="154"/>
      <c r="L143" s="30"/>
      <c r="M143" s="155" t="s">
        <v>1</v>
      </c>
      <c r="N143" s="156" t="s">
        <v>43</v>
      </c>
      <c r="O143" s="54"/>
      <c r="P143" s="157">
        <f t="shared" si="1"/>
        <v>0</v>
      </c>
      <c r="Q143" s="157">
        <v>1.58E-3</v>
      </c>
      <c r="R143" s="157">
        <f t="shared" si="2"/>
        <v>1.0586E-2</v>
      </c>
      <c r="S143" s="157">
        <v>0</v>
      </c>
      <c r="T143" s="158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59" t="s">
        <v>243</v>
      </c>
      <c r="AT143" s="159" t="s">
        <v>240</v>
      </c>
      <c r="AU143" s="159" t="s">
        <v>89</v>
      </c>
      <c r="AY143" s="14" t="s">
        <v>237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4" t="s">
        <v>89</v>
      </c>
      <c r="BK143" s="160">
        <f t="shared" si="9"/>
        <v>0</v>
      </c>
      <c r="BL143" s="14" t="s">
        <v>243</v>
      </c>
      <c r="BM143" s="159" t="s">
        <v>4782</v>
      </c>
    </row>
    <row r="144" spans="1:65" s="2" customFormat="1" ht="21.75" customHeight="1" x14ac:dyDescent="0.2">
      <c r="A144" s="29"/>
      <c r="B144" s="146"/>
      <c r="C144" s="147" t="s">
        <v>271</v>
      </c>
      <c r="D144" s="147" t="s">
        <v>240</v>
      </c>
      <c r="E144" s="148"/>
      <c r="F144" s="149" t="s">
        <v>4783</v>
      </c>
      <c r="G144" s="150" t="s">
        <v>376</v>
      </c>
      <c r="H144" s="151">
        <v>6.7</v>
      </c>
      <c r="I144" s="152"/>
      <c r="J144" s="153">
        <f t="shared" si="0"/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4" t="s">
        <v>89</v>
      </c>
      <c r="BK144" s="160">
        <f t="shared" si="9"/>
        <v>0</v>
      </c>
      <c r="BL144" s="14" t="s">
        <v>243</v>
      </c>
      <c r="BM144" s="159" t="s">
        <v>4784</v>
      </c>
    </row>
    <row r="145" spans="1:65" s="2" customFormat="1" ht="21.75" customHeight="1" x14ac:dyDescent="0.2">
      <c r="A145" s="29"/>
      <c r="B145" s="146"/>
      <c r="C145" s="147" t="s">
        <v>274</v>
      </c>
      <c r="D145" s="147" t="s">
        <v>240</v>
      </c>
      <c r="E145" s="148"/>
      <c r="F145" s="149" t="s">
        <v>272</v>
      </c>
      <c r="G145" s="150" t="s">
        <v>266</v>
      </c>
      <c r="H145" s="151">
        <v>168.334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4785</v>
      </c>
    </row>
    <row r="146" spans="1:65" s="2" customFormat="1" ht="21.75" customHeight="1" x14ac:dyDescent="0.2">
      <c r="A146" s="29"/>
      <c r="B146" s="146"/>
      <c r="C146" s="147" t="s">
        <v>277</v>
      </c>
      <c r="D146" s="147" t="s">
        <v>240</v>
      </c>
      <c r="E146" s="148"/>
      <c r="F146" s="149" t="s">
        <v>275</v>
      </c>
      <c r="G146" s="150" t="s">
        <v>266</v>
      </c>
      <c r="H146" s="151">
        <v>1683.34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243</v>
      </c>
      <c r="BM146" s="159" t="s">
        <v>4786</v>
      </c>
    </row>
    <row r="147" spans="1:65" s="2" customFormat="1" ht="21.75" customHeight="1" x14ac:dyDescent="0.2">
      <c r="A147" s="29"/>
      <c r="B147" s="146"/>
      <c r="C147" s="147" t="s">
        <v>280</v>
      </c>
      <c r="D147" s="147" t="s">
        <v>240</v>
      </c>
      <c r="E147" s="148"/>
      <c r="F147" s="149" t="s">
        <v>278</v>
      </c>
      <c r="G147" s="150" t="s">
        <v>266</v>
      </c>
      <c r="H147" s="151">
        <v>168.334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243</v>
      </c>
      <c r="BM147" s="159" t="s">
        <v>4787</v>
      </c>
    </row>
    <row r="148" spans="1:65" s="2" customFormat="1" ht="21.75" customHeight="1" x14ac:dyDescent="0.2">
      <c r="A148" s="29"/>
      <c r="B148" s="146"/>
      <c r="C148" s="147" t="s">
        <v>283</v>
      </c>
      <c r="D148" s="147" t="s">
        <v>240</v>
      </c>
      <c r="E148" s="148"/>
      <c r="F148" s="149" t="s">
        <v>1457</v>
      </c>
      <c r="G148" s="150" t="s">
        <v>266</v>
      </c>
      <c r="H148" s="151">
        <v>1346.672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243</v>
      </c>
      <c r="BM148" s="159" t="s">
        <v>4788</v>
      </c>
    </row>
    <row r="149" spans="1:65" s="2" customFormat="1" ht="21.75" customHeight="1" x14ac:dyDescent="0.2">
      <c r="A149" s="29"/>
      <c r="B149" s="146"/>
      <c r="C149" s="147" t="s">
        <v>286</v>
      </c>
      <c r="D149" s="147" t="s">
        <v>240</v>
      </c>
      <c r="E149" s="148"/>
      <c r="F149" s="149" t="s">
        <v>287</v>
      </c>
      <c r="G149" s="150" t="s">
        <v>266</v>
      </c>
      <c r="H149" s="151">
        <v>168.334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243</v>
      </c>
      <c r="BM149" s="159" t="s">
        <v>4789</v>
      </c>
    </row>
    <row r="150" spans="1:65" s="2" customFormat="1" ht="21.75" customHeight="1" x14ac:dyDescent="0.2">
      <c r="A150" s="29"/>
      <c r="B150" s="146"/>
      <c r="C150" s="147" t="s">
        <v>291</v>
      </c>
      <c r="D150" s="147" t="s">
        <v>240</v>
      </c>
      <c r="E150" s="148"/>
      <c r="F150" s="149" t="s">
        <v>4790</v>
      </c>
      <c r="G150" s="150" t="s">
        <v>266</v>
      </c>
      <c r="H150" s="151">
        <v>8.4169999999999998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243</v>
      </c>
      <c r="BM150" s="159" t="s">
        <v>4791</v>
      </c>
    </row>
    <row r="151" spans="1:65" s="12" customFormat="1" ht="22.95" customHeight="1" x14ac:dyDescent="0.25">
      <c r="B151" s="134"/>
      <c r="D151" s="135" t="s">
        <v>76</v>
      </c>
      <c r="E151" s="144"/>
      <c r="F151" s="144" t="s">
        <v>1460</v>
      </c>
      <c r="I151" s="137"/>
      <c r="J151" s="145">
        <f>BK151</f>
        <v>0</v>
      </c>
      <c r="L151" s="134"/>
      <c r="M151" s="138"/>
      <c r="N151" s="139"/>
      <c r="O151" s="139"/>
      <c r="P151" s="140">
        <f>P152</f>
        <v>0</v>
      </c>
      <c r="Q151" s="139"/>
      <c r="R151" s="140">
        <f>R152</f>
        <v>0</v>
      </c>
      <c r="S151" s="139"/>
      <c r="T151" s="141">
        <f>T152</f>
        <v>0</v>
      </c>
      <c r="AR151" s="135" t="s">
        <v>83</v>
      </c>
      <c r="AT151" s="142" t="s">
        <v>76</v>
      </c>
      <c r="AU151" s="142" t="s">
        <v>83</v>
      </c>
      <c r="AY151" s="135" t="s">
        <v>237</v>
      </c>
      <c r="BK151" s="143">
        <f>BK152</f>
        <v>0</v>
      </c>
    </row>
    <row r="152" spans="1:65" s="2" customFormat="1" ht="33" customHeight="1" x14ac:dyDescent="0.2">
      <c r="A152" s="29"/>
      <c r="B152" s="146"/>
      <c r="C152" s="147" t="s">
        <v>294</v>
      </c>
      <c r="D152" s="147" t="s">
        <v>240</v>
      </c>
      <c r="E152" s="148"/>
      <c r="F152" s="149" t="s">
        <v>4792</v>
      </c>
      <c r="G152" s="150" t="s">
        <v>266</v>
      </c>
      <c r="H152" s="151">
        <v>1.0999999999999999E-2</v>
      </c>
      <c r="I152" s="152"/>
      <c r="J152" s="153">
        <f>ROUND(I152*H152,2)</f>
        <v>0</v>
      </c>
      <c r="K152" s="154"/>
      <c r="L152" s="30"/>
      <c r="M152" s="155" t="s">
        <v>1</v>
      </c>
      <c r="N152" s="156" t="s">
        <v>43</v>
      </c>
      <c r="O152" s="54"/>
      <c r="P152" s="157">
        <f>O152*H152</f>
        <v>0</v>
      </c>
      <c r="Q152" s="157">
        <v>0</v>
      </c>
      <c r="R152" s="157">
        <f>Q152*H152</f>
        <v>0</v>
      </c>
      <c r="S152" s="157">
        <v>0</v>
      </c>
      <c r="T152" s="158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4" t="s">
        <v>89</v>
      </c>
      <c r="BK152" s="160">
        <f>ROUND(I152*H152,2)</f>
        <v>0</v>
      </c>
      <c r="BL152" s="14" t="s">
        <v>243</v>
      </c>
      <c r="BM152" s="159" t="s">
        <v>4793</v>
      </c>
    </row>
    <row r="153" spans="1:65" s="12" customFormat="1" ht="25.95" customHeight="1" x14ac:dyDescent="0.25">
      <c r="B153" s="134"/>
      <c r="D153" s="135" t="s">
        <v>76</v>
      </c>
      <c r="E153" s="136"/>
      <c r="F153" s="136" t="s">
        <v>1462</v>
      </c>
      <c r="I153" s="137"/>
      <c r="J153" s="122">
        <f>BK153</f>
        <v>0</v>
      </c>
      <c r="L153" s="134"/>
      <c r="M153" s="138"/>
      <c r="N153" s="139"/>
      <c r="O153" s="139"/>
      <c r="P153" s="140">
        <f>P154+P156+P159+P161+P169</f>
        <v>0</v>
      </c>
      <c r="Q153" s="139"/>
      <c r="R153" s="140">
        <f>R154+R156+R159+R161+R169</f>
        <v>5.96E-3</v>
      </c>
      <c r="S153" s="139"/>
      <c r="T153" s="141">
        <f>T154+T156+T159+T161+T169</f>
        <v>4.2907760000000001</v>
      </c>
      <c r="AR153" s="135" t="s">
        <v>89</v>
      </c>
      <c r="AT153" s="142" t="s">
        <v>76</v>
      </c>
      <c r="AU153" s="142" t="s">
        <v>77</v>
      </c>
      <c r="AY153" s="135" t="s">
        <v>237</v>
      </c>
      <c r="BK153" s="143">
        <f>BK154+BK156+BK159+BK161+BK169</f>
        <v>0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2610</v>
      </c>
      <c r="I154" s="137"/>
      <c r="J154" s="145">
        <f>BK154</f>
        <v>0</v>
      </c>
      <c r="L154" s="134"/>
      <c r="M154" s="138"/>
      <c r="N154" s="139"/>
      <c r="O154" s="139"/>
      <c r="P154" s="140">
        <f>P155</f>
        <v>0</v>
      </c>
      <c r="Q154" s="139"/>
      <c r="R154" s="140">
        <f>R155</f>
        <v>5.96E-3</v>
      </c>
      <c r="S154" s="139"/>
      <c r="T154" s="141">
        <f>T155</f>
        <v>2.5999999999999999E-2</v>
      </c>
      <c r="AR154" s="135" t="s">
        <v>89</v>
      </c>
      <c r="AT154" s="142" t="s">
        <v>76</v>
      </c>
      <c r="AU154" s="142" t="s">
        <v>83</v>
      </c>
      <c r="AY154" s="135" t="s">
        <v>237</v>
      </c>
      <c r="BK154" s="143">
        <f>BK155</f>
        <v>0</v>
      </c>
    </row>
    <row r="155" spans="1:65" s="2" customFormat="1" ht="16.5" customHeight="1" x14ac:dyDescent="0.2">
      <c r="A155" s="29"/>
      <c r="B155" s="146"/>
      <c r="C155" s="147" t="s">
        <v>297</v>
      </c>
      <c r="D155" s="147" t="s">
        <v>240</v>
      </c>
      <c r="E155" s="148"/>
      <c r="F155" s="149" t="s">
        <v>4794</v>
      </c>
      <c r="G155" s="150" t="s">
        <v>307</v>
      </c>
      <c r="H155" s="151">
        <v>1</v>
      </c>
      <c r="I155" s="152"/>
      <c r="J155" s="153">
        <f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>O155*H155</f>
        <v>0</v>
      </c>
      <c r="Q155" s="157">
        <v>5.96E-3</v>
      </c>
      <c r="R155" s="157">
        <f>Q155*H155</f>
        <v>5.96E-3</v>
      </c>
      <c r="S155" s="157">
        <v>2.5999999999999999E-2</v>
      </c>
      <c r="T155" s="158">
        <f>S155*H155</f>
        <v>2.5999999999999999E-2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286</v>
      </c>
      <c r="AT155" s="159" t="s">
        <v>240</v>
      </c>
      <c r="AU155" s="159" t="s">
        <v>89</v>
      </c>
      <c r="AY155" s="14" t="s">
        <v>237</v>
      </c>
      <c r="BE155" s="160">
        <f>IF(N155="základná",J155,0)</f>
        <v>0</v>
      </c>
      <c r="BF155" s="160">
        <f>IF(N155="znížená",J155,0)</f>
        <v>0</v>
      </c>
      <c r="BG155" s="160">
        <f>IF(N155="zákl. prenesená",J155,0)</f>
        <v>0</v>
      </c>
      <c r="BH155" s="160">
        <f>IF(N155="zníž. prenesená",J155,0)</f>
        <v>0</v>
      </c>
      <c r="BI155" s="160">
        <f>IF(N155="nulová",J155,0)</f>
        <v>0</v>
      </c>
      <c r="BJ155" s="14" t="s">
        <v>89</v>
      </c>
      <c r="BK155" s="160">
        <f>ROUND(I155*H155,2)</f>
        <v>0</v>
      </c>
      <c r="BL155" s="14" t="s">
        <v>286</v>
      </c>
      <c r="BM155" s="159" t="s">
        <v>4795</v>
      </c>
    </row>
    <row r="156" spans="1:65" s="12" customFormat="1" ht="22.95" customHeight="1" x14ac:dyDescent="0.25">
      <c r="B156" s="134"/>
      <c r="D156" s="135" t="s">
        <v>76</v>
      </c>
      <c r="E156" s="144"/>
      <c r="F156" s="144" t="s">
        <v>1481</v>
      </c>
      <c r="I156" s="137"/>
      <c r="J156" s="145">
        <f>BK156</f>
        <v>0</v>
      </c>
      <c r="L156" s="134"/>
      <c r="M156" s="138"/>
      <c r="N156" s="139"/>
      <c r="O156" s="139"/>
      <c r="P156" s="140">
        <f>SUM(P157:P158)</f>
        <v>0</v>
      </c>
      <c r="Q156" s="139"/>
      <c r="R156" s="140">
        <f>SUM(R157:R158)</f>
        <v>0</v>
      </c>
      <c r="S156" s="139"/>
      <c r="T156" s="141">
        <f>SUM(T157:T158)</f>
        <v>0.42630000000000001</v>
      </c>
      <c r="AR156" s="135" t="s">
        <v>89</v>
      </c>
      <c r="AT156" s="142" t="s">
        <v>76</v>
      </c>
      <c r="AU156" s="142" t="s">
        <v>83</v>
      </c>
      <c r="AY156" s="135" t="s">
        <v>237</v>
      </c>
      <c r="BK156" s="143">
        <f>SUM(BK157:BK158)</f>
        <v>0</v>
      </c>
    </row>
    <row r="157" spans="1:65" s="2" customFormat="1" ht="21.75" customHeight="1" x14ac:dyDescent="0.2">
      <c r="A157" s="29"/>
      <c r="B157" s="146"/>
      <c r="C157" s="147" t="s">
        <v>7</v>
      </c>
      <c r="D157" s="147" t="s">
        <v>240</v>
      </c>
      <c r="E157" s="148"/>
      <c r="F157" s="149" t="s">
        <v>1482</v>
      </c>
      <c r="G157" s="150" t="s">
        <v>303</v>
      </c>
      <c r="H157" s="151">
        <v>14</v>
      </c>
      <c r="I157" s="152"/>
      <c r="J157" s="153">
        <f>ROUND(I157*H157,2)</f>
        <v>0</v>
      </c>
      <c r="K157" s="154"/>
      <c r="L157" s="30"/>
      <c r="M157" s="155" t="s">
        <v>1</v>
      </c>
      <c r="N157" s="156" t="s">
        <v>43</v>
      </c>
      <c r="O157" s="54"/>
      <c r="P157" s="157">
        <f>O157*H157</f>
        <v>0</v>
      </c>
      <c r="Q157" s="157">
        <v>0</v>
      </c>
      <c r="R157" s="157">
        <f>Q157*H157</f>
        <v>0</v>
      </c>
      <c r="S157" s="157">
        <v>1.933E-2</v>
      </c>
      <c r="T157" s="158">
        <f>S157*H157</f>
        <v>0.27061999999999997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286</v>
      </c>
      <c r="AT157" s="159" t="s">
        <v>240</v>
      </c>
      <c r="AU157" s="159" t="s">
        <v>89</v>
      </c>
      <c r="AY157" s="14" t="s">
        <v>237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4" t="s">
        <v>89</v>
      </c>
      <c r="BK157" s="160">
        <f>ROUND(I157*H157,2)</f>
        <v>0</v>
      </c>
      <c r="BL157" s="14" t="s">
        <v>286</v>
      </c>
      <c r="BM157" s="159" t="s">
        <v>4796</v>
      </c>
    </row>
    <row r="158" spans="1:65" s="2" customFormat="1" ht="21.75" customHeight="1" x14ac:dyDescent="0.2">
      <c r="A158" s="29"/>
      <c r="B158" s="146"/>
      <c r="C158" s="147" t="s">
        <v>305</v>
      </c>
      <c r="D158" s="147" t="s">
        <v>240</v>
      </c>
      <c r="E158" s="148"/>
      <c r="F158" s="149" t="s">
        <v>302</v>
      </c>
      <c r="G158" s="150" t="s">
        <v>303</v>
      </c>
      <c r="H158" s="151">
        <v>8</v>
      </c>
      <c r="I158" s="152"/>
      <c r="J158" s="153">
        <f>ROUND(I158*H158,2)</f>
        <v>0</v>
      </c>
      <c r="K158" s="154"/>
      <c r="L158" s="30"/>
      <c r="M158" s="155" t="s">
        <v>1</v>
      </c>
      <c r="N158" s="156" t="s">
        <v>43</v>
      </c>
      <c r="O158" s="54"/>
      <c r="P158" s="157">
        <f>O158*H158</f>
        <v>0</v>
      </c>
      <c r="Q158" s="157">
        <v>0</v>
      </c>
      <c r="R158" s="157">
        <f>Q158*H158</f>
        <v>0</v>
      </c>
      <c r="S158" s="157">
        <v>1.9460000000000002E-2</v>
      </c>
      <c r="T158" s="158">
        <f>S158*H158</f>
        <v>0.15568000000000001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286</v>
      </c>
      <c r="AT158" s="159" t="s">
        <v>240</v>
      </c>
      <c r="AU158" s="159" t="s">
        <v>89</v>
      </c>
      <c r="AY158" s="14" t="s">
        <v>237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4" t="s">
        <v>89</v>
      </c>
      <c r="BK158" s="160">
        <f>ROUND(I158*H158,2)</f>
        <v>0</v>
      </c>
      <c r="BL158" s="14" t="s">
        <v>286</v>
      </c>
      <c r="BM158" s="159" t="s">
        <v>4797</v>
      </c>
    </row>
    <row r="159" spans="1:65" s="12" customFormat="1" ht="22.95" customHeight="1" x14ac:dyDescent="0.25">
      <c r="B159" s="134"/>
      <c r="D159" s="135" t="s">
        <v>76</v>
      </c>
      <c r="E159" s="144"/>
      <c r="F159" s="144" t="s">
        <v>4798</v>
      </c>
      <c r="I159" s="137"/>
      <c r="J159" s="145">
        <f>BK159</f>
        <v>0</v>
      </c>
      <c r="L159" s="134"/>
      <c r="M159" s="138"/>
      <c r="N159" s="139"/>
      <c r="O159" s="139"/>
      <c r="P159" s="140">
        <f>P160</f>
        <v>0</v>
      </c>
      <c r="Q159" s="139"/>
      <c r="R159" s="140">
        <f>R160</f>
        <v>0</v>
      </c>
      <c r="S159" s="139"/>
      <c r="T159" s="141">
        <f>T160</f>
        <v>3.42</v>
      </c>
      <c r="AR159" s="135" t="s">
        <v>89</v>
      </c>
      <c r="AT159" s="142" t="s">
        <v>76</v>
      </c>
      <c r="AU159" s="142" t="s">
        <v>83</v>
      </c>
      <c r="AY159" s="135" t="s">
        <v>237</v>
      </c>
      <c r="BK159" s="143">
        <f>BK160</f>
        <v>0</v>
      </c>
    </row>
    <row r="160" spans="1:65" s="2" customFormat="1" ht="33" customHeight="1" x14ac:dyDescent="0.2">
      <c r="A160" s="29"/>
      <c r="B160" s="146"/>
      <c r="C160" s="147" t="s">
        <v>309</v>
      </c>
      <c r="D160" s="147" t="s">
        <v>240</v>
      </c>
      <c r="E160" s="148"/>
      <c r="F160" s="149" t="s">
        <v>4799</v>
      </c>
      <c r="G160" s="150" t="s">
        <v>376</v>
      </c>
      <c r="H160" s="151">
        <v>11.4</v>
      </c>
      <c r="I160" s="152"/>
      <c r="J160" s="153">
        <f>ROUND(I160*H160,2)</f>
        <v>0</v>
      </c>
      <c r="K160" s="154"/>
      <c r="L160" s="30"/>
      <c r="M160" s="155" t="s">
        <v>1</v>
      </c>
      <c r="N160" s="156" t="s">
        <v>43</v>
      </c>
      <c r="O160" s="54"/>
      <c r="P160" s="157">
        <f>O160*H160</f>
        <v>0</v>
      </c>
      <c r="Q160" s="157">
        <v>0</v>
      </c>
      <c r="R160" s="157">
        <f>Q160*H160</f>
        <v>0</v>
      </c>
      <c r="S160" s="157">
        <v>0.3</v>
      </c>
      <c r="T160" s="158">
        <f>S160*H160</f>
        <v>3.42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286</v>
      </c>
      <c r="AT160" s="159" t="s">
        <v>240</v>
      </c>
      <c r="AU160" s="159" t="s">
        <v>89</v>
      </c>
      <c r="AY160" s="14" t="s">
        <v>237</v>
      </c>
      <c r="BE160" s="160">
        <f>IF(N160="základná",J160,0)</f>
        <v>0</v>
      </c>
      <c r="BF160" s="160">
        <f>IF(N160="znížená",J160,0)</f>
        <v>0</v>
      </c>
      <c r="BG160" s="160">
        <f>IF(N160="zákl. prenesená",J160,0)</f>
        <v>0</v>
      </c>
      <c r="BH160" s="160">
        <f>IF(N160="zníž. prenesená",J160,0)</f>
        <v>0</v>
      </c>
      <c r="BI160" s="160">
        <f>IF(N160="nulová",J160,0)</f>
        <v>0</v>
      </c>
      <c r="BJ160" s="14" t="s">
        <v>89</v>
      </c>
      <c r="BK160" s="160">
        <f>ROUND(I160*H160,2)</f>
        <v>0</v>
      </c>
      <c r="BL160" s="14" t="s">
        <v>286</v>
      </c>
      <c r="BM160" s="159" t="s">
        <v>4800</v>
      </c>
    </row>
    <row r="161" spans="1:65" s="12" customFormat="1" ht="22.95" customHeight="1" x14ac:dyDescent="0.25">
      <c r="B161" s="134"/>
      <c r="D161" s="135" t="s">
        <v>76</v>
      </c>
      <c r="E161" s="144"/>
      <c r="F161" s="144" t="s">
        <v>1501</v>
      </c>
      <c r="I161" s="137"/>
      <c r="J161" s="145">
        <f>BK161</f>
        <v>0</v>
      </c>
      <c r="L161" s="134"/>
      <c r="M161" s="138"/>
      <c r="N161" s="139"/>
      <c r="O161" s="139"/>
      <c r="P161" s="140">
        <f>SUM(P162:P168)</f>
        <v>0</v>
      </c>
      <c r="Q161" s="139"/>
      <c r="R161" s="140">
        <f>SUM(R162:R168)</f>
        <v>0</v>
      </c>
      <c r="S161" s="139"/>
      <c r="T161" s="141">
        <f>SUM(T162:T168)</f>
        <v>0</v>
      </c>
      <c r="AR161" s="135" t="s">
        <v>89</v>
      </c>
      <c r="AT161" s="142" t="s">
        <v>76</v>
      </c>
      <c r="AU161" s="142" t="s">
        <v>83</v>
      </c>
      <c r="AY161" s="135" t="s">
        <v>237</v>
      </c>
      <c r="BK161" s="143">
        <f>SUM(BK162:BK168)</f>
        <v>0</v>
      </c>
    </row>
    <row r="162" spans="1:65" s="2" customFormat="1" ht="21.75" customHeight="1" x14ac:dyDescent="0.2">
      <c r="A162" s="29"/>
      <c r="B162" s="146"/>
      <c r="C162" s="147" t="s">
        <v>314</v>
      </c>
      <c r="D162" s="147" t="s">
        <v>240</v>
      </c>
      <c r="E162" s="148"/>
      <c r="F162" s="149" t="s">
        <v>4801</v>
      </c>
      <c r="G162" s="150" t="s">
        <v>242</v>
      </c>
      <c r="H162" s="151">
        <v>1254.864</v>
      </c>
      <c r="I162" s="152"/>
      <c r="J162" s="153">
        <f t="shared" ref="J162:J168" si="10">ROUND(I162*H162,2)</f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ref="P162:P168" si="11">O162*H162</f>
        <v>0</v>
      </c>
      <c r="Q162" s="157">
        <v>0</v>
      </c>
      <c r="R162" s="157">
        <f t="shared" ref="R162:R168" si="12">Q162*H162</f>
        <v>0</v>
      </c>
      <c r="S162" s="157">
        <v>0</v>
      </c>
      <c r="T162" s="158">
        <f t="shared" ref="T162:T168" si="13"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286</v>
      </c>
      <c r="AT162" s="159" t="s">
        <v>240</v>
      </c>
      <c r="AU162" s="159" t="s">
        <v>89</v>
      </c>
      <c r="AY162" s="14" t="s">
        <v>237</v>
      </c>
      <c r="BE162" s="160">
        <f t="shared" ref="BE162:BE168" si="14">IF(N162="základná",J162,0)</f>
        <v>0</v>
      </c>
      <c r="BF162" s="160">
        <f t="shared" ref="BF162:BF168" si="15">IF(N162="znížená",J162,0)</f>
        <v>0</v>
      </c>
      <c r="BG162" s="160">
        <f t="shared" ref="BG162:BG168" si="16">IF(N162="zákl. prenesená",J162,0)</f>
        <v>0</v>
      </c>
      <c r="BH162" s="160">
        <f t="shared" ref="BH162:BH168" si="17">IF(N162="zníž. prenesená",J162,0)</f>
        <v>0</v>
      </c>
      <c r="BI162" s="160">
        <f t="shared" ref="BI162:BI168" si="18">IF(N162="nulová",J162,0)</f>
        <v>0</v>
      </c>
      <c r="BJ162" s="14" t="s">
        <v>89</v>
      </c>
      <c r="BK162" s="160">
        <f t="shared" ref="BK162:BK168" si="19">ROUND(I162*H162,2)</f>
        <v>0</v>
      </c>
      <c r="BL162" s="14" t="s">
        <v>286</v>
      </c>
      <c r="BM162" s="159" t="s">
        <v>4802</v>
      </c>
    </row>
    <row r="163" spans="1:65" s="2" customFormat="1" ht="21.75" customHeight="1" x14ac:dyDescent="0.2">
      <c r="A163" s="29"/>
      <c r="B163" s="146"/>
      <c r="C163" s="147" t="s">
        <v>317</v>
      </c>
      <c r="D163" s="147" t="s">
        <v>240</v>
      </c>
      <c r="E163" s="148"/>
      <c r="F163" s="149" t="s">
        <v>4803</v>
      </c>
      <c r="G163" s="150" t="s">
        <v>376</v>
      </c>
      <c r="H163" s="151">
        <v>241.2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286</v>
      </c>
      <c r="AT163" s="159" t="s">
        <v>240</v>
      </c>
      <c r="AU163" s="159" t="s">
        <v>89</v>
      </c>
      <c r="AY163" s="14" t="s">
        <v>237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286</v>
      </c>
      <c r="BM163" s="159" t="s">
        <v>4804</v>
      </c>
    </row>
    <row r="164" spans="1:65" s="2" customFormat="1" ht="33" customHeight="1" x14ac:dyDescent="0.2">
      <c r="A164" s="29"/>
      <c r="B164" s="146"/>
      <c r="C164" s="147" t="s">
        <v>320</v>
      </c>
      <c r="D164" s="147" t="s">
        <v>240</v>
      </c>
      <c r="E164" s="148"/>
      <c r="F164" s="149" t="s">
        <v>4805</v>
      </c>
      <c r="G164" s="150" t="s">
        <v>242</v>
      </c>
      <c r="H164" s="151">
        <v>594.13400000000001</v>
      </c>
      <c r="I164" s="152"/>
      <c r="J164" s="153">
        <f t="shared" si="10"/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si="11"/>
        <v>0</v>
      </c>
      <c r="Q164" s="157">
        <v>0</v>
      </c>
      <c r="R164" s="157">
        <f t="shared" si="12"/>
        <v>0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286</v>
      </c>
      <c r="AT164" s="159" t="s">
        <v>240</v>
      </c>
      <c r="AU164" s="159" t="s">
        <v>89</v>
      </c>
      <c r="AY164" s="14" t="s">
        <v>237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286</v>
      </c>
      <c r="BM164" s="159" t="s">
        <v>4806</v>
      </c>
    </row>
    <row r="165" spans="1:65" s="2" customFormat="1" ht="21.75" customHeight="1" x14ac:dyDescent="0.2">
      <c r="A165" s="29"/>
      <c r="B165" s="146"/>
      <c r="C165" s="147" t="s">
        <v>323</v>
      </c>
      <c r="D165" s="147" t="s">
        <v>240</v>
      </c>
      <c r="E165" s="148"/>
      <c r="F165" s="149" t="s">
        <v>4807</v>
      </c>
      <c r="G165" s="150" t="s">
        <v>376</v>
      </c>
      <c r="H165" s="151">
        <v>178.5</v>
      </c>
      <c r="I165" s="152"/>
      <c r="J165" s="153">
        <f t="shared" si="1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11"/>
        <v>0</v>
      </c>
      <c r="Q165" s="157">
        <v>0</v>
      </c>
      <c r="R165" s="157">
        <f t="shared" si="12"/>
        <v>0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286</v>
      </c>
      <c r="AT165" s="159" t="s">
        <v>240</v>
      </c>
      <c r="AU165" s="159" t="s">
        <v>89</v>
      </c>
      <c r="AY165" s="14" t="s">
        <v>237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286</v>
      </c>
      <c r="BM165" s="159" t="s">
        <v>4808</v>
      </c>
    </row>
    <row r="166" spans="1:65" s="2" customFormat="1" ht="21.75" customHeight="1" x14ac:dyDescent="0.2">
      <c r="A166" s="29"/>
      <c r="B166" s="146"/>
      <c r="C166" s="147" t="s">
        <v>326</v>
      </c>
      <c r="D166" s="147" t="s">
        <v>240</v>
      </c>
      <c r="E166" s="148"/>
      <c r="F166" s="149" t="s">
        <v>4809</v>
      </c>
      <c r="G166" s="150" t="s">
        <v>242</v>
      </c>
      <c r="H166" s="151">
        <v>499.38</v>
      </c>
      <c r="I166" s="152"/>
      <c r="J166" s="153">
        <f t="shared" si="1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1"/>
        <v>0</v>
      </c>
      <c r="Q166" s="157">
        <v>0</v>
      </c>
      <c r="R166" s="157">
        <f t="shared" si="12"/>
        <v>0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286</v>
      </c>
      <c r="AT166" s="159" t="s">
        <v>240</v>
      </c>
      <c r="AU166" s="159" t="s">
        <v>89</v>
      </c>
      <c r="AY166" s="14" t="s">
        <v>237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286</v>
      </c>
      <c r="BM166" s="159" t="s">
        <v>4810</v>
      </c>
    </row>
    <row r="167" spans="1:65" s="2" customFormat="1" ht="33" customHeight="1" x14ac:dyDescent="0.2">
      <c r="A167" s="29"/>
      <c r="B167" s="146"/>
      <c r="C167" s="147" t="s">
        <v>329</v>
      </c>
      <c r="D167" s="147" t="s">
        <v>240</v>
      </c>
      <c r="E167" s="148"/>
      <c r="F167" s="149" t="s">
        <v>4811</v>
      </c>
      <c r="G167" s="150" t="s">
        <v>242</v>
      </c>
      <c r="H167" s="151">
        <v>991.24</v>
      </c>
      <c r="I167" s="152"/>
      <c r="J167" s="153">
        <f t="shared" si="10"/>
        <v>0</v>
      </c>
      <c r="K167" s="154"/>
      <c r="L167" s="30"/>
      <c r="M167" s="155" t="s">
        <v>1</v>
      </c>
      <c r="N167" s="156" t="s">
        <v>43</v>
      </c>
      <c r="O167" s="54"/>
      <c r="P167" s="157">
        <f t="shared" si="11"/>
        <v>0</v>
      </c>
      <c r="Q167" s="157">
        <v>0</v>
      </c>
      <c r="R167" s="157">
        <f t="shared" si="12"/>
        <v>0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286</v>
      </c>
      <c r="AT167" s="159" t="s">
        <v>240</v>
      </c>
      <c r="AU167" s="159" t="s">
        <v>89</v>
      </c>
      <c r="AY167" s="14" t="s">
        <v>237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286</v>
      </c>
      <c r="BM167" s="159" t="s">
        <v>4812</v>
      </c>
    </row>
    <row r="168" spans="1:65" s="2" customFormat="1" ht="33" customHeight="1" x14ac:dyDescent="0.2">
      <c r="A168" s="29"/>
      <c r="B168" s="146"/>
      <c r="C168" s="147" t="s">
        <v>332</v>
      </c>
      <c r="D168" s="147" t="s">
        <v>240</v>
      </c>
      <c r="E168" s="148"/>
      <c r="F168" s="149" t="s">
        <v>4813</v>
      </c>
      <c r="G168" s="150" t="s">
        <v>376</v>
      </c>
      <c r="H168" s="151">
        <v>189</v>
      </c>
      <c r="I168" s="152"/>
      <c r="J168" s="153">
        <f t="shared" si="1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1"/>
        <v>0</v>
      </c>
      <c r="Q168" s="157">
        <v>0</v>
      </c>
      <c r="R168" s="157">
        <f t="shared" si="12"/>
        <v>0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286</v>
      </c>
      <c r="AT168" s="159" t="s">
        <v>240</v>
      </c>
      <c r="AU168" s="159" t="s">
        <v>89</v>
      </c>
      <c r="AY168" s="14" t="s">
        <v>237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286</v>
      </c>
      <c r="BM168" s="159" t="s">
        <v>4814</v>
      </c>
    </row>
    <row r="169" spans="1:65" s="12" customFormat="1" ht="22.95" customHeight="1" x14ac:dyDescent="0.25">
      <c r="B169" s="134"/>
      <c r="D169" s="135" t="s">
        <v>76</v>
      </c>
      <c r="E169" s="144"/>
      <c r="F169" s="144" t="s">
        <v>2852</v>
      </c>
      <c r="I169" s="137"/>
      <c r="J169" s="145">
        <f>BK169</f>
        <v>0</v>
      </c>
      <c r="L169" s="134"/>
      <c r="M169" s="138"/>
      <c r="N169" s="139"/>
      <c r="O169" s="139"/>
      <c r="P169" s="140">
        <f>SUM(P170:P171)</f>
        <v>0</v>
      </c>
      <c r="Q169" s="139"/>
      <c r="R169" s="140">
        <f>SUM(R170:R171)</f>
        <v>0</v>
      </c>
      <c r="S169" s="139"/>
      <c r="T169" s="141">
        <f>SUM(T170:T171)</f>
        <v>0.41847599999999996</v>
      </c>
      <c r="AR169" s="135" t="s">
        <v>89</v>
      </c>
      <c r="AT169" s="142" t="s">
        <v>76</v>
      </c>
      <c r="AU169" s="142" t="s">
        <v>83</v>
      </c>
      <c r="AY169" s="135" t="s">
        <v>237</v>
      </c>
      <c r="BK169" s="143">
        <f>SUM(BK170:BK171)</f>
        <v>0</v>
      </c>
    </row>
    <row r="170" spans="1:65" s="2" customFormat="1" ht="21.75" customHeight="1" x14ac:dyDescent="0.2">
      <c r="A170" s="29"/>
      <c r="B170" s="146"/>
      <c r="C170" s="147" t="s">
        <v>335</v>
      </c>
      <c r="D170" s="147" t="s">
        <v>240</v>
      </c>
      <c r="E170" s="148"/>
      <c r="F170" s="149" t="s">
        <v>4815</v>
      </c>
      <c r="G170" s="150" t="s">
        <v>376</v>
      </c>
      <c r="H170" s="151">
        <v>95.72</v>
      </c>
      <c r="I170" s="152"/>
      <c r="J170" s="153">
        <f>ROUND(I170*H170,2)</f>
        <v>0</v>
      </c>
      <c r="K170" s="154"/>
      <c r="L170" s="30"/>
      <c r="M170" s="155" t="s">
        <v>1</v>
      </c>
      <c r="N170" s="156" t="s">
        <v>43</v>
      </c>
      <c r="O170" s="54"/>
      <c r="P170" s="157">
        <f>O170*H170</f>
        <v>0</v>
      </c>
      <c r="Q170" s="157">
        <v>0</v>
      </c>
      <c r="R170" s="157">
        <f>Q170*H170</f>
        <v>0</v>
      </c>
      <c r="S170" s="157">
        <v>3.3E-3</v>
      </c>
      <c r="T170" s="158">
        <f>S170*H170</f>
        <v>0.31587599999999999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286</v>
      </c>
      <c r="AT170" s="159" t="s">
        <v>240</v>
      </c>
      <c r="AU170" s="159" t="s">
        <v>89</v>
      </c>
      <c r="AY170" s="14" t="s">
        <v>237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4" t="s">
        <v>89</v>
      </c>
      <c r="BK170" s="160">
        <f>ROUND(I170*H170,2)</f>
        <v>0</v>
      </c>
      <c r="BL170" s="14" t="s">
        <v>286</v>
      </c>
      <c r="BM170" s="159" t="s">
        <v>4816</v>
      </c>
    </row>
    <row r="171" spans="1:65" s="2" customFormat="1" ht="21.75" customHeight="1" x14ac:dyDescent="0.2">
      <c r="A171" s="29"/>
      <c r="B171" s="146"/>
      <c r="C171" s="147" t="s">
        <v>338</v>
      </c>
      <c r="D171" s="147" t="s">
        <v>240</v>
      </c>
      <c r="E171" s="148"/>
      <c r="F171" s="149" t="s">
        <v>4817</v>
      </c>
      <c r="G171" s="150" t="s">
        <v>376</v>
      </c>
      <c r="H171" s="151">
        <v>36</v>
      </c>
      <c r="I171" s="152"/>
      <c r="J171" s="153">
        <f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>O171*H171</f>
        <v>0</v>
      </c>
      <c r="Q171" s="157">
        <v>0</v>
      </c>
      <c r="R171" s="157">
        <f>Q171*H171</f>
        <v>0</v>
      </c>
      <c r="S171" s="157">
        <v>2.8500000000000001E-3</v>
      </c>
      <c r="T171" s="158">
        <f>S171*H171</f>
        <v>0.1026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286</v>
      </c>
      <c r="AT171" s="159" t="s">
        <v>240</v>
      </c>
      <c r="AU171" s="159" t="s">
        <v>89</v>
      </c>
      <c r="AY171" s="14" t="s">
        <v>237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4" t="s">
        <v>89</v>
      </c>
      <c r="BK171" s="160">
        <f>ROUND(I171*H171,2)</f>
        <v>0</v>
      </c>
      <c r="BL171" s="14" t="s">
        <v>286</v>
      </c>
      <c r="BM171" s="159" t="s">
        <v>4818</v>
      </c>
    </row>
    <row r="172" spans="1:65" s="12" customFormat="1" ht="25.95" customHeight="1" x14ac:dyDescent="0.25">
      <c r="B172" s="134"/>
      <c r="D172" s="135" t="s">
        <v>76</v>
      </c>
      <c r="E172" s="136"/>
      <c r="F172" s="136" t="s">
        <v>1081</v>
      </c>
      <c r="I172" s="137"/>
      <c r="J172" s="122">
        <f>BK172</f>
        <v>0</v>
      </c>
      <c r="L172" s="134"/>
      <c r="M172" s="138"/>
      <c r="N172" s="139"/>
      <c r="O172" s="139"/>
      <c r="P172" s="140">
        <f>P173</f>
        <v>0</v>
      </c>
      <c r="Q172" s="139"/>
      <c r="R172" s="140">
        <f>R173</f>
        <v>0</v>
      </c>
      <c r="S172" s="139"/>
      <c r="T172" s="141">
        <f>T173</f>
        <v>4.0000000000000003E-5</v>
      </c>
      <c r="AR172" s="135" t="s">
        <v>247</v>
      </c>
      <c r="AT172" s="142" t="s">
        <v>76</v>
      </c>
      <c r="AU172" s="142" t="s">
        <v>77</v>
      </c>
      <c r="AY172" s="135" t="s">
        <v>237</v>
      </c>
      <c r="BK172" s="143">
        <f>BK173</f>
        <v>0</v>
      </c>
    </row>
    <row r="173" spans="1:65" s="12" customFormat="1" ht="22.95" customHeight="1" x14ac:dyDescent="0.25">
      <c r="B173" s="134"/>
      <c r="D173" s="135" t="s">
        <v>76</v>
      </c>
      <c r="E173" s="144"/>
      <c r="F173" s="144" t="s">
        <v>1695</v>
      </c>
      <c r="I173" s="137"/>
      <c r="J173" s="145">
        <f>BK173</f>
        <v>0</v>
      </c>
      <c r="L173" s="134"/>
      <c r="M173" s="138"/>
      <c r="N173" s="139"/>
      <c r="O173" s="139"/>
      <c r="P173" s="140">
        <f>P174</f>
        <v>0</v>
      </c>
      <c r="Q173" s="139"/>
      <c r="R173" s="140">
        <f>R174</f>
        <v>0</v>
      </c>
      <c r="S173" s="139"/>
      <c r="T173" s="141">
        <f>T174</f>
        <v>4.0000000000000003E-5</v>
      </c>
      <c r="AR173" s="135" t="s">
        <v>247</v>
      </c>
      <c r="AT173" s="142" t="s">
        <v>76</v>
      </c>
      <c r="AU173" s="142" t="s">
        <v>83</v>
      </c>
      <c r="AY173" s="135" t="s">
        <v>237</v>
      </c>
      <c r="BK173" s="143">
        <f>BK174</f>
        <v>0</v>
      </c>
    </row>
    <row r="174" spans="1:65" s="2" customFormat="1" ht="21.75" customHeight="1" x14ac:dyDescent="0.2">
      <c r="A174" s="29"/>
      <c r="B174" s="146"/>
      <c r="C174" s="147" t="s">
        <v>312</v>
      </c>
      <c r="D174" s="147" t="s">
        <v>240</v>
      </c>
      <c r="E174" s="148"/>
      <c r="F174" s="149" t="s">
        <v>4819</v>
      </c>
      <c r="G174" s="150" t="s">
        <v>1100</v>
      </c>
      <c r="H174" s="151">
        <v>1</v>
      </c>
      <c r="I174" s="152"/>
      <c r="J174" s="153">
        <f>ROUND(I174*H174,2)</f>
        <v>0</v>
      </c>
      <c r="K174" s="154"/>
      <c r="L174" s="30"/>
      <c r="M174" s="155" t="s">
        <v>1</v>
      </c>
      <c r="N174" s="156" t="s">
        <v>43</v>
      </c>
      <c r="O174" s="54"/>
      <c r="P174" s="157">
        <f>O174*H174</f>
        <v>0</v>
      </c>
      <c r="Q174" s="157">
        <v>0</v>
      </c>
      <c r="R174" s="157">
        <f>Q174*H174</f>
        <v>0</v>
      </c>
      <c r="S174" s="157">
        <v>4.0000000000000003E-5</v>
      </c>
      <c r="T174" s="158">
        <f>S174*H174</f>
        <v>4.0000000000000003E-5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436</v>
      </c>
      <c r="AT174" s="159" t="s">
        <v>240</v>
      </c>
      <c r="AU174" s="159" t="s">
        <v>89</v>
      </c>
      <c r="AY174" s="14" t="s">
        <v>237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4" t="s">
        <v>89</v>
      </c>
      <c r="BK174" s="160">
        <f>ROUND(I174*H174,2)</f>
        <v>0</v>
      </c>
      <c r="BL174" s="14" t="s">
        <v>436</v>
      </c>
      <c r="BM174" s="159" t="s">
        <v>4820</v>
      </c>
    </row>
    <row r="175" spans="1:65" s="2" customFormat="1" ht="6.9" customHeight="1" x14ac:dyDescent="0.2">
      <c r="A175" s="29"/>
      <c r="B175" s="43"/>
      <c r="C175" s="44"/>
      <c r="D175" s="44"/>
      <c r="E175" s="44"/>
      <c r="F175" s="44"/>
      <c r="G175" s="44"/>
      <c r="H175" s="44"/>
      <c r="I175" s="44"/>
      <c r="J175" s="44"/>
      <c r="K175" s="44"/>
      <c r="L175" s="30"/>
      <c r="M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</row>
  </sheetData>
  <autoFilter ref="C130:K174" xr:uid="{00000000-0009-0000-0000-000021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75" xr:uid="{00000000-0002-0000-2100-000000000000}">
      <formula1>"K, M"</formula1>
    </dataValidation>
    <dataValidation type="list" allowBlank="1" showInputMessage="1" showErrorMessage="1" error="Povolené sú hodnoty základná, znížená, nulová." sqref="N175" xr:uid="{00000000-0002-0000-21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66"/>
  <sheetViews>
    <sheetView showGridLines="0" topLeftCell="A130" zoomScaleNormal="100" workbookViewId="0">
      <selection activeCell="J142" sqref="J142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96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23.25" customHeight="1" x14ac:dyDescent="0.2">
      <c r="A9" s="29"/>
      <c r="B9" s="30"/>
      <c r="C9" s="29"/>
      <c r="D9" s="29"/>
      <c r="E9" s="241" t="s">
        <v>202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1060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ROUND(J141,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ROUND((ROUND((SUM(BE141:BE265)),  2) + SUM(#REF!)), 2)</f>
        <v>#REF!</v>
      </c>
      <c r="G35" s="29"/>
      <c r="H35" s="29"/>
      <c r="I35" s="101">
        <v>0.2</v>
      </c>
      <c r="J35" s="100" t="e">
        <f>ROUND((ROUND(((SUM(BE141:BE265))*I35),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ROUND((ROUND((SUM(BF141:BF265)),  2) + SUM(#REF!)), 2)</f>
        <v>#REF!</v>
      </c>
      <c r="G36" s="29"/>
      <c r="H36" s="29"/>
      <c r="I36" s="101">
        <v>0.2</v>
      </c>
      <c r="J36" s="100" t="e">
        <f>ROUND((ROUND(((SUM(BF141:BF265))*I36),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ROUND((ROUND((SUM(BG141:BG265)),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ROUND((ROUND((SUM(BH141:BH265)),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ROUND((ROUND((SUM(BI141:BI265)),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23.25" customHeight="1" x14ac:dyDescent="0.2">
      <c r="A87" s="29"/>
      <c r="B87" s="30"/>
      <c r="C87" s="29"/>
      <c r="D87" s="29"/>
      <c r="E87" s="241" t="s">
        <v>202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>SO 01.1_E - ELI - Elektroinštalácie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J141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1061</v>
      </c>
      <c r="E99" s="115"/>
      <c r="F99" s="115"/>
      <c r="G99" s="115"/>
      <c r="H99" s="115"/>
      <c r="I99" s="115"/>
      <c r="J99" s="116">
        <f>J142</f>
        <v>0</v>
      </c>
      <c r="L99" s="113"/>
    </row>
    <row r="100" spans="1:47" s="10" customFormat="1" ht="19.95" customHeight="1" x14ac:dyDescent="0.2">
      <c r="B100" s="117"/>
      <c r="D100" s="118" t="s">
        <v>1062</v>
      </c>
      <c r="E100" s="119"/>
      <c r="F100" s="119"/>
      <c r="G100" s="119"/>
      <c r="H100" s="119"/>
      <c r="I100" s="119"/>
      <c r="J100" s="120">
        <f>J143</f>
        <v>0</v>
      </c>
      <c r="L100" s="117"/>
    </row>
    <row r="101" spans="1:47" s="10" customFormat="1" ht="19.95" customHeight="1" x14ac:dyDescent="0.2">
      <c r="B101" s="117"/>
      <c r="D101" s="118" t="s">
        <v>1063</v>
      </c>
      <c r="E101" s="119"/>
      <c r="F101" s="119"/>
      <c r="G101" s="119"/>
      <c r="H101" s="119"/>
      <c r="I101" s="119"/>
      <c r="J101" s="120">
        <f>J153</f>
        <v>0</v>
      </c>
      <c r="L101" s="117"/>
    </row>
    <row r="102" spans="1:47" s="10" customFormat="1" ht="19.95" customHeight="1" x14ac:dyDescent="0.2">
      <c r="B102" s="117"/>
      <c r="D102" s="118" t="s">
        <v>1064</v>
      </c>
      <c r="E102" s="119"/>
      <c r="F102" s="119"/>
      <c r="G102" s="119"/>
      <c r="H102" s="119"/>
      <c r="I102" s="119"/>
      <c r="J102" s="120">
        <f>J164</f>
        <v>0</v>
      </c>
      <c r="L102" s="117"/>
    </row>
    <row r="103" spans="1:47" s="10" customFormat="1" ht="19.95" customHeight="1" x14ac:dyDescent="0.2">
      <c r="B103" s="117"/>
      <c r="D103" s="118" t="s">
        <v>1065</v>
      </c>
      <c r="E103" s="119"/>
      <c r="F103" s="119"/>
      <c r="G103" s="119"/>
      <c r="H103" s="119"/>
      <c r="I103" s="119"/>
      <c r="J103" s="120">
        <f>J168</f>
        <v>0</v>
      </c>
      <c r="L103" s="117"/>
    </row>
    <row r="104" spans="1:47" s="10" customFormat="1" ht="19.95" customHeight="1" x14ac:dyDescent="0.2">
      <c r="B104" s="117"/>
      <c r="D104" s="118" t="s">
        <v>1066</v>
      </c>
      <c r="E104" s="119"/>
      <c r="F104" s="119"/>
      <c r="G104" s="119"/>
      <c r="H104" s="119"/>
      <c r="I104" s="119"/>
      <c r="J104" s="120">
        <f>J175</f>
        <v>0</v>
      </c>
      <c r="L104" s="117"/>
    </row>
    <row r="105" spans="1:47" s="10" customFormat="1" ht="19.95" customHeight="1" x14ac:dyDescent="0.2">
      <c r="B105" s="117"/>
      <c r="D105" s="118" t="s">
        <v>1067</v>
      </c>
      <c r="E105" s="119"/>
      <c r="F105" s="119"/>
      <c r="G105" s="119"/>
      <c r="H105" s="119"/>
      <c r="I105" s="119"/>
      <c r="J105" s="120">
        <f>J196</f>
        <v>0</v>
      </c>
      <c r="L105" s="117"/>
    </row>
    <row r="106" spans="1:47" s="10" customFormat="1" ht="19.95" customHeight="1" x14ac:dyDescent="0.2">
      <c r="B106" s="117"/>
      <c r="D106" s="118" t="s">
        <v>1068</v>
      </c>
      <c r="E106" s="119"/>
      <c r="F106" s="119"/>
      <c r="G106" s="119"/>
      <c r="H106" s="119"/>
      <c r="I106" s="119"/>
      <c r="J106" s="120">
        <f>J200</f>
        <v>0</v>
      </c>
      <c r="L106" s="117"/>
    </row>
    <row r="107" spans="1:47" s="10" customFormat="1" ht="19.95" customHeight="1" x14ac:dyDescent="0.2">
      <c r="B107" s="117"/>
      <c r="D107" s="118" t="s">
        <v>1069</v>
      </c>
      <c r="E107" s="119"/>
      <c r="F107" s="119"/>
      <c r="G107" s="119"/>
      <c r="H107" s="119"/>
      <c r="I107" s="119"/>
      <c r="J107" s="120">
        <f>J205</f>
        <v>0</v>
      </c>
      <c r="L107" s="117"/>
    </row>
    <row r="108" spans="1:47" s="10" customFormat="1" ht="19.95" customHeight="1" x14ac:dyDescent="0.2">
      <c r="B108" s="117"/>
      <c r="D108" s="118" t="s">
        <v>1070</v>
      </c>
      <c r="E108" s="119"/>
      <c r="F108" s="119"/>
      <c r="G108" s="119"/>
      <c r="H108" s="119"/>
      <c r="I108" s="119"/>
      <c r="J108" s="120">
        <f>J214</f>
        <v>0</v>
      </c>
      <c r="L108" s="117"/>
    </row>
    <row r="109" spans="1:47" s="10" customFormat="1" ht="19.95" customHeight="1" x14ac:dyDescent="0.2">
      <c r="B109" s="117"/>
      <c r="D109" s="118" t="s">
        <v>1071</v>
      </c>
      <c r="E109" s="119"/>
      <c r="F109" s="119"/>
      <c r="G109" s="119"/>
      <c r="H109" s="119"/>
      <c r="I109" s="119"/>
      <c r="J109" s="120">
        <f>J218</f>
        <v>0</v>
      </c>
      <c r="L109" s="117"/>
    </row>
    <row r="110" spans="1:47" s="10" customFormat="1" ht="19.95" customHeight="1" x14ac:dyDescent="0.2">
      <c r="B110" s="117"/>
      <c r="D110" s="118" t="s">
        <v>1072</v>
      </c>
      <c r="E110" s="119"/>
      <c r="F110" s="119"/>
      <c r="G110" s="119"/>
      <c r="H110" s="119"/>
      <c r="I110" s="119"/>
      <c r="J110" s="120">
        <f>J226</f>
        <v>0</v>
      </c>
      <c r="L110" s="117"/>
    </row>
    <row r="111" spans="1:47" s="10" customFormat="1" ht="19.95" customHeight="1" x14ac:dyDescent="0.2">
      <c r="B111" s="117"/>
      <c r="D111" s="118" t="s">
        <v>1073</v>
      </c>
      <c r="E111" s="119"/>
      <c r="F111" s="119"/>
      <c r="G111" s="119"/>
      <c r="H111" s="119"/>
      <c r="I111" s="119"/>
      <c r="J111" s="120">
        <f>J238</f>
        <v>0</v>
      </c>
      <c r="L111" s="117"/>
    </row>
    <row r="112" spans="1:47" s="10" customFormat="1" ht="19.95" customHeight="1" x14ac:dyDescent="0.2">
      <c r="B112" s="117"/>
      <c r="D112" s="118" t="s">
        <v>1074</v>
      </c>
      <c r="E112" s="119"/>
      <c r="F112" s="119"/>
      <c r="G112" s="119"/>
      <c r="H112" s="119"/>
      <c r="I112" s="119"/>
      <c r="J112" s="120">
        <f>J240</f>
        <v>0</v>
      </c>
      <c r="L112" s="117"/>
    </row>
    <row r="113" spans="1:31" s="10" customFormat="1" ht="19.95" customHeight="1" x14ac:dyDescent="0.2">
      <c r="B113" s="117"/>
      <c r="D113" s="118" t="s">
        <v>1075</v>
      </c>
      <c r="E113" s="119"/>
      <c r="F113" s="119"/>
      <c r="G113" s="119"/>
      <c r="H113" s="119"/>
      <c r="I113" s="119"/>
      <c r="J113" s="120">
        <f>J243</f>
        <v>0</v>
      </c>
      <c r="L113" s="117"/>
    </row>
    <row r="114" spans="1:31" s="10" customFormat="1" ht="19.95" customHeight="1" x14ac:dyDescent="0.2">
      <c r="B114" s="117"/>
      <c r="D114" s="118" t="s">
        <v>1076</v>
      </c>
      <c r="E114" s="119"/>
      <c r="F114" s="119"/>
      <c r="G114" s="119"/>
      <c r="H114" s="119"/>
      <c r="I114" s="119"/>
      <c r="J114" s="120">
        <f>J245</f>
        <v>0</v>
      </c>
      <c r="L114" s="117"/>
    </row>
    <row r="115" spans="1:31" s="10" customFormat="1" ht="19.95" customHeight="1" x14ac:dyDescent="0.2">
      <c r="B115" s="117"/>
      <c r="D115" s="118" t="s">
        <v>1077</v>
      </c>
      <c r="E115" s="119"/>
      <c r="F115" s="119"/>
      <c r="G115" s="119"/>
      <c r="H115" s="119"/>
      <c r="I115" s="119"/>
      <c r="J115" s="120">
        <f>J249</f>
        <v>0</v>
      </c>
      <c r="L115" s="117"/>
    </row>
    <row r="116" spans="1:31" s="10" customFormat="1" ht="19.95" customHeight="1" x14ac:dyDescent="0.2">
      <c r="B116" s="117"/>
      <c r="D116" s="118" t="s">
        <v>1078</v>
      </c>
      <c r="E116" s="119"/>
      <c r="F116" s="119"/>
      <c r="G116" s="119"/>
      <c r="H116" s="119"/>
      <c r="I116" s="119"/>
      <c r="J116" s="120">
        <f>J253</f>
        <v>0</v>
      </c>
      <c r="L116" s="117"/>
    </row>
    <row r="117" spans="1:31" s="10" customFormat="1" ht="19.95" customHeight="1" x14ac:dyDescent="0.2">
      <c r="B117" s="117"/>
      <c r="D117" s="118" t="s">
        <v>1079</v>
      </c>
      <c r="E117" s="119"/>
      <c r="F117" s="119"/>
      <c r="G117" s="119"/>
      <c r="H117" s="119"/>
      <c r="I117" s="119"/>
      <c r="J117" s="120">
        <f>J257</f>
        <v>0</v>
      </c>
      <c r="L117" s="117"/>
    </row>
    <row r="118" spans="1:31" s="10" customFormat="1" ht="19.95" customHeight="1" x14ac:dyDescent="0.2">
      <c r="B118" s="117"/>
      <c r="D118" s="118" t="s">
        <v>1080</v>
      </c>
      <c r="E118" s="119"/>
      <c r="F118" s="119"/>
      <c r="G118" s="119"/>
      <c r="H118" s="119"/>
      <c r="I118" s="119"/>
      <c r="J118" s="120">
        <f>J259</f>
        <v>0</v>
      </c>
      <c r="L118" s="117"/>
    </row>
    <row r="119" spans="1:31" s="9" customFormat="1" ht="24.9" customHeight="1" x14ac:dyDescent="0.2">
      <c r="B119" s="113"/>
      <c r="D119" s="114" t="s">
        <v>222</v>
      </c>
      <c r="E119" s="115"/>
      <c r="F119" s="115"/>
      <c r="G119" s="115"/>
      <c r="H119" s="115"/>
      <c r="I119" s="115"/>
      <c r="J119" s="116">
        <f>J261</f>
        <v>0</v>
      </c>
      <c r="L119" s="113"/>
    </row>
    <row r="120" spans="1:31" s="2" customFormat="1" ht="21.75" customHeight="1" x14ac:dyDescent="0.2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 x14ac:dyDescent="0.2">
      <c r="A121" s="29"/>
      <c r="B121" s="43"/>
      <c r="C121" s="44"/>
      <c r="D121" s="44"/>
      <c r="E121" s="44"/>
      <c r="F121" s="44"/>
      <c r="G121" s="44"/>
      <c r="H121" s="44"/>
      <c r="I121" s="44"/>
      <c r="J121" s="44"/>
      <c r="K121" s="44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" customHeight="1" x14ac:dyDescent="0.2">
      <c r="A125" s="29"/>
      <c r="B125" s="45"/>
      <c r="C125" s="46"/>
      <c r="D125" s="46"/>
      <c r="E125" s="46"/>
      <c r="F125" s="46"/>
      <c r="G125" s="46"/>
      <c r="H125" s="46"/>
      <c r="I125" s="46"/>
      <c r="J125" s="46"/>
      <c r="K125" s="46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" customHeight="1" x14ac:dyDescent="0.2">
      <c r="A126" s="29"/>
      <c r="B126" s="30"/>
      <c r="C126" s="18" t="s">
        <v>224</v>
      </c>
      <c r="D126" s="29"/>
      <c r="E126" s="29"/>
      <c r="F126" s="29"/>
      <c r="G126" s="29"/>
      <c r="H126" s="29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15</v>
      </c>
      <c r="D128" s="29"/>
      <c r="E128" s="29"/>
      <c r="F128" s="29"/>
      <c r="G128" s="29"/>
      <c r="H128" s="29"/>
      <c r="I128" s="29"/>
      <c r="J128" s="29"/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 x14ac:dyDescent="0.2">
      <c r="A129" s="29"/>
      <c r="B129" s="30"/>
      <c r="C129" s="29"/>
      <c r="D129" s="29"/>
      <c r="E129" s="241" t="str">
        <f>E7</f>
        <v>SOŠ hotelových služieb a dopravy – modernizácia odborného vzdelávania</v>
      </c>
      <c r="F129" s="242"/>
      <c r="G129" s="242"/>
      <c r="H129" s="242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 x14ac:dyDescent="0.2">
      <c r="B130" s="17"/>
      <c r="C130" s="24" t="s">
        <v>201</v>
      </c>
      <c r="L130" s="17"/>
    </row>
    <row r="131" spans="1:65" s="2" customFormat="1" ht="23.25" customHeight="1" x14ac:dyDescent="0.2">
      <c r="A131" s="29"/>
      <c r="B131" s="30"/>
      <c r="C131" s="29"/>
      <c r="D131" s="29"/>
      <c r="E131" s="241" t="s">
        <v>202</v>
      </c>
      <c r="F131" s="240"/>
      <c r="G131" s="240"/>
      <c r="H131" s="240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 x14ac:dyDescent="0.2">
      <c r="A132" s="29"/>
      <c r="B132" s="30"/>
      <c r="C132" s="24" t="s">
        <v>203</v>
      </c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 x14ac:dyDescent="0.2">
      <c r="A133" s="29"/>
      <c r="B133" s="30"/>
      <c r="C133" s="29"/>
      <c r="D133" s="29"/>
      <c r="E133" s="214" t="str">
        <f>E11</f>
        <v>SO 01.1_E - ELI - Elektroinštalácie</v>
      </c>
      <c r="F133" s="240"/>
      <c r="G133" s="240"/>
      <c r="H133" s="240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 x14ac:dyDescent="0.2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3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 x14ac:dyDescent="0.2">
      <c r="A135" s="29"/>
      <c r="B135" s="30"/>
      <c r="C135" s="24" t="s">
        <v>19</v>
      </c>
      <c r="D135" s="29"/>
      <c r="E135" s="29"/>
      <c r="F135" s="22" t="str">
        <f>F14</f>
        <v>Lučenec</v>
      </c>
      <c r="G135" s="29"/>
      <c r="H135" s="29"/>
      <c r="I135" s="24" t="s">
        <v>21</v>
      </c>
      <c r="J135" s="51">
        <f>IF(J14="","",J14)</f>
        <v>44354</v>
      </c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 x14ac:dyDescent="0.2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 x14ac:dyDescent="0.2">
      <c r="A137" s="29"/>
      <c r="B137" s="30"/>
      <c r="C137" s="24" t="s">
        <v>22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28</v>
      </c>
      <c r="J137" s="27" t="str">
        <f>E23</f>
        <v>DESIGN ENGINEERING, a.s.</v>
      </c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 x14ac:dyDescent="0.2">
      <c r="A138" s="29"/>
      <c r="B138" s="30"/>
      <c r="C138" s="24" t="s">
        <v>26</v>
      </c>
      <c r="D138" s="29"/>
      <c r="E138" s="29"/>
      <c r="F138" s="22" t="str">
        <f>IF(E20="","",E20)</f>
        <v>Vyplň údaj</v>
      </c>
      <c r="G138" s="29"/>
      <c r="H138" s="29"/>
      <c r="I138" s="24" t="s">
        <v>33</v>
      </c>
      <c r="J138" s="27" t="str">
        <f>E26</f>
        <v xml:space="preserve"> </v>
      </c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 x14ac:dyDescent="0.2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3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 x14ac:dyDescent="0.2">
      <c r="A140" s="123"/>
      <c r="B140" s="124"/>
      <c r="C140" s="125" t="s">
        <v>225</v>
      </c>
      <c r="D140" s="126" t="s">
        <v>62</v>
      </c>
      <c r="E140" s="126" t="s">
        <v>58</v>
      </c>
      <c r="F140" s="126" t="s">
        <v>59</v>
      </c>
      <c r="G140" s="126" t="s">
        <v>226</v>
      </c>
      <c r="H140" s="126" t="s">
        <v>227</v>
      </c>
      <c r="I140" s="126" t="s">
        <v>228</v>
      </c>
      <c r="J140" s="127" t="s">
        <v>207</v>
      </c>
      <c r="K140" s="128" t="s">
        <v>229</v>
      </c>
      <c r="L140" s="129"/>
      <c r="M140" s="58" t="s">
        <v>1</v>
      </c>
      <c r="N140" s="59" t="s">
        <v>41</v>
      </c>
      <c r="O140" s="59" t="s">
        <v>230</v>
      </c>
      <c r="P140" s="59" t="s">
        <v>231</v>
      </c>
      <c r="Q140" s="59" t="s">
        <v>232</v>
      </c>
      <c r="R140" s="59" t="s">
        <v>233</v>
      </c>
      <c r="S140" s="59" t="s">
        <v>234</v>
      </c>
      <c r="T140" s="60" t="s">
        <v>235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</row>
    <row r="141" spans="1:65" s="2" customFormat="1" ht="22.95" customHeight="1" x14ac:dyDescent="0.3">
      <c r="A141" s="29"/>
      <c r="B141" s="30"/>
      <c r="C141" s="65" t="s">
        <v>208</v>
      </c>
      <c r="D141" s="29"/>
      <c r="E141" s="29"/>
      <c r="F141" s="29"/>
      <c r="G141" s="29"/>
      <c r="H141" s="29"/>
      <c r="I141" s="29"/>
      <c r="J141" s="130">
        <f>J142+J261</f>
        <v>0</v>
      </c>
      <c r="K141" s="29"/>
      <c r="L141" s="30"/>
      <c r="M141" s="61"/>
      <c r="N141" s="52"/>
      <c r="O141" s="62"/>
      <c r="P141" s="131" t="e">
        <f>P142+P261+#REF!</f>
        <v>#REF!</v>
      </c>
      <c r="Q141" s="62"/>
      <c r="R141" s="131" t="e">
        <f>R142+R261+#REF!</f>
        <v>#REF!</v>
      </c>
      <c r="S141" s="62"/>
      <c r="T141" s="132" t="e">
        <f>T142+T261+#REF!</f>
        <v>#REF!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76</v>
      </c>
      <c r="AU141" s="14" t="s">
        <v>209</v>
      </c>
      <c r="BK141" s="133" t="e">
        <f>BK142+BK261+#REF!</f>
        <v>#REF!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1081</v>
      </c>
      <c r="I142" s="137"/>
      <c r="J142" s="122">
        <f>BK142</f>
        <v>0</v>
      </c>
      <c r="L142" s="134"/>
      <c r="M142" s="138"/>
      <c r="N142" s="139"/>
      <c r="O142" s="139"/>
      <c r="P142" s="140">
        <f>P143+P153+P164+P168+P175+P196+P200+P205+P214+P218+P226+P238+P240+P243+P245+P249+P253+P257+P259</f>
        <v>0</v>
      </c>
      <c r="Q142" s="139"/>
      <c r="R142" s="140">
        <f>R143+R153+R164+R168+R175+R196+R200+R205+R214+R218+R226+R238+R240+R243+R245+R249+R253+R257+R259</f>
        <v>0</v>
      </c>
      <c r="S142" s="139"/>
      <c r="T142" s="141">
        <f>T143+T153+T164+T168+T175+T196+T200+T205+T214+T218+T226+T238+T240+T243+T245+T249+T253+T257+T259</f>
        <v>0</v>
      </c>
      <c r="AR142" s="135" t="s">
        <v>83</v>
      </c>
      <c r="AT142" s="142" t="s">
        <v>76</v>
      </c>
      <c r="AU142" s="142" t="s">
        <v>77</v>
      </c>
      <c r="AY142" s="135" t="s">
        <v>237</v>
      </c>
      <c r="BK142" s="143">
        <f>BK143+BK153+BK164+BK168+BK175+BK196+BK200+BK205+BK214+BK218+BK226+BK238+BK240+BK243+BK245+BK249+BK253+BK257+BK259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1082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SUM(P144:P152)</f>
        <v>0</v>
      </c>
      <c r="Q143" s="139"/>
      <c r="R143" s="140">
        <f>SUM(R144:R152)</f>
        <v>0</v>
      </c>
      <c r="S143" s="139"/>
      <c r="T143" s="141">
        <f>SUM(T144:T152)</f>
        <v>0</v>
      </c>
      <c r="AR143" s="135" t="s">
        <v>83</v>
      </c>
      <c r="AT143" s="142" t="s">
        <v>76</v>
      </c>
      <c r="AU143" s="142" t="s">
        <v>83</v>
      </c>
      <c r="AY143" s="135" t="s">
        <v>237</v>
      </c>
      <c r="BK143" s="143">
        <f>SUM(BK144:BK152)</f>
        <v>0</v>
      </c>
    </row>
    <row r="144" spans="1:65" s="2" customFormat="1" ht="21.75" customHeight="1" x14ac:dyDescent="0.2">
      <c r="A144" s="29"/>
      <c r="B144" s="146"/>
      <c r="C144" s="147" t="s">
        <v>83</v>
      </c>
      <c r="D144" s="147" t="s">
        <v>240</v>
      </c>
      <c r="E144" s="148"/>
      <c r="F144" s="149" t="s">
        <v>1083</v>
      </c>
      <c r="G144" s="150" t="s">
        <v>307</v>
      </c>
      <c r="H144" s="151">
        <v>3</v>
      </c>
      <c r="I144" s="152"/>
      <c r="J144" s="153">
        <f t="shared" ref="J144:J152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52" si="1">O144*H144</f>
        <v>0</v>
      </c>
      <c r="Q144" s="157">
        <v>0</v>
      </c>
      <c r="R144" s="157">
        <f t="shared" ref="R144:R152" si="2">Q144*H144</f>
        <v>0</v>
      </c>
      <c r="S144" s="157">
        <v>0</v>
      </c>
      <c r="T144" s="158">
        <f t="shared" ref="T144:T152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243</v>
      </c>
      <c r="AT144" s="159" t="s">
        <v>240</v>
      </c>
      <c r="AU144" s="159" t="s">
        <v>89</v>
      </c>
      <c r="AY144" s="14" t="s">
        <v>237</v>
      </c>
      <c r="BE144" s="160">
        <f t="shared" ref="BE144:BE152" si="4">IF(N144="základná",J144,0)</f>
        <v>0</v>
      </c>
      <c r="BF144" s="160">
        <f t="shared" ref="BF144:BF152" si="5">IF(N144="znížená",J144,0)</f>
        <v>0</v>
      </c>
      <c r="BG144" s="160">
        <f t="shared" ref="BG144:BG152" si="6">IF(N144="zákl. prenesená",J144,0)</f>
        <v>0</v>
      </c>
      <c r="BH144" s="160">
        <f t="shared" ref="BH144:BH152" si="7">IF(N144="zníž. prenesená",J144,0)</f>
        <v>0</v>
      </c>
      <c r="BI144" s="160">
        <f t="shared" ref="BI144:BI152" si="8">IF(N144="nulová",J144,0)</f>
        <v>0</v>
      </c>
      <c r="BJ144" s="14" t="s">
        <v>89</v>
      </c>
      <c r="BK144" s="160">
        <f t="shared" ref="BK144:BK152" si="9">ROUND(I144*H144,2)</f>
        <v>0</v>
      </c>
      <c r="BL144" s="14" t="s">
        <v>243</v>
      </c>
      <c r="BM144" s="159" t="s">
        <v>1084</v>
      </c>
    </row>
    <row r="145" spans="1:65" s="2" customFormat="1" ht="16.5" customHeight="1" x14ac:dyDescent="0.2">
      <c r="A145" s="29"/>
      <c r="B145" s="146"/>
      <c r="C145" s="147" t="s">
        <v>89</v>
      </c>
      <c r="D145" s="147" t="s">
        <v>240</v>
      </c>
      <c r="E145" s="148"/>
      <c r="F145" s="149" t="s">
        <v>1085</v>
      </c>
      <c r="G145" s="150" t="s">
        <v>307</v>
      </c>
      <c r="H145" s="151">
        <v>3</v>
      </c>
      <c r="I145" s="152"/>
      <c r="J145" s="153">
        <f t="shared" si="0"/>
        <v>0</v>
      </c>
      <c r="K145" s="154"/>
      <c r="L145" s="30"/>
      <c r="M145" s="155" t="s">
        <v>1</v>
      </c>
      <c r="N145" s="156" t="s">
        <v>43</v>
      </c>
      <c r="O145" s="54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243</v>
      </c>
      <c r="AT145" s="159" t="s">
        <v>240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243</v>
      </c>
      <c r="BM145" s="159" t="s">
        <v>1086</v>
      </c>
    </row>
    <row r="146" spans="1:65" s="2" customFormat="1" ht="16.5" customHeight="1" x14ac:dyDescent="0.2">
      <c r="A146" s="29"/>
      <c r="B146" s="146"/>
      <c r="C146" s="147" t="s">
        <v>247</v>
      </c>
      <c r="D146" s="147" t="s">
        <v>240</v>
      </c>
      <c r="E146" s="148"/>
      <c r="F146" s="149" t="s">
        <v>1087</v>
      </c>
      <c r="G146" s="150" t="s">
        <v>307</v>
      </c>
      <c r="H146" s="151">
        <v>3</v>
      </c>
      <c r="I146" s="152"/>
      <c r="J146" s="153">
        <f t="shared" si="0"/>
        <v>0</v>
      </c>
      <c r="K146" s="154"/>
      <c r="L146" s="30"/>
      <c r="M146" s="155" t="s">
        <v>1</v>
      </c>
      <c r="N146" s="156" t="s">
        <v>43</v>
      </c>
      <c r="O146" s="54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243</v>
      </c>
      <c r="AT146" s="159" t="s">
        <v>240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243</v>
      </c>
      <c r="BM146" s="159" t="s">
        <v>1088</v>
      </c>
    </row>
    <row r="147" spans="1:65" s="2" customFormat="1" ht="16.5" customHeight="1" x14ac:dyDescent="0.2">
      <c r="A147" s="29"/>
      <c r="B147" s="146"/>
      <c r="C147" s="147" t="s">
        <v>243</v>
      </c>
      <c r="D147" s="147" t="s">
        <v>240</v>
      </c>
      <c r="E147" s="148"/>
      <c r="F147" s="149" t="s">
        <v>1089</v>
      </c>
      <c r="G147" s="150" t="s">
        <v>376</v>
      </c>
      <c r="H147" s="151">
        <v>9</v>
      </c>
      <c r="I147" s="152"/>
      <c r="J147" s="153">
        <f t="shared" si="0"/>
        <v>0</v>
      </c>
      <c r="K147" s="154"/>
      <c r="L147" s="30"/>
      <c r="M147" s="155" t="s">
        <v>1</v>
      </c>
      <c r="N147" s="156" t="s">
        <v>43</v>
      </c>
      <c r="O147" s="54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243</v>
      </c>
      <c r="AT147" s="159" t="s">
        <v>240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243</v>
      </c>
      <c r="BM147" s="159" t="s">
        <v>1090</v>
      </c>
    </row>
    <row r="148" spans="1:65" s="2" customFormat="1" ht="16.5" customHeight="1" x14ac:dyDescent="0.2">
      <c r="A148" s="29"/>
      <c r="B148" s="146"/>
      <c r="C148" s="147" t="s">
        <v>252</v>
      </c>
      <c r="D148" s="147" t="s">
        <v>240</v>
      </c>
      <c r="E148" s="148"/>
      <c r="F148" s="149" t="s">
        <v>1091</v>
      </c>
      <c r="G148" s="150" t="s">
        <v>376</v>
      </c>
      <c r="H148" s="151">
        <v>36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243</v>
      </c>
      <c r="BM148" s="159" t="s">
        <v>1092</v>
      </c>
    </row>
    <row r="149" spans="1:65" s="2" customFormat="1" ht="21.75" customHeight="1" x14ac:dyDescent="0.2">
      <c r="A149" s="29"/>
      <c r="B149" s="146"/>
      <c r="C149" s="147" t="s">
        <v>238</v>
      </c>
      <c r="D149" s="147" t="s">
        <v>240</v>
      </c>
      <c r="E149" s="148"/>
      <c r="F149" s="149" t="s">
        <v>1093</v>
      </c>
      <c r="G149" s="150" t="s">
        <v>307</v>
      </c>
      <c r="H149" s="151">
        <v>3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243</v>
      </c>
      <c r="BM149" s="159" t="s">
        <v>1094</v>
      </c>
    </row>
    <row r="150" spans="1:65" s="2" customFormat="1" ht="21.75" customHeight="1" x14ac:dyDescent="0.2">
      <c r="A150" s="29"/>
      <c r="B150" s="146"/>
      <c r="C150" s="147" t="s">
        <v>259</v>
      </c>
      <c r="D150" s="147" t="s">
        <v>240</v>
      </c>
      <c r="E150" s="148"/>
      <c r="F150" s="149" t="s">
        <v>1095</v>
      </c>
      <c r="G150" s="150" t="s">
        <v>307</v>
      </c>
      <c r="H150" s="151">
        <v>24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243</v>
      </c>
      <c r="BM150" s="159" t="s">
        <v>1096</v>
      </c>
    </row>
    <row r="151" spans="1:65" s="2" customFormat="1" ht="16.5" customHeight="1" x14ac:dyDescent="0.2">
      <c r="A151" s="29"/>
      <c r="B151" s="146"/>
      <c r="C151" s="147" t="s">
        <v>262</v>
      </c>
      <c r="D151" s="147" t="s">
        <v>240</v>
      </c>
      <c r="E151" s="148"/>
      <c r="F151" s="149" t="s">
        <v>1097</v>
      </c>
      <c r="G151" s="150" t="s">
        <v>376</v>
      </c>
      <c r="H151" s="151">
        <v>3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243</v>
      </c>
      <c r="BM151" s="159" t="s">
        <v>1098</v>
      </c>
    </row>
    <row r="152" spans="1:65" s="2" customFormat="1" ht="16.5" customHeight="1" x14ac:dyDescent="0.2">
      <c r="A152" s="29"/>
      <c r="B152" s="146"/>
      <c r="C152" s="147" t="s">
        <v>257</v>
      </c>
      <c r="D152" s="147" t="s">
        <v>240</v>
      </c>
      <c r="E152" s="148"/>
      <c r="F152" s="149" t="s">
        <v>1099</v>
      </c>
      <c r="G152" s="150" t="s">
        <v>1100</v>
      </c>
      <c r="H152" s="151">
        <v>3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243</v>
      </c>
      <c r="BM152" s="159" t="s">
        <v>1101</v>
      </c>
    </row>
    <row r="153" spans="1:65" s="12" customFormat="1" ht="22.95" customHeight="1" x14ac:dyDescent="0.25">
      <c r="B153" s="134"/>
      <c r="D153" s="135" t="s">
        <v>76</v>
      </c>
      <c r="E153" s="144"/>
      <c r="F153" s="144" t="s">
        <v>1102</v>
      </c>
      <c r="I153" s="137"/>
      <c r="J153" s="145">
        <f>BK153</f>
        <v>0</v>
      </c>
      <c r="L153" s="134"/>
      <c r="M153" s="138"/>
      <c r="N153" s="139"/>
      <c r="O153" s="139"/>
      <c r="P153" s="140">
        <f>SUM(P154:P163)</f>
        <v>0</v>
      </c>
      <c r="Q153" s="139"/>
      <c r="R153" s="140">
        <f>SUM(R154:R163)</f>
        <v>0</v>
      </c>
      <c r="S153" s="139"/>
      <c r="T153" s="141">
        <f>SUM(T154:T163)</f>
        <v>0</v>
      </c>
      <c r="AR153" s="135" t="s">
        <v>83</v>
      </c>
      <c r="AT153" s="142" t="s">
        <v>76</v>
      </c>
      <c r="AU153" s="142" t="s">
        <v>83</v>
      </c>
      <c r="AY153" s="135" t="s">
        <v>237</v>
      </c>
      <c r="BK153" s="143">
        <f>SUM(BK154:BK163)</f>
        <v>0</v>
      </c>
    </row>
    <row r="154" spans="1:65" s="2" customFormat="1" ht="21.75" customHeight="1" x14ac:dyDescent="0.2">
      <c r="A154" s="29"/>
      <c r="B154" s="146"/>
      <c r="C154" s="147" t="s">
        <v>268</v>
      </c>
      <c r="D154" s="147" t="s">
        <v>240</v>
      </c>
      <c r="E154" s="148"/>
      <c r="F154" s="149" t="s">
        <v>1083</v>
      </c>
      <c r="G154" s="150" t="s">
        <v>307</v>
      </c>
      <c r="H154" s="151">
        <v>3</v>
      </c>
      <c r="I154" s="152"/>
      <c r="J154" s="153">
        <f t="shared" ref="J154:J163" si="10">ROUND(I154*H154,2)</f>
        <v>0</v>
      </c>
      <c r="K154" s="154"/>
      <c r="L154" s="30"/>
      <c r="M154" s="155" t="s">
        <v>1</v>
      </c>
      <c r="N154" s="156" t="s">
        <v>43</v>
      </c>
      <c r="O154" s="54"/>
      <c r="P154" s="157">
        <f t="shared" ref="P154:P163" si="11">O154*H154</f>
        <v>0</v>
      </c>
      <c r="Q154" s="157">
        <v>0</v>
      </c>
      <c r="R154" s="157">
        <f t="shared" ref="R154:R163" si="12">Q154*H154</f>
        <v>0</v>
      </c>
      <c r="S154" s="157">
        <v>0</v>
      </c>
      <c r="T154" s="158">
        <f t="shared" ref="T154:T163" si="13"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243</v>
      </c>
      <c r="AT154" s="159" t="s">
        <v>240</v>
      </c>
      <c r="AU154" s="159" t="s">
        <v>89</v>
      </c>
      <c r="AY154" s="14" t="s">
        <v>237</v>
      </c>
      <c r="BE154" s="160">
        <f t="shared" ref="BE154:BE163" si="14">IF(N154="základná",J154,0)</f>
        <v>0</v>
      </c>
      <c r="BF154" s="160">
        <f t="shared" ref="BF154:BF163" si="15">IF(N154="znížená",J154,0)</f>
        <v>0</v>
      </c>
      <c r="BG154" s="160">
        <f t="shared" ref="BG154:BG163" si="16">IF(N154="zákl. prenesená",J154,0)</f>
        <v>0</v>
      </c>
      <c r="BH154" s="160">
        <f t="shared" ref="BH154:BH163" si="17">IF(N154="zníž. prenesená",J154,0)</f>
        <v>0</v>
      </c>
      <c r="BI154" s="160">
        <f t="shared" ref="BI154:BI163" si="18">IF(N154="nulová",J154,0)</f>
        <v>0</v>
      </c>
      <c r="BJ154" s="14" t="s">
        <v>89</v>
      </c>
      <c r="BK154" s="160">
        <f t="shared" ref="BK154:BK163" si="19">ROUND(I154*H154,2)</f>
        <v>0</v>
      </c>
      <c r="BL154" s="14" t="s">
        <v>243</v>
      </c>
      <c r="BM154" s="159" t="s">
        <v>1103</v>
      </c>
    </row>
    <row r="155" spans="1:65" s="2" customFormat="1" ht="21.75" customHeight="1" x14ac:dyDescent="0.2">
      <c r="A155" s="29"/>
      <c r="B155" s="146"/>
      <c r="C155" s="147" t="s">
        <v>271</v>
      </c>
      <c r="D155" s="147" t="s">
        <v>240</v>
      </c>
      <c r="E155" s="148"/>
      <c r="F155" s="149" t="s">
        <v>1104</v>
      </c>
      <c r="G155" s="150" t="s">
        <v>307</v>
      </c>
      <c r="H155" s="151">
        <v>3</v>
      </c>
      <c r="I155" s="152"/>
      <c r="J155" s="153">
        <f t="shared" si="10"/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243</v>
      </c>
      <c r="BM155" s="159" t="s">
        <v>1105</v>
      </c>
    </row>
    <row r="156" spans="1:65" s="2" customFormat="1" ht="16.5" customHeight="1" x14ac:dyDescent="0.2">
      <c r="A156" s="29"/>
      <c r="B156" s="146"/>
      <c r="C156" s="147" t="s">
        <v>274</v>
      </c>
      <c r="D156" s="147" t="s">
        <v>240</v>
      </c>
      <c r="E156" s="148"/>
      <c r="F156" s="149" t="s">
        <v>1085</v>
      </c>
      <c r="G156" s="150" t="s">
        <v>307</v>
      </c>
      <c r="H156" s="151">
        <v>3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0</v>
      </c>
      <c r="R156" s="157">
        <f t="shared" si="12"/>
        <v>0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243</v>
      </c>
      <c r="AT156" s="159" t="s">
        <v>240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243</v>
      </c>
      <c r="BM156" s="159" t="s">
        <v>1106</v>
      </c>
    </row>
    <row r="157" spans="1:65" s="2" customFormat="1" ht="16.5" customHeight="1" x14ac:dyDescent="0.2">
      <c r="A157" s="29"/>
      <c r="B157" s="146"/>
      <c r="C157" s="147" t="s">
        <v>277</v>
      </c>
      <c r="D157" s="147" t="s">
        <v>240</v>
      </c>
      <c r="E157" s="148"/>
      <c r="F157" s="149" t="s">
        <v>1087</v>
      </c>
      <c r="G157" s="150" t="s">
        <v>307</v>
      </c>
      <c r="H157" s="151">
        <v>3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0</v>
      </c>
      <c r="R157" s="157">
        <f t="shared" si="12"/>
        <v>0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243</v>
      </c>
      <c r="BM157" s="159" t="s">
        <v>1107</v>
      </c>
    </row>
    <row r="158" spans="1:65" s="2" customFormat="1" ht="16.5" customHeight="1" x14ac:dyDescent="0.2">
      <c r="A158" s="29"/>
      <c r="B158" s="146"/>
      <c r="C158" s="147" t="s">
        <v>280</v>
      </c>
      <c r="D158" s="147" t="s">
        <v>240</v>
      </c>
      <c r="E158" s="148"/>
      <c r="F158" s="149" t="s">
        <v>1089</v>
      </c>
      <c r="G158" s="150" t="s">
        <v>376</v>
      </c>
      <c r="H158" s="151">
        <v>9</v>
      </c>
      <c r="I158" s="152"/>
      <c r="J158" s="153">
        <f t="shared" si="1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1"/>
        <v>0</v>
      </c>
      <c r="Q158" s="157">
        <v>0</v>
      </c>
      <c r="R158" s="157">
        <f t="shared" si="12"/>
        <v>0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243</v>
      </c>
      <c r="AT158" s="159" t="s">
        <v>240</v>
      </c>
      <c r="AU158" s="159" t="s">
        <v>89</v>
      </c>
      <c r="AY158" s="14" t="s">
        <v>237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243</v>
      </c>
      <c r="BM158" s="159" t="s">
        <v>1108</v>
      </c>
    </row>
    <row r="159" spans="1:65" s="2" customFormat="1" ht="16.5" customHeight="1" x14ac:dyDescent="0.2">
      <c r="A159" s="29"/>
      <c r="B159" s="146"/>
      <c r="C159" s="147" t="s">
        <v>283</v>
      </c>
      <c r="D159" s="147" t="s">
        <v>240</v>
      </c>
      <c r="E159" s="148"/>
      <c r="F159" s="149" t="s">
        <v>1091</v>
      </c>
      <c r="G159" s="150" t="s">
        <v>376</v>
      </c>
      <c r="H159" s="151">
        <v>36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</v>
      </c>
      <c r="R159" s="157">
        <f t="shared" si="12"/>
        <v>0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243</v>
      </c>
      <c r="BM159" s="159" t="s">
        <v>1109</v>
      </c>
    </row>
    <row r="160" spans="1:65" s="2" customFormat="1" ht="21.75" customHeight="1" x14ac:dyDescent="0.2">
      <c r="A160" s="29"/>
      <c r="B160" s="146"/>
      <c r="C160" s="147" t="s">
        <v>286</v>
      </c>
      <c r="D160" s="147" t="s">
        <v>240</v>
      </c>
      <c r="E160" s="148"/>
      <c r="F160" s="149" t="s">
        <v>1093</v>
      </c>
      <c r="G160" s="150" t="s">
        <v>307</v>
      </c>
      <c r="H160" s="151">
        <v>3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0</v>
      </c>
      <c r="R160" s="157">
        <f t="shared" si="12"/>
        <v>0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243</v>
      </c>
      <c r="BM160" s="159" t="s">
        <v>1110</v>
      </c>
    </row>
    <row r="161" spans="1:65" s="2" customFormat="1" ht="21.75" customHeight="1" x14ac:dyDescent="0.2">
      <c r="A161" s="29"/>
      <c r="B161" s="146"/>
      <c r="C161" s="147" t="s">
        <v>291</v>
      </c>
      <c r="D161" s="147" t="s">
        <v>240</v>
      </c>
      <c r="E161" s="148"/>
      <c r="F161" s="149" t="s">
        <v>1095</v>
      </c>
      <c r="G161" s="150" t="s">
        <v>307</v>
      </c>
      <c r="H161" s="151">
        <v>27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243</v>
      </c>
      <c r="BM161" s="159" t="s">
        <v>1111</v>
      </c>
    </row>
    <row r="162" spans="1:65" s="2" customFormat="1" ht="16.5" customHeight="1" x14ac:dyDescent="0.2">
      <c r="A162" s="29"/>
      <c r="B162" s="146"/>
      <c r="C162" s="147" t="s">
        <v>294</v>
      </c>
      <c r="D162" s="147" t="s">
        <v>240</v>
      </c>
      <c r="E162" s="148"/>
      <c r="F162" s="149" t="s">
        <v>1097</v>
      </c>
      <c r="G162" s="150" t="s">
        <v>376</v>
      </c>
      <c r="H162" s="151">
        <v>3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0</v>
      </c>
      <c r="R162" s="157">
        <f t="shared" si="12"/>
        <v>0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243</v>
      </c>
      <c r="BM162" s="159" t="s">
        <v>1112</v>
      </c>
    </row>
    <row r="163" spans="1:65" s="2" customFormat="1" ht="16.5" customHeight="1" x14ac:dyDescent="0.2">
      <c r="A163" s="29"/>
      <c r="B163" s="146"/>
      <c r="C163" s="147" t="s">
        <v>297</v>
      </c>
      <c r="D163" s="147" t="s">
        <v>240</v>
      </c>
      <c r="E163" s="148"/>
      <c r="F163" s="149" t="s">
        <v>1099</v>
      </c>
      <c r="G163" s="150" t="s">
        <v>1100</v>
      </c>
      <c r="H163" s="151">
        <v>3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243</v>
      </c>
      <c r="AT163" s="159" t="s">
        <v>240</v>
      </c>
      <c r="AU163" s="159" t="s">
        <v>89</v>
      </c>
      <c r="AY163" s="14" t="s">
        <v>237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243</v>
      </c>
      <c r="BM163" s="159" t="s">
        <v>1113</v>
      </c>
    </row>
    <row r="164" spans="1:65" s="12" customFormat="1" ht="22.95" customHeight="1" x14ac:dyDescent="0.25">
      <c r="B164" s="134"/>
      <c r="D164" s="135" t="s">
        <v>76</v>
      </c>
      <c r="E164" s="144"/>
      <c r="F164" s="144" t="s">
        <v>1114</v>
      </c>
      <c r="I164" s="137"/>
      <c r="J164" s="145">
        <f>BK164</f>
        <v>0</v>
      </c>
      <c r="L164" s="134"/>
      <c r="M164" s="138"/>
      <c r="N164" s="139"/>
      <c r="O164" s="139"/>
      <c r="P164" s="140">
        <f>SUM(P165:P167)</f>
        <v>0</v>
      </c>
      <c r="Q164" s="139"/>
      <c r="R164" s="140">
        <f>SUM(R165:R167)</f>
        <v>0</v>
      </c>
      <c r="S164" s="139"/>
      <c r="T164" s="141">
        <f>SUM(T165:T167)</f>
        <v>0</v>
      </c>
      <c r="AR164" s="135" t="s">
        <v>83</v>
      </c>
      <c r="AT164" s="142" t="s">
        <v>76</v>
      </c>
      <c r="AU164" s="142" t="s">
        <v>83</v>
      </c>
      <c r="AY164" s="135" t="s">
        <v>237</v>
      </c>
      <c r="BK164" s="143">
        <f>SUM(BK165:BK167)</f>
        <v>0</v>
      </c>
    </row>
    <row r="165" spans="1:65" s="2" customFormat="1" ht="21.75" customHeight="1" x14ac:dyDescent="0.2">
      <c r="A165" s="29"/>
      <c r="B165" s="146"/>
      <c r="C165" s="147" t="s">
        <v>7</v>
      </c>
      <c r="D165" s="147" t="s">
        <v>240</v>
      </c>
      <c r="E165" s="148"/>
      <c r="F165" s="149" t="s">
        <v>1115</v>
      </c>
      <c r="G165" s="150" t="s">
        <v>307</v>
      </c>
      <c r="H165" s="151">
        <v>6</v>
      </c>
      <c r="I165" s="152"/>
      <c r="J165" s="153">
        <f>ROUND(I165*H165,2)</f>
        <v>0</v>
      </c>
      <c r="K165" s="154"/>
      <c r="L165" s="30"/>
      <c r="M165" s="155" t="s">
        <v>1</v>
      </c>
      <c r="N165" s="156" t="s">
        <v>43</v>
      </c>
      <c r="O165" s="54"/>
      <c r="P165" s="157">
        <f>O165*H165</f>
        <v>0</v>
      </c>
      <c r="Q165" s="157">
        <v>0</v>
      </c>
      <c r="R165" s="157">
        <f>Q165*H165</f>
        <v>0</v>
      </c>
      <c r="S165" s="157">
        <v>0</v>
      </c>
      <c r="T165" s="158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4" t="s">
        <v>89</v>
      </c>
      <c r="BK165" s="160">
        <f>ROUND(I165*H165,2)</f>
        <v>0</v>
      </c>
      <c r="BL165" s="14" t="s">
        <v>243</v>
      </c>
      <c r="BM165" s="159" t="s">
        <v>1116</v>
      </c>
    </row>
    <row r="166" spans="1:65" s="2" customFormat="1" ht="21.75" customHeight="1" x14ac:dyDescent="0.2">
      <c r="A166" s="29"/>
      <c r="B166" s="146"/>
      <c r="C166" s="147" t="s">
        <v>305</v>
      </c>
      <c r="D166" s="147" t="s">
        <v>240</v>
      </c>
      <c r="E166" s="148"/>
      <c r="F166" s="149" t="s">
        <v>1117</v>
      </c>
      <c r="G166" s="150" t="s">
        <v>307</v>
      </c>
      <c r="H166" s="151">
        <v>6</v>
      </c>
      <c r="I166" s="152"/>
      <c r="J166" s="153">
        <f>ROUND(I166*H166,2)</f>
        <v>0</v>
      </c>
      <c r="K166" s="154"/>
      <c r="L166" s="30"/>
      <c r="M166" s="155" t="s">
        <v>1</v>
      </c>
      <c r="N166" s="156" t="s">
        <v>43</v>
      </c>
      <c r="O166" s="54"/>
      <c r="P166" s="157">
        <f>O166*H166</f>
        <v>0</v>
      </c>
      <c r="Q166" s="157">
        <v>0</v>
      </c>
      <c r="R166" s="157">
        <f>Q166*H166</f>
        <v>0</v>
      </c>
      <c r="S166" s="157">
        <v>0</v>
      </c>
      <c r="T166" s="158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243</v>
      </c>
      <c r="AT166" s="159" t="s">
        <v>240</v>
      </c>
      <c r="AU166" s="159" t="s">
        <v>89</v>
      </c>
      <c r="AY166" s="14" t="s">
        <v>237</v>
      </c>
      <c r="BE166" s="160">
        <f>IF(N166="základná",J166,0)</f>
        <v>0</v>
      </c>
      <c r="BF166" s="160">
        <f>IF(N166="znížená",J166,0)</f>
        <v>0</v>
      </c>
      <c r="BG166" s="160">
        <f>IF(N166="zákl. prenesená",J166,0)</f>
        <v>0</v>
      </c>
      <c r="BH166" s="160">
        <f>IF(N166="zníž. prenesená",J166,0)</f>
        <v>0</v>
      </c>
      <c r="BI166" s="160">
        <f>IF(N166="nulová",J166,0)</f>
        <v>0</v>
      </c>
      <c r="BJ166" s="14" t="s">
        <v>89</v>
      </c>
      <c r="BK166" s="160">
        <f>ROUND(I166*H166,2)</f>
        <v>0</v>
      </c>
      <c r="BL166" s="14" t="s">
        <v>243</v>
      </c>
      <c r="BM166" s="159" t="s">
        <v>1118</v>
      </c>
    </row>
    <row r="167" spans="1:65" s="2" customFormat="1" ht="16.5" customHeight="1" x14ac:dyDescent="0.2">
      <c r="A167" s="29"/>
      <c r="B167" s="146"/>
      <c r="C167" s="147" t="s">
        <v>309</v>
      </c>
      <c r="D167" s="147" t="s">
        <v>240</v>
      </c>
      <c r="E167" s="148"/>
      <c r="F167" s="149" t="s">
        <v>1119</v>
      </c>
      <c r="G167" s="150" t="s">
        <v>307</v>
      </c>
      <c r="H167" s="151">
        <v>6</v>
      </c>
      <c r="I167" s="152"/>
      <c r="J167" s="153">
        <f>ROUND(I167*H167,2)</f>
        <v>0</v>
      </c>
      <c r="K167" s="154"/>
      <c r="L167" s="30"/>
      <c r="M167" s="155" t="s">
        <v>1</v>
      </c>
      <c r="N167" s="156" t="s">
        <v>43</v>
      </c>
      <c r="O167" s="54"/>
      <c r="P167" s="157">
        <f>O167*H167</f>
        <v>0</v>
      </c>
      <c r="Q167" s="157">
        <v>0</v>
      </c>
      <c r="R167" s="157">
        <f>Q167*H167</f>
        <v>0</v>
      </c>
      <c r="S167" s="157">
        <v>0</v>
      </c>
      <c r="T167" s="158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243</v>
      </c>
      <c r="AT167" s="159" t="s">
        <v>240</v>
      </c>
      <c r="AU167" s="159" t="s">
        <v>89</v>
      </c>
      <c r="AY167" s="14" t="s">
        <v>237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4" t="s">
        <v>89</v>
      </c>
      <c r="BK167" s="160">
        <f>ROUND(I167*H167,2)</f>
        <v>0</v>
      </c>
      <c r="BL167" s="14" t="s">
        <v>243</v>
      </c>
      <c r="BM167" s="159" t="s">
        <v>1120</v>
      </c>
    </row>
    <row r="168" spans="1:65" s="12" customFormat="1" ht="22.95" customHeight="1" x14ac:dyDescent="0.25">
      <c r="B168" s="134"/>
      <c r="D168" s="135" t="s">
        <v>76</v>
      </c>
      <c r="E168" s="144"/>
      <c r="F168" s="144" t="s">
        <v>1121</v>
      </c>
      <c r="I168" s="137"/>
      <c r="J168" s="145">
        <f>BK168</f>
        <v>0</v>
      </c>
      <c r="L168" s="134"/>
      <c r="M168" s="138"/>
      <c r="N168" s="139"/>
      <c r="O168" s="139"/>
      <c r="P168" s="140">
        <f>SUM(P169:P174)</f>
        <v>0</v>
      </c>
      <c r="Q168" s="139"/>
      <c r="R168" s="140">
        <f>SUM(R169:R174)</f>
        <v>0</v>
      </c>
      <c r="S168" s="139"/>
      <c r="T168" s="141">
        <f>SUM(T169:T174)</f>
        <v>0</v>
      </c>
      <c r="AR168" s="135" t="s">
        <v>83</v>
      </c>
      <c r="AT168" s="142" t="s">
        <v>76</v>
      </c>
      <c r="AU168" s="142" t="s">
        <v>83</v>
      </c>
      <c r="AY168" s="135" t="s">
        <v>237</v>
      </c>
      <c r="BK168" s="143">
        <f>SUM(BK169:BK174)</f>
        <v>0</v>
      </c>
    </row>
    <row r="169" spans="1:65" s="2" customFormat="1" ht="16.5" customHeight="1" x14ac:dyDescent="0.2">
      <c r="A169" s="29"/>
      <c r="B169" s="146"/>
      <c r="C169" s="147" t="s">
        <v>314</v>
      </c>
      <c r="D169" s="147" t="s">
        <v>240</v>
      </c>
      <c r="E169" s="148"/>
      <c r="F169" s="149" t="s">
        <v>1122</v>
      </c>
      <c r="G169" s="150" t="s">
        <v>376</v>
      </c>
      <c r="H169" s="151">
        <v>95</v>
      </c>
      <c r="I169" s="152"/>
      <c r="J169" s="153">
        <f t="shared" ref="J169:J174" si="20">ROUND(I169*H169,2)</f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ref="P169:P174" si="21">O169*H169</f>
        <v>0</v>
      </c>
      <c r="Q169" s="157">
        <v>0</v>
      </c>
      <c r="R169" s="157">
        <f t="shared" ref="R169:R174" si="22">Q169*H169</f>
        <v>0</v>
      </c>
      <c r="S169" s="157">
        <v>0</v>
      </c>
      <c r="T169" s="158">
        <f t="shared" ref="T169:T174" si="2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243</v>
      </c>
      <c r="AT169" s="159" t="s">
        <v>240</v>
      </c>
      <c r="AU169" s="159" t="s">
        <v>89</v>
      </c>
      <c r="AY169" s="14" t="s">
        <v>237</v>
      </c>
      <c r="BE169" s="160">
        <f t="shared" ref="BE169:BE174" si="24">IF(N169="základná",J169,0)</f>
        <v>0</v>
      </c>
      <c r="BF169" s="160">
        <f t="shared" ref="BF169:BF174" si="25">IF(N169="znížená",J169,0)</f>
        <v>0</v>
      </c>
      <c r="BG169" s="160">
        <f t="shared" ref="BG169:BG174" si="26">IF(N169="zákl. prenesená",J169,0)</f>
        <v>0</v>
      </c>
      <c r="BH169" s="160">
        <f t="shared" ref="BH169:BH174" si="27">IF(N169="zníž. prenesená",J169,0)</f>
        <v>0</v>
      </c>
      <c r="BI169" s="160">
        <f t="shared" ref="BI169:BI174" si="28">IF(N169="nulová",J169,0)</f>
        <v>0</v>
      </c>
      <c r="BJ169" s="14" t="s">
        <v>89</v>
      </c>
      <c r="BK169" s="160">
        <f t="shared" ref="BK169:BK174" si="29">ROUND(I169*H169,2)</f>
        <v>0</v>
      </c>
      <c r="BL169" s="14" t="s">
        <v>243</v>
      </c>
      <c r="BM169" s="159" t="s">
        <v>1123</v>
      </c>
    </row>
    <row r="170" spans="1:65" s="2" customFormat="1" ht="16.5" customHeight="1" x14ac:dyDescent="0.2">
      <c r="A170" s="29"/>
      <c r="B170" s="146"/>
      <c r="C170" s="147" t="s">
        <v>317</v>
      </c>
      <c r="D170" s="147" t="s">
        <v>240</v>
      </c>
      <c r="E170" s="148"/>
      <c r="F170" s="149" t="s">
        <v>1124</v>
      </c>
      <c r="G170" s="150" t="s">
        <v>376</v>
      </c>
      <c r="H170" s="151">
        <v>135</v>
      </c>
      <c r="I170" s="152"/>
      <c r="J170" s="153">
        <f t="shared" si="2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21"/>
        <v>0</v>
      </c>
      <c r="Q170" s="157">
        <v>0</v>
      </c>
      <c r="R170" s="157">
        <f t="shared" si="22"/>
        <v>0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243</v>
      </c>
      <c r="BM170" s="159" t="s">
        <v>1125</v>
      </c>
    </row>
    <row r="171" spans="1:65" s="2" customFormat="1" ht="16.5" customHeight="1" x14ac:dyDescent="0.2">
      <c r="A171" s="29"/>
      <c r="B171" s="146"/>
      <c r="C171" s="147" t="s">
        <v>320</v>
      </c>
      <c r="D171" s="147" t="s">
        <v>240</v>
      </c>
      <c r="E171" s="148"/>
      <c r="F171" s="149" t="s">
        <v>1126</v>
      </c>
      <c r="G171" s="150" t="s">
        <v>376</v>
      </c>
      <c r="H171" s="151">
        <v>1215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0</v>
      </c>
      <c r="R171" s="157">
        <f t="shared" si="22"/>
        <v>0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243</v>
      </c>
      <c r="AT171" s="159" t="s">
        <v>240</v>
      </c>
      <c r="AU171" s="159" t="s">
        <v>89</v>
      </c>
      <c r="AY171" s="14" t="s">
        <v>237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243</v>
      </c>
      <c r="BM171" s="159" t="s">
        <v>1127</v>
      </c>
    </row>
    <row r="172" spans="1:65" s="2" customFormat="1" ht="16.5" customHeight="1" x14ac:dyDescent="0.2">
      <c r="A172" s="29"/>
      <c r="B172" s="146"/>
      <c r="C172" s="147" t="s">
        <v>323</v>
      </c>
      <c r="D172" s="147" t="s">
        <v>240</v>
      </c>
      <c r="E172" s="148"/>
      <c r="F172" s="149" t="s">
        <v>1128</v>
      </c>
      <c r="G172" s="150" t="s">
        <v>376</v>
      </c>
      <c r="H172" s="151">
        <v>4010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0</v>
      </c>
      <c r="R172" s="157">
        <f t="shared" si="22"/>
        <v>0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243</v>
      </c>
      <c r="BM172" s="159" t="s">
        <v>1129</v>
      </c>
    </row>
    <row r="173" spans="1:65" s="2" customFormat="1" ht="21.75" customHeight="1" x14ac:dyDescent="0.2">
      <c r="A173" s="29"/>
      <c r="B173" s="146"/>
      <c r="C173" s="147" t="s">
        <v>326</v>
      </c>
      <c r="D173" s="147" t="s">
        <v>240</v>
      </c>
      <c r="E173" s="148"/>
      <c r="F173" s="149" t="s">
        <v>4832</v>
      </c>
      <c r="G173" s="150" t="s">
        <v>307</v>
      </c>
      <c r="H173" s="151">
        <v>276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0</v>
      </c>
      <c r="R173" s="157">
        <f t="shared" si="22"/>
        <v>0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243</v>
      </c>
      <c r="AT173" s="159" t="s">
        <v>240</v>
      </c>
      <c r="AU173" s="159" t="s">
        <v>89</v>
      </c>
      <c r="AY173" s="14" t="s">
        <v>237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243</v>
      </c>
      <c r="BM173" s="159" t="s">
        <v>1130</v>
      </c>
    </row>
    <row r="174" spans="1:65" s="2" customFormat="1" ht="16.5" customHeight="1" x14ac:dyDescent="0.2">
      <c r="A174" s="29"/>
      <c r="B174" s="146"/>
      <c r="C174" s="147" t="s">
        <v>329</v>
      </c>
      <c r="D174" s="147" t="s">
        <v>240</v>
      </c>
      <c r="E174" s="148"/>
      <c r="F174" s="149" t="s">
        <v>1089</v>
      </c>
      <c r="G174" s="150" t="s">
        <v>376</v>
      </c>
      <c r="H174" s="151">
        <v>95</v>
      </c>
      <c r="I174" s="152"/>
      <c r="J174" s="153">
        <f t="shared" si="2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21"/>
        <v>0</v>
      </c>
      <c r="Q174" s="157">
        <v>0</v>
      </c>
      <c r="R174" s="157">
        <f t="shared" si="22"/>
        <v>0</v>
      </c>
      <c r="S174" s="157">
        <v>0</v>
      </c>
      <c r="T174" s="158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243</v>
      </c>
      <c r="AT174" s="159" t="s">
        <v>240</v>
      </c>
      <c r="AU174" s="159" t="s">
        <v>89</v>
      </c>
      <c r="AY174" s="14" t="s">
        <v>237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4" t="s">
        <v>89</v>
      </c>
      <c r="BK174" s="160">
        <f t="shared" si="29"/>
        <v>0</v>
      </c>
      <c r="BL174" s="14" t="s">
        <v>243</v>
      </c>
      <c r="BM174" s="159" t="s">
        <v>1131</v>
      </c>
    </row>
    <row r="175" spans="1:65" s="12" customFormat="1" ht="22.95" customHeight="1" x14ac:dyDescent="0.25">
      <c r="B175" s="134"/>
      <c r="D175" s="135" t="s">
        <v>76</v>
      </c>
      <c r="E175" s="144"/>
      <c r="F175" s="144" t="s">
        <v>1132</v>
      </c>
      <c r="I175" s="137"/>
      <c r="J175" s="145">
        <f>BK175</f>
        <v>0</v>
      </c>
      <c r="L175" s="134"/>
      <c r="M175" s="138"/>
      <c r="N175" s="139"/>
      <c r="O175" s="139"/>
      <c r="P175" s="140">
        <f>SUM(P176:P195)</f>
        <v>0</v>
      </c>
      <c r="Q175" s="139"/>
      <c r="R175" s="140">
        <f>SUM(R176:R195)</f>
        <v>0</v>
      </c>
      <c r="S175" s="139"/>
      <c r="T175" s="141">
        <f>SUM(T176:T195)</f>
        <v>0</v>
      </c>
      <c r="AR175" s="135" t="s">
        <v>83</v>
      </c>
      <c r="AT175" s="142" t="s">
        <v>76</v>
      </c>
      <c r="AU175" s="142" t="s">
        <v>83</v>
      </c>
      <c r="AY175" s="135" t="s">
        <v>237</v>
      </c>
      <c r="BK175" s="143">
        <f>SUM(BK176:BK195)</f>
        <v>0</v>
      </c>
    </row>
    <row r="176" spans="1:65" s="2" customFormat="1" ht="16.5" customHeight="1" x14ac:dyDescent="0.2">
      <c r="A176" s="29"/>
      <c r="B176" s="146"/>
      <c r="C176" s="147" t="s">
        <v>332</v>
      </c>
      <c r="D176" s="147" t="s">
        <v>240</v>
      </c>
      <c r="E176" s="148"/>
      <c r="F176" s="149" t="s">
        <v>4833</v>
      </c>
      <c r="G176" s="150" t="s">
        <v>376</v>
      </c>
      <c r="H176" s="151">
        <v>205</v>
      </c>
      <c r="I176" s="152"/>
      <c r="J176" s="153">
        <f t="shared" ref="J176:J195" si="30">ROUND(I176*H176,2)</f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ref="P176:P195" si="31">O176*H176</f>
        <v>0</v>
      </c>
      <c r="Q176" s="157">
        <v>0</v>
      </c>
      <c r="R176" s="157">
        <f t="shared" ref="R176:R195" si="32">Q176*H176</f>
        <v>0</v>
      </c>
      <c r="S176" s="157">
        <v>0</v>
      </c>
      <c r="T176" s="158">
        <f t="shared" ref="T176:T195" si="3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243</v>
      </c>
      <c r="AT176" s="159" t="s">
        <v>240</v>
      </c>
      <c r="AU176" s="159" t="s">
        <v>89</v>
      </c>
      <c r="AY176" s="14" t="s">
        <v>237</v>
      </c>
      <c r="BE176" s="160">
        <f t="shared" ref="BE176:BE195" si="34">IF(N176="základná",J176,0)</f>
        <v>0</v>
      </c>
      <c r="BF176" s="160">
        <f t="shared" ref="BF176:BF195" si="35">IF(N176="znížená",J176,0)</f>
        <v>0</v>
      </c>
      <c r="BG176" s="160">
        <f t="shared" ref="BG176:BG195" si="36">IF(N176="zákl. prenesená",J176,0)</f>
        <v>0</v>
      </c>
      <c r="BH176" s="160">
        <f t="shared" ref="BH176:BH195" si="37">IF(N176="zníž. prenesená",J176,0)</f>
        <v>0</v>
      </c>
      <c r="BI176" s="160">
        <f t="shared" ref="BI176:BI195" si="38">IF(N176="nulová",J176,0)</f>
        <v>0</v>
      </c>
      <c r="BJ176" s="14" t="s">
        <v>89</v>
      </c>
      <c r="BK176" s="160">
        <f t="shared" ref="BK176:BK195" si="39">ROUND(I176*H176,2)</f>
        <v>0</v>
      </c>
      <c r="BL176" s="14" t="s">
        <v>243</v>
      </c>
      <c r="BM176" s="159" t="s">
        <v>1133</v>
      </c>
    </row>
    <row r="177" spans="1:65" s="2" customFormat="1" ht="21.75" customHeight="1" x14ac:dyDescent="0.2">
      <c r="A177" s="29"/>
      <c r="B177" s="146"/>
      <c r="C177" s="147" t="s">
        <v>335</v>
      </c>
      <c r="D177" s="147" t="s">
        <v>240</v>
      </c>
      <c r="E177" s="148"/>
      <c r="F177" s="149" t="s">
        <v>4834</v>
      </c>
      <c r="G177" s="150" t="s">
        <v>376</v>
      </c>
      <c r="H177" s="151">
        <v>205</v>
      </c>
      <c r="I177" s="152"/>
      <c r="J177" s="153">
        <f t="shared" si="3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31"/>
        <v>0</v>
      </c>
      <c r="Q177" s="157">
        <v>0</v>
      </c>
      <c r="R177" s="157">
        <f t="shared" si="32"/>
        <v>0</v>
      </c>
      <c r="S177" s="157">
        <v>0</v>
      </c>
      <c r="T177" s="158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243</v>
      </c>
      <c r="AT177" s="159" t="s">
        <v>240</v>
      </c>
      <c r="AU177" s="159" t="s">
        <v>89</v>
      </c>
      <c r="AY177" s="14" t="s">
        <v>237</v>
      </c>
      <c r="BE177" s="160">
        <f t="shared" si="34"/>
        <v>0</v>
      </c>
      <c r="BF177" s="160">
        <f t="shared" si="35"/>
        <v>0</v>
      </c>
      <c r="BG177" s="160">
        <f t="shared" si="36"/>
        <v>0</v>
      </c>
      <c r="BH177" s="160">
        <f t="shared" si="37"/>
        <v>0</v>
      </c>
      <c r="BI177" s="160">
        <f t="shared" si="38"/>
        <v>0</v>
      </c>
      <c r="BJ177" s="14" t="s">
        <v>89</v>
      </c>
      <c r="BK177" s="160">
        <f t="shared" si="39"/>
        <v>0</v>
      </c>
      <c r="BL177" s="14" t="s">
        <v>243</v>
      </c>
      <c r="BM177" s="159" t="s">
        <v>1134</v>
      </c>
    </row>
    <row r="178" spans="1:65" s="2" customFormat="1" ht="21.75" customHeight="1" x14ac:dyDescent="0.2">
      <c r="A178" s="29"/>
      <c r="B178" s="146"/>
      <c r="C178" s="147" t="s">
        <v>338</v>
      </c>
      <c r="D178" s="147" t="s">
        <v>240</v>
      </c>
      <c r="E178" s="148"/>
      <c r="F178" s="149" t="s">
        <v>4835</v>
      </c>
      <c r="G178" s="150" t="s">
        <v>376</v>
      </c>
      <c r="H178" s="151">
        <v>205</v>
      </c>
      <c r="I178" s="152"/>
      <c r="J178" s="153">
        <f t="shared" si="3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31"/>
        <v>0</v>
      </c>
      <c r="Q178" s="157">
        <v>0</v>
      </c>
      <c r="R178" s="157">
        <f t="shared" si="32"/>
        <v>0</v>
      </c>
      <c r="S178" s="157">
        <v>0</v>
      </c>
      <c r="T178" s="158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243</v>
      </c>
      <c r="AT178" s="159" t="s">
        <v>240</v>
      </c>
      <c r="AU178" s="159" t="s">
        <v>89</v>
      </c>
      <c r="AY178" s="14" t="s">
        <v>237</v>
      </c>
      <c r="BE178" s="160">
        <f t="shared" si="34"/>
        <v>0</v>
      </c>
      <c r="BF178" s="160">
        <f t="shared" si="35"/>
        <v>0</v>
      </c>
      <c r="BG178" s="160">
        <f t="shared" si="36"/>
        <v>0</v>
      </c>
      <c r="BH178" s="160">
        <f t="shared" si="37"/>
        <v>0</v>
      </c>
      <c r="BI178" s="160">
        <f t="shared" si="38"/>
        <v>0</v>
      </c>
      <c r="BJ178" s="14" t="s">
        <v>89</v>
      </c>
      <c r="BK178" s="160">
        <f t="shared" si="39"/>
        <v>0</v>
      </c>
      <c r="BL178" s="14" t="s">
        <v>243</v>
      </c>
      <c r="BM178" s="159" t="s">
        <v>1135</v>
      </c>
    </row>
    <row r="179" spans="1:65" s="2" customFormat="1" ht="16.5" customHeight="1" x14ac:dyDescent="0.2">
      <c r="A179" s="29"/>
      <c r="B179" s="146"/>
      <c r="C179" s="147" t="s">
        <v>312</v>
      </c>
      <c r="D179" s="147" t="s">
        <v>240</v>
      </c>
      <c r="E179" s="148"/>
      <c r="F179" s="149" t="s">
        <v>4836</v>
      </c>
      <c r="G179" s="150" t="s">
        <v>307</v>
      </c>
      <c r="H179" s="151">
        <v>100</v>
      </c>
      <c r="I179" s="152"/>
      <c r="J179" s="153">
        <f t="shared" si="3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31"/>
        <v>0</v>
      </c>
      <c r="Q179" s="157">
        <v>0</v>
      </c>
      <c r="R179" s="157">
        <f t="shared" si="32"/>
        <v>0</v>
      </c>
      <c r="S179" s="157">
        <v>0</v>
      </c>
      <c r="T179" s="158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243</v>
      </c>
      <c r="AT179" s="159" t="s">
        <v>240</v>
      </c>
      <c r="AU179" s="159" t="s">
        <v>89</v>
      </c>
      <c r="AY179" s="14" t="s">
        <v>237</v>
      </c>
      <c r="BE179" s="160">
        <f t="shared" si="34"/>
        <v>0</v>
      </c>
      <c r="BF179" s="160">
        <f t="shared" si="35"/>
        <v>0</v>
      </c>
      <c r="BG179" s="160">
        <f t="shared" si="36"/>
        <v>0</v>
      </c>
      <c r="BH179" s="160">
        <f t="shared" si="37"/>
        <v>0</v>
      </c>
      <c r="BI179" s="160">
        <f t="shared" si="38"/>
        <v>0</v>
      </c>
      <c r="BJ179" s="14" t="s">
        <v>89</v>
      </c>
      <c r="BK179" s="160">
        <f t="shared" si="39"/>
        <v>0</v>
      </c>
      <c r="BL179" s="14" t="s">
        <v>243</v>
      </c>
      <c r="BM179" s="159" t="s">
        <v>1136</v>
      </c>
    </row>
    <row r="180" spans="1:65" s="2" customFormat="1" ht="16.5" customHeight="1" x14ac:dyDescent="0.2">
      <c r="A180" s="29"/>
      <c r="B180" s="146"/>
      <c r="C180" s="147" t="s">
        <v>344</v>
      </c>
      <c r="D180" s="147" t="s">
        <v>240</v>
      </c>
      <c r="E180" s="148"/>
      <c r="F180" s="149" t="s">
        <v>4836</v>
      </c>
      <c r="G180" s="150" t="s">
        <v>307</v>
      </c>
      <c r="H180" s="151">
        <v>18</v>
      </c>
      <c r="I180" s="152"/>
      <c r="J180" s="153">
        <f t="shared" si="3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31"/>
        <v>0</v>
      </c>
      <c r="Q180" s="157">
        <v>0</v>
      </c>
      <c r="R180" s="157">
        <f t="shared" si="32"/>
        <v>0</v>
      </c>
      <c r="S180" s="157">
        <v>0</v>
      </c>
      <c r="T180" s="158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243</v>
      </c>
      <c r="AT180" s="159" t="s">
        <v>240</v>
      </c>
      <c r="AU180" s="159" t="s">
        <v>89</v>
      </c>
      <c r="AY180" s="14" t="s">
        <v>237</v>
      </c>
      <c r="BE180" s="160">
        <f t="shared" si="34"/>
        <v>0</v>
      </c>
      <c r="BF180" s="160">
        <f t="shared" si="35"/>
        <v>0</v>
      </c>
      <c r="BG180" s="160">
        <f t="shared" si="36"/>
        <v>0</v>
      </c>
      <c r="BH180" s="160">
        <f t="shared" si="37"/>
        <v>0</v>
      </c>
      <c r="BI180" s="160">
        <f t="shared" si="38"/>
        <v>0</v>
      </c>
      <c r="BJ180" s="14" t="s">
        <v>89</v>
      </c>
      <c r="BK180" s="160">
        <f t="shared" si="39"/>
        <v>0</v>
      </c>
      <c r="BL180" s="14" t="s">
        <v>243</v>
      </c>
      <c r="BM180" s="159" t="s">
        <v>1137</v>
      </c>
    </row>
    <row r="181" spans="1:65" s="2" customFormat="1" ht="21.75" customHeight="1" x14ac:dyDescent="0.2">
      <c r="A181" s="29"/>
      <c r="B181" s="146"/>
      <c r="C181" s="147" t="s">
        <v>347</v>
      </c>
      <c r="D181" s="147" t="s">
        <v>240</v>
      </c>
      <c r="E181" s="148"/>
      <c r="F181" s="149" t="s">
        <v>4837</v>
      </c>
      <c r="G181" s="150" t="s">
        <v>307</v>
      </c>
      <c r="H181" s="151">
        <v>33</v>
      </c>
      <c r="I181" s="152"/>
      <c r="J181" s="153">
        <f t="shared" si="3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31"/>
        <v>0</v>
      </c>
      <c r="Q181" s="157">
        <v>0</v>
      </c>
      <c r="R181" s="157">
        <f t="shared" si="32"/>
        <v>0</v>
      </c>
      <c r="S181" s="157">
        <v>0</v>
      </c>
      <c r="T181" s="158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243</v>
      </c>
      <c r="AT181" s="159" t="s">
        <v>240</v>
      </c>
      <c r="AU181" s="159" t="s">
        <v>89</v>
      </c>
      <c r="AY181" s="14" t="s">
        <v>237</v>
      </c>
      <c r="BE181" s="160">
        <f t="shared" si="34"/>
        <v>0</v>
      </c>
      <c r="BF181" s="160">
        <f t="shared" si="35"/>
        <v>0</v>
      </c>
      <c r="BG181" s="160">
        <f t="shared" si="36"/>
        <v>0</v>
      </c>
      <c r="BH181" s="160">
        <f t="shared" si="37"/>
        <v>0</v>
      </c>
      <c r="BI181" s="160">
        <f t="shared" si="38"/>
        <v>0</v>
      </c>
      <c r="BJ181" s="14" t="s">
        <v>89</v>
      </c>
      <c r="BK181" s="160">
        <f t="shared" si="39"/>
        <v>0</v>
      </c>
      <c r="BL181" s="14" t="s">
        <v>243</v>
      </c>
      <c r="BM181" s="159" t="s">
        <v>1138</v>
      </c>
    </row>
    <row r="182" spans="1:65" s="2" customFormat="1" ht="16.5" customHeight="1" x14ac:dyDescent="0.2">
      <c r="A182" s="29"/>
      <c r="B182" s="146"/>
      <c r="C182" s="147" t="s">
        <v>351</v>
      </c>
      <c r="D182" s="147" t="s">
        <v>240</v>
      </c>
      <c r="E182" s="148"/>
      <c r="F182" s="149" t="s">
        <v>1139</v>
      </c>
      <c r="G182" s="150" t="s">
        <v>307</v>
      </c>
      <c r="H182" s="151">
        <v>26</v>
      </c>
      <c r="I182" s="152"/>
      <c r="J182" s="153">
        <f t="shared" si="3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31"/>
        <v>0</v>
      </c>
      <c r="Q182" s="157">
        <v>0</v>
      </c>
      <c r="R182" s="157">
        <f t="shared" si="32"/>
        <v>0</v>
      </c>
      <c r="S182" s="157">
        <v>0</v>
      </c>
      <c r="T182" s="158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243</v>
      </c>
      <c r="AT182" s="159" t="s">
        <v>240</v>
      </c>
      <c r="AU182" s="159" t="s">
        <v>89</v>
      </c>
      <c r="AY182" s="14" t="s">
        <v>237</v>
      </c>
      <c r="BE182" s="160">
        <f t="shared" si="34"/>
        <v>0</v>
      </c>
      <c r="BF182" s="160">
        <f t="shared" si="35"/>
        <v>0</v>
      </c>
      <c r="BG182" s="160">
        <f t="shared" si="36"/>
        <v>0</v>
      </c>
      <c r="BH182" s="160">
        <f t="shared" si="37"/>
        <v>0</v>
      </c>
      <c r="BI182" s="160">
        <f t="shared" si="38"/>
        <v>0</v>
      </c>
      <c r="BJ182" s="14" t="s">
        <v>89</v>
      </c>
      <c r="BK182" s="160">
        <f t="shared" si="39"/>
        <v>0</v>
      </c>
      <c r="BL182" s="14" t="s">
        <v>243</v>
      </c>
      <c r="BM182" s="159" t="s">
        <v>1140</v>
      </c>
    </row>
    <row r="183" spans="1:65" s="2" customFormat="1" ht="16.5" customHeight="1" x14ac:dyDescent="0.2">
      <c r="A183" s="29"/>
      <c r="B183" s="146"/>
      <c r="C183" s="147" t="s">
        <v>354</v>
      </c>
      <c r="D183" s="147" t="s">
        <v>240</v>
      </c>
      <c r="E183" s="148"/>
      <c r="F183" s="149" t="s">
        <v>4838</v>
      </c>
      <c r="G183" s="150" t="s">
        <v>307</v>
      </c>
      <c r="H183" s="151">
        <v>39</v>
      </c>
      <c r="I183" s="152"/>
      <c r="J183" s="153">
        <f t="shared" si="3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31"/>
        <v>0</v>
      </c>
      <c r="Q183" s="157">
        <v>0</v>
      </c>
      <c r="R183" s="157">
        <f t="shared" si="32"/>
        <v>0</v>
      </c>
      <c r="S183" s="157">
        <v>0</v>
      </c>
      <c r="T183" s="158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243</v>
      </c>
      <c r="AT183" s="159" t="s">
        <v>240</v>
      </c>
      <c r="AU183" s="159" t="s">
        <v>89</v>
      </c>
      <c r="AY183" s="14" t="s">
        <v>237</v>
      </c>
      <c r="BE183" s="160">
        <f t="shared" si="34"/>
        <v>0</v>
      </c>
      <c r="BF183" s="160">
        <f t="shared" si="35"/>
        <v>0</v>
      </c>
      <c r="BG183" s="160">
        <f t="shared" si="36"/>
        <v>0</v>
      </c>
      <c r="BH183" s="160">
        <f t="shared" si="37"/>
        <v>0</v>
      </c>
      <c r="BI183" s="160">
        <f t="shared" si="38"/>
        <v>0</v>
      </c>
      <c r="BJ183" s="14" t="s">
        <v>89</v>
      </c>
      <c r="BK183" s="160">
        <f t="shared" si="39"/>
        <v>0</v>
      </c>
      <c r="BL183" s="14" t="s">
        <v>243</v>
      </c>
      <c r="BM183" s="159" t="s">
        <v>1141</v>
      </c>
    </row>
    <row r="184" spans="1:65" s="2" customFormat="1" ht="16.5" customHeight="1" x14ac:dyDescent="0.2">
      <c r="A184" s="29"/>
      <c r="B184" s="146"/>
      <c r="C184" s="147" t="s">
        <v>358</v>
      </c>
      <c r="D184" s="147" t="s">
        <v>240</v>
      </c>
      <c r="E184" s="148"/>
      <c r="F184" s="149" t="s">
        <v>4839</v>
      </c>
      <c r="G184" s="150" t="s">
        <v>307</v>
      </c>
      <c r="H184" s="151">
        <v>12</v>
      </c>
      <c r="I184" s="152"/>
      <c r="J184" s="153">
        <f t="shared" si="3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31"/>
        <v>0</v>
      </c>
      <c r="Q184" s="157">
        <v>0</v>
      </c>
      <c r="R184" s="157">
        <f t="shared" si="32"/>
        <v>0</v>
      </c>
      <c r="S184" s="157">
        <v>0</v>
      </c>
      <c r="T184" s="158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243</v>
      </c>
      <c r="AT184" s="159" t="s">
        <v>240</v>
      </c>
      <c r="AU184" s="159" t="s">
        <v>89</v>
      </c>
      <c r="AY184" s="14" t="s">
        <v>237</v>
      </c>
      <c r="BE184" s="160">
        <f t="shared" si="34"/>
        <v>0</v>
      </c>
      <c r="BF184" s="160">
        <f t="shared" si="35"/>
        <v>0</v>
      </c>
      <c r="BG184" s="160">
        <f t="shared" si="36"/>
        <v>0</v>
      </c>
      <c r="BH184" s="160">
        <f t="shared" si="37"/>
        <v>0</v>
      </c>
      <c r="BI184" s="160">
        <f t="shared" si="38"/>
        <v>0</v>
      </c>
      <c r="BJ184" s="14" t="s">
        <v>89</v>
      </c>
      <c r="BK184" s="160">
        <f t="shared" si="39"/>
        <v>0</v>
      </c>
      <c r="BL184" s="14" t="s">
        <v>243</v>
      </c>
      <c r="BM184" s="159" t="s">
        <v>1142</v>
      </c>
    </row>
    <row r="185" spans="1:65" s="2" customFormat="1" ht="16.5" customHeight="1" x14ac:dyDescent="0.2">
      <c r="A185" s="29"/>
      <c r="B185" s="146"/>
      <c r="C185" s="147" t="s">
        <v>361</v>
      </c>
      <c r="D185" s="147" t="s">
        <v>240</v>
      </c>
      <c r="E185" s="148"/>
      <c r="F185" s="149" t="s">
        <v>4882</v>
      </c>
      <c r="G185" s="150" t="s">
        <v>307</v>
      </c>
      <c r="H185" s="151">
        <v>6</v>
      </c>
      <c r="I185" s="152"/>
      <c r="J185" s="153">
        <f t="shared" si="3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31"/>
        <v>0</v>
      </c>
      <c r="Q185" s="157">
        <v>0</v>
      </c>
      <c r="R185" s="157">
        <f t="shared" si="32"/>
        <v>0</v>
      </c>
      <c r="S185" s="157">
        <v>0</v>
      </c>
      <c r="T185" s="158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243</v>
      </c>
      <c r="AT185" s="159" t="s">
        <v>240</v>
      </c>
      <c r="AU185" s="159" t="s">
        <v>89</v>
      </c>
      <c r="AY185" s="14" t="s">
        <v>237</v>
      </c>
      <c r="BE185" s="160">
        <f t="shared" si="34"/>
        <v>0</v>
      </c>
      <c r="BF185" s="160">
        <f t="shared" si="35"/>
        <v>0</v>
      </c>
      <c r="BG185" s="160">
        <f t="shared" si="36"/>
        <v>0</v>
      </c>
      <c r="BH185" s="160">
        <f t="shared" si="37"/>
        <v>0</v>
      </c>
      <c r="BI185" s="160">
        <f t="shared" si="38"/>
        <v>0</v>
      </c>
      <c r="BJ185" s="14" t="s">
        <v>89</v>
      </c>
      <c r="BK185" s="160">
        <f t="shared" si="39"/>
        <v>0</v>
      </c>
      <c r="BL185" s="14" t="s">
        <v>243</v>
      </c>
      <c r="BM185" s="159" t="s">
        <v>1143</v>
      </c>
    </row>
    <row r="186" spans="1:65" s="2" customFormat="1" ht="16.5" customHeight="1" x14ac:dyDescent="0.2">
      <c r="A186" s="29"/>
      <c r="B186" s="146"/>
      <c r="C186" s="147" t="s">
        <v>364</v>
      </c>
      <c r="D186" s="147" t="s">
        <v>240</v>
      </c>
      <c r="E186" s="148"/>
      <c r="F186" s="149" t="s">
        <v>4883</v>
      </c>
      <c r="G186" s="150" t="s">
        <v>307</v>
      </c>
      <c r="H186" s="151">
        <v>106</v>
      </c>
      <c r="I186" s="152"/>
      <c r="J186" s="153">
        <f t="shared" si="3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31"/>
        <v>0</v>
      </c>
      <c r="Q186" s="157">
        <v>0</v>
      </c>
      <c r="R186" s="157">
        <f t="shared" si="32"/>
        <v>0</v>
      </c>
      <c r="S186" s="157">
        <v>0</v>
      </c>
      <c r="T186" s="158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243</v>
      </c>
      <c r="AT186" s="159" t="s">
        <v>240</v>
      </c>
      <c r="AU186" s="159" t="s">
        <v>89</v>
      </c>
      <c r="AY186" s="14" t="s">
        <v>237</v>
      </c>
      <c r="BE186" s="160">
        <f t="shared" si="34"/>
        <v>0</v>
      </c>
      <c r="BF186" s="160">
        <f t="shared" si="35"/>
        <v>0</v>
      </c>
      <c r="BG186" s="160">
        <f t="shared" si="36"/>
        <v>0</v>
      </c>
      <c r="BH186" s="160">
        <f t="shared" si="37"/>
        <v>0</v>
      </c>
      <c r="BI186" s="160">
        <f t="shared" si="38"/>
        <v>0</v>
      </c>
      <c r="BJ186" s="14" t="s">
        <v>89</v>
      </c>
      <c r="BK186" s="160">
        <f t="shared" si="39"/>
        <v>0</v>
      </c>
      <c r="BL186" s="14" t="s">
        <v>243</v>
      </c>
      <c r="BM186" s="159" t="s">
        <v>1144</v>
      </c>
    </row>
    <row r="187" spans="1:65" s="2" customFormat="1" ht="16.5" customHeight="1" x14ac:dyDescent="0.2">
      <c r="A187" s="29"/>
      <c r="B187" s="146"/>
      <c r="C187" s="147" t="s">
        <v>367</v>
      </c>
      <c r="D187" s="147" t="s">
        <v>240</v>
      </c>
      <c r="E187" s="148"/>
      <c r="F187" s="149" t="s">
        <v>4840</v>
      </c>
      <c r="G187" s="150" t="s">
        <v>376</v>
      </c>
      <c r="H187" s="151">
        <v>36</v>
      </c>
      <c r="I187" s="152"/>
      <c r="J187" s="153">
        <f t="shared" si="3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31"/>
        <v>0</v>
      </c>
      <c r="Q187" s="157">
        <v>0</v>
      </c>
      <c r="R187" s="157">
        <f t="shared" si="32"/>
        <v>0</v>
      </c>
      <c r="S187" s="157">
        <v>0</v>
      </c>
      <c r="T187" s="158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243</v>
      </c>
      <c r="AT187" s="159" t="s">
        <v>240</v>
      </c>
      <c r="AU187" s="159" t="s">
        <v>89</v>
      </c>
      <c r="AY187" s="14" t="s">
        <v>237</v>
      </c>
      <c r="BE187" s="160">
        <f t="shared" si="34"/>
        <v>0</v>
      </c>
      <c r="BF187" s="160">
        <f t="shared" si="35"/>
        <v>0</v>
      </c>
      <c r="BG187" s="160">
        <f t="shared" si="36"/>
        <v>0</v>
      </c>
      <c r="BH187" s="160">
        <f t="shared" si="37"/>
        <v>0</v>
      </c>
      <c r="BI187" s="160">
        <f t="shared" si="38"/>
        <v>0</v>
      </c>
      <c r="BJ187" s="14" t="s">
        <v>89</v>
      </c>
      <c r="BK187" s="160">
        <f t="shared" si="39"/>
        <v>0</v>
      </c>
      <c r="BL187" s="14" t="s">
        <v>243</v>
      </c>
      <c r="BM187" s="159" t="s">
        <v>1145</v>
      </c>
    </row>
    <row r="188" spans="1:65" s="2" customFormat="1" ht="21.75" customHeight="1" x14ac:dyDescent="0.2">
      <c r="A188" s="29"/>
      <c r="B188" s="146"/>
      <c r="C188" s="147" t="s">
        <v>370</v>
      </c>
      <c r="D188" s="147" t="s">
        <v>240</v>
      </c>
      <c r="E188" s="148"/>
      <c r="F188" s="149" t="s">
        <v>4841</v>
      </c>
      <c r="G188" s="150" t="s">
        <v>376</v>
      </c>
      <c r="H188" s="151">
        <v>72</v>
      </c>
      <c r="I188" s="152"/>
      <c r="J188" s="153">
        <f t="shared" si="3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31"/>
        <v>0</v>
      </c>
      <c r="Q188" s="157">
        <v>0</v>
      </c>
      <c r="R188" s="157">
        <f t="shared" si="32"/>
        <v>0</v>
      </c>
      <c r="S188" s="157">
        <v>0</v>
      </c>
      <c r="T188" s="158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243</v>
      </c>
      <c r="AT188" s="159" t="s">
        <v>240</v>
      </c>
      <c r="AU188" s="159" t="s">
        <v>89</v>
      </c>
      <c r="AY188" s="14" t="s">
        <v>237</v>
      </c>
      <c r="BE188" s="160">
        <f t="shared" si="34"/>
        <v>0</v>
      </c>
      <c r="BF188" s="160">
        <f t="shared" si="35"/>
        <v>0</v>
      </c>
      <c r="BG188" s="160">
        <f t="shared" si="36"/>
        <v>0</v>
      </c>
      <c r="BH188" s="160">
        <f t="shared" si="37"/>
        <v>0</v>
      </c>
      <c r="BI188" s="160">
        <f t="shared" si="38"/>
        <v>0</v>
      </c>
      <c r="BJ188" s="14" t="s">
        <v>89</v>
      </c>
      <c r="BK188" s="160">
        <f t="shared" si="39"/>
        <v>0</v>
      </c>
      <c r="BL188" s="14" t="s">
        <v>243</v>
      </c>
      <c r="BM188" s="159" t="s">
        <v>1146</v>
      </c>
    </row>
    <row r="189" spans="1:65" s="2" customFormat="1" ht="21.75" customHeight="1" x14ac:dyDescent="0.2">
      <c r="A189" s="29"/>
      <c r="B189" s="146"/>
      <c r="C189" s="147" t="s">
        <v>374</v>
      </c>
      <c r="D189" s="147" t="s">
        <v>240</v>
      </c>
      <c r="E189" s="148"/>
      <c r="F189" s="149" t="s">
        <v>4842</v>
      </c>
      <c r="G189" s="150" t="s">
        <v>376</v>
      </c>
      <c r="H189" s="151">
        <v>36</v>
      </c>
      <c r="I189" s="152"/>
      <c r="J189" s="153">
        <f t="shared" si="3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31"/>
        <v>0</v>
      </c>
      <c r="Q189" s="157">
        <v>0</v>
      </c>
      <c r="R189" s="157">
        <f t="shared" si="32"/>
        <v>0</v>
      </c>
      <c r="S189" s="157">
        <v>0</v>
      </c>
      <c r="T189" s="158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243</v>
      </c>
      <c r="AT189" s="159" t="s">
        <v>240</v>
      </c>
      <c r="AU189" s="159" t="s">
        <v>89</v>
      </c>
      <c r="AY189" s="14" t="s">
        <v>237</v>
      </c>
      <c r="BE189" s="160">
        <f t="shared" si="34"/>
        <v>0</v>
      </c>
      <c r="BF189" s="160">
        <f t="shared" si="35"/>
        <v>0</v>
      </c>
      <c r="BG189" s="160">
        <f t="shared" si="36"/>
        <v>0</v>
      </c>
      <c r="BH189" s="160">
        <f t="shared" si="37"/>
        <v>0</v>
      </c>
      <c r="BI189" s="160">
        <f t="shared" si="38"/>
        <v>0</v>
      </c>
      <c r="BJ189" s="14" t="s">
        <v>89</v>
      </c>
      <c r="BK189" s="160">
        <f t="shared" si="39"/>
        <v>0</v>
      </c>
      <c r="BL189" s="14" t="s">
        <v>243</v>
      </c>
      <c r="BM189" s="159" t="s">
        <v>1147</v>
      </c>
    </row>
    <row r="190" spans="1:65" s="2" customFormat="1" ht="21.75" customHeight="1" x14ac:dyDescent="0.2">
      <c r="A190" s="29"/>
      <c r="B190" s="146"/>
      <c r="C190" s="147" t="s">
        <v>378</v>
      </c>
      <c r="D190" s="147" t="s">
        <v>240</v>
      </c>
      <c r="E190" s="148"/>
      <c r="F190" s="149" t="s">
        <v>4843</v>
      </c>
      <c r="G190" s="150" t="s">
        <v>307</v>
      </c>
      <c r="H190" s="151">
        <v>18</v>
      </c>
      <c r="I190" s="152"/>
      <c r="J190" s="153">
        <f t="shared" si="3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31"/>
        <v>0</v>
      </c>
      <c r="Q190" s="157">
        <v>0</v>
      </c>
      <c r="R190" s="157">
        <f t="shared" si="32"/>
        <v>0</v>
      </c>
      <c r="S190" s="157">
        <v>0</v>
      </c>
      <c r="T190" s="158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243</v>
      </c>
      <c r="AT190" s="159" t="s">
        <v>240</v>
      </c>
      <c r="AU190" s="159" t="s">
        <v>89</v>
      </c>
      <c r="AY190" s="14" t="s">
        <v>237</v>
      </c>
      <c r="BE190" s="160">
        <f t="shared" si="34"/>
        <v>0</v>
      </c>
      <c r="BF190" s="160">
        <f t="shared" si="35"/>
        <v>0</v>
      </c>
      <c r="BG190" s="160">
        <f t="shared" si="36"/>
        <v>0</v>
      </c>
      <c r="BH190" s="160">
        <f t="shared" si="37"/>
        <v>0</v>
      </c>
      <c r="BI190" s="160">
        <f t="shared" si="38"/>
        <v>0</v>
      </c>
      <c r="BJ190" s="14" t="s">
        <v>89</v>
      </c>
      <c r="BK190" s="160">
        <f t="shared" si="39"/>
        <v>0</v>
      </c>
      <c r="BL190" s="14" t="s">
        <v>243</v>
      </c>
      <c r="BM190" s="159" t="s">
        <v>1148</v>
      </c>
    </row>
    <row r="191" spans="1:65" s="2" customFormat="1" ht="21.75" customHeight="1" x14ac:dyDescent="0.2">
      <c r="A191" s="29"/>
      <c r="B191" s="146"/>
      <c r="C191" s="147" t="s">
        <v>381</v>
      </c>
      <c r="D191" s="147" t="s">
        <v>240</v>
      </c>
      <c r="E191" s="148"/>
      <c r="F191" s="149" t="s">
        <v>4844</v>
      </c>
      <c r="G191" s="150" t="s">
        <v>307</v>
      </c>
      <c r="H191" s="151">
        <v>5</v>
      </c>
      <c r="I191" s="152"/>
      <c r="J191" s="153">
        <f t="shared" si="3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31"/>
        <v>0</v>
      </c>
      <c r="Q191" s="157">
        <v>0</v>
      </c>
      <c r="R191" s="157">
        <f t="shared" si="32"/>
        <v>0</v>
      </c>
      <c r="S191" s="157">
        <v>0</v>
      </c>
      <c r="T191" s="158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243</v>
      </c>
      <c r="AT191" s="159" t="s">
        <v>240</v>
      </c>
      <c r="AU191" s="159" t="s">
        <v>89</v>
      </c>
      <c r="AY191" s="14" t="s">
        <v>237</v>
      </c>
      <c r="BE191" s="160">
        <f t="shared" si="34"/>
        <v>0</v>
      </c>
      <c r="BF191" s="160">
        <f t="shared" si="35"/>
        <v>0</v>
      </c>
      <c r="BG191" s="160">
        <f t="shared" si="36"/>
        <v>0</v>
      </c>
      <c r="BH191" s="160">
        <f t="shared" si="37"/>
        <v>0</v>
      </c>
      <c r="BI191" s="160">
        <f t="shared" si="38"/>
        <v>0</v>
      </c>
      <c r="BJ191" s="14" t="s">
        <v>89</v>
      </c>
      <c r="BK191" s="160">
        <f t="shared" si="39"/>
        <v>0</v>
      </c>
      <c r="BL191" s="14" t="s">
        <v>243</v>
      </c>
      <c r="BM191" s="159" t="s">
        <v>1149</v>
      </c>
    </row>
    <row r="192" spans="1:65" s="2" customFormat="1" ht="16.5" customHeight="1" x14ac:dyDescent="0.2">
      <c r="A192" s="29"/>
      <c r="B192" s="146"/>
      <c r="C192" s="147" t="s">
        <v>384</v>
      </c>
      <c r="D192" s="147" t="s">
        <v>240</v>
      </c>
      <c r="E192" s="148"/>
      <c r="F192" s="149" t="s">
        <v>1150</v>
      </c>
      <c r="G192" s="150" t="s">
        <v>307</v>
      </c>
      <c r="H192" s="151">
        <v>2</v>
      </c>
      <c r="I192" s="152"/>
      <c r="J192" s="153">
        <f t="shared" si="3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31"/>
        <v>0</v>
      </c>
      <c r="Q192" s="157">
        <v>0</v>
      </c>
      <c r="R192" s="157">
        <f t="shared" si="32"/>
        <v>0</v>
      </c>
      <c r="S192" s="157">
        <v>0</v>
      </c>
      <c r="T192" s="158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243</v>
      </c>
      <c r="AT192" s="159" t="s">
        <v>240</v>
      </c>
      <c r="AU192" s="159" t="s">
        <v>89</v>
      </c>
      <c r="AY192" s="14" t="s">
        <v>237</v>
      </c>
      <c r="BE192" s="160">
        <f t="shared" si="34"/>
        <v>0</v>
      </c>
      <c r="BF192" s="160">
        <f t="shared" si="35"/>
        <v>0</v>
      </c>
      <c r="BG192" s="160">
        <f t="shared" si="36"/>
        <v>0</v>
      </c>
      <c r="BH192" s="160">
        <f t="shared" si="37"/>
        <v>0</v>
      </c>
      <c r="BI192" s="160">
        <f t="shared" si="38"/>
        <v>0</v>
      </c>
      <c r="BJ192" s="14" t="s">
        <v>89</v>
      </c>
      <c r="BK192" s="160">
        <f t="shared" si="39"/>
        <v>0</v>
      </c>
      <c r="BL192" s="14" t="s">
        <v>243</v>
      </c>
      <c r="BM192" s="159" t="s">
        <v>1151</v>
      </c>
    </row>
    <row r="193" spans="1:65" s="2" customFormat="1" ht="16.5" customHeight="1" x14ac:dyDescent="0.2">
      <c r="A193" s="29"/>
      <c r="B193" s="146"/>
      <c r="C193" s="147" t="s">
        <v>387</v>
      </c>
      <c r="D193" s="147" t="s">
        <v>240</v>
      </c>
      <c r="E193" s="148"/>
      <c r="F193" s="149" t="s">
        <v>4845</v>
      </c>
      <c r="G193" s="150" t="s">
        <v>307</v>
      </c>
      <c r="H193" s="151">
        <v>4</v>
      </c>
      <c r="I193" s="152"/>
      <c r="J193" s="153">
        <f t="shared" si="3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31"/>
        <v>0</v>
      </c>
      <c r="Q193" s="157">
        <v>0</v>
      </c>
      <c r="R193" s="157">
        <f t="shared" si="32"/>
        <v>0</v>
      </c>
      <c r="S193" s="157">
        <v>0</v>
      </c>
      <c r="T193" s="158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243</v>
      </c>
      <c r="AT193" s="159" t="s">
        <v>240</v>
      </c>
      <c r="AU193" s="159" t="s">
        <v>89</v>
      </c>
      <c r="AY193" s="14" t="s">
        <v>237</v>
      </c>
      <c r="BE193" s="160">
        <f t="shared" si="34"/>
        <v>0</v>
      </c>
      <c r="BF193" s="160">
        <f t="shared" si="35"/>
        <v>0</v>
      </c>
      <c r="BG193" s="160">
        <f t="shared" si="36"/>
        <v>0</v>
      </c>
      <c r="BH193" s="160">
        <f t="shared" si="37"/>
        <v>0</v>
      </c>
      <c r="BI193" s="160">
        <f t="shared" si="38"/>
        <v>0</v>
      </c>
      <c r="BJ193" s="14" t="s">
        <v>89</v>
      </c>
      <c r="BK193" s="160">
        <f t="shared" si="39"/>
        <v>0</v>
      </c>
      <c r="BL193" s="14" t="s">
        <v>243</v>
      </c>
      <c r="BM193" s="159" t="s">
        <v>1152</v>
      </c>
    </row>
    <row r="194" spans="1:65" s="2" customFormat="1" ht="16.5" customHeight="1" x14ac:dyDescent="0.2">
      <c r="A194" s="29"/>
      <c r="B194" s="146"/>
      <c r="C194" s="147" t="s">
        <v>390</v>
      </c>
      <c r="D194" s="147" t="s">
        <v>240</v>
      </c>
      <c r="E194" s="148"/>
      <c r="F194" s="149" t="s">
        <v>4846</v>
      </c>
      <c r="G194" s="150" t="s">
        <v>307</v>
      </c>
      <c r="H194" s="151">
        <v>2</v>
      </c>
      <c r="I194" s="152"/>
      <c r="J194" s="153">
        <f t="shared" si="3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31"/>
        <v>0</v>
      </c>
      <c r="Q194" s="157">
        <v>0</v>
      </c>
      <c r="R194" s="157">
        <f t="shared" si="32"/>
        <v>0</v>
      </c>
      <c r="S194" s="157">
        <v>0</v>
      </c>
      <c r="T194" s="158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243</v>
      </c>
      <c r="AT194" s="159" t="s">
        <v>240</v>
      </c>
      <c r="AU194" s="159" t="s">
        <v>89</v>
      </c>
      <c r="AY194" s="14" t="s">
        <v>237</v>
      </c>
      <c r="BE194" s="160">
        <f t="shared" si="34"/>
        <v>0</v>
      </c>
      <c r="BF194" s="160">
        <f t="shared" si="35"/>
        <v>0</v>
      </c>
      <c r="BG194" s="160">
        <f t="shared" si="36"/>
        <v>0</v>
      </c>
      <c r="BH194" s="160">
        <f t="shared" si="37"/>
        <v>0</v>
      </c>
      <c r="BI194" s="160">
        <f t="shared" si="38"/>
        <v>0</v>
      </c>
      <c r="BJ194" s="14" t="s">
        <v>89</v>
      </c>
      <c r="BK194" s="160">
        <f t="shared" si="39"/>
        <v>0</v>
      </c>
      <c r="BL194" s="14" t="s">
        <v>243</v>
      </c>
      <c r="BM194" s="159" t="s">
        <v>1153</v>
      </c>
    </row>
    <row r="195" spans="1:65" s="2" customFormat="1" ht="16.5" customHeight="1" x14ac:dyDescent="0.2">
      <c r="A195" s="29"/>
      <c r="B195" s="146"/>
      <c r="C195" s="147" t="s">
        <v>244</v>
      </c>
      <c r="D195" s="147" t="s">
        <v>240</v>
      </c>
      <c r="E195" s="148"/>
      <c r="F195" s="149" t="s">
        <v>4881</v>
      </c>
      <c r="G195" s="150" t="s">
        <v>307</v>
      </c>
      <c r="H195" s="151">
        <v>16</v>
      </c>
      <c r="I195" s="152"/>
      <c r="J195" s="153">
        <f t="shared" si="3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31"/>
        <v>0</v>
      </c>
      <c r="Q195" s="157">
        <v>0</v>
      </c>
      <c r="R195" s="157">
        <f t="shared" si="32"/>
        <v>0</v>
      </c>
      <c r="S195" s="157">
        <v>0</v>
      </c>
      <c r="T195" s="158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243</v>
      </c>
      <c r="AT195" s="159" t="s">
        <v>240</v>
      </c>
      <c r="AU195" s="159" t="s">
        <v>89</v>
      </c>
      <c r="AY195" s="14" t="s">
        <v>237</v>
      </c>
      <c r="BE195" s="160">
        <f t="shared" si="34"/>
        <v>0</v>
      </c>
      <c r="BF195" s="160">
        <f t="shared" si="35"/>
        <v>0</v>
      </c>
      <c r="BG195" s="160">
        <f t="shared" si="36"/>
        <v>0</v>
      </c>
      <c r="BH195" s="160">
        <f t="shared" si="37"/>
        <v>0</v>
      </c>
      <c r="BI195" s="160">
        <f t="shared" si="38"/>
        <v>0</v>
      </c>
      <c r="BJ195" s="14" t="s">
        <v>89</v>
      </c>
      <c r="BK195" s="160">
        <f t="shared" si="39"/>
        <v>0</v>
      </c>
      <c r="BL195" s="14" t="s">
        <v>243</v>
      </c>
      <c r="BM195" s="159" t="s">
        <v>1154</v>
      </c>
    </row>
    <row r="196" spans="1:65" s="12" customFormat="1" ht="22.95" customHeight="1" x14ac:dyDescent="0.25">
      <c r="B196" s="134"/>
      <c r="D196" s="135" t="s">
        <v>76</v>
      </c>
      <c r="E196" s="144"/>
      <c r="F196" s="144" t="s">
        <v>1155</v>
      </c>
      <c r="I196" s="137"/>
      <c r="J196" s="145">
        <f>BK196</f>
        <v>0</v>
      </c>
      <c r="L196" s="134"/>
      <c r="M196" s="138"/>
      <c r="N196" s="139"/>
      <c r="O196" s="139"/>
      <c r="P196" s="140">
        <f>SUM(P197:P199)</f>
        <v>0</v>
      </c>
      <c r="Q196" s="139"/>
      <c r="R196" s="140">
        <f>SUM(R197:R199)</f>
        <v>0</v>
      </c>
      <c r="S196" s="139"/>
      <c r="T196" s="141">
        <f>SUM(T197:T199)</f>
        <v>0</v>
      </c>
      <c r="AR196" s="135" t="s">
        <v>83</v>
      </c>
      <c r="AT196" s="142" t="s">
        <v>76</v>
      </c>
      <c r="AU196" s="142" t="s">
        <v>83</v>
      </c>
      <c r="AY196" s="135" t="s">
        <v>237</v>
      </c>
      <c r="BK196" s="143">
        <f>SUM(BK197:BK199)</f>
        <v>0</v>
      </c>
    </row>
    <row r="197" spans="1:65" s="2" customFormat="1" ht="21.75" customHeight="1" x14ac:dyDescent="0.2">
      <c r="A197" s="29"/>
      <c r="B197" s="146"/>
      <c r="C197" s="147" t="s">
        <v>394</v>
      </c>
      <c r="D197" s="147" t="s">
        <v>240</v>
      </c>
      <c r="E197" s="148"/>
      <c r="F197" s="149" t="s">
        <v>1156</v>
      </c>
      <c r="G197" s="150" t="s">
        <v>307</v>
      </c>
      <c r="H197" s="151">
        <v>12</v>
      </c>
      <c r="I197" s="152"/>
      <c r="J197" s="153">
        <f>ROUND(I197*H197,2)</f>
        <v>0</v>
      </c>
      <c r="K197" s="154"/>
      <c r="L197" s="30"/>
      <c r="M197" s="155" t="s">
        <v>1</v>
      </c>
      <c r="N197" s="156" t="s">
        <v>43</v>
      </c>
      <c r="O197" s="54"/>
      <c r="P197" s="157">
        <f>O197*H197</f>
        <v>0</v>
      </c>
      <c r="Q197" s="157">
        <v>0</v>
      </c>
      <c r="R197" s="157">
        <f>Q197*H197</f>
        <v>0</v>
      </c>
      <c r="S197" s="157">
        <v>0</v>
      </c>
      <c r="T197" s="158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243</v>
      </c>
      <c r="AT197" s="159" t="s">
        <v>240</v>
      </c>
      <c r="AU197" s="159" t="s">
        <v>89</v>
      </c>
      <c r="AY197" s="14" t="s">
        <v>237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4" t="s">
        <v>89</v>
      </c>
      <c r="BK197" s="160">
        <f>ROUND(I197*H197,2)</f>
        <v>0</v>
      </c>
      <c r="BL197" s="14" t="s">
        <v>243</v>
      </c>
      <c r="BM197" s="159" t="s">
        <v>1157</v>
      </c>
    </row>
    <row r="198" spans="1:65" s="2" customFormat="1" ht="21.75" customHeight="1" x14ac:dyDescent="0.2">
      <c r="A198" s="29"/>
      <c r="B198" s="146"/>
      <c r="C198" s="147" t="s">
        <v>246</v>
      </c>
      <c r="D198" s="147" t="s">
        <v>240</v>
      </c>
      <c r="E198" s="148"/>
      <c r="F198" s="149" t="s">
        <v>1158</v>
      </c>
      <c r="G198" s="150" t="s">
        <v>307</v>
      </c>
      <c r="H198" s="151">
        <v>12</v>
      </c>
      <c r="I198" s="152"/>
      <c r="J198" s="153">
        <f>ROUND(I198*H198,2)</f>
        <v>0</v>
      </c>
      <c r="K198" s="154"/>
      <c r="L198" s="30"/>
      <c r="M198" s="155" t="s">
        <v>1</v>
      </c>
      <c r="N198" s="156" t="s">
        <v>43</v>
      </c>
      <c r="O198" s="54"/>
      <c r="P198" s="157">
        <f>O198*H198</f>
        <v>0</v>
      </c>
      <c r="Q198" s="157">
        <v>0</v>
      </c>
      <c r="R198" s="157">
        <f>Q198*H198</f>
        <v>0</v>
      </c>
      <c r="S198" s="157">
        <v>0</v>
      </c>
      <c r="T198" s="158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243</v>
      </c>
      <c r="AT198" s="159" t="s">
        <v>240</v>
      </c>
      <c r="AU198" s="159" t="s">
        <v>89</v>
      </c>
      <c r="AY198" s="14" t="s">
        <v>237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4" t="s">
        <v>89</v>
      </c>
      <c r="BK198" s="160">
        <f>ROUND(I198*H198,2)</f>
        <v>0</v>
      </c>
      <c r="BL198" s="14" t="s">
        <v>243</v>
      </c>
      <c r="BM198" s="159" t="s">
        <v>1159</v>
      </c>
    </row>
    <row r="199" spans="1:65" s="2" customFormat="1" ht="16.5" customHeight="1" x14ac:dyDescent="0.2">
      <c r="A199" s="29"/>
      <c r="B199" s="146"/>
      <c r="C199" s="147" t="s">
        <v>399</v>
      </c>
      <c r="D199" s="147" t="s">
        <v>240</v>
      </c>
      <c r="E199" s="148"/>
      <c r="F199" s="149" t="s">
        <v>1160</v>
      </c>
      <c r="G199" s="150" t="s">
        <v>307</v>
      </c>
      <c r="H199" s="151">
        <v>12</v>
      </c>
      <c r="I199" s="152"/>
      <c r="J199" s="153">
        <f>ROUND(I199*H199,2)</f>
        <v>0</v>
      </c>
      <c r="K199" s="154"/>
      <c r="L199" s="30"/>
      <c r="M199" s="155" t="s">
        <v>1</v>
      </c>
      <c r="N199" s="156" t="s">
        <v>43</v>
      </c>
      <c r="O199" s="54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243</v>
      </c>
      <c r="AT199" s="159" t="s">
        <v>240</v>
      </c>
      <c r="AU199" s="159" t="s">
        <v>89</v>
      </c>
      <c r="AY199" s="14" t="s">
        <v>237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4" t="s">
        <v>89</v>
      </c>
      <c r="BK199" s="160">
        <f>ROUND(I199*H199,2)</f>
        <v>0</v>
      </c>
      <c r="BL199" s="14" t="s">
        <v>243</v>
      </c>
      <c r="BM199" s="159" t="s">
        <v>1161</v>
      </c>
    </row>
    <row r="200" spans="1:65" s="12" customFormat="1" ht="22.95" customHeight="1" x14ac:dyDescent="0.25">
      <c r="B200" s="134"/>
      <c r="D200" s="135" t="s">
        <v>76</v>
      </c>
      <c r="E200" s="144"/>
      <c r="F200" s="144" t="s">
        <v>1162</v>
      </c>
      <c r="I200" s="137"/>
      <c r="J200" s="145">
        <f>BK200</f>
        <v>0</v>
      </c>
      <c r="L200" s="134"/>
      <c r="M200" s="138"/>
      <c r="N200" s="139"/>
      <c r="O200" s="139"/>
      <c r="P200" s="140">
        <f>SUM(P201:P204)</f>
        <v>0</v>
      </c>
      <c r="Q200" s="139"/>
      <c r="R200" s="140">
        <f>SUM(R201:R204)</f>
        <v>0</v>
      </c>
      <c r="S200" s="139"/>
      <c r="T200" s="141">
        <f>SUM(T201:T204)</f>
        <v>0</v>
      </c>
      <c r="AR200" s="135" t="s">
        <v>83</v>
      </c>
      <c r="AT200" s="142" t="s">
        <v>76</v>
      </c>
      <c r="AU200" s="142" t="s">
        <v>83</v>
      </c>
      <c r="AY200" s="135" t="s">
        <v>237</v>
      </c>
      <c r="BK200" s="143">
        <f>SUM(BK201:BK204)</f>
        <v>0</v>
      </c>
    </row>
    <row r="201" spans="1:65" s="2" customFormat="1" ht="21.75" customHeight="1" x14ac:dyDescent="0.2">
      <c r="A201" s="29"/>
      <c r="B201" s="146"/>
      <c r="C201" s="147" t="s">
        <v>249</v>
      </c>
      <c r="D201" s="147" t="s">
        <v>240</v>
      </c>
      <c r="E201" s="148"/>
      <c r="F201" s="149" t="s">
        <v>4847</v>
      </c>
      <c r="G201" s="150" t="s">
        <v>307</v>
      </c>
      <c r="H201" s="151">
        <v>9</v>
      </c>
      <c r="I201" s="152"/>
      <c r="J201" s="153">
        <f>ROUND(I201*H201,2)</f>
        <v>0</v>
      </c>
      <c r="K201" s="154"/>
      <c r="L201" s="30"/>
      <c r="M201" s="155" t="s">
        <v>1</v>
      </c>
      <c r="N201" s="156" t="s">
        <v>43</v>
      </c>
      <c r="O201" s="54"/>
      <c r="P201" s="157">
        <f>O201*H201</f>
        <v>0</v>
      </c>
      <c r="Q201" s="157">
        <v>0</v>
      </c>
      <c r="R201" s="157">
        <f>Q201*H201</f>
        <v>0</v>
      </c>
      <c r="S201" s="157">
        <v>0</v>
      </c>
      <c r="T201" s="158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243</v>
      </c>
      <c r="AT201" s="159" t="s">
        <v>240</v>
      </c>
      <c r="AU201" s="159" t="s">
        <v>89</v>
      </c>
      <c r="AY201" s="14" t="s">
        <v>237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4" t="s">
        <v>89</v>
      </c>
      <c r="BK201" s="160">
        <f>ROUND(I201*H201,2)</f>
        <v>0</v>
      </c>
      <c r="BL201" s="14" t="s">
        <v>243</v>
      </c>
      <c r="BM201" s="159" t="s">
        <v>1163</v>
      </c>
    </row>
    <row r="202" spans="1:65" s="2" customFormat="1" ht="21.75" customHeight="1" x14ac:dyDescent="0.2">
      <c r="A202" s="29"/>
      <c r="B202" s="146"/>
      <c r="C202" s="147" t="s">
        <v>404</v>
      </c>
      <c r="D202" s="147" t="s">
        <v>240</v>
      </c>
      <c r="E202" s="148"/>
      <c r="F202" s="149" t="s">
        <v>4848</v>
      </c>
      <c r="G202" s="150" t="s">
        <v>307</v>
      </c>
      <c r="H202" s="151">
        <v>3</v>
      </c>
      <c r="I202" s="152"/>
      <c r="J202" s="153">
        <f>ROUND(I202*H202,2)</f>
        <v>0</v>
      </c>
      <c r="K202" s="154"/>
      <c r="L202" s="30"/>
      <c r="M202" s="155" t="s">
        <v>1</v>
      </c>
      <c r="N202" s="156" t="s">
        <v>43</v>
      </c>
      <c r="O202" s="54"/>
      <c r="P202" s="157">
        <f>O202*H202</f>
        <v>0</v>
      </c>
      <c r="Q202" s="157">
        <v>0</v>
      </c>
      <c r="R202" s="157">
        <f>Q202*H202</f>
        <v>0</v>
      </c>
      <c r="S202" s="157">
        <v>0</v>
      </c>
      <c r="T202" s="158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243</v>
      </c>
      <c r="AT202" s="159" t="s">
        <v>240</v>
      </c>
      <c r="AU202" s="159" t="s">
        <v>89</v>
      </c>
      <c r="AY202" s="14" t="s">
        <v>237</v>
      </c>
      <c r="BE202" s="160">
        <f>IF(N202="základná",J202,0)</f>
        <v>0</v>
      </c>
      <c r="BF202" s="160">
        <f>IF(N202="znížená",J202,0)</f>
        <v>0</v>
      </c>
      <c r="BG202" s="160">
        <f>IF(N202="zákl. prenesená",J202,0)</f>
        <v>0</v>
      </c>
      <c r="BH202" s="160">
        <f>IF(N202="zníž. prenesená",J202,0)</f>
        <v>0</v>
      </c>
      <c r="BI202" s="160">
        <f>IF(N202="nulová",J202,0)</f>
        <v>0</v>
      </c>
      <c r="BJ202" s="14" t="s">
        <v>89</v>
      </c>
      <c r="BK202" s="160">
        <f>ROUND(I202*H202,2)</f>
        <v>0</v>
      </c>
      <c r="BL202" s="14" t="s">
        <v>243</v>
      </c>
      <c r="BM202" s="159" t="s">
        <v>1164</v>
      </c>
    </row>
    <row r="203" spans="1:65" s="2" customFormat="1" ht="21.75" customHeight="1" x14ac:dyDescent="0.2">
      <c r="A203" s="29"/>
      <c r="B203" s="146"/>
      <c r="C203" s="147" t="s">
        <v>407</v>
      </c>
      <c r="D203" s="147" t="s">
        <v>240</v>
      </c>
      <c r="E203" s="148"/>
      <c r="F203" s="149" t="s">
        <v>4849</v>
      </c>
      <c r="G203" s="150" t="s">
        <v>307</v>
      </c>
      <c r="H203" s="151">
        <v>12</v>
      </c>
      <c r="I203" s="152"/>
      <c r="J203" s="153">
        <f>ROUND(I203*H203,2)</f>
        <v>0</v>
      </c>
      <c r="K203" s="154"/>
      <c r="L203" s="30"/>
      <c r="M203" s="155" t="s">
        <v>1</v>
      </c>
      <c r="N203" s="156" t="s">
        <v>43</v>
      </c>
      <c r="O203" s="54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243</v>
      </c>
      <c r="AT203" s="159" t="s">
        <v>240</v>
      </c>
      <c r="AU203" s="159" t="s">
        <v>89</v>
      </c>
      <c r="AY203" s="14" t="s">
        <v>237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4" t="s">
        <v>89</v>
      </c>
      <c r="BK203" s="160">
        <f>ROUND(I203*H203,2)</f>
        <v>0</v>
      </c>
      <c r="BL203" s="14" t="s">
        <v>243</v>
      </c>
      <c r="BM203" s="159" t="s">
        <v>1165</v>
      </c>
    </row>
    <row r="204" spans="1:65" s="2" customFormat="1" ht="16.5" customHeight="1" x14ac:dyDescent="0.2">
      <c r="A204" s="29"/>
      <c r="B204" s="146"/>
      <c r="C204" s="147" t="s">
        <v>410</v>
      </c>
      <c r="D204" s="147" t="s">
        <v>240</v>
      </c>
      <c r="E204" s="148"/>
      <c r="F204" s="149" t="s">
        <v>1166</v>
      </c>
      <c r="G204" s="150" t="s">
        <v>307</v>
      </c>
      <c r="H204" s="151">
        <v>12</v>
      </c>
      <c r="I204" s="152"/>
      <c r="J204" s="153">
        <f>ROUND(I204*H204,2)</f>
        <v>0</v>
      </c>
      <c r="K204" s="154"/>
      <c r="L204" s="30"/>
      <c r="M204" s="155" t="s">
        <v>1</v>
      </c>
      <c r="N204" s="156" t="s">
        <v>43</v>
      </c>
      <c r="O204" s="54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243</v>
      </c>
      <c r="AT204" s="159" t="s">
        <v>240</v>
      </c>
      <c r="AU204" s="159" t="s">
        <v>89</v>
      </c>
      <c r="AY204" s="14" t="s">
        <v>237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4" t="s">
        <v>89</v>
      </c>
      <c r="BK204" s="160">
        <f>ROUND(I204*H204,2)</f>
        <v>0</v>
      </c>
      <c r="BL204" s="14" t="s">
        <v>243</v>
      </c>
      <c r="BM204" s="159" t="s">
        <v>1167</v>
      </c>
    </row>
    <row r="205" spans="1:65" s="12" customFormat="1" ht="22.95" customHeight="1" x14ac:dyDescent="0.25">
      <c r="B205" s="134"/>
      <c r="D205" s="135" t="s">
        <v>76</v>
      </c>
      <c r="E205" s="144"/>
      <c r="F205" s="144" t="s">
        <v>1168</v>
      </c>
      <c r="I205" s="137"/>
      <c r="J205" s="145">
        <f>BK205</f>
        <v>0</v>
      </c>
      <c r="L205" s="134"/>
      <c r="M205" s="138"/>
      <c r="N205" s="139"/>
      <c r="O205" s="139"/>
      <c r="P205" s="140">
        <f>SUM(P206:P213)</f>
        <v>0</v>
      </c>
      <c r="Q205" s="139"/>
      <c r="R205" s="140">
        <f>SUM(R206:R213)</f>
        <v>0</v>
      </c>
      <c r="S205" s="139"/>
      <c r="T205" s="141">
        <f>SUM(T206:T213)</f>
        <v>0</v>
      </c>
      <c r="AR205" s="135" t="s">
        <v>83</v>
      </c>
      <c r="AT205" s="142" t="s">
        <v>76</v>
      </c>
      <c r="AU205" s="142" t="s">
        <v>83</v>
      </c>
      <c r="AY205" s="135" t="s">
        <v>237</v>
      </c>
      <c r="BK205" s="143">
        <f>SUM(BK206:BK213)</f>
        <v>0</v>
      </c>
    </row>
    <row r="206" spans="1:65" s="2" customFormat="1" ht="16.5" customHeight="1" x14ac:dyDescent="0.2">
      <c r="A206" s="29"/>
      <c r="B206" s="146"/>
      <c r="C206" s="147" t="s">
        <v>251</v>
      </c>
      <c r="D206" s="147" t="s">
        <v>240</v>
      </c>
      <c r="E206" s="148"/>
      <c r="F206" s="149" t="s">
        <v>4850</v>
      </c>
      <c r="G206" s="150" t="s">
        <v>307</v>
      </c>
      <c r="H206" s="151">
        <v>122</v>
      </c>
      <c r="I206" s="152"/>
      <c r="J206" s="153">
        <f t="shared" ref="J206:J213" si="40">ROUND(I206*H206,2)</f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ref="P206:P213" si="41">O206*H206</f>
        <v>0</v>
      </c>
      <c r="Q206" s="157">
        <v>0</v>
      </c>
      <c r="R206" s="157">
        <f t="shared" ref="R206:R213" si="42">Q206*H206</f>
        <v>0</v>
      </c>
      <c r="S206" s="157">
        <v>0</v>
      </c>
      <c r="T206" s="158">
        <f t="shared" ref="T206:T213" si="43"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243</v>
      </c>
      <c r="AT206" s="159" t="s">
        <v>240</v>
      </c>
      <c r="AU206" s="159" t="s">
        <v>89</v>
      </c>
      <c r="AY206" s="14" t="s">
        <v>237</v>
      </c>
      <c r="BE206" s="160">
        <f t="shared" ref="BE206:BE213" si="44">IF(N206="základná",J206,0)</f>
        <v>0</v>
      </c>
      <c r="BF206" s="160">
        <f t="shared" ref="BF206:BF213" si="45">IF(N206="znížená",J206,0)</f>
        <v>0</v>
      </c>
      <c r="BG206" s="160">
        <f t="shared" ref="BG206:BG213" si="46">IF(N206="zákl. prenesená",J206,0)</f>
        <v>0</v>
      </c>
      <c r="BH206" s="160">
        <f t="shared" ref="BH206:BH213" si="47">IF(N206="zníž. prenesená",J206,0)</f>
        <v>0</v>
      </c>
      <c r="BI206" s="160">
        <f t="shared" ref="BI206:BI213" si="48">IF(N206="nulová",J206,0)</f>
        <v>0</v>
      </c>
      <c r="BJ206" s="14" t="s">
        <v>89</v>
      </c>
      <c r="BK206" s="160">
        <f t="shared" ref="BK206:BK213" si="49">ROUND(I206*H206,2)</f>
        <v>0</v>
      </c>
      <c r="BL206" s="14" t="s">
        <v>243</v>
      </c>
      <c r="BM206" s="159" t="s">
        <v>1169</v>
      </c>
    </row>
    <row r="207" spans="1:65" s="2" customFormat="1" ht="16.5" customHeight="1" x14ac:dyDescent="0.2">
      <c r="A207" s="29"/>
      <c r="B207" s="146"/>
      <c r="C207" s="147" t="s">
        <v>416</v>
      </c>
      <c r="D207" s="147" t="s">
        <v>240</v>
      </c>
      <c r="E207" s="148"/>
      <c r="F207" s="149" t="s">
        <v>4851</v>
      </c>
      <c r="G207" s="150" t="s">
        <v>307</v>
      </c>
      <c r="H207" s="151">
        <v>6</v>
      </c>
      <c r="I207" s="152"/>
      <c r="J207" s="153">
        <f t="shared" si="4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41"/>
        <v>0</v>
      </c>
      <c r="Q207" s="157">
        <v>0</v>
      </c>
      <c r="R207" s="157">
        <f t="shared" si="42"/>
        <v>0</v>
      </c>
      <c r="S207" s="157">
        <v>0</v>
      </c>
      <c r="T207" s="158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243</v>
      </c>
      <c r="AT207" s="159" t="s">
        <v>240</v>
      </c>
      <c r="AU207" s="159" t="s">
        <v>89</v>
      </c>
      <c r="AY207" s="14" t="s">
        <v>237</v>
      </c>
      <c r="BE207" s="160">
        <f t="shared" si="44"/>
        <v>0</v>
      </c>
      <c r="BF207" s="160">
        <f t="shared" si="45"/>
        <v>0</v>
      </c>
      <c r="BG207" s="160">
        <f t="shared" si="46"/>
        <v>0</v>
      </c>
      <c r="BH207" s="160">
        <f t="shared" si="47"/>
        <v>0</v>
      </c>
      <c r="BI207" s="160">
        <f t="shared" si="48"/>
        <v>0</v>
      </c>
      <c r="BJ207" s="14" t="s">
        <v>89</v>
      </c>
      <c r="BK207" s="160">
        <f t="shared" si="49"/>
        <v>0</v>
      </c>
      <c r="BL207" s="14" t="s">
        <v>243</v>
      </c>
      <c r="BM207" s="159" t="s">
        <v>1170</v>
      </c>
    </row>
    <row r="208" spans="1:65" s="2" customFormat="1" ht="21.75" customHeight="1" x14ac:dyDescent="0.2">
      <c r="A208" s="29"/>
      <c r="B208" s="146"/>
      <c r="C208" s="147" t="s">
        <v>254</v>
      </c>
      <c r="D208" s="147" t="s">
        <v>240</v>
      </c>
      <c r="E208" s="148"/>
      <c r="F208" s="149" t="s">
        <v>4852</v>
      </c>
      <c r="G208" s="150" t="s">
        <v>307</v>
      </c>
      <c r="H208" s="151">
        <v>112</v>
      </c>
      <c r="I208" s="152"/>
      <c r="J208" s="153">
        <f t="shared" si="40"/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si="41"/>
        <v>0</v>
      </c>
      <c r="Q208" s="157">
        <v>0</v>
      </c>
      <c r="R208" s="157">
        <f t="shared" si="42"/>
        <v>0</v>
      </c>
      <c r="S208" s="157">
        <v>0</v>
      </c>
      <c r="T208" s="158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243</v>
      </c>
      <c r="AT208" s="159" t="s">
        <v>240</v>
      </c>
      <c r="AU208" s="159" t="s">
        <v>89</v>
      </c>
      <c r="AY208" s="14" t="s">
        <v>237</v>
      </c>
      <c r="BE208" s="160">
        <f t="shared" si="44"/>
        <v>0</v>
      </c>
      <c r="BF208" s="160">
        <f t="shared" si="45"/>
        <v>0</v>
      </c>
      <c r="BG208" s="160">
        <f t="shared" si="46"/>
        <v>0</v>
      </c>
      <c r="BH208" s="160">
        <f t="shared" si="47"/>
        <v>0</v>
      </c>
      <c r="BI208" s="160">
        <f t="shared" si="48"/>
        <v>0</v>
      </c>
      <c r="BJ208" s="14" t="s">
        <v>89</v>
      </c>
      <c r="BK208" s="160">
        <f t="shared" si="49"/>
        <v>0</v>
      </c>
      <c r="BL208" s="14" t="s">
        <v>243</v>
      </c>
      <c r="BM208" s="159" t="s">
        <v>1171</v>
      </c>
    </row>
    <row r="209" spans="1:65" s="2" customFormat="1" ht="21.75" customHeight="1" x14ac:dyDescent="0.2">
      <c r="A209" s="29"/>
      <c r="B209" s="146"/>
      <c r="C209" s="147" t="s">
        <v>422</v>
      </c>
      <c r="D209" s="147" t="s">
        <v>240</v>
      </c>
      <c r="E209" s="148"/>
      <c r="F209" s="149" t="s">
        <v>4853</v>
      </c>
      <c r="G209" s="150" t="s">
        <v>307</v>
      </c>
      <c r="H209" s="151">
        <v>18</v>
      </c>
      <c r="I209" s="152"/>
      <c r="J209" s="153">
        <f t="shared" si="4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41"/>
        <v>0</v>
      </c>
      <c r="Q209" s="157">
        <v>0</v>
      </c>
      <c r="R209" s="157">
        <f t="shared" si="42"/>
        <v>0</v>
      </c>
      <c r="S209" s="157">
        <v>0</v>
      </c>
      <c r="T209" s="158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243</v>
      </c>
      <c r="AT209" s="159" t="s">
        <v>240</v>
      </c>
      <c r="AU209" s="159" t="s">
        <v>89</v>
      </c>
      <c r="AY209" s="14" t="s">
        <v>237</v>
      </c>
      <c r="BE209" s="160">
        <f t="shared" si="44"/>
        <v>0</v>
      </c>
      <c r="BF209" s="160">
        <f t="shared" si="45"/>
        <v>0</v>
      </c>
      <c r="BG209" s="160">
        <f t="shared" si="46"/>
        <v>0</v>
      </c>
      <c r="BH209" s="160">
        <f t="shared" si="47"/>
        <v>0</v>
      </c>
      <c r="BI209" s="160">
        <f t="shared" si="48"/>
        <v>0</v>
      </c>
      <c r="BJ209" s="14" t="s">
        <v>89</v>
      </c>
      <c r="BK209" s="160">
        <f t="shared" si="49"/>
        <v>0</v>
      </c>
      <c r="BL209" s="14" t="s">
        <v>243</v>
      </c>
      <c r="BM209" s="159" t="s">
        <v>1172</v>
      </c>
    </row>
    <row r="210" spans="1:65" s="2" customFormat="1" ht="16.5" customHeight="1" x14ac:dyDescent="0.2">
      <c r="A210" s="29"/>
      <c r="B210" s="146"/>
      <c r="C210" s="147" t="s">
        <v>256</v>
      </c>
      <c r="D210" s="147" t="s">
        <v>240</v>
      </c>
      <c r="E210" s="148"/>
      <c r="F210" s="149" t="s">
        <v>4854</v>
      </c>
      <c r="G210" s="150" t="s">
        <v>307</v>
      </c>
      <c r="H210" s="151">
        <v>12</v>
      </c>
      <c r="I210" s="152"/>
      <c r="J210" s="153">
        <f t="shared" si="4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41"/>
        <v>0</v>
      </c>
      <c r="Q210" s="157">
        <v>0</v>
      </c>
      <c r="R210" s="157">
        <f t="shared" si="42"/>
        <v>0</v>
      </c>
      <c r="S210" s="157">
        <v>0</v>
      </c>
      <c r="T210" s="158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243</v>
      </c>
      <c r="AT210" s="159" t="s">
        <v>240</v>
      </c>
      <c r="AU210" s="159" t="s">
        <v>89</v>
      </c>
      <c r="AY210" s="14" t="s">
        <v>237</v>
      </c>
      <c r="BE210" s="160">
        <f t="shared" si="44"/>
        <v>0</v>
      </c>
      <c r="BF210" s="160">
        <f t="shared" si="45"/>
        <v>0</v>
      </c>
      <c r="BG210" s="160">
        <f t="shared" si="46"/>
        <v>0</v>
      </c>
      <c r="BH210" s="160">
        <f t="shared" si="47"/>
        <v>0</v>
      </c>
      <c r="BI210" s="160">
        <f t="shared" si="48"/>
        <v>0</v>
      </c>
      <c r="BJ210" s="14" t="s">
        <v>89</v>
      </c>
      <c r="BK210" s="160">
        <f t="shared" si="49"/>
        <v>0</v>
      </c>
      <c r="BL210" s="14" t="s">
        <v>243</v>
      </c>
      <c r="BM210" s="159" t="s">
        <v>1173</v>
      </c>
    </row>
    <row r="211" spans="1:65" s="2" customFormat="1" ht="16.5" customHeight="1" x14ac:dyDescent="0.2">
      <c r="A211" s="29"/>
      <c r="B211" s="146"/>
      <c r="C211" s="147" t="s">
        <v>427</v>
      </c>
      <c r="D211" s="147" t="s">
        <v>240</v>
      </c>
      <c r="E211" s="148"/>
      <c r="F211" s="149" t="s">
        <v>1174</v>
      </c>
      <c r="G211" s="150" t="s">
        <v>307</v>
      </c>
      <c r="H211" s="151">
        <v>3</v>
      </c>
      <c r="I211" s="152"/>
      <c r="J211" s="153">
        <f t="shared" si="4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41"/>
        <v>0</v>
      </c>
      <c r="Q211" s="157">
        <v>0</v>
      </c>
      <c r="R211" s="157">
        <f t="shared" si="42"/>
        <v>0</v>
      </c>
      <c r="S211" s="157">
        <v>0</v>
      </c>
      <c r="T211" s="158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243</v>
      </c>
      <c r="AT211" s="159" t="s">
        <v>240</v>
      </c>
      <c r="AU211" s="159" t="s">
        <v>89</v>
      </c>
      <c r="AY211" s="14" t="s">
        <v>237</v>
      </c>
      <c r="BE211" s="160">
        <f t="shared" si="44"/>
        <v>0</v>
      </c>
      <c r="BF211" s="160">
        <f t="shared" si="45"/>
        <v>0</v>
      </c>
      <c r="BG211" s="160">
        <f t="shared" si="46"/>
        <v>0</v>
      </c>
      <c r="BH211" s="160">
        <f t="shared" si="47"/>
        <v>0</v>
      </c>
      <c r="BI211" s="160">
        <f t="shared" si="48"/>
        <v>0</v>
      </c>
      <c r="BJ211" s="14" t="s">
        <v>89</v>
      </c>
      <c r="BK211" s="160">
        <f t="shared" si="49"/>
        <v>0</v>
      </c>
      <c r="BL211" s="14" t="s">
        <v>243</v>
      </c>
      <c r="BM211" s="159" t="s">
        <v>1175</v>
      </c>
    </row>
    <row r="212" spans="1:65" s="2" customFormat="1" ht="16.5" customHeight="1" x14ac:dyDescent="0.2">
      <c r="A212" s="29"/>
      <c r="B212" s="146"/>
      <c r="C212" s="147" t="s">
        <v>430</v>
      </c>
      <c r="D212" s="147" t="s">
        <v>240</v>
      </c>
      <c r="E212" s="148"/>
      <c r="F212" s="149" t="s">
        <v>1176</v>
      </c>
      <c r="G212" s="150" t="s">
        <v>307</v>
      </c>
      <c r="H212" s="151">
        <v>45</v>
      </c>
      <c r="I212" s="152"/>
      <c r="J212" s="153">
        <f t="shared" si="4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41"/>
        <v>0</v>
      </c>
      <c r="Q212" s="157">
        <v>0</v>
      </c>
      <c r="R212" s="157">
        <f t="shared" si="42"/>
        <v>0</v>
      </c>
      <c r="S212" s="157">
        <v>0</v>
      </c>
      <c r="T212" s="158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243</v>
      </c>
      <c r="AT212" s="159" t="s">
        <v>240</v>
      </c>
      <c r="AU212" s="159" t="s">
        <v>89</v>
      </c>
      <c r="AY212" s="14" t="s">
        <v>237</v>
      </c>
      <c r="BE212" s="160">
        <f t="shared" si="44"/>
        <v>0</v>
      </c>
      <c r="BF212" s="160">
        <f t="shared" si="45"/>
        <v>0</v>
      </c>
      <c r="BG212" s="160">
        <f t="shared" si="46"/>
        <v>0</v>
      </c>
      <c r="BH212" s="160">
        <f t="shared" si="47"/>
        <v>0</v>
      </c>
      <c r="BI212" s="160">
        <f t="shared" si="48"/>
        <v>0</v>
      </c>
      <c r="BJ212" s="14" t="s">
        <v>89</v>
      </c>
      <c r="BK212" s="160">
        <f t="shared" si="49"/>
        <v>0</v>
      </c>
      <c r="BL212" s="14" t="s">
        <v>243</v>
      </c>
      <c r="BM212" s="159" t="s">
        <v>1177</v>
      </c>
    </row>
    <row r="213" spans="1:65" s="2" customFormat="1" ht="21.75" customHeight="1" x14ac:dyDescent="0.2">
      <c r="A213" s="29"/>
      <c r="B213" s="146"/>
      <c r="C213" s="147" t="s">
        <v>433</v>
      </c>
      <c r="D213" s="147" t="s">
        <v>240</v>
      </c>
      <c r="E213" s="148"/>
      <c r="F213" s="149" t="s">
        <v>1178</v>
      </c>
      <c r="G213" s="150" t="s">
        <v>307</v>
      </c>
      <c r="H213" s="151">
        <v>3</v>
      </c>
      <c r="I213" s="152"/>
      <c r="J213" s="153">
        <f t="shared" si="4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41"/>
        <v>0</v>
      </c>
      <c r="Q213" s="157">
        <v>0</v>
      </c>
      <c r="R213" s="157">
        <f t="shared" si="42"/>
        <v>0</v>
      </c>
      <c r="S213" s="157">
        <v>0</v>
      </c>
      <c r="T213" s="158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243</v>
      </c>
      <c r="AT213" s="159" t="s">
        <v>240</v>
      </c>
      <c r="AU213" s="159" t="s">
        <v>89</v>
      </c>
      <c r="AY213" s="14" t="s">
        <v>237</v>
      </c>
      <c r="BE213" s="160">
        <f t="shared" si="44"/>
        <v>0</v>
      </c>
      <c r="BF213" s="160">
        <f t="shared" si="45"/>
        <v>0</v>
      </c>
      <c r="BG213" s="160">
        <f t="shared" si="46"/>
        <v>0</v>
      </c>
      <c r="BH213" s="160">
        <f t="shared" si="47"/>
        <v>0</v>
      </c>
      <c r="BI213" s="160">
        <f t="shared" si="48"/>
        <v>0</v>
      </c>
      <c r="BJ213" s="14" t="s">
        <v>89</v>
      </c>
      <c r="BK213" s="160">
        <f t="shared" si="49"/>
        <v>0</v>
      </c>
      <c r="BL213" s="14" t="s">
        <v>243</v>
      </c>
      <c r="BM213" s="159" t="s">
        <v>1179</v>
      </c>
    </row>
    <row r="214" spans="1:65" s="12" customFormat="1" ht="22.95" customHeight="1" x14ac:dyDescent="0.25">
      <c r="B214" s="134"/>
      <c r="D214" s="135" t="s">
        <v>76</v>
      </c>
      <c r="E214" s="144"/>
      <c r="F214" s="144" t="s">
        <v>1180</v>
      </c>
      <c r="I214" s="137"/>
      <c r="J214" s="145">
        <f>BK214</f>
        <v>0</v>
      </c>
      <c r="L214" s="134"/>
      <c r="M214" s="138"/>
      <c r="N214" s="139"/>
      <c r="O214" s="139"/>
      <c r="P214" s="140">
        <f>SUM(P215:P217)</f>
        <v>0</v>
      </c>
      <c r="Q214" s="139"/>
      <c r="R214" s="140">
        <f>SUM(R215:R217)</f>
        <v>0</v>
      </c>
      <c r="S214" s="139"/>
      <c r="T214" s="141">
        <f>SUM(T215:T217)</f>
        <v>0</v>
      </c>
      <c r="AR214" s="135" t="s">
        <v>83</v>
      </c>
      <c r="AT214" s="142" t="s">
        <v>76</v>
      </c>
      <c r="AU214" s="142" t="s">
        <v>83</v>
      </c>
      <c r="AY214" s="135" t="s">
        <v>237</v>
      </c>
      <c r="BK214" s="143">
        <f>SUM(BK215:BK217)</f>
        <v>0</v>
      </c>
    </row>
    <row r="215" spans="1:65" s="2" customFormat="1" ht="16.5" customHeight="1" x14ac:dyDescent="0.2">
      <c r="A215" s="29"/>
      <c r="B215" s="146"/>
      <c r="C215" s="147" t="s">
        <v>436</v>
      </c>
      <c r="D215" s="147" t="s">
        <v>240</v>
      </c>
      <c r="E215" s="148"/>
      <c r="F215" s="149" t="s">
        <v>1181</v>
      </c>
      <c r="G215" s="150" t="s">
        <v>307</v>
      </c>
      <c r="H215" s="151">
        <v>42</v>
      </c>
      <c r="I215" s="152"/>
      <c r="J215" s="153">
        <f>ROUND(I215*H215,2)</f>
        <v>0</v>
      </c>
      <c r="K215" s="154"/>
      <c r="L215" s="30"/>
      <c r="M215" s="155" t="s">
        <v>1</v>
      </c>
      <c r="N215" s="156" t="s">
        <v>43</v>
      </c>
      <c r="O215" s="54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243</v>
      </c>
      <c r="AT215" s="159" t="s">
        <v>240</v>
      </c>
      <c r="AU215" s="159" t="s">
        <v>89</v>
      </c>
      <c r="AY215" s="14" t="s">
        <v>237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4" t="s">
        <v>89</v>
      </c>
      <c r="BK215" s="160">
        <f>ROUND(I215*H215,2)</f>
        <v>0</v>
      </c>
      <c r="BL215" s="14" t="s">
        <v>243</v>
      </c>
      <c r="BM215" s="159" t="s">
        <v>1182</v>
      </c>
    </row>
    <row r="216" spans="1:65" s="2" customFormat="1" ht="21.75" customHeight="1" x14ac:dyDescent="0.2">
      <c r="A216" s="29"/>
      <c r="B216" s="146"/>
      <c r="C216" s="147" t="s">
        <v>439</v>
      </c>
      <c r="D216" s="147" t="s">
        <v>240</v>
      </c>
      <c r="E216" s="148"/>
      <c r="F216" s="149" t="s">
        <v>1183</v>
      </c>
      <c r="G216" s="150" t="s">
        <v>307</v>
      </c>
      <c r="H216" s="151">
        <v>42</v>
      </c>
      <c r="I216" s="152"/>
      <c r="J216" s="153">
        <f>ROUND(I216*H216,2)</f>
        <v>0</v>
      </c>
      <c r="K216" s="154"/>
      <c r="L216" s="30"/>
      <c r="M216" s="155" t="s">
        <v>1</v>
      </c>
      <c r="N216" s="156" t="s">
        <v>43</v>
      </c>
      <c r="O216" s="54"/>
      <c r="P216" s="157">
        <f>O216*H216</f>
        <v>0</v>
      </c>
      <c r="Q216" s="157">
        <v>0</v>
      </c>
      <c r="R216" s="157">
        <f>Q216*H216</f>
        <v>0</v>
      </c>
      <c r="S216" s="157">
        <v>0</v>
      </c>
      <c r="T216" s="158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243</v>
      </c>
      <c r="AT216" s="159" t="s">
        <v>240</v>
      </c>
      <c r="AU216" s="159" t="s">
        <v>89</v>
      </c>
      <c r="AY216" s="14" t="s">
        <v>237</v>
      </c>
      <c r="BE216" s="160">
        <f>IF(N216="základná",J216,0)</f>
        <v>0</v>
      </c>
      <c r="BF216" s="160">
        <f>IF(N216="znížená",J216,0)</f>
        <v>0</v>
      </c>
      <c r="BG216" s="160">
        <f>IF(N216="zákl. prenesená",J216,0)</f>
        <v>0</v>
      </c>
      <c r="BH216" s="160">
        <f>IF(N216="zníž. prenesená",J216,0)</f>
        <v>0</v>
      </c>
      <c r="BI216" s="160">
        <f>IF(N216="nulová",J216,0)</f>
        <v>0</v>
      </c>
      <c r="BJ216" s="14" t="s">
        <v>89</v>
      </c>
      <c r="BK216" s="160">
        <f>ROUND(I216*H216,2)</f>
        <v>0</v>
      </c>
      <c r="BL216" s="14" t="s">
        <v>243</v>
      </c>
      <c r="BM216" s="159" t="s">
        <v>1184</v>
      </c>
    </row>
    <row r="217" spans="1:65" s="2" customFormat="1" ht="21.75" customHeight="1" x14ac:dyDescent="0.2">
      <c r="A217" s="29"/>
      <c r="B217" s="146"/>
      <c r="C217" s="147" t="s">
        <v>442</v>
      </c>
      <c r="D217" s="147" t="s">
        <v>240</v>
      </c>
      <c r="E217" s="148"/>
      <c r="F217" s="149" t="s">
        <v>1185</v>
      </c>
      <c r="G217" s="150" t="s">
        <v>307</v>
      </c>
      <c r="H217" s="151">
        <v>84</v>
      </c>
      <c r="I217" s="152"/>
      <c r="J217" s="153">
        <f>ROUND(I217*H217,2)</f>
        <v>0</v>
      </c>
      <c r="K217" s="154"/>
      <c r="L217" s="30"/>
      <c r="M217" s="155" t="s">
        <v>1</v>
      </c>
      <c r="N217" s="156" t="s">
        <v>43</v>
      </c>
      <c r="O217" s="54"/>
      <c r="P217" s="157">
        <f>O217*H217</f>
        <v>0</v>
      </c>
      <c r="Q217" s="157">
        <v>0</v>
      </c>
      <c r="R217" s="157">
        <f>Q217*H217</f>
        <v>0</v>
      </c>
      <c r="S217" s="157">
        <v>0</v>
      </c>
      <c r="T217" s="158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243</v>
      </c>
      <c r="AT217" s="159" t="s">
        <v>240</v>
      </c>
      <c r="AU217" s="159" t="s">
        <v>89</v>
      </c>
      <c r="AY217" s="14" t="s">
        <v>237</v>
      </c>
      <c r="BE217" s="160">
        <f>IF(N217="základná",J217,0)</f>
        <v>0</v>
      </c>
      <c r="BF217" s="160">
        <f>IF(N217="znížená",J217,0)</f>
        <v>0</v>
      </c>
      <c r="BG217" s="160">
        <f>IF(N217="zákl. prenesená",J217,0)</f>
        <v>0</v>
      </c>
      <c r="BH217" s="160">
        <f>IF(N217="zníž. prenesená",J217,0)</f>
        <v>0</v>
      </c>
      <c r="BI217" s="160">
        <f>IF(N217="nulová",J217,0)</f>
        <v>0</v>
      </c>
      <c r="BJ217" s="14" t="s">
        <v>89</v>
      </c>
      <c r="BK217" s="160">
        <f>ROUND(I217*H217,2)</f>
        <v>0</v>
      </c>
      <c r="BL217" s="14" t="s">
        <v>243</v>
      </c>
      <c r="BM217" s="159" t="s">
        <v>1186</v>
      </c>
    </row>
    <row r="218" spans="1:65" s="12" customFormat="1" ht="22.95" customHeight="1" x14ac:dyDescent="0.25">
      <c r="B218" s="134"/>
      <c r="D218" s="135" t="s">
        <v>76</v>
      </c>
      <c r="E218" s="144"/>
      <c r="F218" s="144" t="s">
        <v>1187</v>
      </c>
      <c r="I218" s="137"/>
      <c r="J218" s="145">
        <f>BK218</f>
        <v>0</v>
      </c>
      <c r="L218" s="134"/>
      <c r="M218" s="138"/>
      <c r="N218" s="139"/>
      <c r="O218" s="139"/>
      <c r="P218" s="140">
        <f>SUM(P219:P225)</f>
        <v>0</v>
      </c>
      <c r="Q218" s="139"/>
      <c r="R218" s="140">
        <f>SUM(R219:R225)</f>
        <v>0</v>
      </c>
      <c r="S218" s="139"/>
      <c r="T218" s="141">
        <f>SUM(T219:T225)</f>
        <v>0</v>
      </c>
      <c r="AR218" s="135" t="s">
        <v>83</v>
      </c>
      <c r="AT218" s="142" t="s">
        <v>76</v>
      </c>
      <c r="AU218" s="142" t="s">
        <v>83</v>
      </c>
      <c r="AY218" s="135" t="s">
        <v>237</v>
      </c>
      <c r="BK218" s="143">
        <f>SUM(BK219:BK225)</f>
        <v>0</v>
      </c>
    </row>
    <row r="219" spans="1:65" s="2" customFormat="1" ht="16.5" customHeight="1" x14ac:dyDescent="0.2">
      <c r="A219" s="29"/>
      <c r="B219" s="146"/>
      <c r="C219" s="147" t="s">
        <v>445</v>
      </c>
      <c r="D219" s="147" t="s">
        <v>240</v>
      </c>
      <c r="E219" s="148"/>
      <c r="F219" s="149" t="s">
        <v>1188</v>
      </c>
      <c r="G219" s="150" t="s">
        <v>376</v>
      </c>
      <c r="H219" s="151">
        <v>95</v>
      </c>
      <c r="I219" s="152"/>
      <c r="J219" s="153">
        <f t="shared" ref="J219:J225" si="50">ROUND(I219*H219,2)</f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ref="P219:P225" si="51">O219*H219</f>
        <v>0</v>
      </c>
      <c r="Q219" s="157">
        <v>0</v>
      </c>
      <c r="R219" s="157">
        <f t="shared" ref="R219:R225" si="52">Q219*H219</f>
        <v>0</v>
      </c>
      <c r="S219" s="157">
        <v>0</v>
      </c>
      <c r="T219" s="158">
        <f t="shared" ref="T219:T225" si="53"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243</v>
      </c>
      <c r="AT219" s="159" t="s">
        <v>240</v>
      </c>
      <c r="AU219" s="159" t="s">
        <v>89</v>
      </c>
      <c r="AY219" s="14" t="s">
        <v>237</v>
      </c>
      <c r="BE219" s="160">
        <f t="shared" ref="BE219:BE225" si="54">IF(N219="základná",J219,0)</f>
        <v>0</v>
      </c>
      <c r="BF219" s="160">
        <f t="shared" ref="BF219:BF225" si="55">IF(N219="znížená",J219,0)</f>
        <v>0</v>
      </c>
      <c r="BG219" s="160">
        <f t="shared" ref="BG219:BG225" si="56">IF(N219="zákl. prenesená",J219,0)</f>
        <v>0</v>
      </c>
      <c r="BH219" s="160">
        <f t="shared" ref="BH219:BH225" si="57">IF(N219="zníž. prenesená",J219,0)</f>
        <v>0</v>
      </c>
      <c r="BI219" s="160">
        <f t="shared" ref="BI219:BI225" si="58">IF(N219="nulová",J219,0)</f>
        <v>0</v>
      </c>
      <c r="BJ219" s="14" t="s">
        <v>89</v>
      </c>
      <c r="BK219" s="160">
        <f t="shared" ref="BK219:BK225" si="59">ROUND(I219*H219,2)</f>
        <v>0</v>
      </c>
      <c r="BL219" s="14" t="s">
        <v>243</v>
      </c>
      <c r="BM219" s="159" t="s">
        <v>1189</v>
      </c>
    </row>
    <row r="220" spans="1:65" s="2" customFormat="1" ht="16.5" customHeight="1" x14ac:dyDescent="0.2">
      <c r="A220" s="29"/>
      <c r="B220" s="146"/>
      <c r="C220" s="147" t="s">
        <v>448</v>
      </c>
      <c r="D220" s="147" t="s">
        <v>240</v>
      </c>
      <c r="E220" s="148"/>
      <c r="F220" s="149" t="s">
        <v>1190</v>
      </c>
      <c r="G220" s="150" t="s">
        <v>376</v>
      </c>
      <c r="H220" s="151">
        <v>190</v>
      </c>
      <c r="I220" s="152"/>
      <c r="J220" s="153">
        <f t="shared" si="5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51"/>
        <v>0</v>
      </c>
      <c r="Q220" s="157">
        <v>0</v>
      </c>
      <c r="R220" s="157">
        <f t="shared" si="52"/>
        <v>0</v>
      </c>
      <c r="S220" s="157">
        <v>0</v>
      </c>
      <c r="T220" s="158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243</v>
      </c>
      <c r="AT220" s="159" t="s">
        <v>240</v>
      </c>
      <c r="AU220" s="159" t="s">
        <v>89</v>
      </c>
      <c r="AY220" s="14" t="s">
        <v>237</v>
      </c>
      <c r="BE220" s="160">
        <f t="shared" si="54"/>
        <v>0</v>
      </c>
      <c r="BF220" s="160">
        <f t="shared" si="55"/>
        <v>0</v>
      </c>
      <c r="BG220" s="160">
        <f t="shared" si="56"/>
        <v>0</v>
      </c>
      <c r="BH220" s="160">
        <f t="shared" si="57"/>
        <v>0</v>
      </c>
      <c r="BI220" s="160">
        <f t="shared" si="58"/>
        <v>0</v>
      </c>
      <c r="BJ220" s="14" t="s">
        <v>89</v>
      </c>
      <c r="BK220" s="160">
        <f t="shared" si="59"/>
        <v>0</v>
      </c>
      <c r="BL220" s="14" t="s">
        <v>243</v>
      </c>
      <c r="BM220" s="159" t="s">
        <v>1191</v>
      </c>
    </row>
    <row r="221" spans="1:65" s="2" customFormat="1" ht="16.5" customHeight="1" x14ac:dyDescent="0.2">
      <c r="A221" s="29"/>
      <c r="B221" s="146"/>
      <c r="C221" s="147" t="s">
        <v>452</v>
      </c>
      <c r="D221" s="147" t="s">
        <v>240</v>
      </c>
      <c r="E221" s="148"/>
      <c r="F221" s="149" t="s">
        <v>1192</v>
      </c>
      <c r="G221" s="150" t="s">
        <v>307</v>
      </c>
      <c r="H221" s="151">
        <v>3</v>
      </c>
      <c r="I221" s="152"/>
      <c r="J221" s="153">
        <f t="shared" si="5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51"/>
        <v>0</v>
      </c>
      <c r="Q221" s="157">
        <v>0</v>
      </c>
      <c r="R221" s="157">
        <f t="shared" si="52"/>
        <v>0</v>
      </c>
      <c r="S221" s="157">
        <v>0</v>
      </c>
      <c r="T221" s="158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243</v>
      </c>
      <c r="AT221" s="159" t="s">
        <v>240</v>
      </c>
      <c r="AU221" s="159" t="s">
        <v>89</v>
      </c>
      <c r="AY221" s="14" t="s">
        <v>237</v>
      </c>
      <c r="BE221" s="160">
        <f t="shared" si="54"/>
        <v>0</v>
      </c>
      <c r="BF221" s="160">
        <f t="shared" si="55"/>
        <v>0</v>
      </c>
      <c r="BG221" s="160">
        <f t="shared" si="56"/>
        <v>0</v>
      </c>
      <c r="BH221" s="160">
        <f t="shared" si="57"/>
        <v>0</v>
      </c>
      <c r="BI221" s="160">
        <f t="shared" si="58"/>
        <v>0</v>
      </c>
      <c r="BJ221" s="14" t="s">
        <v>89</v>
      </c>
      <c r="BK221" s="160">
        <f t="shared" si="59"/>
        <v>0</v>
      </c>
      <c r="BL221" s="14" t="s">
        <v>243</v>
      </c>
      <c r="BM221" s="159" t="s">
        <v>1193</v>
      </c>
    </row>
    <row r="222" spans="1:65" s="2" customFormat="1" ht="16.5" customHeight="1" x14ac:dyDescent="0.2">
      <c r="A222" s="29"/>
      <c r="B222" s="146"/>
      <c r="C222" s="147" t="s">
        <v>457</v>
      </c>
      <c r="D222" s="147" t="s">
        <v>240</v>
      </c>
      <c r="E222" s="148"/>
      <c r="F222" s="149" t="s">
        <v>1194</v>
      </c>
      <c r="G222" s="150" t="s">
        <v>307</v>
      </c>
      <c r="H222" s="151">
        <v>2100</v>
      </c>
      <c r="I222" s="152"/>
      <c r="J222" s="153">
        <f t="shared" si="5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51"/>
        <v>0</v>
      </c>
      <c r="Q222" s="157">
        <v>0</v>
      </c>
      <c r="R222" s="157">
        <f t="shared" si="52"/>
        <v>0</v>
      </c>
      <c r="S222" s="157">
        <v>0</v>
      </c>
      <c r="T222" s="158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243</v>
      </c>
      <c r="AT222" s="159" t="s">
        <v>240</v>
      </c>
      <c r="AU222" s="159" t="s">
        <v>89</v>
      </c>
      <c r="AY222" s="14" t="s">
        <v>237</v>
      </c>
      <c r="BE222" s="160">
        <f t="shared" si="54"/>
        <v>0</v>
      </c>
      <c r="BF222" s="160">
        <f t="shared" si="55"/>
        <v>0</v>
      </c>
      <c r="BG222" s="160">
        <f t="shared" si="56"/>
        <v>0</v>
      </c>
      <c r="BH222" s="160">
        <f t="shared" si="57"/>
        <v>0</v>
      </c>
      <c r="BI222" s="160">
        <f t="shared" si="58"/>
        <v>0</v>
      </c>
      <c r="BJ222" s="14" t="s">
        <v>89</v>
      </c>
      <c r="BK222" s="160">
        <f t="shared" si="59"/>
        <v>0</v>
      </c>
      <c r="BL222" s="14" t="s">
        <v>243</v>
      </c>
      <c r="BM222" s="159" t="s">
        <v>1195</v>
      </c>
    </row>
    <row r="223" spans="1:65" s="2" customFormat="1" ht="16.5" customHeight="1" x14ac:dyDescent="0.2">
      <c r="A223" s="29"/>
      <c r="B223" s="146"/>
      <c r="C223" s="147" t="s">
        <v>460</v>
      </c>
      <c r="D223" s="147" t="s">
        <v>240</v>
      </c>
      <c r="E223" s="148"/>
      <c r="F223" s="149" t="s">
        <v>1196</v>
      </c>
      <c r="G223" s="150" t="s">
        <v>307</v>
      </c>
      <c r="H223" s="151">
        <v>2100</v>
      </c>
      <c r="I223" s="152"/>
      <c r="J223" s="153">
        <f t="shared" si="50"/>
        <v>0</v>
      </c>
      <c r="K223" s="154"/>
      <c r="L223" s="30"/>
      <c r="M223" s="155" t="s">
        <v>1</v>
      </c>
      <c r="N223" s="156" t="s">
        <v>43</v>
      </c>
      <c r="O223" s="54"/>
      <c r="P223" s="157">
        <f t="shared" si="51"/>
        <v>0</v>
      </c>
      <c r="Q223" s="157">
        <v>0</v>
      </c>
      <c r="R223" s="157">
        <f t="shared" si="52"/>
        <v>0</v>
      </c>
      <c r="S223" s="157">
        <v>0</v>
      </c>
      <c r="T223" s="158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243</v>
      </c>
      <c r="AT223" s="159" t="s">
        <v>240</v>
      </c>
      <c r="AU223" s="159" t="s">
        <v>89</v>
      </c>
      <c r="AY223" s="14" t="s">
        <v>237</v>
      </c>
      <c r="BE223" s="160">
        <f t="shared" si="54"/>
        <v>0</v>
      </c>
      <c r="BF223" s="160">
        <f t="shared" si="55"/>
        <v>0</v>
      </c>
      <c r="BG223" s="160">
        <f t="shared" si="56"/>
        <v>0</v>
      </c>
      <c r="BH223" s="160">
        <f t="shared" si="57"/>
        <v>0</v>
      </c>
      <c r="BI223" s="160">
        <f t="shared" si="58"/>
        <v>0</v>
      </c>
      <c r="BJ223" s="14" t="s">
        <v>89</v>
      </c>
      <c r="BK223" s="160">
        <f t="shared" si="59"/>
        <v>0</v>
      </c>
      <c r="BL223" s="14" t="s">
        <v>243</v>
      </c>
      <c r="BM223" s="159" t="s">
        <v>1197</v>
      </c>
    </row>
    <row r="224" spans="1:65" s="2" customFormat="1" ht="16.5" customHeight="1" x14ac:dyDescent="0.2">
      <c r="A224" s="29"/>
      <c r="B224" s="146"/>
      <c r="C224" s="147" t="s">
        <v>464</v>
      </c>
      <c r="D224" s="147" t="s">
        <v>240</v>
      </c>
      <c r="E224" s="148"/>
      <c r="F224" s="149" t="s">
        <v>1198</v>
      </c>
      <c r="G224" s="150" t="s">
        <v>307</v>
      </c>
      <c r="H224" s="151">
        <v>6</v>
      </c>
      <c r="I224" s="152"/>
      <c r="J224" s="153">
        <f t="shared" si="50"/>
        <v>0</v>
      </c>
      <c r="K224" s="154"/>
      <c r="L224" s="30"/>
      <c r="M224" s="155" t="s">
        <v>1</v>
      </c>
      <c r="N224" s="156" t="s">
        <v>43</v>
      </c>
      <c r="O224" s="54"/>
      <c r="P224" s="157">
        <f t="shared" si="51"/>
        <v>0</v>
      </c>
      <c r="Q224" s="157">
        <v>0</v>
      </c>
      <c r="R224" s="157">
        <f t="shared" si="52"/>
        <v>0</v>
      </c>
      <c r="S224" s="157">
        <v>0</v>
      </c>
      <c r="T224" s="158">
        <f t="shared" si="5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243</v>
      </c>
      <c r="AT224" s="159" t="s">
        <v>240</v>
      </c>
      <c r="AU224" s="159" t="s">
        <v>89</v>
      </c>
      <c r="AY224" s="14" t="s">
        <v>237</v>
      </c>
      <c r="BE224" s="160">
        <f t="shared" si="54"/>
        <v>0</v>
      </c>
      <c r="BF224" s="160">
        <f t="shared" si="55"/>
        <v>0</v>
      </c>
      <c r="BG224" s="160">
        <f t="shared" si="56"/>
        <v>0</v>
      </c>
      <c r="BH224" s="160">
        <f t="shared" si="57"/>
        <v>0</v>
      </c>
      <c r="BI224" s="160">
        <f t="shared" si="58"/>
        <v>0</v>
      </c>
      <c r="BJ224" s="14" t="s">
        <v>89</v>
      </c>
      <c r="BK224" s="160">
        <f t="shared" si="59"/>
        <v>0</v>
      </c>
      <c r="BL224" s="14" t="s">
        <v>243</v>
      </c>
      <c r="BM224" s="159" t="s">
        <v>1199</v>
      </c>
    </row>
    <row r="225" spans="1:65" s="2" customFormat="1" ht="16.5" customHeight="1" x14ac:dyDescent="0.2">
      <c r="A225" s="29"/>
      <c r="B225" s="146"/>
      <c r="C225" s="147" t="s">
        <v>468</v>
      </c>
      <c r="D225" s="147" t="s">
        <v>240</v>
      </c>
      <c r="E225" s="148"/>
      <c r="F225" s="149" t="s">
        <v>1200</v>
      </c>
      <c r="G225" s="150" t="s">
        <v>307</v>
      </c>
      <c r="H225" s="151">
        <v>6</v>
      </c>
      <c r="I225" s="152"/>
      <c r="J225" s="153">
        <f t="shared" si="5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51"/>
        <v>0</v>
      </c>
      <c r="Q225" s="157">
        <v>0</v>
      </c>
      <c r="R225" s="157">
        <f t="shared" si="52"/>
        <v>0</v>
      </c>
      <c r="S225" s="157">
        <v>0</v>
      </c>
      <c r="T225" s="158">
        <f t="shared" si="5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243</v>
      </c>
      <c r="AT225" s="159" t="s">
        <v>240</v>
      </c>
      <c r="AU225" s="159" t="s">
        <v>89</v>
      </c>
      <c r="AY225" s="14" t="s">
        <v>237</v>
      </c>
      <c r="BE225" s="160">
        <f t="shared" si="54"/>
        <v>0</v>
      </c>
      <c r="BF225" s="160">
        <f t="shared" si="55"/>
        <v>0</v>
      </c>
      <c r="BG225" s="160">
        <f t="shared" si="56"/>
        <v>0</v>
      </c>
      <c r="BH225" s="160">
        <f t="shared" si="57"/>
        <v>0</v>
      </c>
      <c r="BI225" s="160">
        <f t="shared" si="58"/>
        <v>0</v>
      </c>
      <c r="BJ225" s="14" t="s">
        <v>89</v>
      </c>
      <c r="BK225" s="160">
        <f t="shared" si="59"/>
        <v>0</v>
      </c>
      <c r="BL225" s="14" t="s">
        <v>243</v>
      </c>
      <c r="BM225" s="159" t="s">
        <v>1201</v>
      </c>
    </row>
    <row r="226" spans="1:65" s="12" customFormat="1" ht="22.95" customHeight="1" x14ac:dyDescent="0.25">
      <c r="B226" s="134"/>
      <c r="D226" s="135" t="s">
        <v>76</v>
      </c>
      <c r="E226" s="144"/>
      <c r="F226" s="144" t="s">
        <v>1202</v>
      </c>
      <c r="I226" s="137"/>
      <c r="J226" s="145">
        <f>BK226</f>
        <v>0</v>
      </c>
      <c r="L226" s="134"/>
      <c r="M226" s="138"/>
      <c r="N226" s="139"/>
      <c r="O226" s="139"/>
      <c r="P226" s="140">
        <f>SUM(P227:P237)</f>
        <v>0</v>
      </c>
      <c r="Q226" s="139"/>
      <c r="R226" s="140">
        <f>SUM(R227:R237)</f>
        <v>0</v>
      </c>
      <c r="S226" s="139"/>
      <c r="T226" s="141">
        <f>SUM(T227:T237)</f>
        <v>0</v>
      </c>
      <c r="AR226" s="135" t="s">
        <v>83</v>
      </c>
      <c r="AT226" s="142" t="s">
        <v>76</v>
      </c>
      <c r="AU226" s="142" t="s">
        <v>83</v>
      </c>
      <c r="AY226" s="135" t="s">
        <v>237</v>
      </c>
      <c r="BK226" s="143">
        <f>SUM(BK227:BK237)</f>
        <v>0</v>
      </c>
    </row>
    <row r="227" spans="1:65" s="2" customFormat="1" ht="16.5" customHeight="1" x14ac:dyDescent="0.2">
      <c r="A227" s="29"/>
      <c r="B227" s="146"/>
      <c r="C227" s="147" t="s">
        <v>471</v>
      </c>
      <c r="D227" s="147" t="s">
        <v>240</v>
      </c>
      <c r="E227" s="148"/>
      <c r="F227" s="149" t="s">
        <v>1203</v>
      </c>
      <c r="G227" s="150" t="s">
        <v>376</v>
      </c>
      <c r="H227" s="151">
        <v>130</v>
      </c>
      <c r="I227" s="152"/>
      <c r="J227" s="153">
        <f t="shared" ref="J227:J237" si="60">ROUND(I227*H227,2)</f>
        <v>0</v>
      </c>
      <c r="K227" s="154"/>
      <c r="L227" s="30"/>
      <c r="M227" s="155" t="s">
        <v>1</v>
      </c>
      <c r="N227" s="156" t="s">
        <v>43</v>
      </c>
      <c r="O227" s="54"/>
      <c r="P227" s="157">
        <f t="shared" ref="P227:P237" si="61">O227*H227</f>
        <v>0</v>
      </c>
      <c r="Q227" s="157">
        <v>0</v>
      </c>
      <c r="R227" s="157">
        <f t="shared" ref="R227:R237" si="62">Q227*H227</f>
        <v>0</v>
      </c>
      <c r="S227" s="157">
        <v>0</v>
      </c>
      <c r="T227" s="158">
        <f t="shared" ref="T227:T237" si="63"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243</v>
      </c>
      <c r="AT227" s="159" t="s">
        <v>240</v>
      </c>
      <c r="AU227" s="159" t="s">
        <v>89</v>
      </c>
      <c r="AY227" s="14" t="s">
        <v>237</v>
      </c>
      <c r="BE227" s="160">
        <f t="shared" ref="BE227:BE237" si="64">IF(N227="základná",J227,0)</f>
        <v>0</v>
      </c>
      <c r="BF227" s="160">
        <f t="shared" ref="BF227:BF237" si="65">IF(N227="znížená",J227,0)</f>
        <v>0</v>
      </c>
      <c r="BG227" s="160">
        <f t="shared" ref="BG227:BG237" si="66">IF(N227="zákl. prenesená",J227,0)</f>
        <v>0</v>
      </c>
      <c r="BH227" s="160">
        <f t="shared" ref="BH227:BH237" si="67">IF(N227="zníž. prenesená",J227,0)</f>
        <v>0</v>
      </c>
      <c r="BI227" s="160">
        <f t="shared" ref="BI227:BI237" si="68">IF(N227="nulová",J227,0)</f>
        <v>0</v>
      </c>
      <c r="BJ227" s="14" t="s">
        <v>89</v>
      </c>
      <c r="BK227" s="160">
        <f t="shared" ref="BK227:BK237" si="69">ROUND(I227*H227,2)</f>
        <v>0</v>
      </c>
      <c r="BL227" s="14" t="s">
        <v>243</v>
      </c>
      <c r="BM227" s="159" t="s">
        <v>1204</v>
      </c>
    </row>
    <row r="228" spans="1:65" s="2" customFormat="1" ht="16.5" customHeight="1" x14ac:dyDescent="0.2">
      <c r="A228" s="29"/>
      <c r="B228" s="146"/>
      <c r="C228" s="147" t="s">
        <v>609</v>
      </c>
      <c r="D228" s="147" t="s">
        <v>240</v>
      </c>
      <c r="E228" s="148"/>
      <c r="F228" s="149" t="s">
        <v>1205</v>
      </c>
      <c r="G228" s="150" t="s">
        <v>307</v>
      </c>
      <c r="H228" s="151">
        <v>9</v>
      </c>
      <c r="I228" s="152"/>
      <c r="J228" s="153">
        <f t="shared" si="60"/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si="61"/>
        <v>0</v>
      </c>
      <c r="Q228" s="157">
        <v>0</v>
      </c>
      <c r="R228" s="157">
        <f t="shared" si="62"/>
        <v>0</v>
      </c>
      <c r="S228" s="157">
        <v>0</v>
      </c>
      <c r="T228" s="158">
        <f t="shared" si="6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243</v>
      </c>
      <c r="AT228" s="159" t="s">
        <v>240</v>
      </c>
      <c r="AU228" s="159" t="s">
        <v>89</v>
      </c>
      <c r="AY228" s="14" t="s">
        <v>237</v>
      </c>
      <c r="BE228" s="160">
        <f t="shared" si="64"/>
        <v>0</v>
      </c>
      <c r="BF228" s="160">
        <f t="shared" si="65"/>
        <v>0</v>
      </c>
      <c r="BG228" s="160">
        <f t="shared" si="66"/>
        <v>0</v>
      </c>
      <c r="BH228" s="160">
        <f t="shared" si="67"/>
        <v>0</v>
      </c>
      <c r="BI228" s="160">
        <f t="shared" si="68"/>
        <v>0</v>
      </c>
      <c r="BJ228" s="14" t="s">
        <v>89</v>
      </c>
      <c r="BK228" s="160">
        <f t="shared" si="69"/>
        <v>0</v>
      </c>
      <c r="BL228" s="14" t="s">
        <v>243</v>
      </c>
      <c r="BM228" s="159" t="s">
        <v>1206</v>
      </c>
    </row>
    <row r="229" spans="1:65" s="2" customFormat="1" ht="16.5" customHeight="1" x14ac:dyDescent="0.2">
      <c r="A229" s="29"/>
      <c r="B229" s="146"/>
      <c r="C229" s="147" t="s">
        <v>527</v>
      </c>
      <c r="D229" s="147" t="s">
        <v>240</v>
      </c>
      <c r="E229" s="148"/>
      <c r="F229" s="149" t="s">
        <v>1207</v>
      </c>
      <c r="G229" s="150" t="s">
        <v>376</v>
      </c>
      <c r="H229" s="151">
        <v>825</v>
      </c>
      <c r="I229" s="152"/>
      <c r="J229" s="153">
        <f t="shared" si="6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61"/>
        <v>0</v>
      </c>
      <c r="Q229" s="157">
        <v>0</v>
      </c>
      <c r="R229" s="157">
        <f t="shared" si="62"/>
        <v>0</v>
      </c>
      <c r="S229" s="157">
        <v>0</v>
      </c>
      <c r="T229" s="158">
        <f t="shared" si="6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243</v>
      </c>
      <c r="AT229" s="159" t="s">
        <v>240</v>
      </c>
      <c r="AU229" s="159" t="s">
        <v>89</v>
      </c>
      <c r="AY229" s="14" t="s">
        <v>237</v>
      </c>
      <c r="BE229" s="160">
        <f t="shared" si="64"/>
        <v>0</v>
      </c>
      <c r="BF229" s="160">
        <f t="shared" si="65"/>
        <v>0</v>
      </c>
      <c r="BG229" s="160">
        <f t="shared" si="66"/>
        <v>0</v>
      </c>
      <c r="BH229" s="160">
        <f t="shared" si="67"/>
        <v>0</v>
      </c>
      <c r="BI229" s="160">
        <f t="shared" si="68"/>
        <v>0</v>
      </c>
      <c r="BJ229" s="14" t="s">
        <v>89</v>
      </c>
      <c r="BK229" s="160">
        <f t="shared" si="69"/>
        <v>0</v>
      </c>
      <c r="BL229" s="14" t="s">
        <v>243</v>
      </c>
      <c r="BM229" s="159" t="s">
        <v>1208</v>
      </c>
    </row>
    <row r="230" spans="1:65" s="2" customFormat="1" ht="16.5" customHeight="1" x14ac:dyDescent="0.2">
      <c r="A230" s="29"/>
      <c r="B230" s="146"/>
      <c r="C230" s="147" t="s">
        <v>614</v>
      </c>
      <c r="D230" s="147" t="s">
        <v>240</v>
      </c>
      <c r="E230" s="148"/>
      <c r="F230" s="149" t="s">
        <v>1209</v>
      </c>
      <c r="G230" s="150" t="s">
        <v>376</v>
      </c>
      <c r="H230" s="151">
        <v>30</v>
      </c>
      <c r="I230" s="152"/>
      <c r="J230" s="153">
        <f t="shared" si="6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61"/>
        <v>0</v>
      </c>
      <c r="Q230" s="157">
        <v>0</v>
      </c>
      <c r="R230" s="157">
        <f t="shared" si="62"/>
        <v>0</v>
      </c>
      <c r="S230" s="157">
        <v>0</v>
      </c>
      <c r="T230" s="158">
        <f t="shared" si="6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243</v>
      </c>
      <c r="AT230" s="159" t="s">
        <v>240</v>
      </c>
      <c r="AU230" s="159" t="s">
        <v>89</v>
      </c>
      <c r="AY230" s="14" t="s">
        <v>237</v>
      </c>
      <c r="BE230" s="160">
        <f t="shared" si="64"/>
        <v>0</v>
      </c>
      <c r="BF230" s="160">
        <f t="shared" si="65"/>
        <v>0</v>
      </c>
      <c r="BG230" s="160">
        <f t="shared" si="66"/>
        <v>0</v>
      </c>
      <c r="BH230" s="160">
        <f t="shared" si="67"/>
        <v>0</v>
      </c>
      <c r="BI230" s="160">
        <f t="shared" si="68"/>
        <v>0</v>
      </c>
      <c r="BJ230" s="14" t="s">
        <v>89</v>
      </c>
      <c r="BK230" s="160">
        <f t="shared" si="69"/>
        <v>0</v>
      </c>
      <c r="BL230" s="14" t="s">
        <v>243</v>
      </c>
      <c r="BM230" s="159" t="s">
        <v>1210</v>
      </c>
    </row>
    <row r="231" spans="1:65" s="2" customFormat="1" ht="16.5" customHeight="1" x14ac:dyDescent="0.2">
      <c r="A231" s="29"/>
      <c r="B231" s="146"/>
      <c r="C231" s="147" t="s">
        <v>529</v>
      </c>
      <c r="D231" s="147" t="s">
        <v>240</v>
      </c>
      <c r="E231" s="148"/>
      <c r="F231" s="149" t="s">
        <v>1211</v>
      </c>
      <c r="G231" s="150" t="s">
        <v>307</v>
      </c>
      <c r="H231" s="151">
        <v>715</v>
      </c>
      <c r="I231" s="152"/>
      <c r="J231" s="153">
        <f t="shared" si="6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61"/>
        <v>0</v>
      </c>
      <c r="Q231" s="157">
        <v>0</v>
      </c>
      <c r="R231" s="157">
        <f t="shared" si="62"/>
        <v>0</v>
      </c>
      <c r="S231" s="157">
        <v>0</v>
      </c>
      <c r="T231" s="158">
        <f t="shared" si="6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243</v>
      </c>
      <c r="AT231" s="159" t="s">
        <v>240</v>
      </c>
      <c r="AU231" s="159" t="s">
        <v>89</v>
      </c>
      <c r="AY231" s="14" t="s">
        <v>237</v>
      </c>
      <c r="BE231" s="160">
        <f t="shared" si="64"/>
        <v>0</v>
      </c>
      <c r="BF231" s="160">
        <f t="shared" si="65"/>
        <v>0</v>
      </c>
      <c r="BG231" s="160">
        <f t="shared" si="66"/>
        <v>0</v>
      </c>
      <c r="BH231" s="160">
        <f t="shared" si="67"/>
        <v>0</v>
      </c>
      <c r="BI231" s="160">
        <f t="shared" si="68"/>
        <v>0</v>
      </c>
      <c r="BJ231" s="14" t="s">
        <v>89</v>
      </c>
      <c r="BK231" s="160">
        <f t="shared" si="69"/>
        <v>0</v>
      </c>
      <c r="BL231" s="14" t="s">
        <v>243</v>
      </c>
      <c r="BM231" s="159" t="s">
        <v>1212</v>
      </c>
    </row>
    <row r="232" spans="1:65" s="2" customFormat="1" ht="16.5" customHeight="1" x14ac:dyDescent="0.2">
      <c r="A232" s="29"/>
      <c r="B232" s="146"/>
      <c r="C232" s="147" t="s">
        <v>619</v>
      </c>
      <c r="D232" s="147" t="s">
        <v>240</v>
      </c>
      <c r="E232" s="148"/>
      <c r="F232" s="149" t="s">
        <v>1213</v>
      </c>
      <c r="G232" s="150" t="s">
        <v>307</v>
      </c>
      <c r="H232" s="151">
        <v>6</v>
      </c>
      <c r="I232" s="152"/>
      <c r="J232" s="153">
        <f t="shared" si="6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61"/>
        <v>0</v>
      </c>
      <c r="Q232" s="157">
        <v>0</v>
      </c>
      <c r="R232" s="157">
        <f t="shared" si="62"/>
        <v>0</v>
      </c>
      <c r="S232" s="157">
        <v>0</v>
      </c>
      <c r="T232" s="158">
        <f t="shared" si="6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243</v>
      </c>
      <c r="AT232" s="159" t="s">
        <v>240</v>
      </c>
      <c r="AU232" s="159" t="s">
        <v>89</v>
      </c>
      <c r="AY232" s="14" t="s">
        <v>237</v>
      </c>
      <c r="BE232" s="160">
        <f t="shared" si="64"/>
        <v>0</v>
      </c>
      <c r="BF232" s="160">
        <f t="shared" si="65"/>
        <v>0</v>
      </c>
      <c r="BG232" s="160">
        <f t="shared" si="66"/>
        <v>0</v>
      </c>
      <c r="BH232" s="160">
        <f t="shared" si="67"/>
        <v>0</v>
      </c>
      <c r="BI232" s="160">
        <f t="shared" si="68"/>
        <v>0</v>
      </c>
      <c r="BJ232" s="14" t="s">
        <v>89</v>
      </c>
      <c r="BK232" s="160">
        <f t="shared" si="69"/>
        <v>0</v>
      </c>
      <c r="BL232" s="14" t="s">
        <v>243</v>
      </c>
      <c r="BM232" s="159" t="s">
        <v>1214</v>
      </c>
    </row>
    <row r="233" spans="1:65" s="2" customFormat="1" ht="16.5" customHeight="1" x14ac:dyDescent="0.2">
      <c r="A233" s="29"/>
      <c r="B233" s="146"/>
      <c r="C233" s="147" t="s">
        <v>531</v>
      </c>
      <c r="D233" s="147" t="s">
        <v>240</v>
      </c>
      <c r="E233" s="148"/>
      <c r="F233" s="149" t="s">
        <v>1215</v>
      </c>
      <c r="G233" s="150" t="s">
        <v>307</v>
      </c>
      <c r="H233" s="151">
        <v>10</v>
      </c>
      <c r="I233" s="152"/>
      <c r="J233" s="153">
        <f t="shared" si="60"/>
        <v>0</v>
      </c>
      <c r="K233" s="154"/>
      <c r="L233" s="30"/>
      <c r="M233" s="155" t="s">
        <v>1</v>
      </c>
      <c r="N233" s="156" t="s">
        <v>43</v>
      </c>
      <c r="O233" s="54"/>
      <c r="P233" s="157">
        <f t="shared" si="61"/>
        <v>0</v>
      </c>
      <c r="Q233" s="157">
        <v>0</v>
      </c>
      <c r="R233" s="157">
        <f t="shared" si="62"/>
        <v>0</v>
      </c>
      <c r="S233" s="157">
        <v>0</v>
      </c>
      <c r="T233" s="158">
        <f t="shared" si="6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243</v>
      </c>
      <c r="AT233" s="159" t="s">
        <v>240</v>
      </c>
      <c r="AU233" s="159" t="s">
        <v>89</v>
      </c>
      <c r="AY233" s="14" t="s">
        <v>237</v>
      </c>
      <c r="BE233" s="160">
        <f t="shared" si="64"/>
        <v>0</v>
      </c>
      <c r="BF233" s="160">
        <f t="shared" si="65"/>
        <v>0</v>
      </c>
      <c r="BG233" s="160">
        <f t="shared" si="66"/>
        <v>0</v>
      </c>
      <c r="BH233" s="160">
        <f t="shared" si="67"/>
        <v>0</v>
      </c>
      <c r="BI233" s="160">
        <f t="shared" si="68"/>
        <v>0</v>
      </c>
      <c r="BJ233" s="14" t="s">
        <v>89</v>
      </c>
      <c r="BK233" s="160">
        <f t="shared" si="69"/>
        <v>0</v>
      </c>
      <c r="BL233" s="14" t="s">
        <v>243</v>
      </c>
      <c r="BM233" s="159" t="s">
        <v>1216</v>
      </c>
    </row>
    <row r="234" spans="1:65" s="2" customFormat="1" ht="16.5" customHeight="1" x14ac:dyDescent="0.2">
      <c r="A234" s="29"/>
      <c r="B234" s="146"/>
      <c r="C234" s="147" t="s">
        <v>625</v>
      </c>
      <c r="D234" s="147" t="s">
        <v>240</v>
      </c>
      <c r="E234" s="148"/>
      <c r="F234" s="149" t="s">
        <v>1217</v>
      </c>
      <c r="G234" s="150" t="s">
        <v>307</v>
      </c>
      <c r="H234" s="151">
        <v>70</v>
      </c>
      <c r="I234" s="152"/>
      <c r="J234" s="153">
        <f t="shared" si="6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61"/>
        <v>0</v>
      </c>
      <c r="Q234" s="157">
        <v>0</v>
      </c>
      <c r="R234" s="157">
        <f t="shared" si="62"/>
        <v>0</v>
      </c>
      <c r="S234" s="157">
        <v>0</v>
      </c>
      <c r="T234" s="158">
        <f t="shared" si="6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243</v>
      </c>
      <c r="AT234" s="159" t="s">
        <v>240</v>
      </c>
      <c r="AU234" s="159" t="s">
        <v>89</v>
      </c>
      <c r="AY234" s="14" t="s">
        <v>237</v>
      </c>
      <c r="BE234" s="160">
        <f t="shared" si="64"/>
        <v>0</v>
      </c>
      <c r="BF234" s="160">
        <f t="shared" si="65"/>
        <v>0</v>
      </c>
      <c r="BG234" s="160">
        <f t="shared" si="66"/>
        <v>0</v>
      </c>
      <c r="BH234" s="160">
        <f t="shared" si="67"/>
        <v>0</v>
      </c>
      <c r="BI234" s="160">
        <f t="shared" si="68"/>
        <v>0</v>
      </c>
      <c r="BJ234" s="14" t="s">
        <v>89</v>
      </c>
      <c r="BK234" s="160">
        <f t="shared" si="69"/>
        <v>0</v>
      </c>
      <c r="BL234" s="14" t="s">
        <v>243</v>
      </c>
      <c r="BM234" s="159" t="s">
        <v>1218</v>
      </c>
    </row>
    <row r="235" spans="1:65" s="2" customFormat="1" ht="16.5" customHeight="1" x14ac:dyDescent="0.2">
      <c r="A235" s="29"/>
      <c r="B235" s="146"/>
      <c r="C235" s="147" t="s">
        <v>533</v>
      </c>
      <c r="D235" s="147" t="s">
        <v>240</v>
      </c>
      <c r="E235" s="148"/>
      <c r="F235" s="149" t="s">
        <v>1219</v>
      </c>
      <c r="G235" s="150" t="s">
        <v>307</v>
      </c>
      <c r="H235" s="151">
        <v>9</v>
      </c>
      <c r="I235" s="152"/>
      <c r="J235" s="153">
        <f t="shared" si="6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61"/>
        <v>0</v>
      </c>
      <c r="Q235" s="157">
        <v>0</v>
      </c>
      <c r="R235" s="157">
        <f t="shared" si="62"/>
        <v>0</v>
      </c>
      <c r="S235" s="157">
        <v>0</v>
      </c>
      <c r="T235" s="158">
        <f t="shared" si="6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243</v>
      </c>
      <c r="AT235" s="159" t="s">
        <v>240</v>
      </c>
      <c r="AU235" s="159" t="s">
        <v>89</v>
      </c>
      <c r="AY235" s="14" t="s">
        <v>237</v>
      </c>
      <c r="BE235" s="160">
        <f t="shared" si="64"/>
        <v>0</v>
      </c>
      <c r="BF235" s="160">
        <f t="shared" si="65"/>
        <v>0</v>
      </c>
      <c r="BG235" s="160">
        <f t="shared" si="66"/>
        <v>0</v>
      </c>
      <c r="BH235" s="160">
        <f t="shared" si="67"/>
        <v>0</v>
      </c>
      <c r="BI235" s="160">
        <f t="shared" si="68"/>
        <v>0</v>
      </c>
      <c r="BJ235" s="14" t="s">
        <v>89</v>
      </c>
      <c r="BK235" s="160">
        <f t="shared" si="69"/>
        <v>0</v>
      </c>
      <c r="BL235" s="14" t="s">
        <v>243</v>
      </c>
      <c r="BM235" s="159" t="s">
        <v>1220</v>
      </c>
    </row>
    <row r="236" spans="1:65" s="2" customFormat="1" ht="16.5" customHeight="1" x14ac:dyDescent="0.2">
      <c r="A236" s="29"/>
      <c r="B236" s="146"/>
      <c r="C236" s="147" t="s">
        <v>630</v>
      </c>
      <c r="D236" s="147" t="s">
        <v>240</v>
      </c>
      <c r="E236" s="148"/>
      <c r="F236" s="149" t="s">
        <v>1221</v>
      </c>
      <c r="G236" s="150" t="s">
        <v>307</v>
      </c>
      <c r="H236" s="151">
        <v>9</v>
      </c>
      <c r="I236" s="152"/>
      <c r="J236" s="153">
        <f t="shared" si="6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61"/>
        <v>0</v>
      </c>
      <c r="Q236" s="157">
        <v>0</v>
      </c>
      <c r="R236" s="157">
        <f t="shared" si="62"/>
        <v>0</v>
      </c>
      <c r="S236" s="157">
        <v>0</v>
      </c>
      <c r="T236" s="158">
        <f t="shared" si="6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243</v>
      </c>
      <c r="AT236" s="159" t="s">
        <v>240</v>
      </c>
      <c r="AU236" s="159" t="s">
        <v>89</v>
      </c>
      <c r="AY236" s="14" t="s">
        <v>237</v>
      </c>
      <c r="BE236" s="160">
        <f t="shared" si="64"/>
        <v>0</v>
      </c>
      <c r="BF236" s="160">
        <f t="shared" si="65"/>
        <v>0</v>
      </c>
      <c r="BG236" s="160">
        <f t="shared" si="66"/>
        <v>0</v>
      </c>
      <c r="BH236" s="160">
        <f t="shared" si="67"/>
        <v>0</v>
      </c>
      <c r="BI236" s="160">
        <f t="shared" si="68"/>
        <v>0</v>
      </c>
      <c r="BJ236" s="14" t="s">
        <v>89</v>
      </c>
      <c r="BK236" s="160">
        <f t="shared" si="69"/>
        <v>0</v>
      </c>
      <c r="BL236" s="14" t="s">
        <v>243</v>
      </c>
      <c r="BM236" s="159" t="s">
        <v>1222</v>
      </c>
    </row>
    <row r="237" spans="1:65" s="2" customFormat="1" ht="16.5" customHeight="1" x14ac:dyDescent="0.2">
      <c r="A237" s="29"/>
      <c r="B237" s="146"/>
      <c r="C237" s="147" t="s">
        <v>534</v>
      </c>
      <c r="D237" s="147" t="s">
        <v>240</v>
      </c>
      <c r="E237" s="148"/>
      <c r="F237" s="149" t="s">
        <v>1223</v>
      </c>
      <c r="G237" s="150" t="s">
        <v>307</v>
      </c>
      <c r="H237" s="151">
        <v>9</v>
      </c>
      <c r="I237" s="152"/>
      <c r="J237" s="153">
        <f t="shared" si="60"/>
        <v>0</v>
      </c>
      <c r="K237" s="154"/>
      <c r="L237" s="30"/>
      <c r="M237" s="155" t="s">
        <v>1</v>
      </c>
      <c r="N237" s="156" t="s">
        <v>43</v>
      </c>
      <c r="O237" s="54"/>
      <c r="P237" s="157">
        <f t="shared" si="61"/>
        <v>0</v>
      </c>
      <c r="Q237" s="157">
        <v>0</v>
      </c>
      <c r="R237" s="157">
        <f t="shared" si="62"/>
        <v>0</v>
      </c>
      <c r="S237" s="157">
        <v>0</v>
      </c>
      <c r="T237" s="158">
        <f t="shared" si="6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243</v>
      </c>
      <c r="AT237" s="159" t="s">
        <v>240</v>
      </c>
      <c r="AU237" s="159" t="s">
        <v>89</v>
      </c>
      <c r="AY237" s="14" t="s">
        <v>237</v>
      </c>
      <c r="BE237" s="160">
        <f t="shared" si="64"/>
        <v>0</v>
      </c>
      <c r="BF237" s="160">
        <f t="shared" si="65"/>
        <v>0</v>
      </c>
      <c r="BG237" s="160">
        <f t="shared" si="66"/>
        <v>0</v>
      </c>
      <c r="BH237" s="160">
        <f t="shared" si="67"/>
        <v>0</v>
      </c>
      <c r="BI237" s="160">
        <f t="shared" si="68"/>
        <v>0</v>
      </c>
      <c r="BJ237" s="14" t="s">
        <v>89</v>
      </c>
      <c r="BK237" s="160">
        <f t="shared" si="69"/>
        <v>0</v>
      </c>
      <c r="BL237" s="14" t="s">
        <v>243</v>
      </c>
      <c r="BM237" s="159" t="s">
        <v>1224</v>
      </c>
    </row>
    <row r="238" spans="1:65" s="12" customFormat="1" ht="22.95" customHeight="1" x14ac:dyDescent="0.25">
      <c r="B238" s="134"/>
      <c r="D238" s="135" t="s">
        <v>76</v>
      </c>
      <c r="E238" s="144"/>
      <c r="F238" s="144" t="s">
        <v>1225</v>
      </c>
      <c r="I238" s="137"/>
      <c r="J238" s="145">
        <f>BK238</f>
        <v>0</v>
      </c>
      <c r="L238" s="134"/>
      <c r="M238" s="138"/>
      <c r="N238" s="139"/>
      <c r="O238" s="139"/>
      <c r="P238" s="140">
        <f>P239</f>
        <v>0</v>
      </c>
      <c r="Q238" s="139"/>
      <c r="R238" s="140">
        <f>R239</f>
        <v>0</v>
      </c>
      <c r="S238" s="139"/>
      <c r="T238" s="141">
        <f>T239</f>
        <v>0</v>
      </c>
      <c r="AR238" s="135" t="s">
        <v>83</v>
      </c>
      <c r="AT238" s="142" t="s">
        <v>76</v>
      </c>
      <c r="AU238" s="142" t="s">
        <v>83</v>
      </c>
      <c r="AY238" s="135" t="s">
        <v>237</v>
      </c>
      <c r="BK238" s="143">
        <f>BK239</f>
        <v>0</v>
      </c>
    </row>
    <row r="239" spans="1:65" s="2" customFormat="1" ht="16.5" customHeight="1" x14ac:dyDescent="0.2">
      <c r="A239" s="29"/>
      <c r="B239" s="146"/>
      <c r="C239" s="147" t="s">
        <v>631</v>
      </c>
      <c r="D239" s="147" t="s">
        <v>240</v>
      </c>
      <c r="E239" s="148"/>
      <c r="F239" s="149" t="s">
        <v>1226</v>
      </c>
      <c r="G239" s="150" t="s">
        <v>307</v>
      </c>
      <c r="H239" s="151">
        <v>216</v>
      </c>
      <c r="I239" s="152"/>
      <c r="J239" s="153">
        <f>ROUND(I239*H239,2)</f>
        <v>0</v>
      </c>
      <c r="K239" s="154"/>
      <c r="L239" s="30"/>
      <c r="M239" s="155" t="s">
        <v>1</v>
      </c>
      <c r="N239" s="156" t="s">
        <v>43</v>
      </c>
      <c r="O239" s="54"/>
      <c r="P239" s="157">
        <f>O239*H239</f>
        <v>0</v>
      </c>
      <c r="Q239" s="157">
        <v>0</v>
      </c>
      <c r="R239" s="157">
        <f>Q239*H239</f>
        <v>0</v>
      </c>
      <c r="S239" s="157">
        <v>0</v>
      </c>
      <c r="T239" s="158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243</v>
      </c>
      <c r="AT239" s="159" t="s">
        <v>240</v>
      </c>
      <c r="AU239" s="159" t="s">
        <v>89</v>
      </c>
      <c r="AY239" s="14" t="s">
        <v>237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4" t="s">
        <v>89</v>
      </c>
      <c r="BK239" s="160">
        <f>ROUND(I239*H239,2)</f>
        <v>0</v>
      </c>
      <c r="BL239" s="14" t="s">
        <v>243</v>
      </c>
      <c r="BM239" s="159" t="s">
        <v>1227</v>
      </c>
    </row>
    <row r="240" spans="1:65" s="12" customFormat="1" ht="22.95" customHeight="1" x14ac:dyDescent="0.25">
      <c r="B240" s="134"/>
      <c r="D240" s="135" t="s">
        <v>76</v>
      </c>
      <c r="E240" s="144"/>
      <c r="F240" s="144" t="s">
        <v>59</v>
      </c>
      <c r="I240" s="137"/>
      <c r="J240" s="145">
        <f>BK240</f>
        <v>0</v>
      </c>
      <c r="L240" s="134"/>
      <c r="M240" s="138"/>
      <c r="N240" s="139"/>
      <c r="O240" s="139"/>
      <c r="P240" s="140">
        <f>SUM(P241:P242)</f>
        <v>0</v>
      </c>
      <c r="Q240" s="139"/>
      <c r="R240" s="140">
        <f>SUM(R241:R242)</f>
        <v>0</v>
      </c>
      <c r="S240" s="139"/>
      <c r="T240" s="141">
        <f>SUM(T241:T242)</f>
        <v>0</v>
      </c>
      <c r="AR240" s="135" t="s">
        <v>83</v>
      </c>
      <c r="AT240" s="142" t="s">
        <v>76</v>
      </c>
      <c r="AU240" s="142" t="s">
        <v>83</v>
      </c>
      <c r="AY240" s="135" t="s">
        <v>237</v>
      </c>
      <c r="BK240" s="143">
        <f>SUM(BK241:BK242)</f>
        <v>0</v>
      </c>
    </row>
    <row r="241" spans="1:65" s="2" customFormat="1" ht="16.5" customHeight="1" x14ac:dyDescent="0.2">
      <c r="A241" s="29"/>
      <c r="B241" s="146"/>
      <c r="C241" s="147" t="s">
        <v>536</v>
      </c>
      <c r="D241" s="147" t="s">
        <v>240</v>
      </c>
      <c r="E241" s="148"/>
      <c r="F241" s="149" t="s">
        <v>1228</v>
      </c>
      <c r="G241" s="150" t="s">
        <v>307</v>
      </c>
      <c r="H241" s="151">
        <v>72</v>
      </c>
      <c r="I241" s="152"/>
      <c r="J241" s="153">
        <f>ROUND(I241*H241,2)</f>
        <v>0</v>
      </c>
      <c r="K241" s="154"/>
      <c r="L241" s="30"/>
      <c r="M241" s="155" t="s">
        <v>1</v>
      </c>
      <c r="N241" s="156" t="s">
        <v>43</v>
      </c>
      <c r="O241" s="54"/>
      <c r="P241" s="157">
        <f>O241*H241</f>
        <v>0</v>
      </c>
      <c r="Q241" s="157">
        <v>0</v>
      </c>
      <c r="R241" s="157">
        <f>Q241*H241</f>
        <v>0</v>
      </c>
      <c r="S241" s="157">
        <v>0</v>
      </c>
      <c r="T241" s="158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243</v>
      </c>
      <c r="AT241" s="159" t="s">
        <v>240</v>
      </c>
      <c r="AU241" s="159" t="s">
        <v>89</v>
      </c>
      <c r="AY241" s="14" t="s">
        <v>237</v>
      </c>
      <c r="BE241" s="160">
        <f>IF(N241="základná",J241,0)</f>
        <v>0</v>
      </c>
      <c r="BF241" s="160">
        <f>IF(N241="znížená",J241,0)</f>
        <v>0</v>
      </c>
      <c r="BG241" s="160">
        <f>IF(N241="zákl. prenesená",J241,0)</f>
        <v>0</v>
      </c>
      <c r="BH241" s="160">
        <f>IF(N241="zníž. prenesená",J241,0)</f>
        <v>0</v>
      </c>
      <c r="BI241" s="160">
        <f>IF(N241="nulová",J241,0)</f>
        <v>0</v>
      </c>
      <c r="BJ241" s="14" t="s">
        <v>89</v>
      </c>
      <c r="BK241" s="160">
        <f>ROUND(I241*H241,2)</f>
        <v>0</v>
      </c>
      <c r="BL241" s="14" t="s">
        <v>243</v>
      </c>
      <c r="BM241" s="159" t="s">
        <v>1229</v>
      </c>
    </row>
    <row r="242" spans="1:65" s="2" customFormat="1" ht="16.5" customHeight="1" x14ac:dyDescent="0.2">
      <c r="A242" s="29"/>
      <c r="B242" s="146"/>
      <c r="C242" s="147" t="s">
        <v>632</v>
      </c>
      <c r="D242" s="147" t="s">
        <v>240</v>
      </c>
      <c r="E242" s="148"/>
      <c r="F242" s="149" t="s">
        <v>1230</v>
      </c>
      <c r="G242" s="150" t="s">
        <v>307</v>
      </c>
      <c r="H242" s="151">
        <v>276</v>
      </c>
      <c r="I242" s="152"/>
      <c r="J242" s="153">
        <f>ROUND(I242*H242,2)</f>
        <v>0</v>
      </c>
      <c r="K242" s="154"/>
      <c r="L242" s="30"/>
      <c r="M242" s="155" t="s">
        <v>1</v>
      </c>
      <c r="N242" s="156" t="s">
        <v>43</v>
      </c>
      <c r="O242" s="54"/>
      <c r="P242" s="157">
        <f>O242*H242</f>
        <v>0</v>
      </c>
      <c r="Q242" s="157">
        <v>0</v>
      </c>
      <c r="R242" s="157">
        <f>Q242*H242</f>
        <v>0</v>
      </c>
      <c r="S242" s="157">
        <v>0</v>
      </c>
      <c r="T242" s="158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243</v>
      </c>
      <c r="AT242" s="159" t="s">
        <v>240</v>
      </c>
      <c r="AU242" s="159" t="s">
        <v>89</v>
      </c>
      <c r="AY242" s="14" t="s">
        <v>237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4" t="s">
        <v>89</v>
      </c>
      <c r="BK242" s="160">
        <f>ROUND(I242*H242,2)</f>
        <v>0</v>
      </c>
      <c r="BL242" s="14" t="s">
        <v>243</v>
      </c>
      <c r="BM242" s="159" t="s">
        <v>1231</v>
      </c>
    </row>
    <row r="243" spans="1:65" s="12" customFormat="1" ht="22.95" customHeight="1" x14ac:dyDescent="0.25">
      <c r="B243" s="134"/>
      <c r="D243" s="135" t="s">
        <v>76</v>
      </c>
      <c r="E243" s="144"/>
      <c r="F243" s="144" t="s">
        <v>1232</v>
      </c>
      <c r="I243" s="137"/>
      <c r="J243" s="145">
        <f>BK243</f>
        <v>0</v>
      </c>
      <c r="L243" s="134"/>
      <c r="M243" s="138"/>
      <c r="N243" s="139"/>
      <c r="O243" s="139"/>
      <c r="P243" s="140">
        <f>P244</f>
        <v>0</v>
      </c>
      <c r="Q243" s="139"/>
      <c r="R243" s="140">
        <f>R244</f>
        <v>0</v>
      </c>
      <c r="S243" s="139"/>
      <c r="T243" s="141">
        <f>T244</f>
        <v>0</v>
      </c>
      <c r="AR243" s="135" t="s">
        <v>83</v>
      </c>
      <c r="AT243" s="142" t="s">
        <v>76</v>
      </c>
      <c r="AU243" s="142" t="s">
        <v>83</v>
      </c>
      <c r="AY243" s="135" t="s">
        <v>237</v>
      </c>
      <c r="BK243" s="143">
        <f>BK244</f>
        <v>0</v>
      </c>
    </row>
    <row r="244" spans="1:65" s="2" customFormat="1" ht="16.5" customHeight="1" x14ac:dyDescent="0.2">
      <c r="A244" s="29"/>
      <c r="B244" s="146"/>
      <c r="C244" s="147" t="s">
        <v>537</v>
      </c>
      <c r="D244" s="147" t="s">
        <v>240</v>
      </c>
      <c r="E244" s="148"/>
      <c r="F244" s="149" t="s">
        <v>1233</v>
      </c>
      <c r="G244" s="150" t="s">
        <v>307</v>
      </c>
      <c r="H244" s="151">
        <v>15</v>
      </c>
      <c r="I244" s="152"/>
      <c r="J244" s="153">
        <f>ROUND(I244*H244,2)</f>
        <v>0</v>
      </c>
      <c r="K244" s="154"/>
      <c r="L244" s="30"/>
      <c r="M244" s="155" t="s">
        <v>1</v>
      </c>
      <c r="N244" s="156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243</v>
      </c>
      <c r="AT244" s="159" t="s">
        <v>240</v>
      </c>
      <c r="AU244" s="159" t="s">
        <v>89</v>
      </c>
      <c r="AY244" s="14" t="s">
        <v>237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243</v>
      </c>
      <c r="BM244" s="159" t="s">
        <v>1234</v>
      </c>
    </row>
    <row r="245" spans="1:65" s="12" customFormat="1" ht="22.95" customHeight="1" x14ac:dyDescent="0.25">
      <c r="B245" s="134"/>
      <c r="D245" s="135" t="s">
        <v>76</v>
      </c>
      <c r="E245" s="144"/>
      <c r="F245" s="144" t="s">
        <v>1235</v>
      </c>
      <c r="I245" s="137"/>
      <c r="J245" s="145">
        <f>BK245</f>
        <v>0</v>
      </c>
      <c r="L245" s="134"/>
      <c r="M245" s="138"/>
      <c r="N245" s="139"/>
      <c r="O245" s="139"/>
      <c r="P245" s="140">
        <f>SUM(P246:P248)</f>
        <v>0</v>
      </c>
      <c r="Q245" s="139"/>
      <c r="R245" s="140">
        <f>SUM(R246:R248)</f>
        <v>0</v>
      </c>
      <c r="S245" s="139"/>
      <c r="T245" s="141">
        <f>SUM(T246:T248)</f>
        <v>0</v>
      </c>
      <c r="AR245" s="135" t="s">
        <v>83</v>
      </c>
      <c r="AT245" s="142" t="s">
        <v>76</v>
      </c>
      <c r="AU245" s="142" t="s">
        <v>83</v>
      </c>
      <c r="AY245" s="135" t="s">
        <v>237</v>
      </c>
      <c r="BK245" s="143">
        <f>SUM(BK246:BK248)</f>
        <v>0</v>
      </c>
    </row>
    <row r="246" spans="1:65" s="2" customFormat="1" ht="16.5" customHeight="1" x14ac:dyDescent="0.2">
      <c r="A246" s="29"/>
      <c r="B246" s="146"/>
      <c r="C246" s="147" t="s">
        <v>633</v>
      </c>
      <c r="D246" s="147" t="s">
        <v>240</v>
      </c>
      <c r="E246" s="148"/>
      <c r="F246" s="149" t="s">
        <v>1236</v>
      </c>
      <c r="G246" s="150" t="s">
        <v>307</v>
      </c>
      <c r="H246" s="151">
        <v>3</v>
      </c>
      <c r="I246" s="152"/>
      <c r="J246" s="153">
        <f>ROUND(I246*H246,2)</f>
        <v>0</v>
      </c>
      <c r="K246" s="154"/>
      <c r="L246" s="30"/>
      <c r="M246" s="155" t="s">
        <v>1</v>
      </c>
      <c r="N246" s="156" t="s">
        <v>43</v>
      </c>
      <c r="O246" s="54"/>
      <c r="P246" s="157">
        <f>O246*H246</f>
        <v>0</v>
      </c>
      <c r="Q246" s="157">
        <v>0</v>
      </c>
      <c r="R246" s="157">
        <f>Q246*H246</f>
        <v>0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243</v>
      </c>
      <c r="AT246" s="159" t="s">
        <v>240</v>
      </c>
      <c r="AU246" s="159" t="s">
        <v>89</v>
      </c>
      <c r="AY246" s="14" t="s">
        <v>237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243</v>
      </c>
      <c r="BM246" s="159" t="s">
        <v>1237</v>
      </c>
    </row>
    <row r="247" spans="1:65" s="2" customFormat="1" ht="16.5" customHeight="1" x14ac:dyDescent="0.2">
      <c r="A247" s="29"/>
      <c r="B247" s="146"/>
      <c r="C247" s="147" t="s">
        <v>539</v>
      </c>
      <c r="D247" s="147" t="s">
        <v>240</v>
      </c>
      <c r="E247" s="148"/>
      <c r="F247" s="149" t="s">
        <v>1238</v>
      </c>
      <c r="G247" s="150" t="s">
        <v>307</v>
      </c>
      <c r="H247" s="151">
        <v>3</v>
      </c>
      <c r="I247" s="152"/>
      <c r="J247" s="153">
        <f>ROUND(I247*H247,2)</f>
        <v>0</v>
      </c>
      <c r="K247" s="154"/>
      <c r="L247" s="30"/>
      <c r="M247" s="155" t="s">
        <v>1</v>
      </c>
      <c r="N247" s="156" t="s">
        <v>43</v>
      </c>
      <c r="O247" s="54"/>
      <c r="P247" s="157">
        <f>O247*H247</f>
        <v>0</v>
      </c>
      <c r="Q247" s="157">
        <v>0</v>
      </c>
      <c r="R247" s="157">
        <f>Q247*H247</f>
        <v>0</v>
      </c>
      <c r="S247" s="157">
        <v>0</v>
      </c>
      <c r="T247" s="158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243</v>
      </c>
      <c r="AT247" s="159" t="s">
        <v>240</v>
      </c>
      <c r="AU247" s="159" t="s">
        <v>89</v>
      </c>
      <c r="AY247" s="14" t="s">
        <v>237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4" t="s">
        <v>89</v>
      </c>
      <c r="BK247" s="160">
        <f>ROUND(I247*H247,2)</f>
        <v>0</v>
      </c>
      <c r="BL247" s="14" t="s">
        <v>243</v>
      </c>
      <c r="BM247" s="159" t="s">
        <v>1239</v>
      </c>
    </row>
    <row r="248" spans="1:65" s="2" customFormat="1" ht="16.5" customHeight="1" x14ac:dyDescent="0.2">
      <c r="A248" s="29"/>
      <c r="B248" s="146"/>
      <c r="C248" s="147" t="s">
        <v>634</v>
      </c>
      <c r="D248" s="147" t="s">
        <v>240</v>
      </c>
      <c r="E248" s="148"/>
      <c r="F248" s="149" t="s">
        <v>1240</v>
      </c>
      <c r="G248" s="150" t="s">
        <v>307</v>
      </c>
      <c r="H248" s="151">
        <v>6</v>
      </c>
      <c r="I248" s="152"/>
      <c r="J248" s="153">
        <f>ROUND(I248*H248,2)</f>
        <v>0</v>
      </c>
      <c r="K248" s="154"/>
      <c r="L248" s="30"/>
      <c r="M248" s="155" t="s">
        <v>1</v>
      </c>
      <c r="N248" s="156" t="s">
        <v>43</v>
      </c>
      <c r="O248" s="54"/>
      <c r="P248" s="157">
        <f>O248*H248</f>
        <v>0</v>
      </c>
      <c r="Q248" s="157">
        <v>0</v>
      </c>
      <c r="R248" s="157">
        <f>Q248*H248</f>
        <v>0</v>
      </c>
      <c r="S248" s="157">
        <v>0</v>
      </c>
      <c r="T248" s="158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243</v>
      </c>
      <c r="AT248" s="159" t="s">
        <v>240</v>
      </c>
      <c r="AU248" s="159" t="s">
        <v>89</v>
      </c>
      <c r="AY248" s="14" t="s">
        <v>237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4" t="s">
        <v>89</v>
      </c>
      <c r="BK248" s="160">
        <f>ROUND(I248*H248,2)</f>
        <v>0</v>
      </c>
      <c r="BL248" s="14" t="s">
        <v>243</v>
      </c>
      <c r="BM248" s="159" t="s">
        <v>1241</v>
      </c>
    </row>
    <row r="249" spans="1:65" s="12" customFormat="1" ht="22.95" customHeight="1" x14ac:dyDescent="0.25">
      <c r="B249" s="134"/>
      <c r="D249" s="135" t="s">
        <v>76</v>
      </c>
      <c r="E249" s="144"/>
      <c r="F249" s="144" t="s">
        <v>1242</v>
      </c>
      <c r="I249" s="137"/>
      <c r="J249" s="145">
        <f>BK249</f>
        <v>0</v>
      </c>
      <c r="L249" s="134"/>
      <c r="M249" s="138"/>
      <c r="N249" s="139"/>
      <c r="O249" s="139"/>
      <c r="P249" s="140">
        <f>SUM(P250:P252)</f>
        <v>0</v>
      </c>
      <c r="Q249" s="139"/>
      <c r="R249" s="140">
        <f>SUM(R250:R252)</f>
        <v>0</v>
      </c>
      <c r="S249" s="139"/>
      <c r="T249" s="141">
        <f>SUM(T250:T252)</f>
        <v>0</v>
      </c>
      <c r="AR249" s="135" t="s">
        <v>83</v>
      </c>
      <c r="AT249" s="142" t="s">
        <v>76</v>
      </c>
      <c r="AU249" s="142" t="s">
        <v>83</v>
      </c>
      <c r="AY249" s="135" t="s">
        <v>237</v>
      </c>
      <c r="BK249" s="143">
        <f>SUM(BK250:BK252)</f>
        <v>0</v>
      </c>
    </row>
    <row r="250" spans="1:65" s="2" customFormat="1" ht="16.5" customHeight="1" x14ac:dyDescent="0.2">
      <c r="A250" s="29"/>
      <c r="B250" s="146"/>
      <c r="C250" s="147" t="s">
        <v>541</v>
      </c>
      <c r="D250" s="147" t="s">
        <v>240</v>
      </c>
      <c r="E250" s="148"/>
      <c r="F250" s="149" t="s">
        <v>1243</v>
      </c>
      <c r="G250" s="150" t="s">
        <v>376</v>
      </c>
      <c r="H250" s="151">
        <v>135</v>
      </c>
      <c r="I250" s="152"/>
      <c r="J250" s="153">
        <f>ROUND(I250*H250,2)</f>
        <v>0</v>
      </c>
      <c r="K250" s="154"/>
      <c r="L250" s="30"/>
      <c r="M250" s="155" t="s">
        <v>1</v>
      </c>
      <c r="N250" s="156" t="s">
        <v>43</v>
      </c>
      <c r="O250" s="54"/>
      <c r="P250" s="157">
        <f>O250*H250</f>
        <v>0</v>
      </c>
      <c r="Q250" s="157">
        <v>0</v>
      </c>
      <c r="R250" s="157">
        <f>Q250*H250</f>
        <v>0</v>
      </c>
      <c r="S250" s="157">
        <v>0</v>
      </c>
      <c r="T250" s="158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243</v>
      </c>
      <c r="AT250" s="159" t="s">
        <v>240</v>
      </c>
      <c r="AU250" s="159" t="s">
        <v>89</v>
      </c>
      <c r="AY250" s="14" t="s">
        <v>237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4" t="s">
        <v>89</v>
      </c>
      <c r="BK250" s="160">
        <f>ROUND(I250*H250,2)</f>
        <v>0</v>
      </c>
      <c r="BL250" s="14" t="s">
        <v>243</v>
      </c>
      <c r="BM250" s="159" t="s">
        <v>1244</v>
      </c>
    </row>
    <row r="251" spans="1:65" s="2" customFormat="1" ht="16.5" customHeight="1" x14ac:dyDescent="0.2">
      <c r="A251" s="29"/>
      <c r="B251" s="146"/>
      <c r="C251" s="147" t="s">
        <v>637</v>
      </c>
      <c r="D251" s="147" t="s">
        <v>240</v>
      </c>
      <c r="E251" s="148"/>
      <c r="F251" s="149" t="s">
        <v>1245</v>
      </c>
      <c r="G251" s="150" t="s">
        <v>376</v>
      </c>
      <c r="H251" s="151">
        <v>20</v>
      </c>
      <c r="I251" s="152"/>
      <c r="J251" s="153">
        <f>ROUND(I251*H251,2)</f>
        <v>0</v>
      </c>
      <c r="K251" s="154"/>
      <c r="L251" s="30"/>
      <c r="M251" s="155" t="s">
        <v>1</v>
      </c>
      <c r="N251" s="156" t="s">
        <v>43</v>
      </c>
      <c r="O251" s="54"/>
      <c r="P251" s="157">
        <f>O251*H251</f>
        <v>0</v>
      </c>
      <c r="Q251" s="157">
        <v>0</v>
      </c>
      <c r="R251" s="157">
        <f>Q251*H251</f>
        <v>0</v>
      </c>
      <c r="S251" s="157">
        <v>0</v>
      </c>
      <c r="T251" s="158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243</v>
      </c>
      <c r="AT251" s="159" t="s">
        <v>240</v>
      </c>
      <c r="AU251" s="159" t="s">
        <v>89</v>
      </c>
      <c r="AY251" s="14" t="s">
        <v>237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4" t="s">
        <v>89</v>
      </c>
      <c r="BK251" s="160">
        <f>ROUND(I251*H251,2)</f>
        <v>0</v>
      </c>
      <c r="BL251" s="14" t="s">
        <v>243</v>
      </c>
      <c r="BM251" s="159" t="s">
        <v>1246</v>
      </c>
    </row>
    <row r="252" spans="1:65" s="2" customFormat="1" ht="16.5" customHeight="1" x14ac:dyDescent="0.2">
      <c r="A252" s="29"/>
      <c r="B252" s="146"/>
      <c r="C252" s="147" t="s">
        <v>543</v>
      </c>
      <c r="D252" s="147" t="s">
        <v>240</v>
      </c>
      <c r="E252" s="148"/>
      <c r="F252" s="149" t="s">
        <v>1247</v>
      </c>
      <c r="G252" s="150" t="s">
        <v>376</v>
      </c>
      <c r="H252" s="151">
        <v>180</v>
      </c>
      <c r="I252" s="152"/>
      <c r="J252" s="153">
        <f>ROUND(I252*H252,2)</f>
        <v>0</v>
      </c>
      <c r="K252" s="154"/>
      <c r="L252" s="30"/>
      <c r="M252" s="155" t="s">
        <v>1</v>
      </c>
      <c r="N252" s="156" t="s">
        <v>43</v>
      </c>
      <c r="O252" s="54"/>
      <c r="P252" s="157">
        <f>O252*H252</f>
        <v>0</v>
      </c>
      <c r="Q252" s="157">
        <v>0</v>
      </c>
      <c r="R252" s="157">
        <f>Q252*H252</f>
        <v>0</v>
      </c>
      <c r="S252" s="157">
        <v>0</v>
      </c>
      <c r="T252" s="158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243</v>
      </c>
      <c r="AT252" s="159" t="s">
        <v>240</v>
      </c>
      <c r="AU252" s="159" t="s">
        <v>89</v>
      </c>
      <c r="AY252" s="14" t="s">
        <v>237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243</v>
      </c>
      <c r="BM252" s="159" t="s">
        <v>1248</v>
      </c>
    </row>
    <row r="253" spans="1:65" s="12" customFormat="1" ht="22.95" customHeight="1" x14ac:dyDescent="0.25">
      <c r="B253" s="134"/>
      <c r="D253" s="135" t="s">
        <v>76</v>
      </c>
      <c r="E253" s="144"/>
      <c r="F253" s="144" t="s">
        <v>1249</v>
      </c>
      <c r="I253" s="137"/>
      <c r="J253" s="145">
        <f>BK253</f>
        <v>0</v>
      </c>
      <c r="L253" s="134"/>
      <c r="M253" s="138"/>
      <c r="N253" s="139"/>
      <c r="O253" s="139"/>
      <c r="P253" s="140">
        <f>SUM(P254:P256)</f>
        <v>0</v>
      </c>
      <c r="Q253" s="139"/>
      <c r="R253" s="140">
        <f>SUM(R254:R256)</f>
        <v>0</v>
      </c>
      <c r="S253" s="139"/>
      <c r="T253" s="141">
        <f>SUM(T254:T256)</f>
        <v>0</v>
      </c>
      <c r="AR253" s="135" t="s">
        <v>83</v>
      </c>
      <c r="AT253" s="142" t="s">
        <v>76</v>
      </c>
      <c r="AU253" s="142" t="s">
        <v>83</v>
      </c>
      <c r="AY253" s="135" t="s">
        <v>237</v>
      </c>
      <c r="BK253" s="143">
        <f>SUM(BK254:BK256)</f>
        <v>0</v>
      </c>
    </row>
    <row r="254" spans="1:65" s="2" customFormat="1" ht="16.5" customHeight="1" x14ac:dyDescent="0.2">
      <c r="A254" s="29"/>
      <c r="B254" s="146"/>
      <c r="C254" s="147" t="s">
        <v>639</v>
      </c>
      <c r="D254" s="147" t="s">
        <v>240</v>
      </c>
      <c r="E254" s="148"/>
      <c r="F254" s="149" t="s">
        <v>1250</v>
      </c>
      <c r="G254" s="150" t="s">
        <v>454</v>
      </c>
      <c r="H254" s="151">
        <v>12</v>
      </c>
      <c r="I254" s="152"/>
      <c r="J254" s="153">
        <f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>O254*H254</f>
        <v>0</v>
      </c>
      <c r="Q254" s="157">
        <v>0</v>
      </c>
      <c r="R254" s="157">
        <f>Q254*H254</f>
        <v>0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243</v>
      </c>
      <c r="AT254" s="159" t="s">
        <v>240</v>
      </c>
      <c r="AU254" s="159" t="s">
        <v>89</v>
      </c>
      <c r="AY254" s="14" t="s">
        <v>237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243</v>
      </c>
      <c r="BM254" s="159" t="s">
        <v>1251</v>
      </c>
    </row>
    <row r="255" spans="1:65" s="2" customFormat="1" ht="16.5" customHeight="1" x14ac:dyDescent="0.2">
      <c r="A255" s="29"/>
      <c r="B255" s="146"/>
      <c r="C255" s="147" t="s">
        <v>545</v>
      </c>
      <c r="D255" s="147" t="s">
        <v>240</v>
      </c>
      <c r="E255" s="148"/>
      <c r="F255" s="149" t="s">
        <v>1252</v>
      </c>
      <c r="G255" s="150" t="s">
        <v>454</v>
      </c>
      <c r="H255" s="151">
        <v>12</v>
      </c>
      <c r="I255" s="152"/>
      <c r="J255" s="153">
        <f>ROUND(I255*H255,2)</f>
        <v>0</v>
      </c>
      <c r="K255" s="154"/>
      <c r="L255" s="30"/>
      <c r="M255" s="155" t="s">
        <v>1</v>
      </c>
      <c r="N255" s="156" t="s">
        <v>43</v>
      </c>
      <c r="O255" s="54"/>
      <c r="P255" s="157">
        <f>O255*H255</f>
        <v>0</v>
      </c>
      <c r="Q255" s="157">
        <v>0</v>
      </c>
      <c r="R255" s="157">
        <f>Q255*H255</f>
        <v>0</v>
      </c>
      <c r="S255" s="157">
        <v>0</v>
      </c>
      <c r="T255" s="158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243</v>
      </c>
      <c r="AT255" s="159" t="s">
        <v>240</v>
      </c>
      <c r="AU255" s="159" t="s">
        <v>89</v>
      </c>
      <c r="AY255" s="14" t="s">
        <v>237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4" t="s">
        <v>89</v>
      </c>
      <c r="BK255" s="160">
        <f>ROUND(I255*H255,2)</f>
        <v>0</v>
      </c>
      <c r="BL255" s="14" t="s">
        <v>243</v>
      </c>
      <c r="BM255" s="159" t="s">
        <v>1253</v>
      </c>
    </row>
    <row r="256" spans="1:65" s="2" customFormat="1" ht="21.75" customHeight="1" x14ac:dyDescent="0.2">
      <c r="A256" s="29"/>
      <c r="B256" s="146"/>
      <c r="C256" s="147" t="s">
        <v>644</v>
      </c>
      <c r="D256" s="147" t="s">
        <v>240</v>
      </c>
      <c r="E256" s="148"/>
      <c r="F256" s="149" t="s">
        <v>1254</v>
      </c>
      <c r="G256" s="150" t="s">
        <v>454</v>
      </c>
      <c r="H256" s="151">
        <v>60</v>
      </c>
      <c r="I256" s="152"/>
      <c r="J256" s="153">
        <f>ROUND(I256*H256,2)</f>
        <v>0</v>
      </c>
      <c r="K256" s="154"/>
      <c r="L256" s="30"/>
      <c r="M256" s="155" t="s">
        <v>1</v>
      </c>
      <c r="N256" s="156" t="s">
        <v>43</v>
      </c>
      <c r="O256" s="54"/>
      <c r="P256" s="157">
        <f>O256*H256</f>
        <v>0</v>
      </c>
      <c r="Q256" s="157">
        <v>0</v>
      </c>
      <c r="R256" s="157">
        <f>Q256*H256</f>
        <v>0</v>
      </c>
      <c r="S256" s="157">
        <v>0</v>
      </c>
      <c r="T256" s="158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243</v>
      </c>
      <c r="AT256" s="159" t="s">
        <v>240</v>
      </c>
      <c r="AU256" s="159" t="s">
        <v>89</v>
      </c>
      <c r="AY256" s="14" t="s">
        <v>237</v>
      </c>
      <c r="BE256" s="160">
        <f>IF(N256="základná",J256,0)</f>
        <v>0</v>
      </c>
      <c r="BF256" s="160">
        <f>IF(N256="znížená",J256,0)</f>
        <v>0</v>
      </c>
      <c r="BG256" s="160">
        <f>IF(N256="zákl. prenesená",J256,0)</f>
        <v>0</v>
      </c>
      <c r="BH256" s="160">
        <f>IF(N256="zníž. prenesená",J256,0)</f>
        <v>0</v>
      </c>
      <c r="BI256" s="160">
        <f>IF(N256="nulová",J256,0)</f>
        <v>0</v>
      </c>
      <c r="BJ256" s="14" t="s">
        <v>89</v>
      </c>
      <c r="BK256" s="160">
        <f>ROUND(I256*H256,2)</f>
        <v>0</v>
      </c>
      <c r="BL256" s="14" t="s">
        <v>243</v>
      </c>
      <c r="BM256" s="159" t="s">
        <v>1255</v>
      </c>
    </row>
    <row r="257" spans="1:65" s="12" customFormat="1" ht="22.95" customHeight="1" x14ac:dyDescent="0.25">
      <c r="B257" s="134"/>
      <c r="D257" s="135" t="s">
        <v>76</v>
      </c>
      <c r="E257" s="144"/>
      <c r="F257" s="144" t="s">
        <v>1256</v>
      </c>
      <c r="I257" s="137"/>
      <c r="J257" s="145">
        <f>BK257</f>
        <v>0</v>
      </c>
      <c r="L257" s="134"/>
      <c r="M257" s="138"/>
      <c r="N257" s="139"/>
      <c r="O257" s="139"/>
      <c r="P257" s="140">
        <f>P258</f>
        <v>0</v>
      </c>
      <c r="Q257" s="139"/>
      <c r="R257" s="140">
        <f>R258</f>
        <v>0</v>
      </c>
      <c r="S257" s="139"/>
      <c r="T257" s="141">
        <f>T258</f>
        <v>0</v>
      </c>
      <c r="AR257" s="135" t="s">
        <v>83</v>
      </c>
      <c r="AT257" s="142" t="s">
        <v>76</v>
      </c>
      <c r="AU257" s="142" t="s">
        <v>83</v>
      </c>
      <c r="AY257" s="135" t="s">
        <v>237</v>
      </c>
      <c r="BK257" s="143">
        <f>BK258</f>
        <v>0</v>
      </c>
    </row>
    <row r="258" spans="1:65" s="2" customFormat="1" ht="21.75" customHeight="1" x14ac:dyDescent="0.2">
      <c r="A258" s="29"/>
      <c r="B258" s="146"/>
      <c r="C258" s="147" t="s">
        <v>547</v>
      </c>
      <c r="D258" s="147" t="s">
        <v>240</v>
      </c>
      <c r="E258" s="148"/>
      <c r="F258" s="149" t="s">
        <v>1257</v>
      </c>
      <c r="G258" s="150" t="s">
        <v>454</v>
      </c>
      <c r="H258" s="151">
        <v>70</v>
      </c>
      <c r="I258" s="152"/>
      <c r="J258" s="153">
        <f>ROUND(I258*H258,2)</f>
        <v>0</v>
      </c>
      <c r="K258" s="154"/>
      <c r="L258" s="30"/>
      <c r="M258" s="155" t="s">
        <v>1</v>
      </c>
      <c r="N258" s="156" t="s">
        <v>43</v>
      </c>
      <c r="O258" s="54"/>
      <c r="P258" s="157">
        <f>O258*H258</f>
        <v>0</v>
      </c>
      <c r="Q258" s="157">
        <v>0</v>
      </c>
      <c r="R258" s="157">
        <f>Q258*H258</f>
        <v>0</v>
      </c>
      <c r="S258" s="157">
        <v>0</v>
      </c>
      <c r="T258" s="158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243</v>
      </c>
      <c r="AT258" s="159" t="s">
        <v>240</v>
      </c>
      <c r="AU258" s="159" t="s">
        <v>89</v>
      </c>
      <c r="AY258" s="14" t="s">
        <v>237</v>
      </c>
      <c r="BE258" s="160">
        <f>IF(N258="základná",J258,0)</f>
        <v>0</v>
      </c>
      <c r="BF258" s="160">
        <f>IF(N258="znížená",J258,0)</f>
        <v>0</v>
      </c>
      <c r="BG258" s="160">
        <f>IF(N258="zákl. prenesená",J258,0)</f>
        <v>0</v>
      </c>
      <c r="BH258" s="160">
        <f>IF(N258="zníž. prenesená",J258,0)</f>
        <v>0</v>
      </c>
      <c r="BI258" s="160">
        <f>IF(N258="nulová",J258,0)</f>
        <v>0</v>
      </c>
      <c r="BJ258" s="14" t="s">
        <v>89</v>
      </c>
      <c r="BK258" s="160">
        <f>ROUND(I258*H258,2)</f>
        <v>0</v>
      </c>
      <c r="BL258" s="14" t="s">
        <v>243</v>
      </c>
      <c r="BM258" s="159" t="s">
        <v>1258</v>
      </c>
    </row>
    <row r="259" spans="1:65" s="12" customFormat="1" ht="22.95" customHeight="1" x14ac:dyDescent="0.25">
      <c r="B259" s="134"/>
      <c r="D259" s="135" t="s">
        <v>76</v>
      </c>
      <c r="E259" s="144"/>
      <c r="F259" s="144" t="s">
        <v>1259</v>
      </c>
      <c r="I259" s="137"/>
      <c r="J259" s="145">
        <f>BK259</f>
        <v>0</v>
      </c>
      <c r="L259" s="134"/>
      <c r="M259" s="138"/>
      <c r="N259" s="139"/>
      <c r="O259" s="139"/>
      <c r="P259" s="140">
        <f>P260</f>
        <v>0</v>
      </c>
      <c r="Q259" s="139"/>
      <c r="R259" s="140">
        <f>R260</f>
        <v>0</v>
      </c>
      <c r="S259" s="139"/>
      <c r="T259" s="141">
        <f>T260</f>
        <v>0</v>
      </c>
      <c r="AR259" s="135" t="s">
        <v>83</v>
      </c>
      <c r="AT259" s="142" t="s">
        <v>76</v>
      </c>
      <c r="AU259" s="142" t="s">
        <v>83</v>
      </c>
      <c r="AY259" s="135" t="s">
        <v>237</v>
      </c>
      <c r="BK259" s="143">
        <f>BK260</f>
        <v>0</v>
      </c>
    </row>
    <row r="260" spans="1:65" s="2" customFormat="1" ht="16.5" customHeight="1" x14ac:dyDescent="0.2">
      <c r="A260" s="29"/>
      <c r="B260" s="146"/>
      <c r="C260" s="147" t="s">
        <v>289</v>
      </c>
      <c r="D260" s="147" t="s">
        <v>240</v>
      </c>
      <c r="E260" s="148"/>
      <c r="F260" s="149" t="s">
        <v>1260</v>
      </c>
      <c r="G260" s="150" t="s">
        <v>307</v>
      </c>
      <c r="H260" s="151">
        <v>1</v>
      </c>
      <c r="I260" s="152"/>
      <c r="J260" s="153">
        <f>ROUND(I260*H260,2)</f>
        <v>0</v>
      </c>
      <c r="K260" s="154"/>
      <c r="L260" s="30"/>
      <c r="M260" s="155" t="s">
        <v>1</v>
      </c>
      <c r="N260" s="156" t="s">
        <v>43</v>
      </c>
      <c r="O260" s="54"/>
      <c r="P260" s="157">
        <f>O260*H260</f>
        <v>0</v>
      </c>
      <c r="Q260" s="157">
        <v>0</v>
      </c>
      <c r="R260" s="157">
        <f>Q260*H260</f>
        <v>0</v>
      </c>
      <c r="S260" s="157">
        <v>0</v>
      </c>
      <c r="T260" s="158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243</v>
      </c>
      <c r="AT260" s="159" t="s">
        <v>240</v>
      </c>
      <c r="AU260" s="159" t="s">
        <v>89</v>
      </c>
      <c r="AY260" s="14" t="s">
        <v>237</v>
      </c>
      <c r="BE260" s="160">
        <f>IF(N260="základná",J260,0)</f>
        <v>0</v>
      </c>
      <c r="BF260" s="160">
        <f>IF(N260="znížená",J260,0)</f>
        <v>0</v>
      </c>
      <c r="BG260" s="160">
        <f>IF(N260="zákl. prenesená",J260,0)</f>
        <v>0</v>
      </c>
      <c r="BH260" s="160">
        <f>IF(N260="zníž. prenesená",J260,0)</f>
        <v>0</v>
      </c>
      <c r="BI260" s="160">
        <f>IF(N260="nulová",J260,0)</f>
        <v>0</v>
      </c>
      <c r="BJ260" s="14" t="s">
        <v>89</v>
      </c>
      <c r="BK260" s="160">
        <f>ROUND(I260*H260,2)</f>
        <v>0</v>
      </c>
      <c r="BL260" s="14" t="s">
        <v>243</v>
      </c>
      <c r="BM260" s="159" t="s">
        <v>1261</v>
      </c>
    </row>
    <row r="261" spans="1:65" s="12" customFormat="1" ht="25.95" customHeight="1" x14ac:dyDescent="0.25">
      <c r="B261" s="134"/>
      <c r="D261" s="135" t="s">
        <v>76</v>
      </c>
      <c r="E261" s="136"/>
      <c r="F261" s="136" t="s">
        <v>467</v>
      </c>
      <c r="I261" s="137"/>
      <c r="J261" s="122">
        <f>BK261</f>
        <v>0</v>
      </c>
      <c r="L261" s="134"/>
      <c r="M261" s="138"/>
      <c r="N261" s="139"/>
      <c r="O261" s="139"/>
      <c r="P261" s="140">
        <f>SUM(P262:P265)</f>
        <v>0</v>
      </c>
      <c r="Q261" s="139"/>
      <c r="R261" s="140">
        <f>SUM(R262:R265)</f>
        <v>0</v>
      </c>
      <c r="S261" s="139"/>
      <c r="T261" s="141">
        <f>SUM(T262:T265)</f>
        <v>0</v>
      </c>
      <c r="AR261" s="135" t="s">
        <v>252</v>
      </c>
      <c r="AT261" s="142" t="s">
        <v>76</v>
      </c>
      <c r="AU261" s="142" t="s">
        <v>77</v>
      </c>
      <c r="AY261" s="135" t="s">
        <v>237</v>
      </c>
      <c r="BK261" s="143">
        <f>SUM(BK262:BK265)</f>
        <v>0</v>
      </c>
    </row>
    <row r="262" spans="1:65" s="2" customFormat="1" ht="16.5" customHeight="1" x14ac:dyDescent="0.2">
      <c r="A262" s="29"/>
      <c r="B262" s="146"/>
      <c r="C262" s="147" t="s">
        <v>551</v>
      </c>
      <c r="D262" s="147" t="s">
        <v>240</v>
      </c>
      <c r="E262" s="148"/>
      <c r="F262" s="149" t="s">
        <v>1262</v>
      </c>
      <c r="G262" s="150" t="s">
        <v>469</v>
      </c>
      <c r="H262" s="151">
        <v>1</v>
      </c>
      <c r="I262" s="152"/>
      <c r="J262" s="153">
        <f t="shared" ref="J262:J265" si="70">ROUND(I262*H262,2)</f>
        <v>0</v>
      </c>
      <c r="K262" s="154"/>
      <c r="L262" s="30"/>
      <c r="M262" s="155" t="s">
        <v>1</v>
      </c>
      <c r="N262" s="156" t="s">
        <v>43</v>
      </c>
      <c r="O262" s="54"/>
      <c r="P262" s="157">
        <f t="shared" ref="P262:P265" si="71">O262*H262</f>
        <v>0</v>
      </c>
      <c r="Q262" s="157">
        <v>0</v>
      </c>
      <c r="R262" s="157">
        <f t="shared" ref="R262:R265" si="72">Q262*H262</f>
        <v>0</v>
      </c>
      <c r="S262" s="157">
        <v>0</v>
      </c>
      <c r="T262" s="158">
        <f t="shared" ref="T262:T265" si="73"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470</v>
      </c>
      <c r="AT262" s="159" t="s">
        <v>240</v>
      </c>
      <c r="AU262" s="159" t="s">
        <v>83</v>
      </c>
      <c r="AY262" s="14" t="s">
        <v>237</v>
      </c>
      <c r="BE262" s="160">
        <f t="shared" ref="BE262:BE265" si="74">IF(N262="základná",J262,0)</f>
        <v>0</v>
      </c>
      <c r="BF262" s="160">
        <f t="shared" ref="BF262:BF265" si="75">IF(N262="znížená",J262,0)</f>
        <v>0</v>
      </c>
      <c r="BG262" s="160">
        <f t="shared" ref="BG262:BG265" si="76">IF(N262="zákl. prenesená",J262,0)</f>
        <v>0</v>
      </c>
      <c r="BH262" s="160">
        <f t="shared" ref="BH262:BH265" si="77">IF(N262="zníž. prenesená",J262,0)</f>
        <v>0</v>
      </c>
      <c r="BI262" s="160">
        <f t="shared" ref="BI262:BI265" si="78">IF(N262="nulová",J262,0)</f>
        <v>0</v>
      </c>
      <c r="BJ262" s="14" t="s">
        <v>89</v>
      </c>
      <c r="BK262" s="160">
        <f t="shared" ref="BK262:BK265" si="79">ROUND(I262*H262,2)</f>
        <v>0</v>
      </c>
      <c r="BL262" s="14" t="s">
        <v>470</v>
      </c>
      <c r="BM262" s="159" t="s">
        <v>1263</v>
      </c>
    </row>
    <row r="263" spans="1:65" s="2" customFormat="1" ht="21.75" customHeight="1" x14ac:dyDescent="0.2">
      <c r="A263" s="29"/>
      <c r="B263" s="146"/>
      <c r="C263" s="147" t="s">
        <v>659</v>
      </c>
      <c r="D263" s="147" t="s">
        <v>240</v>
      </c>
      <c r="E263" s="148"/>
      <c r="F263" s="149" t="s">
        <v>1264</v>
      </c>
      <c r="G263" s="150" t="s">
        <v>469</v>
      </c>
      <c r="H263" s="151">
        <v>1</v>
      </c>
      <c r="I263" s="152"/>
      <c r="J263" s="153">
        <f t="shared" si="7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71"/>
        <v>0</v>
      </c>
      <c r="Q263" s="157">
        <v>0</v>
      </c>
      <c r="R263" s="157">
        <f t="shared" si="72"/>
        <v>0</v>
      </c>
      <c r="S263" s="157">
        <v>0</v>
      </c>
      <c r="T263" s="158">
        <f t="shared" si="7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470</v>
      </c>
      <c r="AT263" s="159" t="s">
        <v>240</v>
      </c>
      <c r="AU263" s="159" t="s">
        <v>83</v>
      </c>
      <c r="AY263" s="14" t="s">
        <v>237</v>
      </c>
      <c r="BE263" s="160">
        <f t="shared" si="74"/>
        <v>0</v>
      </c>
      <c r="BF263" s="160">
        <f t="shared" si="75"/>
        <v>0</v>
      </c>
      <c r="BG263" s="160">
        <f t="shared" si="76"/>
        <v>0</v>
      </c>
      <c r="BH263" s="160">
        <f t="shared" si="77"/>
        <v>0</v>
      </c>
      <c r="BI263" s="160">
        <f t="shared" si="78"/>
        <v>0</v>
      </c>
      <c r="BJ263" s="14" t="s">
        <v>89</v>
      </c>
      <c r="BK263" s="160">
        <f t="shared" si="79"/>
        <v>0</v>
      </c>
      <c r="BL263" s="14" t="s">
        <v>470</v>
      </c>
      <c r="BM263" s="159" t="s">
        <v>1265</v>
      </c>
    </row>
    <row r="264" spans="1:65" s="2" customFormat="1" ht="16.5" customHeight="1" x14ac:dyDescent="0.2">
      <c r="A264" s="29"/>
      <c r="B264" s="146"/>
      <c r="C264" s="147" t="s">
        <v>553</v>
      </c>
      <c r="D264" s="147" t="s">
        <v>240</v>
      </c>
      <c r="E264" s="148"/>
      <c r="F264" s="149" t="s">
        <v>1266</v>
      </c>
      <c r="G264" s="150" t="s">
        <v>469</v>
      </c>
      <c r="H264" s="151">
        <v>1</v>
      </c>
      <c r="I264" s="152"/>
      <c r="J264" s="153">
        <f t="shared" si="70"/>
        <v>0</v>
      </c>
      <c r="K264" s="154"/>
      <c r="L264" s="30"/>
      <c r="M264" s="155" t="s">
        <v>1</v>
      </c>
      <c r="N264" s="156" t="s">
        <v>43</v>
      </c>
      <c r="O264" s="54"/>
      <c r="P264" s="157">
        <f t="shared" si="71"/>
        <v>0</v>
      </c>
      <c r="Q264" s="157">
        <v>0</v>
      </c>
      <c r="R264" s="157">
        <f t="shared" si="72"/>
        <v>0</v>
      </c>
      <c r="S264" s="157">
        <v>0</v>
      </c>
      <c r="T264" s="158">
        <f t="shared" si="7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470</v>
      </c>
      <c r="AT264" s="159" t="s">
        <v>240</v>
      </c>
      <c r="AU264" s="159" t="s">
        <v>83</v>
      </c>
      <c r="AY264" s="14" t="s">
        <v>237</v>
      </c>
      <c r="BE264" s="160">
        <f t="shared" si="74"/>
        <v>0</v>
      </c>
      <c r="BF264" s="160">
        <f t="shared" si="75"/>
        <v>0</v>
      </c>
      <c r="BG264" s="160">
        <f t="shared" si="76"/>
        <v>0</v>
      </c>
      <c r="BH264" s="160">
        <f t="shared" si="77"/>
        <v>0</v>
      </c>
      <c r="BI264" s="160">
        <f t="shared" si="78"/>
        <v>0</v>
      </c>
      <c r="BJ264" s="14" t="s">
        <v>89</v>
      </c>
      <c r="BK264" s="160">
        <f t="shared" si="79"/>
        <v>0</v>
      </c>
      <c r="BL264" s="14" t="s">
        <v>470</v>
      </c>
      <c r="BM264" s="159" t="s">
        <v>1267</v>
      </c>
    </row>
    <row r="265" spans="1:65" s="2" customFormat="1" ht="16.5" customHeight="1" x14ac:dyDescent="0.2">
      <c r="A265" s="29"/>
      <c r="B265" s="146"/>
      <c r="C265" s="147" t="s">
        <v>664</v>
      </c>
      <c r="D265" s="147" t="s">
        <v>240</v>
      </c>
      <c r="E265" s="148"/>
      <c r="F265" s="149" t="s">
        <v>1268</v>
      </c>
      <c r="G265" s="150" t="s">
        <v>469</v>
      </c>
      <c r="H265" s="151">
        <v>1</v>
      </c>
      <c r="I265" s="152"/>
      <c r="J265" s="153">
        <f t="shared" si="7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71"/>
        <v>0</v>
      </c>
      <c r="Q265" s="157">
        <v>0</v>
      </c>
      <c r="R265" s="157">
        <f t="shared" si="72"/>
        <v>0</v>
      </c>
      <c r="S265" s="157">
        <v>0</v>
      </c>
      <c r="T265" s="158">
        <f t="shared" si="7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470</v>
      </c>
      <c r="AT265" s="159" t="s">
        <v>240</v>
      </c>
      <c r="AU265" s="159" t="s">
        <v>83</v>
      </c>
      <c r="AY265" s="14" t="s">
        <v>237</v>
      </c>
      <c r="BE265" s="160">
        <f t="shared" si="74"/>
        <v>0</v>
      </c>
      <c r="BF265" s="160">
        <f t="shared" si="75"/>
        <v>0</v>
      </c>
      <c r="BG265" s="160">
        <f t="shared" si="76"/>
        <v>0</v>
      </c>
      <c r="BH265" s="160">
        <f t="shared" si="77"/>
        <v>0</v>
      </c>
      <c r="BI265" s="160">
        <f t="shared" si="78"/>
        <v>0</v>
      </c>
      <c r="BJ265" s="14" t="s">
        <v>89</v>
      </c>
      <c r="BK265" s="160">
        <f t="shared" si="79"/>
        <v>0</v>
      </c>
      <c r="BL265" s="14" t="s">
        <v>470</v>
      </c>
      <c r="BM265" s="159" t="s">
        <v>1269</v>
      </c>
    </row>
    <row r="266" spans="1:65" s="2" customFormat="1" ht="6.9" customHeight="1" x14ac:dyDescent="0.2">
      <c r="A266" s="29"/>
      <c r="B266" s="43"/>
      <c r="C266" s="44"/>
      <c r="D266" s="44"/>
      <c r="E266" s="44"/>
      <c r="F266" s="44"/>
      <c r="G266" s="44"/>
      <c r="H266" s="44"/>
      <c r="I266" s="44"/>
      <c r="J266" s="44"/>
      <c r="K266" s="44"/>
      <c r="L266" s="30"/>
      <c r="M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</row>
  </sheetData>
  <autoFilter ref="C140:K265" xr:uid="{00000000-0009-0000-0000-000003000000}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66" xr:uid="{00000000-0002-0000-0300-000000000000}">
      <formula1>"K, M"</formula1>
    </dataValidation>
    <dataValidation type="list" allowBlank="1" showInputMessage="1" showErrorMessage="1" error="Povolené sú hodnoty základná, znížená, nulová." sqref="N266" xr:uid="{00000000-0002-0000-03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364"/>
  <sheetViews>
    <sheetView showGridLines="0" topLeftCell="A116" zoomScaleNormal="100" workbookViewId="0">
      <selection activeCell="J146" sqref="J146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102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40.5" customHeight="1" x14ac:dyDescent="0.2">
      <c r="A9" s="29"/>
      <c r="B9" s="30"/>
      <c r="C9" s="29"/>
      <c r="D9" s="29"/>
      <c r="E9" s="241" t="s">
        <v>4825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23.25" customHeight="1" x14ac:dyDescent="0.2">
      <c r="A11" s="29"/>
      <c r="B11" s="30"/>
      <c r="C11" s="29"/>
      <c r="D11" s="29"/>
      <c r="E11" s="214" t="s">
        <v>4824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ROUND(J145,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ROUND((ROUND((SUM(BE145:BE363)),  2) + SUM(#REF!)), 2)</f>
        <v>#REF!</v>
      </c>
      <c r="G35" s="29"/>
      <c r="H35" s="29"/>
      <c r="I35" s="101">
        <v>0.2</v>
      </c>
      <c r="J35" s="100" t="e">
        <f>ROUND((ROUND(((SUM(BE145:BE363))*I35),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ROUND((ROUND((SUM(BF145:BF363)),  2) + SUM(#REF!)), 2)</f>
        <v>#REF!</v>
      </c>
      <c r="G36" s="29"/>
      <c r="H36" s="29"/>
      <c r="I36" s="101">
        <v>0.2</v>
      </c>
      <c r="J36" s="100" t="e">
        <f>ROUND((ROUND(((SUM(BF145:BF363))*I36),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ROUND((ROUND((SUM(BG145:BG363)),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ROUND((ROUND((SUM(BH145:BH363)),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ROUND((ROUND((SUM(BI145:BI363)),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34.5" customHeight="1" x14ac:dyDescent="0.2">
      <c r="A87" s="29"/>
      <c r="B87" s="30"/>
      <c r="C87" s="29"/>
      <c r="D87" s="29"/>
      <c r="E87" s="241" t="s">
        <v>4825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 x14ac:dyDescent="0.2">
      <c r="A89" s="29"/>
      <c r="B89" s="30"/>
      <c r="C89" s="29"/>
      <c r="D89" s="29"/>
      <c r="E89" s="214" t="str">
        <f>E11</f>
        <v xml:space="preserve">SO 01.2_A - ACH Architektonicko – stavebné riešenie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J145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J146</f>
        <v>0</v>
      </c>
      <c r="L99" s="113"/>
    </row>
    <row r="100" spans="1:47" s="10" customFormat="1" ht="19.95" customHeight="1" x14ac:dyDescent="0.2">
      <c r="B100" s="117"/>
      <c r="D100" s="118" t="s">
        <v>473</v>
      </c>
      <c r="E100" s="119"/>
      <c r="F100" s="119"/>
      <c r="G100" s="119"/>
      <c r="H100" s="119"/>
      <c r="I100" s="119"/>
      <c r="J100" s="120">
        <f>J147</f>
        <v>0</v>
      </c>
      <c r="L100" s="117"/>
    </row>
    <row r="101" spans="1:47" s="10" customFormat="1" ht="19.95" customHeight="1" x14ac:dyDescent="0.2">
      <c r="B101" s="117"/>
      <c r="D101" s="118" t="s">
        <v>1271</v>
      </c>
      <c r="E101" s="119"/>
      <c r="F101" s="119"/>
      <c r="G101" s="119"/>
      <c r="H101" s="119"/>
      <c r="I101" s="119"/>
      <c r="J101" s="120">
        <f>J154</f>
        <v>0</v>
      </c>
      <c r="L101" s="117"/>
    </row>
    <row r="102" spans="1:47" s="10" customFormat="1" ht="19.95" customHeight="1" x14ac:dyDescent="0.2">
      <c r="B102" s="117"/>
      <c r="D102" s="118" t="s">
        <v>1272</v>
      </c>
      <c r="E102" s="119"/>
      <c r="F102" s="119"/>
      <c r="G102" s="119"/>
      <c r="H102" s="119"/>
      <c r="I102" s="119"/>
      <c r="J102" s="120">
        <f>J163</f>
        <v>0</v>
      </c>
      <c r="L102" s="117"/>
    </row>
    <row r="103" spans="1:47" s="10" customFormat="1" ht="19.95" customHeight="1" x14ac:dyDescent="0.2">
      <c r="B103" s="117"/>
      <c r="D103" s="118" t="s">
        <v>1273</v>
      </c>
      <c r="E103" s="119"/>
      <c r="F103" s="119"/>
      <c r="G103" s="119"/>
      <c r="H103" s="119"/>
      <c r="I103" s="119"/>
      <c r="J103" s="120">
        <f>J174</f>
        <v>0</v>
      </c>
      <c r="L103" s="117"/>
    </row>
    <row r="104" spans="1:47" s="10" customFormat="1" ht="19.95" customHeight="1" x14ac:dyDescent="0.2">
      <c r="B104" s="117"/>
      <c r="D104" s="118" t="s">
        <v>1274</v>
      </c>
      <c r="E104" s="119"/>
      <c r="F104" s="119"/>
      <c r="G104" s="119"/>
      <c r="H104" s="119"/>
      <c r="I104" s="119"/>
      <c r="J104" s="120">
        <f>J187</f>
        <v>0</v>
      </c>
      <c r="L104" s="117"/>
    </row>
    <row r="105" spans="1:47" s="10" customFormat="1" ht="19.95" customHeight="1" x14ac:dyDescent="0.2">
      <c r="B105" s="117"/>
      <c r="D105" s="118" t="s">
        <v>212</v>
      </c>
      <c r="E105" s="119"/>
      <c r="F105" s="119"/>
      <c r="G105" s="119"/>
      <c r="H105" s="119"/>
      <c r="I105" s="119"/>
      <c r="J105" s="120">
        <f>J215</f>
        <v>0</v>
      </c>
      <c r="L105" s="117"/>
    </row>
    <row r="106" spans="1:47" s="10" customFormat="1" ht="19.95" customHeight="1" x14ac:dyDescent="0.2">
      <c r="B106" s="117"/>
      <c r="D106" s="118" t="s">
        <v>1275</v>
      </c>
      <c r="E106" s="119"/>
      <c r="F106" s="119"/>
      <c r="G106" s="119"/>
      <c r="H106" s="119"/>
      <c r="I106" s="119"/>
      <c r="J106" s="120">
        <f>J242</f>
        <v>0</v>
      </c>
      <c r="L106" s="117"/>
    </row>
    <row r="107" spans="1:47" s="9" customFormat="1" ht="24.9" customHeight="1" x14ac:dyDescent="0.2">
      <c r="B107" s="113"/>
      <c r="D107" s="114" t="s">
        <v>1276</v>
      </c>
      <c r="E107" s="115"/>
      <c r="F107" s="115"/>
      <c r="G107" s="115"/>
      <c r="H107" s="115"/>
      <c r="I107" s="115"/>
      <c r="J107" s="116">
        <f>J244</f>
        <v>0</v>
      </c>
      <c r="L107" s="113"/>
    </row>
    <row r="108" spans="1:47" s="10" customFormat="1" ht="19.95" customHeight="1" x14ac:dyDescent="0.2">
      <c r="B108" s="117"/>
      <c r="D108" s="118" t="s">
        <v>1277</v>
      </c>
      <c r="E108" s="119"/>
      <c r="F108" s="119"/>
      <c r="G108" s="119"/>
      <c r="H108" s="119"/>
      <c r="I108" s="119"/>
      <c r="J108" s="120">
        <f>J245</f>
        <v>0</v>
      </c>
      <c r="L108" s="117"/>
    </row>
    <row r="109" spans="1:47" s="10" customFormat="1" ht="19.95" customHeight="1" x14ac:dyDescent="0.2">
      <c r="B109" s="117"/>
      <c r="D109" s="118" t="s">
        <v>1278</v>
      </c>
      <c r="E109" s="119"/>
      <c r="F109" s="119"/>
      <c r="G109" s="119"/>
      <c r="H109" s="119"/>
      <c r="I109" s="119"/>
      <c r="J109" s="120">
        <f>J249</f>
        <v>0</v>
      </c>
      <c r="L109" s="117"/>
    </row>
    <row r="110" spans="1:47" s="10" customFormat="1" ht="19.95" customHeight="1" x14ac:dyDescent="0.2">
      <c r="B110" s="117"/>
      <c r="D110" s="118" t="s">
        <v>1279</v>
      </c>
      <c r="E110" s="119"/>
      <c r="F110" s="119"/>
      <c r="G110" s="119"/>
      <c r="H110" s="119"/>
      <c r="I110" s="119"/>
      <c r="J110" s="120">
        <f>J255</f>
        <v>0</v>
      </c>
      <c r="L110" s="117"/>
    </row>
    <row r="111" spans="1:47" s="10" customFormat="1" ht="19.95" customHeight="1" x14ac:dyDescent="0.2">
      <c r="B111" s="117"/>
      <c r="D111" s="118" t="s">
        <v>1280</v>
      </c>
      <c r="E111" s="119"/>
      <c r="F111" s="119"/>
      <c r="G111" s="119"/>
      <c r="H111" s="119"/>
      <c r="I111" s="119"/>
      <c r="J111" s="120">
        <f>J266</f>
        <v>0</v>
      </c>
      <c r="L111" s="117"/>
    </row>
    <row r="112" spans="1:47" s="10" customFormat="1" ht="19.95" customHeight="1" x14ac:dyDescent="0.2">
      <c r="B112" s="117"/>
      <c r="D112" s="118" t="s">
        <v>1281</v>
      </c>
      <c r="E112" s="119"/>
      <c r="F112" s="119"/>
      <c r="G112" s="119"/>
      <c r="H112" s="119"/>
      <c r="I112" s="119"/>
      <c r="J112" s="120">
        <f>J272</f>
        <v>0</v>
      </c>
      <c r="L112" s="117"/>
    </row>
    <row r="113" spans="1:31" s="10" customFormat="1" ht="19.95" customHeight="1" x14ac:dyDescent="0.2">
      <c r="B113" s="117"/>
      <c r="D113" s="118" t="s">
        <v>1282</v>
      </c>
      <c r="E113" s="119"/>
      <c r="F113" s="119"/>
      <c r="G113" s="119"/>
      <c r="H113" s="119"/>
      <c r="I113" s="119"/>
      <c r="J113" s="120">
        <f>J300</f>
        <v>0</v>
      </c>
      <c r="L113" s="117"/>
    </row>
    <row r="114" spans="1:31" s="10" customFormat="1" ht="19.95" customHeight="1" x14ac:dyDescent="0.2">
      <c r="B114" s="117"/>
      <c r="D114" s="118" t="s">
        <v>1283</v>
      </c>
      <c r="E114" s="119"/>
      <c r="F114" s="119"/>
      <c r="G114" s="119"/>
      <c r="H114" s="119"/>
      <c r="I114" s="119"/>
      <c r="J114" s="120">
        <f>J316</f>
        <v>0</v>
      </c>
      <c r="L114" s="117"/>
    </row>
    <row r="115" spans="1:31" s="10" customFormat="1" ht="19.95" customHeight="1" x14ac:dyDescent="0.2">
      <c r="B115" s="117"/>
      <c r="D115" s="118" t="s">
        <v>1284</v>
      </c>
      <c r="E115" s="119"/>
      <c r="F115" s="119"/>
      <c r="G115" s="119"/>
      <c r="H115" s="119"/>
      <c r="I115" s="119"/>
      <c r="J115" s="120">
        <f>J320</f>
        <v>0</v>
      </c>
      <c r="L115" s="117"/>
    </row>
    <row r="116" spans="1:31" s="10" customFormat="1" ht="19.95" customHeight="1" x14ac:dyDescent="0.2">
      <c r="B116" s="117"/>
      <c r="D116" s="118" t="s">
        <v>1285</v>
      </c>
      <c r="E116" s="119"/>
      <c r="F116" s="119"/>
      <c r="G116" s="119"/>
      <c r="H116" s="119"/>
      <c r="I116" s="119"/>
      <c r="J116" s="120">
        <f>J332</f>
        <v>0</v>
      </c>
      <c r="L116" s="117"/>
    </row>
    <row r="117" spans="1:31" s="10" customFormat="1" ht="19.95" customHeight="1" x14ac:dyDescent="0.2">
      <c r="B117" s="117"/>
      <c r="D117" s="118" t="s">
        <v>1286</v>
      </c>
      <c r="E117" s="119"/>
      <c r="F117" s="119"/>
      <c r="G117" s="119"/>
      <c r="H117" s="119"/>
      <c r="I117" s="119"/>
      <c r="J117" s="120">
        <f>J340</f>
        <v>0</v>
      </c>
      <c r="L117" s="117"/>
    </row>
    <row r="118" spans="1:31" s="10" customFormat="1" ht="19.95" customHeight="1" x14ac:dyDescent="0.2">
      <c r="B118" s="117"/>
      <c r="D118" s="118" t="s">
        <v>1287</v>
      </c>
      <c r="E118" s="119"/>
      <c r="F118" s="119"/>
      <c r="G118" s="119"/>
      <c r="H118" s="119"/>
      <c r="I118" s="119"/>
      <c r="J118" s="120">
        <f>J344</f>
        <v>0</v>
      </c>
      <c r="L118" s="117"/>
    </row>
    <row r="119" spans="1:31" s="10" customFormat="1" ht="19.95" customHeight="1" x14ac:dyDescent="0.2">
      <c r="B119" s="117"/>
      <c r="D119" s="118" t="s">
        <v>1288</v>
      </c>
      <c r="E119" s="119"/>
      <c r="F119" s="119"/>
      <c r="G119" s="119"/>
      <c r="H119" s="119"/>
      <c r="I119" s="119"/>
      <c r="J119" s="120">
        <f>J351</f>
        <v>0</v>
      </c>
      <c r="L119" s="117"/>
    </row>
    <row r="120" spans="1:31" s="10" customFormat="1" ht="19.95" customHeight="1" x14ac:dyDescent="0.2">
      <c r="B120" s="117"/>
      <c r="D120" s="118" t="s">
        <v>1289</v>
      </c>
      <c r="E120" s="119"/>
      <c r="F120" s="119"/>
      <c r="G120" s="119"/>
      <c r="H120" s="119"/>
      <c r="I120" s="119"/>
      <c r="J120" s="120">
        <f>J355</f>
        <v>0</v>
      </c>
      <c r="L120" s="117"/>
    </row>
    <row r="121" spans="1:31" s="9" customFormat="1" ht="24.9" customHeight="1" x14ac:dyDescent="0.2">
      <c r="B121" s="113"/>
      <c r="D121" s="114" t="s">
        <v>1061</v>
      </c>
      <c r="E121" s="115"/>
      <c r="F121" s="115"/>
      <c r="G121" s="115"/>
      <c r="H121" s="115"/>
      <c r="I121" s="115"/>
      <c r="J121" s="116">
        <f>J359</f>
        <v>0</v>
      </c>
      <c r="L121" s="113"/>
    </row>
    <row r="122" spans="1:31" s="10" customFormat="1" ht="19.95" customHeight="1" x14ac:dyDescent="0.2">
      <c r="B122" s="117"/>
      <c r="D122" s="118" t="s">
        <v>1290</v>
      </c>
      <c r="E122" s="119"/>
      <c r="F122" s="119"/>
      <c r="G122" s="119"/>
      <c r="H122" s="119"/>
      <c r="I122" s="119"/>
      <c r="J122" s="120">
        <f>J360</f>
        <v>0</v>
      </c>
      <c r="L122" s="117"/>
    </row>
    <row r="123" spans="1:31" s="9" customFormat="1" ht="24.9" customHeight="1" x14ac:dyDescent="0.2">
      <c r="B123" s="113"/>
      <c r="D123" s="114" t="s">
        <v>222</v>
      </c>
      <c r="E123" s="115"/>
      <c r="F123" s="115"/>
      <c r="G123" s="115"/>
      <c r="H123" s="115"/>
      <c r="I123" s="115"/>
      <c r="J123" s="116">
        <f>J362</f>
        <v>0</v>
      </c>
      <c r="L123" s="113"/>
    </row>
    <row r="124" spans="1:31" s="2" customFormat="1" ht="21.75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 x14ac:dyDescent="0.2">
      <c r="A125" s="29"/>
      <c r="B125" s="43"/>
      <c r="C125" s="44"/>
      <c r="D125" s="44"/>
      <c r="E125" s="44"/>
      <c r="F125" s="44"/>
      <c r="G125" s="44"/>
      <c r="H125" s="44"/>
      <c r="I125" s="44"/>
      <c r="J125" s="44"/>
      <c r="K125" s="44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9" spans="1:31" s="2" customFormat="1" ht="6.9" customHeight="1" x14ac:dyDescent="0.2">
      <c r="A129" s="29"/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31" s="2" customFormat="1" ht="24.9" customHeight="1" x14ac:dyDescent="0.2">
      <c r="A130" s="29"/>
      <c r="B130" s="30"/>
      <c r="C130" s="18" t="s">
        <v>224</v>
      </c>
      <c r="D130" s="29"/>
      <c r="E130" s="29"/>
      <c r="F130" s="29"/>
      <c r="G130" s="29"/>
      <c r="H130" s="29"/>
      <c r="I130" s="29"/>
      <c r="J130" s="29"/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31" s="2" customFormat="1" ht="6.9" customHeight="1" x14ac:dyDescent="0.2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31" s="2" customFormat="1" ht="12" customHeight="1" x14ac:dyDescent="0.2">
      <c r="A132" s="29"/>
      <c r="B132" s="30"/>
      <c r="C132" s="24" t="s">
        <v>15</v>
      </c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31" s="2" customFormat="1" ht="26.25" customHeight="1" x14ac:dyDescent="0.2">
      <c r="A133" s="29"/>
      <c r="B133" s="30"/>
      <c r="C133" s="29"/>
      <c r="D133" s="29"/>
      <c r="E133" s="241" t="str">
        <f>E7</f>
        <v>SOŠ hotelových služieb a dopravy – modernizácia odborného vzdelávania</v>
      </c>
      <c r="F133" s="242"/>
      <c r="G133" s="242"/>
      <c r="H133" s="242"/>
      <c r="I133" s="29"/>
      <c r="J133" s="29"/>
      <c r="K133" s="29"/>
      <c r="L133" s="3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31" s="1" customFormat="1" ht="12" customHeight="1" x14ac:dyDescent="0.2">
      <c r="B134" s="17"/>
      <c r="C134" s="24" t="s">
        <v>201</v>
      </c>
      <c r="L134" s="17"/>
    </row>
    <row r="135" spans="1:31" s="2" customFormat="1" ht="38.25" customHeight="1" x14ac:dyDescent="0.2">
      <c r="A135" s="29"/>
      <c r="B135" s="30"/>
      <c r="C135" s="29"/>
      <c r="D135" s="29"/>
      <c r="E135" s="241" t="s">
        <v>4825</v>
      </c>
      <c r="F135" s="240"/>
      <c r="G135" s="240"/>
      <c r="H135" s="240"/>
      <c r="I135" s="29"/>
      <c r="J135" s="29"/>
      <c r="K135" s="29"/>
      <c r="L135" s="3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31" s="2" customFormat="1" ht="12" customHeight="1" x14ac:dyDescent="0.2">
      <c r="A136" s="29"/>
      <c r="B136" s="30"/>
      <c r="C136" s="24" t="s">
        <v>203</v>
      </c>
      <c r="D136" s="29"/>
      <c r="E136" s="29"/>
      <c r="F136" s="29"/>
      <c r="G136" s="29"/>
      <c r="H136" s="29"/>
      <c r="I136" s="29"/>
      <c r="J136" s="29"/>
      <c r="K136" s="29"/>
      <c r="L136" s="3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31" s="2" customFormat="1" ht="27.75" customHeight="1" x14ac:dyDescent="0.2">
      <c r="A137" s="29"/>
      <c r="B137" s="30"/>
      <c r="C137" s="29"/>
      <c r="D137" s="29"/>
      <c r="E137" s="214" t="str">
        <f>E11</f>
        <v xml:space="preserve">SO 01.2_A - ACH Architektonicko – stavebné riešenie </v>
      </c>
      <c r="F137" s="240"/>
      <c r="G137" s="240"/>
      <c r="H137" s="240"/>
      <c r="I137" s="29"/>
      <c r="J137" s="29"/>
      <c r="K137" s="29"/>
      <c r="L137" s="3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31" s="2" customFormat="1" ht="6.9" customHeight="1" x14ac:dyDescent="0.2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3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31" s="2" customFormat="1" ht="12" customHeight="1" x14ac:dyDescent="0.2">
      <c r="A139" s="29"/>
      <c r="B139" s="30"/>
      <c r="C139" s="24" t="s">
        <v>19</v>
      </c>
      <c r="D139" s="29"/>
      <c r="E139" s="29"/>
      <c r="F139" s="22" t="str">
        <f>F14</f>
        <v>Lučenec</v>
      </c>
      <c r="G139" s="29"/>
      <c r="H139" s="29"/>
      <c r="I139" s="24" t="s">
        <v>21</v>
      </c>
      <c r="J139" s="51">
        <f>IF(J14="","",J14)</f>
        <v>44354</v>
      </c>
      <c r="K139" s="29"/>
      <c r="L139" s="3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31" s="2" customFormat="1" ht="6.9" customHeight="1" x14ac:dyDescent="0.2">
      <c r="A140" s="29"/>
      <c r="B140" s="30"/>
      <c r="C140" s="29"/>
      <c r="D140" s="29"/>
      <c r="E140" s="29"/>
      <c r="F140" s="29"/>
      <c r="G140" s="29"/>
      <c r="H140" s="29"/>
      <c r="I140" s="29"/>
      <c r="J140" s="29"/>
      <c r="K140" s="29"/>
      <c r="L140" s="38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31" s="2" customFormat="1" ht="25.65" customHeight="1" x14ac:dyDescent="0.2">
      <c r="A141" s="29"/>
      <c r="B141" s="30"/>
      <c r="C141" s="24" t="s">
        <v>22</v>
      </c>
      <c r="D141" s="29"/>
      <c r="E141" s="29"/>
      <c r="F141" s="22" t="str">
        <f>E17</f>
        <v>Banskobystrický samosprávny kraj</v>
      </c>
      <c r="G141" s="29"/>
      <c r="H141" s="29"/>
      <c r="I141" s="24" t="s">
        <v>28</v>
      </c>
      <c r="J141" s="27" t="str">
        <f>E23</f>
        <v>DESIGN ENGINEERING, a.s.</v>
      </c>
      <c r="K141" s="29"/>
      <c r="L141" s="38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31" s="2" customFormat="1" ht="15.15" customHeight="1" x14ac:dyDescent="0.2">
      <c r="A142" s="29"/>
      <c r="B142" s="30"/>
      <c r="C142" s="24" t="s">
        <v>26</v>
      </c>
      <c r="D142" s="29"/>
      <c r="E142" s="29"/>
      <c r="F142" s="22" t="str">
        <f>IF(E20="","",E20)</f>
        <v>Vyplň údaj</v>
      </c>
      <c r="G142" s="29"/>
      <c r="H142" s="29"/>
      <c r="I142" s="24" t="s">
        <v>33</v>
      </c>
      <c r="J142" s="27" t="str">
        <f>E26</f>
        <v xml:space="preserve"> </v>
      </c>
      <c r="K142" s="29"/>
      <c r="L142" s="38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31" s="2" customFormat="1" ht="10.35" customHeight="1" x14ac:dyDescent="0.2">
      <c r="A143" s="29"/>
      <c r="B143" s="30"/>
      <c r="C143" s="29"/>
      <c r="D143" s="29"/>
      <c r="E143" s="29"/>
      <c r="F143" s="29"/>
      <c r="G143" s="29"/>
      <c r="H143" s="29"/>
      <c r="I143" s="29"/>
      <c r="J143" s="29"/>
      <c r="K143" s="29"/>
      <c r="L143" s="38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  <row r="144" spans="1:31" s="11" customFormat="1" ht="29.25" customHeight="1" x14ac:dyDescent="0.2">
      <c r="A144" s="123"/>
      <c r="B144" s="124"/>
      <c r="C144" s="125" t="s">
        <v>225</v>
      </c>
      <c r="D144" s="126" t="s">
        <v>62</v>
      </c>
      <c r="E144" s="126" t="s">
        <v>58</v>
      </c>
      <c r="F144" s="126" t="s">
        <v>59</v>
      </c>
      <c r="G144" s="126" t="s">
        <v>226</v>
      </c>
      <c r="H144" s="126" t="s">
        <v>227</v>
      </c>
      <c r="I144" s="126" t="s">
        <v>228</v>
      </c>
      <c r="J144" s="127" t="s">
        <v>207</v>
      </c>
      <c r="K144" s="128" t="s">
        <v>229</v>
      </c>
      <c r="L144" s="129"/>
      <c r="M144" s="58" t="s">
        <v>1</v>
      </c>
      <c r="N144" s="59" t="s">
        <v>41</v>
      </c>
      <c r="O144" s="59" t="s">
        <v>230</v>
      </c>
      <c r="P144" s="59" t="s">
        <v>231</v>
      </c>
      <c r="Q144" s="59" t="s">
        <v>232</v>
      </c>
      <c r="R144" s="59" t="s">
        <v>233</v>
      </c>
      <c r="S144" s="59" t="s">
        <v>234</v>
      </c>
      <c r="T144" s="60" t="s">
        <v>235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</row>
    <row r="145" spans="1:65" s="2" customFormat="1" ht="22.95" customHeight="1" x14ac:dyDescent="0.3">
      <c r="A145" s="29"/>
      <c r="B145" s="30"/>
      <c r="C145" s="65" t="s">
        <v>208</v>
      </c>
      <c r="D145" s="29"/>
      <c r="E145" s="29"/>
      <c r="F145" s="29"/>
      <c r="G145" s="29"/>
      <c r="H145" s="29"/>
      <c r="I145" s="29"/>
      <c r="J145" s="130">
        <f>J146+J244+J359</f>
        <v>0</v>
      </c>
      <c r="K145" s="29"/>
      <c r="L145" s="30"/>
      <c r="M145" s="61"/>
      <c r="N145" s="52"/>
      <c r="O145" s="62"/>
      <c r="P145" s="131" t="e">
        <f>P146+P244+P359+P362+#REF!</f>
        <v>#REF!</v>
      </c>
      <c r="Q145" s="62"/>
      <c r="R145" s="131" t="e">
        <f>R146+R244+R359+R362+#REF!</f>
        <v>#REF!</v>
      </c>
      <c r="S145" s="62"/>
      <c r="T145" s="132" t="e">
        <f>T146+T244+T359+T362+#REF!</f>
        <v>#REF!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T145" s="14" t="s">
        <v>76</v>
      </c>
      <c r="AU145" s="14" t="s">
        <v>209</v>
      </c>
      <c r="BK145" s="133" t="e">
        <f>BK146+BK244+BK359+BK362+#REF!</f>
        <v>#REF!</v>
      </c>
    </row>
    <row r="146" spans="1:65" s="12" customFormat="1" ht="25.95" customHeight="1" x14ac:dyDescent="0.25">
      <c r="B146" s="134"/>
      <c r="D146" s="135" t="s">
        <v>76</v>
      </c>
      <c r="E146" s="136"/>
      <c r="F146" s="136" t="s">
        <v>1291</v>
      </c>
      <c r="I146" s="137"/>
      <c r="J146" s="122">
        <f>BK146</f>
        <v>0</v>
      </c>
      <c r="L146" s="134"/>
      <c r="M146" s="138"/>
      <c r="N146" s="139"/>
      <c r="O146" s="139"/>
      <c r="P146" s="140">
        <f>P147+P154+P163+P174+P187+P215+P242</f>
        <v>0</v>
      </c>
      <c r="Q146" s="139"/>
      <c r="R146" s="140">
        <f>R147+R154+R163+R174+R187+R215+R242</f>
        <v>126.88738827</v>
      </c>
      <c r="S146" s="139"/>
      <c r="T146" s="141">
        <f>T147+T154+T163+T174+T187+T215+T242</f>
        <v>35.838035000000005</v>
      </c>
      <c r="AR146" s="135" t="s">
        <v>83</v>
      </c>
      <c r="AT146" s="142" t="s">
        <v>76</v>
      </c>
      <c r="AU146" s="142" t="s">
        <v>77</v>
      </c>
      <c r="AY146" s="135" t="s">
        <v>237</v>
      </c>
      <c r="BK146" s="143">
        <f>BK147+BK154+BK163+BK174+BK187+BK215+BK242</f>
        <v>0</v>
      </c>
    </row>
    <row r="147" spans="1:65" s="12" customFormat="1" ht="22.95" customHeight="1" x14ac:dyDescent="0.25">
      <c r="B147" s="134"/>
      <c r="D147" s="135" t="s">
        <v>76</v>
      </c>
      <c r="E147" s="144"/>
      <c r="F147" s="144" t="s">
        <v>489</v>
      </c>
      <c r="I147" s="137"/>
      <c r="J147" s="145">
        <f>BK147</f>
        <v>0</v>
      </c>
      <c r="L147" s="134"/>
      <c r="M147" s="138"/>
      <c r="N147" s="139"/>
      <c r="O147" s="139"/>
      <c r="P147" s="140">
        <f>SUM(P148:P153)</f>
        <v>0</v>
      </c>
      <c r="Q147" s="139"/>
      <c r="R147" s="140">
        <f>SUM(R148:R153)</f>
        <v>0</v>
      </c>
      <c r="S147" s="139"/>
      <c r="T147" s="141">
        <f>SUM(T148:T153)</f>
        <v>0</v>
      </c>
      <c r="AR147" s="135" t="s">
        <v>83</v>
      </c>
      <c r="AT147" s="142" t="s">
        <v>76</v>
      </c>
      <c r="AU147" s="142" t="s">
        <v>83</v>
      </c>
      <c r="AY147" s="135" t="s">
        <v>237</v>
      </c>
      <c r="BK147" s="143">
        <f>SUM(BK148:BK153)</f>
        <v>0</v>
      </c>
    </row>
    <row r="148" spans="1:65" s="2" customFormat="1" ht="21.75" customHeight="1" x14ac:dyDescent="0.2">
      <c r="A148" s="29"/>
      <c r="B148" s="146"/>
      <c r="C148" s="147" t="s">
        <v>83</v>
      </c>
      <c r="D148" s="147" t="s">
        <v>240</v>
      </c>
      <c r="E148" s="148"/>
      <c r="F148" s="149" t="s">
        <v>490</v>
      </c>
      <c r="G148" s="150" t="s">
        <v>491</v>
      </c>
      <c r="H148" s="151">
        <v>1.746</v>
      </c>
      <c r="I148" s="152"/>
      <c r="J148" s="153">
        <f t="shared" ref="J148:J153" si="0">ROUND(I148*H148,2)</f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ref="P148:P153" si="1">O148*H148</f>
        <v>0</v>
      </c>
      <c r="Q148" s="157">
        <v>0</v>
      </c>
      <c r="R148" s="157">
        <f t="shared" ref="R148:R153" si="2">Q148*H148</f>
        <v>0</v>
      </c>
      <c r="S148" s="157">
        <v>0</v>
      </c>
      <c r="T148" s="158">
        <f t="shared" ref="T148:T153" si="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243</v>
      </c>
      <c r="AT148" s="159" t="s">
        <v>240</v>
      </c>
      <c r="AU148" s="159" t="s">
        <v>89</v>
      </c>
      <c r="AY148" s="14" t="s">
        <v>237</v>
      </c>
      <c r="BE148" s="160">
        <f t="shared" ref="BE148:BE153" si="4">IF(N148="základná",J148,0)</f>
        <v>0</v>
      </c>
      <c r="BF148" s="160">
        <f t="shared" ref="BF148:BF153" si="5">IF(N148="znížená",J148,0)</f>
        <v>0</v>
      </c>
      <c r="BG148" s="160">
        <f t="shared" ref="BG148:BG153" si="6">IF(N148="zákl. prenesená",J148,0)</f>
        <v>0</v>
      </c>
      <c r="BH148" s="160">
        <f t="shared" ref="BH148:BH153" si="7">IF(N148="zníž. prenesená",J148,0)</f>
        <v>0</v>
      </c>
      <c r="BI148" s="160">
        <f t="shared" ref="BI148:BI153" si="8">IF(N148="nulová",J148,0)</f>
        <v>0</v>
      </c>
      <c r="BJ148" s="14" t="s">
        <v>89</v>
      </c>
      <c r="BK148" s="160">
        <f t="shared" ref="BK148:BK153" si="9">ROUND(I148*H148,2)</f>
        <v>0</v>
      </c>
      <c r="BL148" s="14" t="s">
        <v>243</v>
      </c>
      <c r="BM148" s="159" t="s">
        <v>1292</v>
      </c>
    </row>
    <row r="149" spans="1:65" s="2" customFormat="1" ht="21.75" customHeight="1" x14ac:dyDescent="0.2">
      <c r="A149" s="29"/>
      <c r="B149" s="146"/>
      <c r="C149" s="147" t="s">
        <v>89</v>
      </c>
      <c r="D149" s="147" t="s">
        <v>240</v>
      </c>
      <c r="E149" s="148"/>
      <c r="F149" s="149" t="s">
        <v>492</v>
      </c>
      <c r="G149" s="150" t="s">
        <v>491</v>
      </c>
      <c r="H149" s="151">
        <v>1.746</v>
      </c>
      <c r="I149" s="152"/>
      <c r="J149" s="153">
        <f t="shared" si="0"/>
        <v>0</v>
      </c>
      <c r="K149" s="154"/>
      <c r="L149" s="30"/>
      <c r="M149" s="155" t="s">
        <v>1</v>
      </c>
      <c r="N149" s="156" t="s">
        <v>43</v>
      </c>
      <c r="O149" s="54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243</v>
      </c>
      <c r="AT149" s="159" t="s">
        <v>240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243</v>
      </c>
      <c r="BM149" s="159" t="s">
        <v>1293</v>
      </c>
    </row>
    <row r="150" spans="1:65" s="2" customFormat="1" ht="33" customHeight="1" x14ac:dyDescent="0.2">
      <c r="A150" s="29"/>
      <c r="B150" s="146"/>
      <c r="C150" s="147" t="s">
        <v>247</v>
      </c>
      <c r="D150" s="147" t="s">
        <v>240</v>
      </c>
      <c r="E150" s="148"/>
      <c r="F150" s="149" t="s">
        <v>493</v>
      </c>
      <c r="G150" s="150" t="s">
        <v>491</v>
      </c>
      <c r="H150" s="151">
        <v>1.746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243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243</v>
      </c>
      <c r="BM150" s="159" t="s">
        <v>1294</v>
      </c>
    </row>
    <row r="151" spans="1:65" s="2" customFormat="1" ht="21.75" customHeight="1" x14ac:dyDescent="0.2">
      <c r="A151" s="29"/>
      <c r="B151" s="146"/>
      <c r="C151" s="147" t="s">
        <v>243</v>
      </c>
      <c r="D151" s="147" t="s">
        <v>240</v>
      </c>
      <c r="E151" s="148"/>
      <c r="F151" s="149" t="s">
        <v>494</v>
      </c>
      <c r="G151" s="150" t="s">
        <v>491</v>
      </c>
      <c r="H151" s="151">
        <v>1.746</v>
      </c>
      <c r="I151" s="152"/>
      <c r="J151" s="153">
        <f t="shared" si="0"/>
        <v>0</v>
      </c>
      <c r="K151" s="154"/>
      <c r="L151" s="30"/>
      <c r="M151" s="155" t="s">
        <v>1</v>
      </c>
      <c r="N151" s="156" t="s">
        <v>43</v>
      </c>
      <c r="O151" s="54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243</v>
      </c>
      <c r="AT151" s="159" t="s">
        <v>240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243</v>
      </c>
      <c r="BM151" s="159" t="s">
        <v>1295</v>
      </c>
    </row>
    <row r="152" spans="1:65" s="2" customFormat="1" ht="21.75" customHeight="1" x14ac:dyDescent="0.2">
      <c r="A152" s="29"/>
      <c r="B152" s="146"/>
      <c r="C152" s="147" t="s">
        <v>252</v>
      </c>
      <c r="D152" s="147" t="s">
        <v>240</v>
      </c>
      <c r="E152" s="148"/>
      <c r="F152" s="149" t="s">
        <v>495</v>
      </c>
      <c r="G152" s="150" t="s">
        <v>491</v>
      </c>
      <c r="H152" s="151">
        <v>1.746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243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243</v>
      </c>
      <c r="BM152" s="159" t="s">
        <v>1296</v>
      </c>
    </row>
    <row r="153" spans="1:65" s="2" customFormat="1" ht="21.75" customHeight="1" x14ac:dyDescent="0.2">
      <c r="A153" s="29"/>
      <c r="B153" s="146"/>
      <c r="C153" s="147" t="s">
        <v>238</v>
      </c>
      <c r="D153" s="147" t="s">
        <v>240</v>
      </c>
      <c r="E153" s="148"/>
      <c r="F153" s="149" t="s">
        <v>496</v>
      </c>
      <c r="G153" s="150" t="s">
        <v>266</v>
      </c>
      <c r="H153" s="151">
        <v>2.8809999999999998</v>
      </c>
      <c r="I153" s="152"/>
      <c r="J153" s="153">
        <f t="shared" si="0"/>
        <v>0</v>
      </c>
      <c r="K153" s="154"/>
      <c r="L153" s="30"/>
      <c r="M153" s="155" t="s">
        <v>1</v>
      </c>
      <c r="N153" s="156" t="s">
        <v>43</v>
      </c>
      <c r="O153" s="54"/>
      <c r="P153" s="157">
        <f t="shared" si="1"/>
        <v>0</v>
      </c>
      <c r="Q153" s="157">
        <v>0</v>
      </c>
      <c r="R153" s="157">
        <f t="shared" si="2"/>
        <v>0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243</v>
      </c>
      <c r="AT153" s="159" t="s">
        <v>240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243</v>
      </c>
      <c r="BM153" s="159" t="s">
        <v>1297</v>
      </c>
    </row>
    <row r="154" spans="1:65" s="12" customFormat="1" ht="22.95" customHeight="1" x14ac:dyDescent="0.25">
      <c r="B154" s="134"/>
      <c r="D154" s="135" t="s">
        <v>76</v>
      </c>
      <c r="E154" s="144"/>
      <c r="F154" s="144" t="s">
        <v>1298</v>
      </c>
      <c r="I154" s="137"/>
      <c r="J154" s="145">
        <f>BK154</f>
        <v>0</v>
      </c>
      <c r="L154" s="134"/>
      <c r="M154" s="138"/>
      <c r="N154" s="139"/>
      <c r="O154" s="139"/>
      <c r="P154" s="140">
        <f>SUM(P155:P162)</f>
        <v>0</v>
      </c>
      <c r="Q154" s="139"/>
      <c r="R154" s="140">
        <f>SUM(R155:R162)</f>
        <v>14.880022759999999</v>
      </c>
      <c r="S154" s="139"/>
      <c r="T154" s="141">
        <f>SUM(T155:T162)</f>
        <v>0</v>
      </c>
      <c r="AR154" s="135" t="s">
        <v>83</v>
      </c>
      <c r="AT154" s="142" t="s">
        <v>76</v>
      </c>
      <c r="AU154" s="142" t="s">
        <v>83</v>
      </c>
      <c r="AY154" s="135" t="s">
        <v>237</v>
      </c>
      <c r="BK154" s="143">
        <f>SUM(BK155:BK162)</f>
        <v>0</v>
      </c>
    </row>
    <row r="155" spans="1:65" s="2" customFormat="1" ht="21.75" customHeight="1" x14ac:dyDescent="0.2">
      <c r="A155" s="29"/>
      <c r="B155" s="146"/>
      <c r="C155" s="147" t="s">
        <v>259</v>
      </c>
      <c r="D155" s="147" t="s">
        <v>240</v>
      </c>
      <c r="E155" s="148"/>
      <c r="F155" s="149" t="s">
        <v>1299</v>
      </c>
      <c r="G155" s="150" t="s">
        <v>491</v>
      </c>
      <c r="H155" s="151">
        <v>3.3279999999999998</v>
      </c>
      <c r="I155" s="152"/>
      <c r="J155" s="153">
        <f t="shared" ref="J155:J162" si="10">ROUND(I155*H155,2)</f>
        <v>0</v>
      </c>
      <c r="K155" s="154"/>
      <c r="L155" s="30"/>
      <c r="M155" s="155" t="s">
        <v>1</v>
      </c>
      <c r="N155" s="156" t="s">
        <v>43</v>
      </c>
      <c r="O155" s="54"/>
      <c r="P155" s="157">
        <f t="shared" ref="P155:P162" si="11">O155*H155</f>
        <v>0</v>
      </c>
      <c r="Q155" s="157">
        <v>2.0699999999999998</v>
      </c>
      <c r="R155" s="157">
        <f t="shared" ref="R155:R162" si="12">Q155*H155</f>
        <v>6.8889599999999991</v>
      </c>
      <c r="S155" s="157">
        <v>0</v>
      </c>
      <c r="T155" s="158">
        <f t="shared" ref="T155:T162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243</v>
      </c>
      <c r="AT155" s="159" t="s">
        <v>240</v>
      </c>
      <c r="AU155" s="159" t="s">
        <v>89</v>
      </c>
      <c r="AY155" s="14" t="s">
        <v>237</v>
      </c>
      <c r="BE155" s="160">
        <f t="shared" ref="BE155:BE162" si="14">IF(N155="základná",J155,0)</f>
        <v>0</v>
      </c>
      <c r="BF155" s="160">
        <f t="shared" ref="BF155:BF162" si="15">IF(N155="znížená",J155,0)</f>
        <v>0</v>
      </c>
      <c r="BG155" s="160">
        <f t="shared" ref="BG155:BG162" si="16">IF(N155="zákl. prenesená",J155,0)</f>
        <v>0</v>
      </c>
      <c r="BH155" s="160">
        <f t="shared" ref="BH155:BH162" si="17">IF(N155="zníž. prenesená",J155,0)</f>
        <v>0</v>
      </c>
      <c r="BI155" s="160">
        <f t="shared" ref="BI155:BI162" si="18">IF(N155="nulová",J155,0)</f>
        <v>0</v>
      </c>
      <c r="BJ155" s="14" t="s">
        <v>89</v>
      </c>
      <c r="BK155" s="160">
        <f t="shared" ref="BK155:BK162" si="19">ROUND(I155*H155,2)</f>
        <v>0</v>
      </c>
      <c r="BL155" s="14" t="s">
        <v>243</v>
      </c>
      <c r="BM155" s="159" t="s">
        <v>1300</v>
      </c>
    </row>
    <row r="156" spans="1:65" s="2" customFormat="1" ht="33" customHeight="1" x14ac:dyDescent="0.2">
      <c r="A156" s="29"/>
      <c r="B156" s="146"/>
      <c r="C156" s="147" t="s">
        <v>262</v>
      </c>
      <c r="D156" s="147" t="s">
        <v>240</v>
      </c>
      <c r="E156" s="148"/>
      <c r="F156" s="149" t="s">
        <v>1301</v>
      </c>
      <c r="G156" s="150" t="s">
        <v>242</v>
      </c>
      <c r="H156" s="151">
        <v>5.3250000000000002</v>
      </c>
      <c r="I156" s="152"/>
      <c r="J156" s="153">
        <f t="shared" si="10"/>
        <v>0</v>
      </c>
      <c r="K156" s="154"/>
      <c r="L156" s="30"/>
      <c r="M156" s="155" t="s">
        <v>1</v>
      </c>
      <c r="N156" s="156" t="s">
        <v>43</v>
      </c>
      <c r="O156" s="54"/>
      <c r="P156" s="157">
        <f t="shared" si="11"/>
        <v>0</v>
      </c>
      <c r="Q156" s="157">
        <v>6.2700000000000004E-3</v>
      </c>
      <c r="R156" s="157">
        <f t="shared" si="12"/>
        <v>3.3387750000000001E-2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243</v>
      </c>
      <c r="AT156" s="159" t="s">
        <v>240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243</v>
      </c>
      <c r="BM156" s="159" t="s">
        <v>1302</v>
      </c>
    </row>
    <row r="157" spans="1:65" s="2" customFormat="1" ht="33" customHeight="1" x14ac:dyDescent="0.2">
      <c r="A157" s="29"/>
      <c r="B157" s="146"/>
      <c r="C157" s="147" t="s">
        <v>257</v>
      </c>
      <c r="D157" s="147" t="s">
        <v>240</v>
      </c>
      <c r="E157" s="148"/>
      <c r="F157" s="149" t="s">
        <v>1303</v>
      </c>
      <c r="G157" s="150" t="s">
        <v>621</v>
      </c>
      <c r="H157" s="151">
        <v>871.25</v>
      </c>
      <c r="I157" s="152"/>
      <c r="J157" s="153">
        <f t="shared" si="10"/>
        <v>0</v>
      </c>
      <c r="K157" s="154"/>
      <c r="L157" s="30"/>
      <c r="M157" s="155" t="s">
        <v>1</v>
      </c>
      <c r="N157" s="156" t="s">
        <v>43</v>
      </c>
      <c r="O157" s="54"/>
      <c r="P157" s="157">
        <f t="shared" si="11"/>
        <v>0</v>
      </c>
      <c r="Q157" s="157">
        <v>2.0000000000000002E-5</v>
      </c>
      <c r="R157" s="157">
        <f t="shared" si="12"/>
        <v>1.7425000000000003E-2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243</v>
      </c>
      <c r="AT157" s="159" t="s">
        <v>240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243</v>
      </c>
      <c r="BM157" s="159" t="s">
        <v>1304</v>
      </c>
    </row>
    <row r="158" spans="1:65" s="2" customFormat="1" ht="21.75" customHeight="1" x14ac:dyDescent="0.2">
      <c r="A158" s="29"/>
      <c r="B158" s="146"/>
      <c r="C158" s="161" t="s">
        <v>268</v>
      </c>
      <c r="D158" s="161" t="s">
        <v>310</v>
      </c>
      <c r="E158" s="162"/>
      <c r="F158" s="163" t="s">
        <v>1305</v>
      </c>
      <c r="G158" s="164" t="s">
        <v>266</v>
      </c>
      <c r="H158" s="165">
        <v>5.0000000000000001E-3</v>
      </c>
      <c r="I158" s="166"/>
      <c r="J158" s="167">
        <f t="shared" si="1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1"/>
        <v>0</v>
      </c>
      <c r="Q158" s="157">
        <v>1</v>
      </c>
      <c r="R158" s="157">
        <f t="shared" si="12"/>
        <v>5.0000000000000001E-3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262</v>
      </c>
      <c r="AT158" s="159" t="s">
        <v>310</v>
      </c>
      <c r="AU158" s="159" t="s">
        <v>89</v>
      </c>
      <c r="AY158" s="14" t="s">
        <v>237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243</v>
      </c>
      <c r="BM158" s="159" t="s">
        <v>1306</v>
      </c>
    </row>
    <row r="159" spans="1:65" s="2" customFormat="1" ht="16.5" customHeight="1" x14ac:dyDescent="0.2">
      <c r="A159" s="29"/>
      <c r="B159" s="146"/>
      <c r="C159" s="147" t="s">
        <v>271</v>
      </c>
      <c r="D159" s="147" t="s">
        <v>240</v>
      </c>
      <c r="E159" s="148"/>
      <c r="F159" s="149" t="s">
        <v>1307</v>
      </c>
      <c r="G159" s="150" t="s">
        <v>491</v>
      </c>
      <c r="H159" s="151">
        <v>2.58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2.2151299999999998</v>
      </c>
      <c r="R159" s="157">
        <f t="shared" si="12"/>
        <v>5.7150353999999997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243</v>
      </c>
      <c r="AT159" s="159" t="s">
        <v>240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243</v>
      </c>
      <c r="BM159" s="159" t="s">
        <v>1308</v>
      </c>
    </row>
    <row r="160" spans="1:65" s="2" customFormat="1" ht="16.5" customHeight="1" x14ac:dyDescent="0.2">
      <c r="A160" s="29"/>
      <c r="B160" s="146"/>
      <c r="C160" s="147" t="s">
        <v>274</v>
      </c>
      <c r="D160" s="147" t="s">
        <v>240</v>
      </c>
      <c r="E160" s="148"/>
      <c r="F160" s="149" t="s">
        <v>1309</v>
      </c>
      <c r="G160" s="150" t="s">
        <v>491</v>
      </c>
      <c r="H160" s="151">
        <v>0.997</v>
      </c>
      <c r="I160" s="152"/>
      <c r="J160" s="153">
        <f t="shared" si="10"/>
        <v>0</v>
      </c>
      <c r="K160" s="154"/>
      <c r="L160" s="30"/>
      <c r="M160" s="155" t="s">
        <v>1</v>
      </c>
      <c r="N160" s="156" t="s">
        <v>43</v>
      </c>
      <c r="O160" s="54"/>
      <c r="P160" s="157">
        <f t="shared" si="11"/>
        <v>0</v>
      </c>
      <c r="Q160" s="157">
        <v>2.2151299999999998</v>
      </c>
      <c r="R160" s="157">
        <f t="shared" si="12"/>
        <v>2.2084846099999997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243</v>
      </c>
      <c r="AT160" s="159" t="s">
        <v>240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243</v>
      </c>
      <c r="BM160" s="159" t="s">
        <v>1310</v>
      </c>
    </row>
    <row r="161" spans="1:65" s="2" customFormat="1" ht="21.75" customHeight="1" x14ac:dyDescent="0.2">
      <c r="A161" s="29"/>
      <c r="B161" s="146"/>
      <c r="C161" s="147" t="s">
        <v>277</v>
      </c>
      <c r="D161" s="147" t="s">
        <v>240</v>
      </c>
      <c r="E161" s="148"/>
      <c r="F161" s="149" t="s">
        <v>1311</v>
      </c>
      <c r="G161" s="150" t="s">
        <v>242</v>
      </c>
      <c r="H161" s="151">
        <v>23.46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5.0000000000000001E-4</v>
      </c>
      <c r="R161" s="157">
        <f t="shared" si="12"/>
        <v>1.1730000000000001E-2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243</v>
      </c>
      <c r="AT161" s="159" t="s">
        <v>240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243</v>
      </c>
      <c r="BM161" s="159" t="s">
        <v>1312</v>
      </c>
    </row>
    <row r="162" spans="1:65" s="2" customFormat="1" ht="21.75" customHeight="1" x14ac:dyDescent="0.2">
      <c r="A162" s="29"/>
      <c r="B162" s="146"/>
      <c r="C162" s="147" t="s">
        <v>280</v>
      </c>
      <c r="D162" s="147" t="s">
        <v>240</v>
      </c>
      <c r="E162" s="148"/>
      <c r="F162" s="149" t="s">
        <v>1313</v>
      </c>
      <c r="G162" s="150" t="s">
        <v>242</v>
      </c>
      <c r="H162" s="151">
        <v>23.46</v>
      </c>
      <c r="I162" s="152"/>
      <c r="J162" s="153">
        <f t="shared" si="10"/>
        <v>0</v>
      </c>
      <c r="K162" s="154"/>
      <c r="L162" s="30"/>
      <c r="M162" s="155" t="s">
        <v>1</v>
      </c>
      <c r="N162" s="156" t="s">
        <v>43</v>
      </c>
      <c r="O162" s="54"/>
      <c r="P162" s="157">
        <f t="shared" si="11"/>
        <v>0</v>
      </c>
      <c r="Q162" s="157">
        <v>0</v>
      </c>
      <c r="R162" s="157">
        <f t="shared" si="12"/>
        <v>0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243</v>
      </c>
      <c r="AT162" s="159" t="s">
        <v>240</v>
      </c>
      <c r="AU162" s="159" t="s">
        <v>89</v>
      </c>
      <c r="AY162" s="14" t="s">
        <v>237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243</v>
      </c>
      <c r="BM162" s="159" t="s">
        <v>1314</v>
      </c>
    </row>
    <row r="163" spans="1:65" s="12" customFormat="1" ht="22.95" customHeight="1" x14ac:dyDescent="0.25">
      <c r="B163" s="134"/>
      <c r="D163" s="135" t="s">
        <v>76</v>
      </c>
      <c r="E163" s="144"/>
      <c r="F163" s="144" t="s">
        <v>1315</v>
      </c>
      <c r="I163" s="137"/>
      <c r="J163" s="145">
        <f>BK163</f>
        <v>0</v>
      </c>
      <c r="L163" s="134"/>
      <c r="M163" s="138"/>
      <c r="N163" s="139"/>
      <c r="O163" s="139"/>
      <c r="P163" s="140">
        <f>SUM(P164:P173)</f>
        <v>0</v>
      </c>
      <c r="Q163" s="139"/>
      <c r="R163" s="140">
        <f>SUM(R164:R173)</f>
        <v>14.885332899999996</v>
      </c>
      <c r="S163" s="139"/>
      <c r="T163" s="141">
        <f>SUM(T164:T173)</f>
        <v>0</v>
      </c>
      <c r="AR163" s="135" t="s">
        <v>83</v>
      </c>
      <c r="AT163" s="142" t="s">
        <v>76</v>
      </c>
      <c r="AU163" s="142" t="s">
        <v>83</v>
      </c>
      <c r="AY163" s="135" t="s">
        <v>237</v>
      </c>
      <c r="BK163" s="143">
        <f>SUM(BK164:BK173)</f>
        <v>0</v>
      </c>
    </row>
    <row r="164" spans="1:65" s="2" customFormat="1" ht="21.75" customHeight="1" x14ac:dyDescent="0.2">
      <c r="A164" s="29"/>
      <c r="B164" s="146"/>
      <c r="C164" s="147" t="s">
        <v>283</v>
      </c>
      <c r="D164" s="147" t="s">
        <v>240</v>
      </c>
      <c r="E164" s="148"/>
      <c r="F164" s="149" t="s">
        <v>1316</v>
      </c>
      <c r="G164" s="150" t="s">
        <v>491</v>
      </c>
      <c r="H164" s="151">
        <v>16.294</v>
      </c>
      <c r="I164" s="152"/>
      <c r="J164" s="153">
        <f t="shared" ref="J164:J173" si="20">ROUND(I164*H164,2)</f>
        <v>0</v>
      </c>
      <c r="K164" s="154"/>
      <c r="L164" s="30"/>
      <c r="M164" s="155" t="s">
        <v>1</v>
      </c>
      <c r="N164" s="156" t="s">
        <v>43</v>
      </c>
      <c r="O164" s="54"/>
      <c r="P164" s="157">
        <f t="shared" ref="P164:P173" si="21">O164*H164</f>
        <v>0</v>
      </c>
      <c r="Q164" s="157">
        <v>0.82155999999999996</v>
      </c>
      <c r="R164" s="157">
        <f t="shared" ref="R164:R173" si="22">Q164*H164</f>
        <v>13.386498639999999</v>
      </c>
      <c r="S164" s="157">
        <v>0</v>
      </c>
      <c r="T164" s="158">
        <f t="shared" ref="T164:T173" si="23"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243</v>
      </c>
      <c r="AT164" s="159" t="s">
        <v>240</v>
      </c>
      <c r="AU164" s="159" t="s">
        <v>89</v>
      </c>
      <c r="AY164" s="14" t="s">
        <v>237</v>
      </c>
      <c r="BE164" s="160">
        <f t="shared" ref="BE164:BE173" si="24">IF(N164="základná",J164,0)</f>
        <v>0</v>
      </c>
      <c r="BF164" s="160">
        <f t="shared" ref="BF164:BF173" si="25">IF(N164="znížená",J164,0)</f>
        <v>0</v>
      </c>
      <c r="BG164" s="160">
        <f t="shared" ref="BG164:BG173" si="26">IF(N164="zákl. prenesená",J164,0)</f>
        <v>0</v>
      </c>
      <c r="BH164" s="160">
        <f t="shared" ref="BH164:BH173" si="27">IF(N164="zníž. prenesená",J164,0)</f>
        <v>0</v>
      </c>
      <c r="BI164" s="160">
        <f t="shared" ref="BI164:BI173" si="28">IF(N164="nulová",J164,0)</f>
        <v>0</v>
      </c>
      <c r="BJ164" s="14" t="s">
        <v>89</v>
      </c>
      <c r="BK164" s="160">
        <f t="shared" ref="BK164:BK173" si="29">ROUND(I164*H164,2)</f>
        <v>0</v>
      </c>
      <c r="BL164" s="14" t="s">
        <v>243</v>
      </c>
      <c r="BM164" s="159" t="s">
        <v>1317</v>
      </c>
    </row>
    <row r="165" spans="1:65" s="2" customFormat="1" ht="21.75" customHeight="1" x14ac:dyDescent="0.2">
      <c r="A165" s="29"/>
      <c r="B165" s="146"/>
      <c r="C165" s="147" t="s">
        <v>286</v>
      </c>
      <c r="D165" s="147" t="s">
        <v>240</v>
      </c>
      <c r="E165" s="148"/>
      <c r="F165" s="149" t="s">
        <v>1318</v>
      </c>
      <c r="G165" s="150" t="s">
        <v>491</v>
      </c>
      <c r="H165" s="151">
        <v>0.45200000000000001</v>
      </c>
      <c r="I165" s="152"/>
      <c r="J165" s="153">
        <f t="shared" si="20"/>
        <v>0</v>
      </c>
      <c r="K165" s="154"/>
      <c r="L165" s="30"/>
      <c r="M165" s="155" t="s">
        <v>1</v>
      </c>
      <c r="N165" s="156" t="s">
        <v>43</v>
      </c>
      <c r="O165" s="54"/>
      <c r="P165" s="157">
        <f t="shared" si="21"/>
        <v>0</v>
      </c>
      <c r="Q165" s="157">
        <v>0.82162000000000002</v>
      </c>
      <c r="R165" s="157">
        <f t="shared" si="22"/>
        <v>0.37137224000000002</v>
      </c>
      <c r="S165" s="157">
        <v>0</v>
      </c>
      <c r="T165" s="158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243</v>
      </c>
      <c r="AT165" s="159" t="s">
        <v>240</v>
      </c>
      <c r="AU165" s="159" t="s">
        <v>89</v>
      </c>
      <c r="AY165" s="14" t="s">
        <v>237</v>
      </c>
      <c r="BE165" s="160">
        <f t="shared" si="24"/>
        <v>0</v>
      </c>
      <c r="BF165" s="160">
        <f t="shared" si="25"/>
        <v>0</v>
      </c>
      <c r="BG165" s="160">
        <f t="shared" si="26"/>
        <v>0</v>
      </c>
      <c r="BH165" s="160">
        <f t="shared" si="27"/>
        <v>0</v>
      </c>
      <c r="BI165" s="160">
        <f t="shared" si="28"/>
        <v>0</v>
      </c>
      <c r="BJ165" s="14" t="s">
        <v>89</v>
      </c>
      <c r="BK165" s="160">
        <f t="shared" si="29"/>
        <v>0</v>
      </c>
      <c r="BL165" s="14" t="s">
        <v>243</v>
      </c>
      <c r="BM165" s="159" t="s">
        <v>1319</v>
      </c>
    </row>
    <row r="166" spans="1:65" s="2" customFormat="1" ht="21.75" customHeight="1" x14ac:dyDescent="0.2">
      <c r="A166" s="29"/>
      <c r="B166" s="146"/>
      <c r="C166" s="147" t="s">
        <v>291</v>
      </c>
      <c r="D166" s="147" t="s">
        <v>240</v>
      </c>
      <c r="E166" s="148"/>
      <c r="F166" s="149" t="s">
        <v>1320</v>
      </c>
      <c r="G166" s="150" t="s">
        <v>307</v>
      </c>
      <c r="H166" s="151">
        <v>2</v>
      </c>
      <c r="I166" s="152"/>
      <c r="J166" s="153">
        <f t="shared" si="2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21"/>
        <v>0</v>
      </c>
      <c r="Q166" s="157">
        <v>7.9799999999999992E-3</v>
      </c>
      <c r="R166" s="157">
        <f t="shared" si="22"/>
        <v>1.5959999999999998E-2</v>
      </c>
      <c r="S166" s="157">
        <v>0</v>
      </c>
      <c r="T166" s="158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243</v>
      </c>
      <c r="AT166" s="159" t="s">
        <v>240</v>
      </c>
      <c r="AU166" s="159" t="s">
        <v>89</v>
      </c>
      <c r="AY166" s="14" t="s">
        <v>237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4" t="s">
        <v>89</v>
      </c>
      <c r="BK166" s="160">
        <f t="shared" si="29"/>
        <v>0</v>
      </c>
      <c r="BL166" s="14" t="s">
        <v>243</v>
      </c>
      <c r="BM166" s="159" t="s">
        <v>1321</v>
      </c>
    </row>
    <row r="167" spans="1:65" s="2" customFormat="1" ht="16.5" customHeight="1" x14ac:dyDescent="0.2">
      <c r="A167" s="29"/>
      <c r="B167" s="146"/>
      <c r="C167" s="161" t="s">
        <v>294</v>
      </c>
      <c r="D167" s="161" t="s">
        <v>310</v>
      </c>
      <c r="E167" s="162"/>
      <c r="F167" s="163" t="s">
        <v>1322</v>
      </c>
      <c r="G167" s="164" t="s">
        <v>307</v>
      </c>
      <c r="H167" s="165">
        <v>2</v>
      </c>
      <c r="I167" s="166"/>
      <c r="J167" s="167">
        <f t="shared" si="2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21"/>
        <v>0</v>
      </c>
      <c r="Q167" s="157">
        <v>6.4000000000000001E-2</v>
      </c>
      <c r="R167" s="157">
        <f t="shared" si="22"/>
        <v>0.128</v>
      </c>
      <c r="S167" s="157">
        <v>0</v>
      </c>
      <c r="T167" s="158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262</v>
      </c>
      <c r="AT167" s="159" t="s">
        <v>310</v>
      </c>
      <c r="AU167" s="159" t="s">
        <v>89</v>
      </c>
      <c r="AY167" s="14" t="s">
        <v>237</v>
      </c>
      <c r="BE167" s="160">
        <f t="shared" si="24"/>
        <v>0</v>
      </c>
      <c r="BF167" s="160">
        <f t="shared" si="25"/>
        <v>0</v>
      </c>
      <c r="BG167" s="160">
        <f t="shared" si="26"/>
        <v>0</v>
      </c>
      <c r="BH167" s="160">
        <f t="shared" si="27"/>
        <v>0</v>
      </c>
      <c r="BI167" s="160">
        <f t="shared" si="28"/>
        <v>0</v>
      </c>
      <c r="BJ167" s="14" t="s">
        <v>89</v>
      </c>
      <c r="BK167" s="160">
        <f t="shared" si="29"/>
        <v>0</v>
      </c>
      <c r="BL167" s="14" t="s">
        <v>243</v>
      </c>
      <c r="BM167" s="159" t="s">
        <v>1323</v>
      </c>
    </row>
    <row r="168" spans="1:65" s="2" customFormat="1" ht="21.75" customHeight="1" x14ac:dyDescent="0.2">
      <c r="A168" s="29"/>
      <c r="B168" s="146"/>
      <c r="C168" s="147" t="s">
        <v>297</v>
      </c>
      <c r="D168" s="147" t="s">
        <v>240</v>
      </c>
      <c r="E168" s="148"/>
      <c r="F168" s="149" t="s">
        <v>1324</v>
      </c>
      <c r="G168" s="150" t="s">
        <v>307</v>
      </c>
      <c r="H168" s="151">
        <v>6</v>
      </c>
      <c r="I168" s="152"/>
      <c r="J168" s="153">
        <f t="shared" si="2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21"/>
        <v>0</v>
      </c>
      <c r="Q168" s="157">
        <v>9.9699999999999997E-3</v>
      </c>
      <c r="R168" s="157">
        <f t="shared" si="22"/>
        <v>5.9819999999999998E-2</v>
      </c>
      <c r="S168" s="157">
        <v>0</v>
      </c>
      <c r="T168" s="158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243</v>
      </c>
      <c r="AT168" s="159" t="s">
        <v>240</v>
      </c>
      <c r="AU168" s="159" t="s">
        <v>89</v>
      </c>
      <c r="AY168" s="14" t="s">
        <v>237</v>
      </c>
      <c r="BE168" s="160">
        <f t="shared" si="24"/>
        <v>0</v>
      </c>
      <c r="BF168" s="160">
        <f t="shared" si="25"/>
        <v>0</v>
      </c>
      <c r="BG168" s="160">
        <f t="shared" si="26"/>
        <v>0</v>
      </c>
      <c r="BH168" s="160">
        <f t="shared" si="27"/>
        <v>0</v>
      </c>
      <c r="BI168" s="160">
        <f t="shared" si="28"/>
        <v>0</v>
      </c>
      <c r="BJ168" s="14" t="s">
        <v>89</v>
      </c>
      <c r="BK168" s="160">
        <f t="shared" si="29"/>
        <v>0</v>
      </c>
      <c r="BL168" s="14" t="s">
        <v>243</v>
      </c>
      <c r="BM168" s="159" t="s">
        <v>1325</v>
      </c>
    </row>
    <row r="169" spans="1:65" s="2" customFormat="1" ht="16.5" customHeight="1" x14ac:dyDescent="0.2">
      <c r="A169" s="29"/>
      <c r="B169" s="146"/>
      <c r="C169" s="161" t="s">
        <v>7</v>
      </c>
      <c r="D169" s="161" t="s">
        <v>310</v>
      </c>
      <c r="E169" s="162"/>
      <c r="F169" s="163" t="s">
        <v>1326</v>
      </c>
      <c r="G169" s="164" t="s">
        <v>307</v>
      </c>
      <c r="H169" s="165">
        <v>6.06</v>
      </c>
      <c r="I169" s="166"/>
      <c r="J169" s="167">
        <f t="shared" si="2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21"/>
        <v>0</v>
      </c>
      <c r="Q169" s="157">
        <v>8.5999999999999993E-2</v>
      </c>
      <c r="R169" s="157">
        <f t="shared" si="22"/>
        <v>0.52115999999999996</v>
      </c>
      <c r="S169" s="157">
        <v>0</v>
      </c>
      <c r="T169" s="158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262</v>
      </c>
      <c r="AT169" s="159" t="s">
        <v>310</v>
      </c>
      <c r="AU169" s="159" t="s">
        <v>89</v>
      </c>
      <c r="AY169" s="14" t="s">
        <v>237</v>
      </c>
      <c r="BE169" s="160">
        <f t="shared" si="24"/>
        <v>0</v>
      </c>
      <c r="BF169" s="160">
        <f t="shared" si="25"/>
        <v>0</v>
      </c>
      <c r="BG169" s="160">
        <f t="shared" si="26"/>
        <v>0</v>
      </c>
      <c r="BH169" s="160">
        <f t="shared" si="27"/>
        <v>0</v>
      </c>
      <c r="BI169" s="160">
        <f t="shared" si="28"/>
        <v>0</v>
      </c>
      <c r="BJ169" s="14" t="s">
        <v>89</v>
      </c>
      <c r="BK169" s="160">
        <f t="shared" si="29"/>
        <v>0</v>
      </c>
      <c r="BL169" s="14" t="s">
        <v>243</v>
      </c>
      <c r="BM169" s="159" t="s">
        <v>1327</v>
      </c>
    </row>
    <row r="170" spans="1:65" s="2" customFormat="1" ht="21.75" customHeight="1" x14ac:dyDescent="0.2">
      <c r="A170" s="29"/>
      <c r="B170" s="146"/>
      <c r="C170" s="147" t="s">
        <v>305</v>
      </c>
      <c r="D170" s="147" t="s">
        <v>240</v>
      </c>
      <c r="E170" s="148"/>
      <c r="F170" s="149" t="s">
        <v>1328</v>
      </c>
      <c r="G170" s="150" t="s">
        <v>307</v>
      </c>
      <c r="H170" s="151">
        <v>3</v>
      </c>
      <c r="I170" s="152"/>
      <c r="J170" s="153">
        <f t="shared" si="2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21"/>
        <v>0</v>
      </c>
      <c r="Q170" s="157">
        <v>5.2229999999999999E-2</v>
      </c>
      <c r="R170" s="157">
        <f t="shared" si="22"/>
        <v>0.15669</v>
      </c>
      <c r="S170" s="157">
        <v>0</v>
      </c>
      <c r="T170" s="158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243</v>
      </c>
      <c r="AT170" s="159" t="s">
        <v>240</v>
      </c>
      <c r="AU170" s="159" t="s">
        <v>89</v>
      </c>
      <c r="AY170" s="14" t="s">
        <v>237</v>
      </c>
      <c r="BE170" s="160">
        <f t="shared" si="24"/>
        <v>0</v>
      </c>
      <c r="BF170" s="160">
        <f t="shared" si="25"/>
        <v>0</v>
      </c>
      <c r="BG170" s="160">
        <f t="shared" si="26"/>
        <v>0</v>
      </c>
      <c r="BH170" s="160">
        <f t="shared" si="27"/>
        <v>0</v>
      </c>
      <c r="BI170" s="160">
        <f t="shared" si="28"/>
        <v>0</v>
      </c>
      <c r="BJ170" s="14" t="s">
        <v>89</v>
      </c>
      <c r="BK170" s="160">
        <f t="shared" si="29"/>
        <v>0</v>
      </c>
      <c r="BL170" s="14" t="s">
        <v>243</v>
      </c>
      <c r="BM170" s="159" t="s">
        <v>1329</v>
      </c>
    </row>
    <row r="171" spans="1:65" s="2" customFormat="1" ht="21.75" customHeight="1" x14ac:dyDescent="0.2">
      <c r="A171" s="29"/>
      <c r="B171" s="146"/>
      <c r="C171" s="147" t="s">
        <v>309</v>
      </c>
      <c r="D171" s="147" t="s">
        <v>240</v>
      </c>
      <c r="E171" s="148"/>
      <c r="F171" s="149" t="s">
        <v>1330</v>
      </c>
      <c r="G171" s="150" t="s">
        <v>307</v>
      </c>
      <c r="H171" s="151">
        <v>1</v>
      </c>
      <c r="I171" s="152"/>
      <c r="J171" s="153">
        <f t="shared" si="2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21"/>
        <v>0</v>
      </c>
      <c r="Q171" s="157">
        <v>8.4940000000000002E-2</v>
      </c>
      <c r="R171" s="157">
        <f t="shared" si="22"/>
        <v>8.4940000000000002E-2</v>
      </c>
      <c r="S171" s="157">
        <v>0</v>
      </c>
      <c r="T171" s="158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243</v>
      </c>
      <c r="AT171" s="159" t="s">
        <v>240</v>
      </c>
      <c r="AU171" s="159" t="s">
        <v>89</v>
      </c>
      <c r="AY171" s="14" t="s">
        <v>237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4" t="s">
        <v>89</v>
      </c>
      <c r="BK171" s="160">
        <f t="shared" si="29"/>
        <v>0</v>
      </c>
      <c r="BL171" s="14" t="s">
        <v>243</v>
      </c>
      <c r="BM171" s="159" t="s">
        <v>1331</v>
      </c>
    </row>
    <row r="172" spans="1:65" s="2" customFormat="1" ht="33" customHeight="1" x14ac:dyDescent="0.2">
      <c r="A172" s="29"/>
      <c r="B172" s="146"/>
      <c r="C172" s="147" t="s">
        <v>314</v>
      </c>
      <c r="D172" s="147" t="s">
        <v>240</v>
      </c>
      <c r="E172" s="148"/>
      <c r="F172" s="149" t="s">
        <v>1332</v>
      </c>
      <c r="G172" s="150" t="s">
        <v>491</v>
      </c>
      <c r="H172" s="151">
        <v>6.9000000000000006E-2</v>
      </c>
      <c r="I172" s="152"/>
      <c r="J172" s="153">
        <f t="shared" si="2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21"/>
        <v>0</v>
      </c>
      <c r="Q172" s="157">
        <v>2.2968999999999999</v>
      </c>
      <c r="R172" s="157">
        <f t="shared" si="22"/>
        <v>0.15848610000000002</v>
      </c>
      <c r="S172" s="157">
        <v>0</v>
      </c>
      <c r="T172" s="158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243</v>
      </c>
      <c r="AT172" s="159" t="s">
        <v>240</v>
      </c>
      <c r="AU172" s="159" t="s">
        <v>89</v>
      </c>
      <c r="AY172" s="14" t="s">
        <v>237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4" t="s">
        <v>89</v>
      </c>
      <c r="BK172" s="160">
        <f t="shared" si="29"/>
        <v>0</v>
      </c>
      <c r="BL172" s="14" t="s">
        <v>243</v>
      </c>
      <c r="BM172" s="159" t="s">
        <v>1333</v>
      </c>
    </row>
    <row r="173" spans="1:65" s="2" customFormat="1" ht="21.75" customHeight="1" x14ac:dyDescent="0.2">
      <c r="A173" s="29"/>
      <c r="B173" s="146"/>
      <c r="C173" s="147" t="s">
        <v>317</v>
      </c>
      <c r="D173" s="147" t="s">
        <v>240</v>
      </c>
      <c r="E173" s="148"/>
      <c r="F173" s="149" t="s">
        <v>1334</v>
      </c>
      <c r="G173" s="150" t="s">
        <v>266</v>
      </c>
      <c r="H173" s="151">
        <v>2E-3</v>
      </c>
      <c r="I173" s="152"/>
      <c r="J173" s="153">
        <f t="shared" si="2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21"/>
        <v>0</v>
      </c>
      <c r="Q173" s="157">
        <v>1.20296</v>
      </c>
      <c r="R173" s="157">
        <f t="shared" si="22"/>
        <v>2.4059200000000002E-3</v>
      </c>
      <c r="S173" s="157">
        <v>0</v>
      </c>
      <c r="T173" s="158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243</v>
      </c>
      <c r="AT173" s="159" t="s">
        <v>240</v>
      </c>
      <c r="AU173" s="159" t="s">
        <v>89</v>
      </c>
      <c r="AY173" s="14" t="s">
        <v>237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4" t="s">
        <v>89</v>
      </c>
      <c r="BK173" s="160">
        <f t="shared" si="29"/>
        <v>0</v>
      </c>
      <c r="BL173" s="14" t="s">
        <v>243</v>
      </c>
      <c r="BM173" s="159" t="s">
        <v>1335</v>
      </c>
    </row>
    <row r="174" spans="1:65" s="12" customFormat="1" ht="22.95" customHeight="1" x14ac:dyDescent="0.25">
      <c r="B174" s="134"/>
      <c r="D174" s="135" t="s">
        <v>76</v>
      </c>
      <c r="E174" s="144"/>
      <c r="F174" s="144" t="s">
        <v>1336</v>
      </c>
      <c r="I174" s="137"/>
      <c r="J174" s="145">
        <f>BK174</f>
        <v>0</v>
      </c>
      <c r="L174" s="134"/>
      <c r="M174" s="138"/>
      <c r="N174" s="139"/>
      <c r="O174" s="139"/>
      <c r="P174" s="140">
        <f>SUM(P175:P186)</f>
        <v>0</v>
      </c>
      <c r="Q174" s="139"/>
      <c r="R174" s="140">
        <f>SUM(R175:R186)</f>
        <v>17.275254289999999</v>
      </c>
      <c r="S174" s="139"/>
      <c r="T174" s="141">
        <f>SUM(T175:T186)</f>
        <v>0</v>
      </c>
      <c r="AR174" s="135" t="s">
        <v>83</v>
      </c>
      <c r="AT174" s="142" t="s">
        <v>76</v>
      </c>
      <c r="AU174" s="142" t="s">
        <v>83</v>
      </c>
      <c r="AY174" s="135" t="s">
        <v>237</v>
      </c>
      <c r="BK174" s="143">
        <f>SUM(BK175:BK186)</f>
        <v>0</v>
      </c>
    </row>
    <row r="175" spans="1:65" s="2" customFormat="1" ht="21.75" customHeight="1" x14ac:dyDescent="0.2">
      <c r="A175" s="29"/>
      <c r="B175" s="146"/>
      <c r="C175" s="147" t="s">
        <v>320</v>
      </c>
      <c r="D175" s="147" t="s">
        <v>240</v>
      </c>
      <c r="E175" s="148"/>
      <c r="F175" s="149" t="s">
        <v>1337</v>
      </c>
      <c r="G175" s="150" t="s">
        <v>491</v>
      </c>
      <c r="H175" s="151">
        <v>6.06</v>
      </c>
      <c r="I175" s="152"/>
      <c r="J175" s="153">
        <f t="shared" ref="J175:J186" si="30">ROUND(I175*H175,2)</f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ref="P175:P186" si="31">O175*H175</f>
        <v>0</v>
      </c>
      <c r="Q175" s="157">
        <v>2.2970199999999998</v>
      </c>
      <c r="R175" s="157">
        <f t="shared" ref="R175:R186" si="32">Q175*H175</f>
        <v>13.919941199999998</v>
      </c>
      <c r="S175" s="157">
        <v>0</v>
      </c>
      <c r="T175" s="158">
        <f t="shared" ref="T175:T186" si="33"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243</v>
      </c>
      <c r="AT175" s="159" t="s">
        <v>240</v>
      </c>
      <c r="AU175" s="159" t="s">
        <v>89</v>
      </c>
      <c r="AY175" s="14" t="s">
        <v>237</v>
      </c>
      <c r="BE175" s="160">
        <f t="shared" ref="BE175:BE186" si="34">IF(N175="základná",J175,0)</f>
        <v>0</v>
      </c>
      <c r="BF175" s="160">
        <f t="shared" ref="BF175:BF186" si="35">IF(N175="znížená",J175,0)</f>
        <v>0</v>
      </c>
      <c r="BG175" s="160">
        <f t="shared" ref="BG175:BG186" si="36">IF(N175="zákl. prenesená",J175,0)</f>
        <v>0</v>
      </c>
      <c r="BH175" s="160">
        <f t="shared" ref="BH175:BH186" si="37">IF(N175="zníž. prenesená",J175,0)</f>
        <v>0</v>
      </c>
      <c r="BI175" s="160">
        <f t="shared" ref="BI175:BI186" si="38">IF(N175="nulová",J175,0)</f>
        <v>0</v>
      </c>
      <c r="BJ175" s="14" t="s">
        <v>89</v>
      </c>
      <c r="BK175" s="160">
        <f t="shared" ref="BK175:BK186" si="39">ROUND(I175*H175,2)</f>
        <v>0</v>
      </c>
      <c r="BL175" s="14" t="s">
        <v>243</v>
      </c>
      <c r="BM175" s="159" t="s">
        <v>1338</v>
      </c>
    </row>
    <row r="176" spans="1:65" s="2" customFormat="1" ht="16.5" customHeight="1" x14ac:dyDescent="0.2">
      <c r="A176" s="29"/>
      <c r="B176" s="146"/>
      <c r="C176" s="147" t="s">
        <v>323</v>
      </c>
      <c r="D176" s="147" t="s">
        <v>240</v>
      </c>
      <c r="E176" s="148"/>
      <c r="F176" s="149" t="s">
        <v>1339</v>
      </c>
      <c r="G176" s="150" t="s">
        <v>242</v>
      </c>
      <c r="H176" s="151">
        <v>45.37</v>
      </c>
      <c r="I176" s="152"/>
      <c r="J176" s="153">
        <f t="shared" si="3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31"/>
        <v>0</v>
      </c>
      <c r="Q176" s="157">
        <v>1.1299999999999999E-3</v>
      </c>
      <c r="R176" s="157">
        <f t="shared" si="32"/>
        <v>5.1268099999999997E-2</v>
      </c>
      <c r="S176" s="157">
        <v>0</v>
      </c>
      <c r="T176" s="158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243</v>
      </c>
      <c r="AT176" s="159" t="s">
        <v>240</v>
      </c>
      <c r="AU176" s="159" t="s">
        <v>89</v>
      </c>
      <c r="AY176" s="14" t="s">
        <v>237</v>
      </c>
      <c r="BE176" s="160">
        <f t="shared" si="34"/>
        <v>0</v>
      </c>
      <c r="BF176" s="160">
        <f t="shared" si="35"/>
        <v>0</v>
      </c>
      <c r="BG176" s="160">
        <f t="shared" si="36"/>
        <v>0</v>
      </c>
      <c r="BH176" s="160">
        <f t="shared" si="37"/>
        <v>0</v>
      </c>
      <c r="BI176" s="160">
        <f t="shared" si="38"/>
        <v>0</v>
      </c>
      <c r="BJ176" s="14" t="s">
        <v>89</v>
      </c>
      <c r="BK176" s="160">
        <f t="shared" si="39"/>
        <v>0</v>
      </c>
      <c r="BL176" s="14" t="s">
        <v>243</v>
      </c>
      <c r="BM176" s="159" t="s">
        <v>1340</v>
      </c>
    </row>
    <row r="177" spans="1:65" s="2" customFormat="1" ht="16.5" customHeight="1" x14ac:dyDescent="0.2">
      <c r="A177" s="29"/>
      <c r="B177" s="146"/>
      <c r="C177" s="147" t="s">
        <v>326</v>
      </c>
      <c r="D177" s="147" t="s">
        <v>240</v>
      </c>
      <c r="E177" s="148"/>
      <c r="F177" s="149" t="s">
        <v>1341</v>
      </c>
      <c r="G177" s="150" t="s">
        <v>242</v>
      </c>
      <c r="H177" s="151">
        <v>45.37</v>
      </c>
      <c r="I177" s="152"/>
      <c r="J177" s="153">
        <f t="shared" si="3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31"/>
        <v>0</v>
      </c>
      <c r="Q177" s="157">
        <v>0</v>
      </c>
      <c r="R177" s="157">
        <f t="shared" si="32"/>
        <v>0</v>
      </c>
      <c r="S177" s="157">
        <v>0</v>
      </c>
      <c r="T177" s="158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243</v>
      </c>
      <c r="AT177" s="159" t="s">
        <v>240</v>
      </c>
      <c r="AU177" s="159" t="s">
        <v>89</v>
      </c>
      <c r="AY177" s="14" t="s">
        <v>237</v>
      </c>
      <c r="BE177" s="160">
        <f t="shared" si="34"/>
        <v>0</v>
      </c>
      <c r="BF177" s="160">
        <f t="shared" si="35"/>
        <v>0</v>
      </c>
      <c r="BG177" s="160">
        <f t="shared" si="36"/>
        <v>0</v>
      </c>
      <c r="BH177" s="160">
        <f t="shared" si="37"/>
        <v>0</v>
      </c>
      <c r="BI177" s="160">
        <f t="shared" si="38"/>
        <v>0</v>
      </c>
      <c r="BJ177" s="14" t="s">
        <v>89</v>
      </c>
      <c r="BK177" s="160">
        <f t="shared" si="39"/>
        <v>0</v>
      </c>
      <c r="BL177" s="14" t="s">
        <v>243</v>
      </c>
      <c r="BM177" s="159" t="s">
        <v>1342</v>
      </c>
    </row>
    <row r="178" spans="1:65" s="2" customFormat="1" ht="21.75" customHeight="1" x14ac:dyDescent="0.2">
      <c r="A178" s="29"/>
      <c r="B178" s="146"/>
      <c r="C178" s="147" t="s">
        <v>329</v>
      </c>
      <c r="D178" s="147" t="s">
        <v>240</v>
      </c>
      <c r="E178" s="148"/>
      <c r="F178" s="149" t="s">
        <v>1343</v>
      </c>
      <c r="G178" s="150" t="s">
        <v>242</v>
      </c>
      <c r="H178" s="151">
        <v>45.37</v>
      </c>
      <c r="I178" s="152"/>
      <c r="J178" s="153">
        <f t="shared" si="3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31"/>
        <v>0</v>
      </c>
      <c r="Q178" s="157">
        <v>2.2799999999999999E-3</v>
      </c>
      <c r="R178" s="157">
        <f t="shared" si="32"/>
        <v>0.1034436</v>
      </c>
      <c r="S178" s="157">
        <v>0</v>
      </c>
      <c r="T178" s="158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243</v>
      </c>
      <c r="AT178" s="159" t="s">
        <v>240</v>
      </c>
      <c r="AU178" s="159" t="s">
        <v>89</v>
      </c>
      <c r="AY178" s="14" t="s">
        <v>237</v>
      </c>
      <c r="BE178" s="160">
        <f t="shared" si="34"/>
        <v>0</v>
      </c>
      <c r="BF178" s="160">
        <f t="shared" si="35"/>
        <v>0</v>
      </c>
      <c r="BG178" s="160">
        <f t="shared" si="36"/>
        <v>0</v>
      </c>
      <c r="BH178" s="160">
        <f t="shared" si="37"/>
        <v>0</v>
      </c>
      <c r="BI178" s="160">
        <f t="shared" si="38"/>
        <v>0</v>
      </c>
      <c r="BJ178" s="14" t="s">
        <v>89</v>
      </c>
      <c r="BK178" s="160">
        <f t="shared" si="39"/>
        <v>0</v>
      </c>
      <c r="BL178" s="14" t="s">
        <v>243</v>
      </c>
      <c r="BM178" s="159" t="s">
        <v>1344</v>
      </c>
    </row>
    <row r="179" spans="1:65" s="2" customFormat="1" ht="21.75" customHeight="1" x14ac:dyDescent="0.2">
      <c r="A179" s="29"/>
      <c r="B179" s="146"/>
      <c r="C179" s="147" t="s">
        <v>332</v>
      </c>
      <c r="D179" s="147" t="s">
        <v>240</v>
      </c>
      <c r="E179" s="148"/>
      <c r="F179" s="149" t="s">
        <v>1345</v>
      </c>
      <c r="G179" s="150" t="s">
        <v>242</v>
      </c>
      <c r="H179" s="151">
        <v>45.37</v>
      </c>
      <c r="I179" s="152"/>
      <c r="J179" s="153">
        <f t="shared" si="3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31"/>
        <v>0</v>
      </c>
      <c r="Q179" s="157">
        <v>0</v>
      </c>
      <c r="R179" s="157">
        <f t="shared" si="32"/>
        <v>0</v>
      </c>
      <c r="S179" s="157">
        <v>0</v>
      </c>
      <c r="T179" s="158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243</v>
      </c>
      <c r="AT179" s="159" t="s">
        <v>240</v>
      </c>
      <c r="AU179" s="159" t="s">
        <v>89</v>
      </c>
      <c r="AY179" s="14" t="s">
        <v>237</v>
      </c>
      <c r="BE179" s="160">
        <f t="shared" si="34"/>
        <v>0</v>
      </c>
      <c r="BF179" s="160">
        <f t="shared" si="35"/>
        <v>0</v>
      </c>
      <c r="BG179" s="160">
        <f t="shared" si="36"/>
        <v>0</v>
      </c>
      <c r="BH179" s="160">
        <f t="shared" si="37"/>
        <v>0</v>
      </c>
      <c r="BI179" s="160">
        <f t="shared" si="38"/>
        <v>0</v>
      </c>
      <c r="BJ179" s="14" t="s">
        <v>89</v>
      </c>
      <c r="BK179" s="160">
        <f t="shared" si="39"/>
        <v>0</v>
      </c>
      <c r="BL179" s="14" t="s">
        <v>243</v>
      </c>
      <c r="BM179" s="159" t="s">
        <v>1346</v>
      </c>
    </row>
    <row r="180" spans="1:65" s="2" customFormat="1" ht="21.75" customHeight="1" x14ac:dyDescent="0.2">
      <c r="A180" s="29"/>
      <c r="B180" s="146"/>
      <c r="C180" s="147" t="s">
        <v>335</v>
      </c>
      <c r="D180" s="147" t="s">
        <v>240</v>
      </c>
      <c r="E180" s="148"/>
      <c r="F180" s="149" t="s">
        <v>1347</v>
      </c>
      <c r="G180" s="150" t="s">
        <v>242</v>
      </c>
      <c r="H180" s="151">
        <v>52.307000000000002</v>
      </c>
      <c r="I180" s="152"/>
      <c r="J180" s="153">
        <f t="shared" si="30"/>
        <v>0</v>
      </c>
      <c r="K180" s="154"/>
      <c r="L180" s="30"/>
      <c r="M180" s="155" t="s">
        <v>1</v>
      </c>
      <c r="N180" s="156" t="s">
        <v>43</v>
      </c>
      <c r="O180" s="54"/>
      <c r="P180" s="157">
        <f t="shared" si="31"/>
        <v>0</v>
      </c>
      <c r="Q180" s="157">
        <v>2.3050000000000001E-2</v>
      </c>
      <c r="R180" s="157">
        <f t="shared" si="32"/>
        <v>1.2056763500000001</v>
      </c>
      <c r="S180" s="157">
        <v>0</v>
      </c>
      <c r="T180" s="158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243</v>
      </c>
      <c r="AT180" s="159" t="s">
        <v>240</v>
      </c>
      <c r="AU180" s="159" t="s">
        <v>89</v>
      </c>
      <c r="AY180" s="14" t="s">
        <v>237</v>
      </c>
      <c r="BE180" s="160">
        <f t="shared" si="34"/>
        <v>0</v>
      </c>
      <c r="BF180" s="160">
        <f t="shared" si="35"/>
        <v>0</v>
      </c>
      <c r="BG180" s="160">
        <f t="shared" si="36"/>
        <v>0</v>
      </c>
      <c r="BH180" s="160">
        <f t="shared" si="37"/>
        <v>0</v>
      </c>
      <c r="BI180" s="160">
        <f t="shared" si="38"/>
        <v>0</v>
      </c>
      <c r="BJ180" s="14" t="s">
        <v>89</v>
      </c>
      <c r="BK180" s="160">
        <f t="shared" si="39"/>
        <v>0</v>
      </c>
      <c r="BL180" s="14" t="s">
        <v>243</v>
      </c>
      <c r="BM180" s="159" t="s">
        <v>1348</v>
      </c>
    </row>
    <row r="181" spans="1:65" s="2" customFormat="1" ht="33" customHeight="1" x14ac:dyDescent="0.2">
      <c r="A181" s="29"/>
      <c r="B181" s="146"/>
      <c r="C181" s="147" t="s">
        <v>338</v>
      </c>
      <c r="D181" s="147" t="s">
        <v>240</v>
      </c>
      <c r="E181" s="148"/>
      <c r="F181" s="149" t="s">
        <v>1349</v>
      </c>
      <c r="G181" s="150" t="s">
        <v>266</v>
      </c>
      <c r="H181" s="151">
        <v>0.372</v>
      </c>
      <c r="I181" s="152"/>
      <c r="J181" s="153">
        <f t="shared" si="3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31"/>
        <v>0</v>
      </c>
      <c r="Q181" s="157">
        <v>1.0162899999999999</v>
      </c>
      <c r="R181" s="157">
        <f t="shared" si="32"/>
        <v>0.37805987999999996</v>
      </c>
      <c r="S181" s="157">
        <v>0</v>
      </c>
      <c r="T181" s="158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243</v>
      </c>
      <c r="AT181" s="159" t="s">
        <v>240</v>
      </c>
      <c r="AU181" s="159" t="s">
        <v>89</v>
      </c>
      <c r="AY181" s="14" t="s">
        <v>237</v>
      </c>
      <c r="BE181" s="160">
        <f t="shared" si="34"/>
        <v>0</v>
      </c>
      <c r="BF181" s="160">
        <f t="shared" si="35"/>
        <v>0</v>
      </c>
      <c r="BG181" s="160">
        <f t="shared" si="36"/>
        <v>0</v>
      </c>
      <c r="BH181" s="160">
        <f t="shared" si="37"/>
        <v>0</v>
      </c>
      <c r="BI181" s="160">
        <f t="shared" si="38"/>
        <v>0</v>
      </c>
      <c r="BJ181" s="14" t="s">
        <v>89</v>
      </c>
      <c r="BK181" s="160">
        <f t="shared" si="39"/>
        <v>0</v>
      </c>
      <c r="BL181" s="14" t="s">
        <v>243</v>
      </c>
      <c r="BM181" s="159" t="s">
        <v>1350</v>
      </c>
    </row>
    <row r="182" spans="1:65" s="2" customFormat="1" ht="33" customHeight="1" x14ac:dyDescent="0.2">
      <c r="A182" s="29"/>
      <c r="B182" s="146"/>
      <c r="C182" s="147" t="s">
        <v>312</v>
      </c>
      <c r="D182" s="147" t="s">
        <v>240</v>
      </c>
      <c r="E182" s="148"/>
      <c r="F182" s="149" t="s">
        <v>1351</v>
      </c>
      <c r="G182" s="150" t="s">
        <v>266</v>
      </c>
      <c r="H182" s="151">
        <v>0.2</v>
      </c>
      <c r="I182" s="152"/>
      <c r="J182" s="153">
        <f t="shared" si="30"/>
        <v>0</v>
      </c>
      <c r="K182" s="154"/>
      <c r="L182" s="30"/>
      <c r="M182" s="155" t="s">
        <v>1</v>
      </c>
      <c r="N182" s="156" t="s">
        <v>43</v>
      </c>
      <c r="O182" s="54"/>
      <c r="P182" s="157">
        <f t="shared" si="31"/>
        <v>0</v>
      </c>
      <c r="Q182" s="157">
        <v>1.20296</v>
      </c>
      <c r="R182" s="157">
        <f t="shared" si="32"/>
        <v>0.24059200000000003</v>
      </c>
      <c r="S182" s="157">
        <v>0</v>
      </c>
      <c r="T182" s="158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243</v>
      </c>
      <c r="AT182" s="159" t="s">
        <v>240</v>
      </c>
      <c r="AU182" s="159" t="s">
        <v>89</v>
      </c>
      <c r="AY182" s="14" t="s">
        <v>237</v>
      </c>
      <c r="BE182" s="160">
        <f t="shared" si="34"/>
        <v>0</v>
      </c>
      <c r="BF182" s="160">
        <f t="shared" si="35"/>
        <v>0</v>
      </c>
      <c r="BG182" s="160">
        <f t="shared" si="36"/>
        <v>0</v>
      </c>
      <c r="BH182" s="160">
        <f t="shared" si="37"/>
        <v>0</v>
      </c>
      <c r="BI182" s="160">
        <f t="shared" si="38"/>
        <v>0</v>
      </c>
      <c r="BJ182" s="14" t="s">
        <v>89</v>
      </c>
      <c r="BK182" s="160">
        <f t="shared" si="39"/>
        <v>0</v>
      </c>
      <c r="BL182" s="14" t="s">
        <v>243</v>
      </c>
      <c r="BM182" s="159" t="s">
        <v>1352</v>
      </c>
    </row>
    <row r="183" spans="1:65" s="2" customFormat="1" ht="21.75" customHeight="1" x14ac:dyDescent="0.2">
      <c r="A183" s="29"/>
      <c r="B183" s="146"/>
      <c r="C183" s="147" t="s">
        <v>344</v>
      </c>
      <c r="D183" s="147" t="s">
        <v>240</v>
      </c>
      <c r="E183" s="148"/>
      <c r="F183" s="149" t="s">
        <v>512</v>
      </c>
      <c r="G183" s="150" t="s">
        <v>491</v>
      </c>
      <c r="H183" s="151">
        <v>0.53200000000000003</v>
      </c>
      <c r="I183" s="152"/>
      <c r="J183" s="153">
        <f t="shared" si="3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31"/>
        <v>0</v>
      </c>
      <c r="Q183" s="157">
        <v>2.29698</v>
      </c>
      <c r="R183" s="157">
        <f t="shared" si="32"/>
        <v>1.2219933600000001</v>
      </c>
      <c r="S183" s="157">
        <v>0</v>
      </c>
      <c r="T183" s="158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243</v>
      </c>
      <c r="AT183" s="159" t="s">
        <v>240</v>
      </c>
      <c r="AU183" s="159" t="s">
        <v>89</v>
      </c>
      <c r="AY183" s="14" t="s">
        <v>237</v>
      </c>
      <c r="BE183" s="160">
        <f t="shared" si="34"/>
        <v>0</v>
      </c>
      <c r="BF183" s="160">
        <f t="shared" si="35"/>
        <v>0</v>
      </c>
      <c r="BG183" s="160">
        <f t="shared" si="36"/>
        <v>0</v>
      </c>
      <c r="BH183" s="160">
        <f t="shared" si="37"/>
        <v>0</v>
      </c>
      <c r="BI183" s="160">
        <f t="shared" si="38"/>
        <v>0</v>
      </c>
      <c r="BJ183" s="14" t="s">
        <v>89</v>
      </c>
      <c r="BK183" s="160">
        <f t="shared" si="39"/>
        <v>0</v>
      </c>
      <c r="BL183" s="14" t="s">
        <v>243</v>
      </c>
      <c r="BM183" s="159" t="s">
        <v>1353</v>
      </c>
    </row>
    <row r="184" spans="1:65" s="2" customFormat="1" ht="21.75" customHeight="1" x14ac:dyDescent="0.2">
      <c r="A184" s="29"/>
      <c r="B184" s="146"/>
      <c r="C184" s="147" t="s">
        <v>347</v>
      </c>
      <c r="D184" s="147" t="s">
        <v>240</v>
      </c>
      <c r="E184" s="148"/>
      <c r="F184" s="149" t="s">
        <v>513</v>
      </c>
      <c r="G184" s="150" t="s">
        <v>242</v>
      </c>
      <c r="H184" s="151">
        <v>5.82</v>
      </c>
      <c r="I184" s="152"/>
      <c r="J184" s="153">
        <f t="shared" si="30"/>
        <v>0</v>
      </c>
      <c r="K184" s="154"/>
      <c r="L184" s="30"/>
      <c r="M184" s="155" t="s">
        <v>1</v>
      </c>
      <c r="N184" s="156" t="s">
        <v>43</v>
      </c>
      <c r="O184" s="54"/>
      <c r="P184" s="157">
        <f t="shared" si="31"/>
        <v>0</v>
      </c>
      <c r="Q184" s="157">
        <v>3.4099999999999998E-3</v>
      </c>
      <c r="R184" s="157">
        <f t="shared" si="32"/>
        <v>1.9846200000000001E-2</v>
      </c>
      <c r="S184" s="157">
        <v>0</v>
      </c>
      <c r="T184" s="158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243</v>
      </c>
      <c r="AT184" s="159" t="s">
        <v>240</v>
      </c>
      <c r="AU184" s="159" t="s">
        <v>89</v>
      </c>
      <c r="AY184" s="14" t="s">
        <v>237</v>
      </c>
      <c r="BE184" s="160">
        <f t="shared" si="34"/>
        <v>0</v>
      </c>
      <c r="BF184" s="160">
        <f t="shared" si="35"/>
        <v>0</v>
      </c>
      <c r="BG184" s="160">
        <f t="shared" si="36"/>
        <v>0</v>
      </c>
      <c r="BH184" s="160">
        <f t="shared" si="37"/>
        <v>0</v>
      </c>
      <c r="BI184" s="160">
        <f t="shared" si="38"/>
        <v>0</v>
      </c>
      <c r="BJ184" s="14" t="s">
        <v>89</v>
      </c>
      <c r="BK184" s="160">
        <f t="shared" si="39"/>
        <v>0</v>
      </c>
      <c r="BL184" s="14" t="s">
        <v>243</v>
      </c>
      <c r="BM184" s="159" t="s">
        <v>1354</v>
      </c>
    </row>
    <row r="185" spans="1:65" s="2" customFormat="1" ht="21.75" customHeight="1" x14ac:dyDescent="0.2">
      <c r="A185" s="29"/>
      <c r="B185" s="146"/>
      <c r="C185" s="147" t="s">
        <v>351</v>
      </c>
      <c r="D185" s="147" t="s">
        <v>240</v>
      </c>
      <c r="E185" s="148"/>
      <c r="F185" s="149" t="s">
        <v>514</v>
      </c>
      <c r="G185" s="150" t="s">
        <v>242</v>
      </c>
      <c r="H185" s="151">
        <v>5.82</v>
      </c>
      <c r="I185" s="152"/>
      <c r="J185" s="153">
        <f t="shared" si="3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31"/>
        <v>0</v>
      </c>
      <c r="Q185" s="157">
        <v>0</v>
      </c>
      <c r="R185" s="157">
        <f t="shared" si="32"/>
        <v>0</v>
      </c>
      <c r="S185" s="157">
        <v>0</v>
      </c>
      <c r="T185" s="158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243</v>
      </c>
      <c r="AT185" s="159" t="s">
        <v>240</v>
      </c>
      <c r="AU185" s="159" t="s">
        <v>89</v>
      </c>
      <c r="AY185" s="14" t="s">
        <v>237</v>
      </c>
      <c r="BE185" s="160">
        <f t="shared" si="34"/>
        <v>0</v>
      </c>
      <c r="BF185" s="160">
        <f t="shared" si="35"/>
        <v>0</v>
      </c>
      <c r="BG185" s="160">
        <f t="shared" si="36"/>
        <v>0</v>
      </c>
      <c r="BH185" s="160">
        <f t="shared" si="37"/>
        <v>0</v>
      </c>
      <c r="BI185" s="160">
        <f t="shared" si="38"/>
        <v>0</v>
      </c>
      <c r="BJ185" s="14" t="s">
        <v>89</v>
      </c>
      <c r="BK185" s="160">
        <f t="shared" si="39"/>
        <v>0</v>
      </c>
      <c r="BL185" s="14" t="s">
        <v>243</v>
      </c>
      <c r="BM185" s="159" t="s">
        <v>1355</v>
      </c>
    </row>
    <row r="186" spans="1:65" s="2" customFormat="1" ht="21.75" customHeight="1" x14ac:dyDescent="0.2">
      <c r="A186" s="29"/>
      <c r="B186" s="146"/>
      <c r="C186" s="147" t="s">
        <v>354</v>
      </c>
      <c r="D186" s="147" t="s">
        <v>240</v>
      </c>
      <c r="E186" s="148"/>
      <c r="F186" s="149" t="s">
        <v>1356</v>
      </c>
      <c r="G186" s="150" t="s">
        <v>491</v>
      </c>
      <c r="H186" s="151">
        <v>0.06</v>
      </c>
      <c r="I186" s="152"/>
      <c r="J186" s="153">
        <f t="shared" si="30"/>
        <v>0</v>
      </c>
      <c r="K186" s="154"/>
      <c r="L186" s="30"/>
      <c r="M186" s="155" t="s">
        <v>1</v>
      </c>
      <c r="N186" s="156" t="s">
        <v>43</v>
      </c>
      <c r="O186" s="54"/>
      <c r="P186" s="157">
        <f t="shared" si="31"/>
        <v>0</v>
      </c>
      <c r="Q186" s="157">
        <v>2.2405599999999999</v>
      </c>
      <c r="R186" s="157">
        <f t="shared" si="32"/>
        <v>0.13443359999999999</v>
      </c>
      <c r="S186" s="157">
        <v>0</v>
      </c>
      <c r="T186" s="158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243</v>
      </c>
      <c r="AT186" s="159" t="s">
        <v>240</v>
      </c>
      <c r="AU186" s="159" t="s">
        <v>89</v>
      </c>
      <c r="AY186" s="14" t="s">
        <v>237</v>
      </c>
      <c r="BE186" s="160">
        <f t="shared" si="34"/>
        <v>0</v>
      </c>
      <c r="BF186" s="160">
        <f t="shared" si="35"/>
        <v>0</v>
      </c>
      <c r="BG186" s="160">
        <f t="shared" si="36"/>
        <v>0</v>
      </c>
      <c r="BH186" s="160">
        <f t="shared" si="37"/>
        <v>0</v>
      </c>
      <c r="BI186" s="160">
        <f t="shared" si="38"/>
        <v>0</v>
      </c>
      <c r="BJ186" s="14" t="s">
        <v>89</v>
      </c>
      <c r="BK186" s="160">
        <f t="shared" si="39"/>
        <v>0</v>
      </c>
      <c r="BL186" s="14" t="s">
        <v>243</v>
      </c>
      <c r="BM186" s="159" t="s">
        <v>1357</v>
      </c>
    </row>
    <row r="187" spans="1:65" s="12" customFormat="1" ht="22.95" customHeight="1" x14ac:dyDescent="0.25">
      <c r="B187" s="134"/>
      <c r="D187" s="135" t="s">
        <v>76</v>
      </c>
      <c r="E187" s="144"/>
      <c r="F187" s="144" t="s">
        <v>1358</v>
      </c>
      <c r="I187" s="137"/>
      <c r="J187" s="145">
        <f>BK187</f>
        <v>0</v>
      </c>
      <c r="L187" s="134"/>
      <c r="M187" s="138"/>
      <c r="N187" s="139"/>
      <c r="O187" s="139"/>
      <c r="P187" s="140">
        <f>SUM(P188:P214)</f>
        <v>0</v>
      </c>
      <c r="Q187" s="139"/>
      <c r="R187" s="140">
        <f>SUM(R188:R214)</f>
        <v>78.49212996</v>
      </c>
      <c r="S187" s="139"/>
      <c r="T187" s="141">
        <f>SUM(T188:T214)</f>
        <v>0</v>
      </c>
      <c r="AR187" s="135" t="s">
        <v>83</v>
      </c>
      <c r="AT187" s="142" t="s">
        <v>76</v>
      </c>
      <c r="AU187" s="142" t="s">
        <v>83</v>
      </c>
      <c r="AY187" s="135" t="s">
        <v>237</v>
      </c>
      <c r="BK187" s="143">
        <f>SUM(BK188:BK214)</f>
        <v>0</v>
      </c>
    </row>
    <row r="188" spans="1:65" s="2" customFormat="1" ht="21.75" customHeight="1" x14ac:dyDescent="0.2">
      <c r="A188" s="29"/>
      <c r="B188" s="146"/>
      <c r="C188" s="147" t="s">
        <v>358</v>
      </c>
      <c r="D188" s="147" t="s">
        <v>240</v>
      </c>
      <c r="E188" s="148"/>
      <c r="F188" s="149" t="s">
        <v>1359</v>
      </c>
      <c r="G188" s="150" t="s">
        <v>242</v>
      </c>
      <c r="H188" s="151">
        <v>1016.914</v>
      </c>
      <c r="I188" s="152"/>
      <c r="J188" s="153">
        <f t="shared" ref="J188:J214" si="40">ROUND(I188*H188,2)</f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ref="P188:P214" si="41">O188*H188</f>
        <v>0</v>
      </c>
      <c r="Q188" s="157">
        <v>4.2000000000000002E-4</v>
      </c>
      <c r="R188" s="157">
        <f t="shared" ref="R188:R214" si="42">Q188*H188</f>
        <v>0.42710387999999999</v>
      </c>
      <c r="S188" s="157">
        <v>0</v>
      </c>
      <c r="T188" s="158">
        <f t="shared" ref="T188:T214" si="43"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243</v>
      </c>
      <c r="AT188" s="159" t="s">
        <v>240</v>
      </c>
      <c r="AU188" s="159" t="s">
        <v>89</v>
      </c>
      <c r="AY188" s="14" t="s">
        <v>237</v>
      </c>
      <c r="BE188" s="160">
        <f t="shared" ref="BE188:BE214" si="44">IF(N188="základná",J188,0)</f>
        <v>0</v>
      </c>
      <c r="BF188" s="160">
        <f t="shared" ref="BF188:BF214" si="45">IF(N188="znížená",J188,0)</f>
        <v>0</v>
      </c>
      <c r="BG188" s="160">
        <f t="shared" ref="BG188:BG214" si="46">IF(N188="zákl. prenesená",J188,0)</f>
        <v>0</v>
      </c>
      <c r="BH188" s="160">
        <f t="shared" ref="BH188:BH214" si="47">IF(N188="zníž. prenesená",J188,0)</f>
        <v>0</v>
      </c>
      <c r="BI188" s="160">
        <f t="shared" ref="BI188:BI214" si="48">IF(N188="nulová",J188,0)</f>
        <v>0</v>
      </c>
      <c r="BJ188" s="14" t="s">
        <v>89</v>
      </c>
      <c r="BK188" s="160">
        <f t="shared" ref="BK188:BK214" si="49">ROUND(I188*H188,2)</f>
        <v>0</v>
      </c>
      <c r="BL188" s="14" t="s">
        <v>243</v>
      </c>
      <c r="BM188" s="159" t="s">
        <v>1360</v>
      </c>
    </row>
    <row r="189" spans="1:65" s="2" customFormat="1" ht="21.75" customHeight="1" x14ac:dyDescent="0.2">
      <c r="A189" s="29"/>
      <c r="B189" s="146"/>
      <c r="C189" s="147" t="s">
        <v>361</v>
      </c>
      <c r="D189" s="147" t="s">
        <v>240</v>
      </c>
      <c r="E189" s="148"/>
      <c r="F189" s="149" t="s">
        <v>1361</v>
      </c>
      <c r="G189" s="150" t="s">
        <v>242</v>
      </c>
      <c r="H189" s="151">
        <v>352.48</v>
      </c>
      <c r="I189" s="152"/>
      <c r="J189" s="153">
        <f t="shared" si="4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41"/>
        <v>0</v>
      </c>
      <c r="Q189" s="157">
        <v>2.0000000000000001E-4</v>
      </c>
      <c r="R189" s="157">
        <f t="shared" si="42"/>
        <v>7.0496000000000003E-2</v>
      </c>
      <c r="S189" s="157">
        <v>0</v>
      </c>
      <c r="T189" s="158">
        <f t="shared" si="4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243</v>
      </c>
      <c r="AT189" s="159" t="s">
        <v>240</v>
      </c>
      <c r="AU189" s="159" t="s">
        <v>89</v>
      </c>
      <c r="AY189" s="14" t="s">
        <v>237</v>
      </c>
      <c r="BE189" s="160">
        <f t="shared" si="44"/>
        <v>0</v>
      </c>
      <c r="BF189" s="160">
        <f t="shared" si="45"/>
        <v>0</v>
      </c>
      <c r="BG189" s="160">
        <f t="shared" si="46"/>
        <v>0</v>
      </c>
      <c r="BH189" s="160">
        <f t="shared" si="47"/>
        <v>0</v>
      </c>
      <c r="BI189" s="160">
        <f t="shared" si="48"/>
        <v>0</v>
      </c>
      <c r="BJ189" s="14" t="s">
        <v>89</v>
      </c>
      <c r="BK189" s="160">
        <f t="shared" si="49"/>
        <v>0</v>
      </c>
      <c r="BL189" s="14" t="s">
        <v>243</v>
      </c>
      <c r="BM189" s="159" t="s">
        <v>1362</v>
      </c>
    </row>
    <row r="190" spans="1:65" s="2" customFormat="1" ht="21.75" customHeight="1" x14ac:dyDescent="0.2">
      <c r="A190" s="29"/>
      <c r="B190" s="146"/>
      <c r="C190" s="147" t="s">
        <v>364</v>
      </c>
      <c r="D190" s="147" t="s">
        <v>240</v>
      </c>
      <c r="E190" s="148"/>
      <c r="F190" s="149" t="s">
        <v>1363</v>
      </c>
      <c r="G190" s="150" t="s">
        <v>242</v>
      </c>
      <c r="H190" s="151">
        <v>356.27699999999999</v>
      </c>
      <c r="I190" s="152"/>
      <c r="J190" s="153">
        <f t="shared" si="4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41"/>
        <v>0</v>
      </c>
      <c r="Q190" s="157">
        <v>4.1999999999999997E-3</v>
      </c>
      <c r="R190" s="157">
        <f t="shared" si="42"/>
        <v>1.4963633999999999</v>
      </c>
      <c r="S190" s="157">
        <v>0</v>
      </c>
      <c r="T190" s="158">
        <f t="shared" si="4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243</v>
      </c>
      <c r="AT190" s="159" t="s">
        <v>240</v>
      </c>
      <c r="AU190" s="159" t="s">
        <v>89</v>
      </c>
      <c r="AY190" s="14" t="s">
        <v>237</v>
      </c>
      <c r="BE190" s="160">
        <f t="shared" si="44"/>
        <v>0</v>
      </c>
      <c r="BF190" s="160">
        <f t="shared" si="45"/>
        <v>0</v>
      </c>
      <c r="BG190" s="160">
        <f t="shared" si="46"/>
        <v>0</v>
      </c>
      <c r="BH190" s="160">
        <f t="shared" si="47"/>
        <v>0</v>
      </c>
      <c r="BI190" s="160">
        <f t="shared" si="48"/>
        <v>0</v>
      </c>
      <c r="BJ190" s="14" t="s">
        <v>89</v>
      </c>
      <c r="BK190" s="160">
        <f t="shared" si="49"/>
        <v>0</v>
      </c>
      <c r="BL190" s="14" t="s">
        <v>243</v>
      </c>
      <c r="BM190" s="159" t="s">
        <v>1364</v>
      </c>
    </row>
    <row r="191" spans="1:65" s="2" customFormat="1" ht="21.75" customHeight="1" x14ac:dyDescent="0.2">
      <c r="A191" s="29"/>
      <c r="B191" s="146"/>
      <c r="C191" s="147" t="s">
        <v>367</v>
      </c>
      <c r="D191" s="147" t="s">
        <v>240</v>
      </c>
      <c r="E191" s="148"/>
      <c r="F191" s="149" t="s">
        <v>1365</v>
      </c>
      <c r="G191" s="150" t="s">
        <v>242</v>
      </c>
      <c r="H191" s="151">
        <v>352.48</v>
      </c>
      <c r="I191" s="152"/>
      <c r="J191" s="153">
        <f t="shared" si="4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41"/>
        <v>0</v>
      </c>
      <c r="Q191" s="157">
        <v>4.15E-3</v>
      </c>
      <c r="R191" s="157">
        <f t="shared" si="42"/>
        <v>1.4627920000000001</v>
      </c>
      <c r="S191" s="157">
        <v>0</v>
      </c>
      <c r="T191" s="158">
        <f t="shared" si="4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243</v>
      </c>
      <c r="AT191" s="159" t="s">
        <v>240</v>
      </c>
      <c r="AU191" s="159" t="s">
        <v>89</v>
      </c>
      <c r="AY191" s="14" t="s">
        <v>237</v>
      </c>
      <c r="BE191" s="160">
        <f t="shared" si="44"/>
        <v>0</v>
      </c>
      <c r="BF191" s="160">
        <f t="shared" si="45"/>
        <v>0</v>
      </c>
      <c r="BG191" s="160">
        <f t="shared" si="46"/>
        <v>0</v>
      </c>
      <c r="BH191" s="160">
        <f t="shared" si="47"/>
        <v>0</v>
      </c>
      <c r="BI191" s="160">
        <f t="shared" si="48"/>
        <v>0</v>
      </c>
      <c r="BJ191" s="14" t="s">
        <v>89</v>
      </c>
      <c r="BK191" s="160">
        <f t="shared" si="49"/>
        <v>0</v>
      </c>
      <c r="BL191" s="14" t="s">
        <v>243</v>
      </c>
      <c r="BM191" s="159" t="s">
        <v>1366</v>
      </c>
    </row>
    <row r="192" spans="1:65" s="2" customFormat="1" ht="21.75" customHeight="1" x14ac:dyDescent="0.2">
      <c r="A192" s="29"/>
      <c r="B192" s="146"/>
      <c r="C192" s="147" t="s">
        <v>370</v>
      </c>
      <c r="D192" s="147" t="s">
        <v>240</v>
      </c>
      <c r="E192" s="148"/>
      <c r="F192" s="149" t="s">
        <v>1367</v>
      </c>
      <c r="G192" s="150" t="s">
        <v>491</v>
      </c>
      <c r="H192" s="151">
        <v>1.091</v>
      </c>
      <c r="I192" s="152"/>
      <c r="J192" s="153">
        <f t="shared" si="4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41"/>
        <v>0</v>
      </c>
      <c r="Q192" s="157">
        <v>2.2404799999999998</v>
      </c>
      <c r="R192" s="157">
        <f t="shared" si="42"/>
        <v>2.4443636799999999</v>
      </c>
      <c r="S192" s="157">
        <v>0</v>
      </c>
      <c r="T192" s="158">
        <f t="shared" si="4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243</v>
      </c>
      <c r="AT192" s="159" t="s">
        <v>240</v>
      </c>
      <c r="AU192" s="159" t="s">
        <v>89</v>
      </c>
      <c r="AY192" s="14" t="s">
        <v>237</v>
      </c>
      <c r="BE192" s="160">
        <f t="shared" si="44"/>
        <v>0</v>
      </c>
      <c r="BF192" s="160">
        <f t="shared" si="45"/>
        <v>0</v>
      </c>
      <c r="BG192" s="160">
        <f t="shared" si="46"/>
        <v>0</v>
      </c>
      <c r="BH192" s="160">
        <f t="shared" si="47"/>
        <v>0</v>
      </c>
      <c r="BI192" s="160">
        <f t="shared" si="48"/>
        <v>0</v>
      </c>
      <c r="BJ192" s="14" t="s">
        <v>89</v>
      </c>
      <c r="BK192" s="160">
        <f t="shared" si="49"/>
        <v>0</v>
      </c>
      <c r="BL192" s="14" t="s">
        <v>243</v>
      </c>
      <c r="BM192" s="159" t="s">
        <v>1368</v>
      </c>
    </row>
    <row r="193" spans="1:65" s="2" customFormat="1" ht="33" customHeight="1" x14ac:dyDescent="0.2">
      <c r="A193" s="29"/>
      <c r="B193" s="146"/>
      <c r="C193" s="147" t="s">
        <v>374</v>
      </c>
      <c r="D193" s="147" t="s">
        <v>240</v>
      </c>
      <c r="E193" s="148"/>
      <c r="F193" s="149" t="s">
        <v>1369</v>
      </c>
      <c r="G193" s="150" t="s">
        <v>242</v>
      </c>
      <c r="H193" s="151">
        <v>470.72</v>
      </c>
      <c r="I193" s="152"/>
      <c r="J193" s="153">
        <f t="shared" si="4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41"/>
        <v>0</v>
      </c>
      <c r="Q193" s="157">
        <v>3.5200000000000001E-3</v>
      </c>
      <c r="R193" s="157">
        <f t="shared" si="42"/>
        <v>1.6569344000000001</v>
      </c>
      <c r="S193" s="157">
        <v>0</v>
      </c>
      <c r="T193" s="158">
        <f t="shared" si="4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243</v>
      </c>
      <c r="AT193" s="159" t="s">
        <v>240</v>
      </c>
      <c r="AU193" s="159" t="s">
        <v>89</v>
      </c>
      <c r="AY193" s="14" t="s">
        <v>237</v>
      </c>
      <c r="BE193" s="160">
        <f t="shared" si="44"/>
        <v>0</v>
      </c>
      <c r="BF193" s="160">
        <f t="shared" si="45"/>
        <v>0</v>
      </c>
      <c r="BG193" s="160">
        <f t="shared" si="46"/>
        <v>0</v>
      </c>
      <c r="BH193" s="160">
        <f t="shared" si="47"/>
        <v>0</v>
      </c>
      <c r="BI193" s="160">
        <f t="shared" si="48"/>
        <v>0</v>
      </c>
      <c r="BJ193" s="14" t="s">
        <v>89</v>
      </c>
      <c r="BK193" s="160">
        <f t="shared" si="49"/>
        <v>0</v>
      </c>
      <c r="BL193" s="14" t="s">
        <v>243</v>
      </c>
      <c r="BM193" s="159" t="s">
        <v>1370</v>
      </c>
    </row>
    <row r="194" spans="1:65" s="2" customFormat="1" ht="21.75" customHeight="1" x14ac:dyDescent="0.2">
      <c r="A194" s="29"/>
      <c r="B194" s="146"/>
      <c r="C194" s="147" t="s">
        <v>378</v>
      </c>
      <c r="D194" s="147" t="s">
        <v>240</v>
      </c>
      <c r="E194" s="148"/>
      <c r="F194" s="149" t="s">
        <v>1371</v>
      </c>
      <c r="G194" s="150" t="s">
        <v>242</v>
      </c>
      <c r="H194" s="151">
        <v>95.222999999999999</v>
      </c>
      <c r="I194" s="152"/>
      <c r="J194" s="153">
        <f t="shared" si="4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41"/>
        <v>0</v>
      </c>
      <c r="Q194" s="157">
        <v>0</v>
      </c>
      <c r="R194" s="157">
        <f t="shared" si="42"/>
        <v>0</v>
      </c>
      <c r="S194" s="157">
        <v>0</v>
      </c>
      <c r="T194" s="158">
        <f t="shared" si="4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243</v>
      </c>
      <c r="AT194" s="159" t="s">
        <v>240</v>
      </c>
      <c r="AU194" s="159" t="s">
        <v>89</v>
      </c>
      <c r="AY194" s="14" t="s">
        <v>237</v>
      </c>
      <c r="BE194" s="160">
        <f t="shared" si="44"/>
        <v>0</v>
      </c>
      <c r="BF194" s="160">
        <f t="shared" si="45"/>
        <v>0</v>
      </c>
      <c r="BG194" s="160">
        <f t="shared" si="46"/>
        <v>0</v>
      </c>
      <c r="BH194" s="160">
        <f t="shared" si="47"/>
        <v>0</v>
      </c>
      <c r="BI194" s="160">
        <f t="shared" si="48"/>
        <v>0</v>
      </c>
      <c r="BJ194" s="14" t="s">
        <v>89</v>
      </c>
      <c r="BK194" s="160">
        <f t="shared" si="49"/>
        <v>0</v>
      </c>
      <c r="BL194" s="14" t="s">
        <v>243</v>
      </c>
      <c r="BM194" s="159" t="s">
        <v>1372</v>
      </c>
    </row>
    <row r="195" spans="1:65" s="2" customFormat="1" ht="16.5" customHeight="1" x14ac:dyDescent="0.2">
      <c r="A195" s="29"/>
      <c r="B195" s="146"/>
      <c r="C195" s="161" t="s">
        <v>381</v>
      </c>
      <c r="D195" s="161" t="s">
        <v>310</v>
      </c>
      <c r="E195" s="162"/>
      <c r="F195" s="163" t="s">
        <v>1373</v>
      </c>
      <c r="G195" s="164" t="s">
        <v>242</v>
      </c>
      <c r="H195" s="165">
        <v>109.506</v>
      </c>
      <c r="I195" s="166"/>
      <c r="J195" s="167">
        <f t="shared" si="4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41"/>
        <v>0</v>
      </c>
      <c r="Q195" s="157">
        <v>1E-4</v>
      </c>
      <c r="R195" s="157">
        <f t="shared" si="42"/>
        <v>1.0950600000000001E-2</v>
      </c>
      <c r="S195" s="157">
        <v>0</v>
      </c>
      <c r="T195" s="158">
        <f t="shared" si="4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262</v>
      </c>
      <c r="AT195" s="159" t="s">
        <v>310</v>
      </c>
      <c r="AU195" s="159" t="s">
        <v>89</v>
      </c>
      <c r="AY195" s="14" t="s">
        <v>237</v>
      </c>
      <c r="BE195" s="160">
        <f t="shared" si="44"/>
        <v>0</v>
      </c>
      <c r="BF195" s="160">
        <f t="shared" si="45"/>
        <v>0</v>
      </c>
      <c r="BG195" s="160">
        <f t="shared" si="46"/>
        <v>0</v>
      </c>
      <c r="BH195" s="160">
        <f t="shared" si="47"/>
        <v>0</v>
      </c>
      <c r="BI195" s="160">
        <f t="shared" si="48"/>
        <v>0</v>
      </c>
      <c r="BJ195" s="14" t="s">
        <v>89</v>
      </c>
      <c r="BK195" s="160">
        <f t="shared" si="49"/>
        <v>0</v>
      </c>
      <c r="BL195" s="14" t="s">
        <v>243</v>
      </c>
      <c r="BM195" s="159" t="s">
        <v>1374</v>
      </c>
    </row>
    <row r="196" spans="1:65" s="2" customFormat="1" ht="16.5" customHeight="1" x14ac:dyDescent="0.2">
      <c r="A196" s="29"/>
      <c r="B196" s="146"/>
      <c r="C196" s="147" t="s">
        <v>384</v>
      </c>
      <c r="D196" s="147" t="s">
        <v>240</v>
      </c>
      <c r="E196" s="148"/>
      <c r="F196" s="149" t="s">
        <v>1375</v>
      </c>
      <c r="G196" s="150" t="s">
        <v>376</v>
      </c>
      <c r="H196" s="151">
        <v>145.5</v>
      </c>
      <c r="I196" s="152"/>
      <c r="J196" s="153">
        <f t="shared" si="4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41"/>
        <v>0</v>
      </c>
      <c r="Q196" s="157">
        <v>0</v>
      </c>
      <c r="R196" s="157">
        <f t="shared" si="42"/>
        <v>0</v>
      </c>
      <c r="S196" s="157">
        <v>0</v>
      </c>
      <c r="T196" s="158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243</v>
      </c>
      <c r="AT196" s="159" t="s">
        <v>240</v>
      </c>
      <c r="AU196" s="159" t="s">
        <v>89</v>
      </c>
      <c r="AY196" s="14" t="s">
        <v>237</v>
      </c>
      <c r="BE196" s="160">
        <f t="shared" si="44"/>
        <v>0</v>
      </c>
      <c r="BF196" s="160">
        <f t="shared" si="45"/>
        <v>0</v>
      </c>
      <c r="BG196" s="160">
        <f t="shared" si="46"/>
        <v>0</v>
      </c>
      <c r="BH196" s="160">
        <f t="shared" si="47"/>
        <v>0</v>
      </c>
      <c r="BI196" s="160">
        <f t="shared" si="48"/>
        <v>0</v>
      </c>
      <c r="BJ196" s="14" t="s">
        <v>89</v>
      </c>
      <c r="BK196" s="160">
        <f t="shared" si="49"/>
        <v>0</v>
      </c>
      <c r="BL196" s="14" t="s">
        <v>243</v>
      </c>
      <c r="BM196" s="159" t="s">
        <v>1376</v>
      </c>
    </row>
    <row r="197" spans="1:65" s="2" customFormat="1" ht="33" customHeight="1" x14ac:dyDescent="0.2">
      <c r="A197" s="29"/>
      <c r="B197" s="146"/>
      <c r="C197" s="161" t="s">
        <v>387</v>
      </c>
      <c r="D197" s="161" t="s">
        <v>310</v>
      </c>
      <c r="E197" s="162"/>
      <c r="F197" s="163" t="s">
        <v>1377</v>
      </c>
      <c r="G197" s="164" t="s">
        <v>376</v>
      </c>
      <c r="H197" s="165">
        <v>145.5</v>
      </c>
      <c r="I197" s="166"/>
      <c r="J197" s="167">
        <f t="shared" si="4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41"/>
        <v>0</v>
      </c>
      <c r="Q197" s="157">
        <v>2.0000000000000001E-4</v>
      </c>
      <c r="R197" s="157">
        <f t="shared" si="42"/>
        <v>2.9100000000000001E-2</v>
      </c>
      <c r="S197" s="157">
        <v>0</v>
      </c>
      <c r="T197" s="158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262</v>
      </c>
      <c r="AT197" s="159" t="s">
        <v>310</v>
      </c>
      <c r="AU197" s="159" t="s">
        <v>89</v>
      </c>
      <c r="AY197" s="14" t="s">
        <v>237</v>
      </c>
      <c r="BE197" s="160">
        <f t="shared" si="44"/>
        <v>0</v>
      </c>
      <c r="BF197" s="160">
        <f t="shared" si="45"/>
        <v>0</v>
      </c>
      <c r="BG197" s="160">
        <f t="shared" si="46"/>
        <v>0</v>
      </c>
      <c r="BH197" s="160">
        <f t="shared" si="47"/>
        <v>0</v>
      </c>
      <c r="BI197" s="160">
        <f t="shared" si="48"/>
        <v>0</v>
      </c>
      <c r="BJ197" s="14" t="s">
        <v>89</v>
      </c>
      <c r="BK197" s="160">
        <f t="shared" si="49"/>
        <v>0</v>
      </c>
      <c r="BL197" s="14" t="s">
        <v>243</v>
      </c>
      <c r="BM197" s="159" t="s">
        <v>1378</v>
      </c>
    </row>
    <row r="198" spans="1:65" s="2" customFormat="1" ht="21.75" customHeight="1" x14ac:dyDescent="0.2">
      <c r="A198" s="29"/>
      <c r="B198" s="146"/>
      <c r="C198" s="147" t="s">
        <v>390</v>
      </c>
      <c r="D198" s="147" t="s">
        <v>240</v>
      </c>
      <c r="E198" s="148"/>
      <c r="F198" s="149" t="s">
        <v>1379</v>
      </c>
      <c r="G198" s="150" t="s">
        <v>242</v>
      </c>
      <c r="H198" s="151">
        <v>471.92</v>
      </c>
      <c r="I198" s="152"/>
      <c r="J198" s="153">
        <f t="shared" si="4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41"/>
        <v>0</v>
      </c>
      <c r="Q198" s="157">
        <v>0</v>
      </c>
      <c r="R198" s="157">
        <f t="shared" si="42"/>
        <v>0</v>
      </c>
      <c r="S198" s="157">
        <v>0</v>
      </c>
      <c r="T198" s="158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243</v>
      </c>
      <c r="AT198" s="159" t="s">
        <v>240</v>
      </c>
      <c r="AU198" s="159" t="s">
        <v>89</v>
      </c>
      <c r="AY198" s="14" t="s">
        <v>237</v>
      </c>
      <c r="BE198" s="160">
        <f t="shared" si="44"/>
        <v>0</v>
      </c>
      <c r="BF198" s="160">
        <f t="shared" si="45"/>
        <v>0</v>
      </c>
      <c r="BG198" s="160">
        <f t="shared" si="46"/>
        <v>0</v>
      </c>
      <c r="BH198" s="160">
        <f t="shared" si="47"/>
        <v>0</v>
      </c>
      <c r="BI198" s="160">
        <f t="shared" si="48"/>
        <v>0</v>
      </c>
      <c r="BJ198" s="14" t="s">
        <v>89</v>
      </c>
      <c r="BK198" s="160">
        <f t="shared" si="49"/>
        <v>0</v>
      </c>
      <c r="BL198" s="14" t="s">
        <v>243</v>
      </c>
      <c r="BM198" s="159" t="s">
        <v>1380</v>
      </c>
    </row>
    <row r="199" spans="1:65" s="2" customFormat="1" ht="16.5" customHeight="1" x14ac:dyDescent="0.2">
      <c r="A199" s="29"/>
      <c r="B199" s="146"/>
      <c r="C199" s="161" t="s">
        <v>244</v>
      </c>
      <c r="D199" s="161" t="s">
        <v>310</v>
      </c>
      <c r="E199" s="162"/>
      <c r="F199" s="163" t="s">
        <v>1381</v>
      </c>
      <c r="G199" s="164" t="s">
        <v>1382</v>
      </c>
      <c r="H199" s="165">
        <v>97.215999999999994</v>
      </c>
      <c r="I199" s="166"/>
      <c r="J199" s="167">
        <f t="shared" si="40"/>
        <v>0</v>
      </c>
      <c r="K199" s="168"/>
      <c r="L199" s="169"/>
      <c r="M199" s="170" t="s">
        <v>1</v>
      </c>
      <c r="N199" s="171" t="s">
        <v>43</v>
      </c>
      <c r="O199" s="54"/>
      <c r="P199" s="157">
        <f t="shared" si="41"/>
        <v>0</v>
      </c>
      <c r="Q199" s="157">
        <v>1E-3</v>
      </c>
      <c r="R199" s="157">
        <f t="shared" si="42"/>
        <v>9.7215999999999997E-2</v>
      </c>
      <c r="S199" s="157">
        <v>0</v>
      </c>
      <c r="T199" s="158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262</v>
      </c>
      <c r="AT199" s="159" t="s">
        <v>310</v>
      </c>
      <c r="AU199" s="159" t="s">
        <v>89</v>
      </c>
      <c r="AY199" s="14" t="s">
        <v>237</v>
      </c>
      <c r="BE199" s="160">
        <f t="shared" si="44"/>
        <v>0</v>
      </c>
      <c r="BF199" s="160">
        <f t="shared" si="45"/>
        <v>0</v>
      </c>
      <c r="BG199" s="160">
        <f t="shared" si="46"/>
        <v>0</v>
      </c>
      <c r="BH199" s="160">
        <f t="shared" si="47"/>
        <v>0</v>
      </c>
      <c r="BI199" s="160">
        <f t="shared" si="48"/>
        <v>0</v>
      </c>
      <c r="BJ199" s="14" t="s">
        <v>89</v>
      </c>
      <c r="BK199" s="160">
        <f t="shared" si="49"/>
        <v>0</v>
      </c>
      <c r="BL199" s="14" t="s">
        <v>243</v>
      </c>
      <c r="BM199" s="159" t="s">
        <v>1383</v>
      </c>
    </row>
    <row r="200" spans="1:65" s="2" customFormat="1" ht="21.75" customHeight="1" x14ac:dyDescent="0.2">
      <c r="A200" s="29"/>
      <c r="B200" s="146"/>
      <c r="C200" s="147" t="s">
        <v>394</v>
      </c>
      <c r="D200" s="147" t="s">
        <v>240</v>
      </c>
      <c r="E200" s="148"/>
      <c r="F200" s="149" t="s">
        <v>1384</v>
      </c>
      <c r="G200" s="150" t="s">
        <v>242</v>
      </c>
      <c r="H200" s="151">
        <v>1.2</v>
      </c>
      <c r="I200" s="152"/>
      <c r="J200" s="153">
        <f t="shared" si="4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41"/>
        <v>0</v>
      </c>
      <c r="Q200" s="157">
        <v>4.1200000000000001E-2</v>
      </c>
      <c r="R200" s="157">
        <f t="shared" si="42"/>
        <v>4.9439999999999998E-2</v>
      </c>
      <c r="S200" s="157">
        <v>0</v>
      </c>
      <c r="T200" s="158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243</v>
      </c>
      <c r="AT200" s="159" t="s">
        <v>240</v>
      </c>
      <c r="AU200" s="159" t="s">
        <v>89</v>
      </c>
      <c r="AY200" s="14" t="s">
        <v>237</v>
      </c>
      <c r="BE200" s="160">
        <f t="shared" si="44"/>
        <v>0</v>
      </c>
      <c r="BF200" s="160">
        <f t="shared" si="45"/>
        <v>0</v>
      </c>
      <c r="BG200" s="160">
        <f t="shared" si="46"/>
        <v>0</v>
      </c>
      <c r="BH200" s="160">
        <f t="shared" si="47"/>
        <v>0</v>
      </c>
      <c r="BI200" s="160">
        <f t="shared" si="48"/>
        <v>0</v>
      </c>
      <c r="BJ200" s="14" t="s">
        <v>89</v>
      </c>
      <c r="BK200" s="160">
        <f t="shared" si="49"/>
        <v>0</v>
      </c>
      <c r="BL200" s="14" t="s">
        <v>243</v>
      </c>
      <c r="BM200" s="159" t="s">
        <v>1385</v>
      </c>
    </row>
    <row r="201" spans="1:65" s="2" customFormat="1" ht="16.5" customHeight="1" x14ac:dyDescent="0.2">
      <c r="A201" s="29"/>
      <c r="B201" s="146"/>
      <c r="C201" s="147" t="s">
        <v>246</v>
      </c>
      <c r="D201" s="147" t="s">
        <v>240</v>
      </c>
      <c r="E201" s="148"/>
      <c r="F201" s="149" t="s">
        <v>1386</v>
      </c>
      <c r="G201" s="150" t="s">
        <v>242</v>
      </c>
      <c r="H201" s="151">
        <v>4.95</v>
      </c>
      <c r="I201" s="152"/>
      <c r="J201" s="153">
        <f t="shared" si="4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41"/>
        <v>0</v>
      </c>
      <c r="Q201" s="157">
        <v>8.2400000000000001E-2</v>
      </c>
      <c r="R201" s="157">
        <f t="shared" si="42"/>
        <v>0.40788000000000002</v>
      </c>
      <c r="S201" s="157">
        <v>0</v>
      </c>
      <c r="T201" s="158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243</v>
      </c>
      <c r="AT201" s="159" t="s">
        <v>240</v>
      </c>
      <c r="AU201" s="159" t="s">
        <v>89</v>
      </c>
      <c r="AY201" s="14" t="s">
        <v>237</v>
      </c>
      <c r="BE201" s="160">
        <f t="shared" si="44"/>
        <v>0</v>
      </c>
      <c r="BF201" s="160">
        <f t="shared" si="45"/>
        <v>0</v>
      </c>
      <c r="BG201" s="160">
        <f t="shared" si="46"/>
        <v>0</v>
      </c>
      <c r="BH201" s="160">
        <f t="shared" si="47"/>
        <v>0</v>
      </c>
      <c r="BI201" s="160">
        <f t="shared" si="48"/>
        <v>0</v>
      </c>
      <c r="BJ201" s="14" t="s">
        <v>89</v>
      </c>
      <c r="BK201" s="160">
        <f t="shared" si="49"/>
        <v>0</v>
      </c>
      <c r="BL201" s="14" t="s">
        <v>243</v>
      </c>
      <c r="BM201" s="159" t="s">
        <v>1387</v>
      </c>
    </row>
    <row r="202" spans="1:65" s="2" customFormat="1" ht="16.5" customHeight="1" x14ac:dyDescent="0.2">
      <c r="A202" s="29"/>
      <c r="B202" s="146"/>
      <c r="C202" s="147" t="s">
        <v>399</v>
      </c>
      <c r="D202" s="147" t="s">
        <v>240</v>
      </c>
      <c r="E202" s="148"/>
      <c r="F202" s="149" t="s">
        <v>1388</v>
      </c>
      <c r="G202" s="150" t="s">
        <v>242</v>
      </c>
      <c r="H202" s="151">
        <v>40.42</v>
      </c>
      <c r="I202" s="152"/>
      <c r="J202" s="153">
        <f t="shared" si="4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41"/>
        <v>0</v>
      </c>
      <c r="Q202" s="157">
        <v>0.10299999999999999</v>
      </c>
      <c r="R202" s="157">
        <f t="shared" si="42"/>
        <v>4.1632600000000002</v>
      </c>
      <c r="S202" s="157">
        <v>0</v>
      </c>
      <c r="T202" s="158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243</v>
      </c>
      <c r="AT202" s="159" t="s">
        <v>240</v>
      </c>
      <c r="AU202" s="159" t="s">
        <v>89</v>
      </c>
      <c r="AY202" s="14" t="s">
        <v>237</v>
      </c>
      <c r="BE202" s="160">
        <f t="shared" si="44"/>
        <v>0</v>
      </c>
      <c r="BF202" s="160">
        <f t="shared" si="45"/>
        <v>0</v>
      </c>
      <c r="BG202" s="160">
        <f t="shared" si="46"/>
        <v>0</v>
      </c>
      <c r="BH202" s="160">
        <f t="shared" si="47"/>
        <v>0</v>
      </c>
      <c r="BI202" s="160">
        <f t="shared" si="48"/>
        <v>0</v>
      </c>
      <c r="BJ202" s="14" t="s">
        <v>89</v>
      </c>
      <c r="BK202" s="160">
        <f t="shared" si="49"/>
        <v>0</v>
      </c>
      <c r="BL202" s="14" t="s">
        <v>243</v>
      </c>
      <c r="BM202" s="159" t="s">
        <v>1389</v>
      </c>
    </row>
    <row r="203" spans="1:65" s="2" customFormat="1" ht="16.5" customHeight="1" x14ac:dyDescent="0.2">
      <c r="A203" s="29"/>
      <c r="B203" s="146"/>
      <c r="C203" s="147" t="s">
        <v>249</v>
      </c>
      <c r="D203" s="147" t="s">
        <v>240</v>
      </c>
      <c r="E203" s="148"/>
      <c r="F203" s="149" t="s">
        <v>1390</v>
      </c>
      <c r="G203" s="150" t="s">
        <v>242</v>
      </c>
      <c r="H203" s="151">
        <v>424.65</v>
      </c>
      <c r="I203" s="152"/>
      <c r="J203" s="153">
        <f t="shared" si="4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41"/>
        <v>0</v>
      </c>
      <c r="Q203" s="157">
        <v>0.1406</v>
      </c>
      <c r="R203" s="157">
        <f t="shared" si="42"/>
        <v>59.70579</v>
      </c>
      <c r="S203" s="157">
        <v>0</v>
      </c>
      <c r="T203" s="158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243</v>
      </c>
      <c r="AT203" s="159" t="s">
        <v>240</v>
      </c>
      <c r="AU203" s="159" t="s">
        <v>89</v>
      </c>
      <c r="AY203" s="14" t="s">
        <v>237</v>
      </c>
      <c r="BE203" s="160">
        <f t="shared" si="44"/>
        <v>0</v>
      </c>
      <c r="BF203" s="160">
        <f t="shared" si="45"/>
        <v>0</v>
      </c>
      <c r="BG203" s="160">
        <f t="shared" si="46"/>
        <v>0</v>
      </c>
      <c r="BH203" s="160">
        <f t="shared" si="47"/>
        <v>0</v>
      </c>
      <c r="BI203" s="160">
        <f t="shared" si="48"/>
        <v>0</v>
      </c>
      <c r="BJ203" s="14" t="s">
        <v>89</v>
      </c>
      <c r="BK203" s="160">
        <f t="shared" si="49"/>
        <v>0</v>
      </c>
      <c r="BL203" s="14" t="s">
        <v>243</v>
      </c>
      <c r="BM203" s="159" t="s">
        <v>1391</v>
      </c>
    </row>
    <row r="204" spans="1:65" s="2" customFormat="1" ht="16.5" customHeight="1" x14ac:dyDescent="0.2">
      <c r="A204" s="29"/>
      <c r="B204" s="146"/>
      <c r="C204" s="147" t="s">
        <v>404</v>
      </c>
      <c r="D204" s="147" t="s">
        <v>240</v>
      </c>
      <c r="E204" s="148"/>
      <c r="F204" s="149" t="s">
        <v>1392</v>
      </c>
      <c r="G204" s="150" t="s">
        <v>307</v>
      </c>
      <c r="H204" s="151">
        <v>117.3</v>
      </c>
      <c r="I204" s="152"/>
      <c r="J204" s="153">
        <f t="shared" si="4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41"/>
        <v>0</v>
      </c>
      <c r="Q204" s="157">
        <v>0</v>
      </c>
      <c r="R204" s="157">
        <f t="shared" si="42"/>
        <v>0</v>
      </c>
      <c r="S204" s="157">
        <v>0</v>
      </c>
      <c r="T204" s="158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243</v>
      </c>
      <c r="AT204" s="159" t="s">
        <v>240</v>
      </c>
      <c r="AU204" s="159" t="s">
        <v>89</v>
      </c>
      <c r="AY204" s="14" t="s">
        <v>237</v>
      </c>
      <c r="BE204" s="160">
        <f t="shared" si="44"/>
        <v>0</v>
      </c>
      <c r="BF204" s="160">
        <f t="shared" si="45"/>
        <v>0</v>
      </c>
      <c r="BG204" s="160">
        <f t="shared" si="46"/>
        <v>0</v>
      </c>
      <c r="BH204" s="160">
        <f t="shared" si="47"/>
        <v>0</v>
      </c>
      <c r="BI204" s="160">
        <f t="shared" si="48"/>
        <v>0</v>
      </c>
      <c r="BJ204" s="14" t="s">
        <v>89</v>
      </c>
      <c r="BK204" s="160">
        <f t="shared" si="49"/>
        <v>0</v>
      </c>
      <c r="BL204" s="14" t="s">
        <v>243</v>
      </c>
      <c r="BM204" s="159" t="s">
        <v>1393</v>
      </c>
    </row>
    <row r="205" spans="1:65" s="2" customFormat="1" ht="21.75" customHeight="1" x14ac:dyDescent="0.2">
      <c r="A205" s="29"/>
      <c r="B205" s="146"/>
      <c r="C205" s="161" t="s">
        <v>407</v>
      </c>
      <c r="D205" s="161" t="s">
        <v>310</v>
      </c>
      <c r="E205" s="162"/>
      <c r="F205" s="163" t="s">
        <v>1394</v>
      </c>
      <c r="G205" s="164" t="s">
        <v>307</v>
      </c>
      <c r="H205" s="165">
        <v>117.3</v>
      </c>
      <c r="I205" s="166"/>
      <c r="J205" s="167">
        <f t="shared" si="40"/>
        <v>0</v>
      </c>
      <c r="K205" s="168"/>
      <c r="L205" s="169"/>
      <c r="M205" s="170" t="s">
        <v>1</v>
      </c>
      <c r="N205" s="171" t="s">
        <v>43</v>
      </c>
      <c r="O205" s="54"/>
      <c r="P205" s="157">
        <f t="shared" si="41"/>
        <v>0</v>
      </c>
      <c r="Q205" s="157">
        <v>4.3999999999999997E-2</v>
      </c>
      <c r="R205" s="157">
        <f t="shared" si="42"/>
        <v>5.1612</v>
      </c>
      <c r="S205" s="157">
        <v>0</v>
      </c>
      <c r="T205" s="158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262</v>
      </c>
      <c r="AT205" s="159" t="s">
        <v>310</v>
      </c>
      <c r="AU205" s="159" t="s">
        <v>89</v>
      </c>
      <c r="AY205" s="14" t="s">
        <v>237</v>
      </c>
      <c r="BE205" s="160">
        <f t="shared" si="44"/>
        <v>0</v>
      </c>
      <c r="BF205" s="160">
        <f t="shared" si="45"/>
        <v>0</v>
      </c>
      <c r="BG205" s="160">
        <f t="shared" si="46"/>
        <v>0</v>
      </c>
      <c r="BH205" s="160">
        <f t="shared" si="47"/>
        <v>0</v>
      </c>
      <c r="BI205" s="160">
        <f t="shared" si="48"/>
        <v>0</v>
      </c>
      <c r="BJ205" s="14" t="s">
        <v>89</v>
      </c>
      <c r="BK205" s="160">
        <f t="shared" si="49"/>
        <v>0</v>
      </c>
      <c r="BL205" s="14" t="s">
        <v>243</v>
      </c>
      <c r="BM205" s="159" t="s">
        <v>1395</v>
      </c>
    </row>
    <row r="206" spans="1:65" s="2" customFormat="1" ht="33" customHeight="1" x14ac:dyDescent="0.2">
      <c r="A206" s="29"/>
      <c r="B206" s="146"/>
      <c r="C206" s="147" t="s">
        <v>410</v>
      </c>
      <c r="D206" s="147" t="s">
        <v>240</v>
      </c>
      <c r="E206" s="148"/>
      <c r="F206" s="149" t="s">
        <v>1396</v>
      </c>
      <c r="G206" s="150" t="s">
        <v>376</v>
      </c>
      <c r="H206" s="151">
        <v>173.18</v>
      </c>
      <c r="I206" s="152"/>
      <c r="J206" s="153">
        <f t="shared" si="4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41"/>
        <v>0</v>
      </c>
      <c r="Q206" s="157">
        <v>0</v>
      </c>
      <c r="R206" s="157">
        <f t="shared" si="42"/>
        <v>0</v>
      </c>
      <c r="S206" s="157">
        <v>0</v>
      </c>
      <c r="T206" s="158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243</v>
      </c>
      <c r="AT206" s="159" t="s">
        <v>240</v>
      </c>
      <c r="AU206" s="159" t="s">
        <v>89</v>
      </c>
      <c r="AY206" s="14" t="s">
        <v>237</v>
      </c>
      <c r="BE206" s="160">
        <f t="shared" si="44"/>
        <v>0</v>
      </c>
      <c r="BF206" s="160">
        <f t="shared" si="45"/>
        <v>0</v>
      </c>
      <c r="BG206" s="160">
        <f t="shared" si="46"/>
        <v>0</v>
      </c>
      <c r="BH206" s="160">
        <f t="shared" si="47"/>
        <v>0</v>
      </c>
      <c r="BI206" s="160">
        <f t="shared" si="48"/>
        <v>0</v>
      </c>
      <c r="BJ206" s="14" t="s">
        <v>89</v>
      </c>
      <c r="BK206" s="160">
        <f t="shared" si="49"/>
        <v>0</v>
      </c>
      <c r="BL206" s="14" t="s">
        <v>243</v>
      </c>
      <c r="BM206" s="159" t="s">
        <v>1397</v>
      </c>
    </row>
    <row r="207" spans="1:65" s="2" customFormat="1" ht="21.75" customHeight="1" x14ac:dyDescent="0.2">
      <c r="A207" s="29"/>
      <c r="B207" s="146"/>
      <c r="C207" s="147" t="s">
        <v>251</v>
      </c>
      <c r="D207" s="147" t="s">
        <v>240</v>
      </c>
      <c r="E207" s="148"/>
      <c r="F207" s="149" t="s">
        <v>1398</v>
      </c>
      <c r="G207" s="150" t="s">
        <v>307</v>
      </c>
      <c r="H207" s="151">
        <v>3</v>
      </c>
      <c r="I207" s="152"/>
      <c r="J207" s="153">
        <f t="shared" si="4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41"/>
        <v>0</v>
      </c>
      <c r="Q207" s="157">
        <v>3.9640000000000002E-2</v>
      </c>
      <c r="R207" s="157">
        <f t="shared" si="42"/>
        <v>0.11892</v>
      </c>
      <c r="S207" s="157">
        <v>0</v>
      </c>
      <c r="T207" s="158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243</v>
      </c>
      <c r="AT207" s="159" t="s">
        <v>240</v>
      </c>
      <c r="AU207" s="159" t="s">
        <v>89</v>
      </c>
      <c r="AY207" s="14" t="s">
        <v>237</v>
      </c>
      <c r="BE207" s="160">
        <f t="shared" si="44"/>
        <v>0</v>
      </c>
      <c r="BF207" s="160">
        <f t="shared" si="45"/>
        <v>0</v>
      </c>
      <c r="BG207" s="160">
        <f t="shared" si="46"/>
        <v>0</v>
      </c>
      <c r="BH207" s="160">
        <f t="shared" si="47"/>
        <v>0</v>
      </c>
      <c r="BI207" s="160">
        <f t="shared" si="48"/>
        <v>0</v>
      </c>
      <c r="BJ207" s="14" t="s">
        <v>89</v>
      </c>
      <c r="BK207" s="160">
        <f t="shared" si="49"/>
        <v>0</v>
      </c>
      <c r="BL207" s="14" t="s">
        <v>243</v>
      </c>
      <c r="BM207" s="159" t="s">
        <v>1399</v>
      </c>
    </row>
    <row r="208" spans="1:65" s="2" customFormat="1" ht="21.75" customHeight="1" x14ac:dyDescent="0.2">
      <c r="A208" s="29"/>
      <c r="B208" s="146"/>
      <c r="C208" s="161" t="s">
        <v>416</v>
      </c>
      <c r="D208" s="161" t="s">
        <v>310</v>
      </c>
      <c r="E208" s="162"/>
      <c r="F208" s="163" t="s">
        <v>1400</v>
      </c>
      <c r="G208" s="164" t="s">
        <v>307</v>
      </c>
      <c r="H208" s="165">
        <v>2</v>
      </c>
      <c r="I208" s="166"/>
      <c r="J208" s="167">
        <f t="shared" si="40"/>
        <v>0</v>
      </c>
      <c r="K208" s="168"/>
      <c r="L208" s="169"/>
      <c r="M208" s="170" t="s">
        <v>1</v>
      </c>
      <c r="N208" s="171" t="s">
        <v>43</v>
      </c>
      <c r="O208" s="54"/>
      <c r="P208" s="157">
        <f t="shared" si="41"/>
        <v>0</v>
      </c>
      <c r="Q208" s="157">
        <v>1.37E-2</v>
      </c>
      <c r="R208" s="157">
        <f t="shared" si="42"/>
        <v>2.7400000000000001E-2</v>
      </c>
      <c r="S208" s="157">
        <v>0</v>
      </c>
      <c r="T208" s="158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262</v>
      </c>
      <c r="AT208" s="159" t="s">
        <v>310</v>
      </c>
      <c r="AU208" s="159" t="s">
        <v>89</v>
      </c>
      <c r="AY208" s="14" t="s">
        <v>237</v>
      </c>
      <c r="BE208" s="160">
        <f t="shared" si="44"/>
        <v>0</v>
      </c>
      <c r="BF208" s="160">
        <f t="shared" si="45"/>
        <v>0</v>
      </c>
      <c r="BG208" s="160">
        <f t="shared" si="46"/>
        <v>0</v>
      </c>
      <c r="BH208" s="160">
        <f t="shared" si="47"/>
        <v>0</v>
      </c>
      <c r="BI208" s="160">
        <f t="shared" si="48"/>
        <v>0</v>
      </c>
      <c r="BJ208" s="14" t="s">
        <v>89</v>
      </c>
      <c r="BK208" s="160">
        <f t="shared" si="49"/>
        <v>0</v>
      </c>
      <c r="BL208" s="14" t="s">
        <v>243</v>
      </c>
      <c r="BM208" s="159" t="s">
        <v>1401</v>
      </c>
    </row>
    <row r="209" spans="1:65" s="2" customFormat="1" ht="21.75" customHeight="1" x14ac:dyDescent="0.2">
      <c r="A209" s="29"/>
      <c r="B209" s="146"/>
      <c r="C209" s="161" t="s">
        <v>254</v>
      </c>
      <c r="D209" s="161" t="s">
        <v>310</v>
      </c>
      <c r="E209" s="162"/>
      <c r="F209" s="163" t="s">
        <v>1402</v>
      </c>
      <c r="G209" s="164" t="s">
        <v>307</v>
      </c>
      <c r="H209" s="165">
        <v>1</v>
      </c>
      <c r="I209" s="166"/>
      <c r="J209" s="167">
        <f t="shared" si="40"/>
        <v>0</v>
      </c>
      <c r="K209" s="168"/>
      <c r="L209" s="169"/>
      <c r="M209" s="170" t="s">
        <v>1</v>
      </c>
      <c r="N209" s="171" t="s">
        <v>43</v>
      </c>
      <c r="O209" s="54"/>
      <c r="P209" s="157">
        <f t="shared" si="41"/>
        <v>0</v>
      </c>
      <c r="Q209" s="157">
        <v>1.37E-2</v>
      </c>
      <c r="R209" s="157">
        <f t="shared" si="42"/>
        <v>1.37E-2</v>
      </c>
      <c r="S209" s="157">
        <v>0</v>
      </c>
      <c r="T209" s="158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262</v>
      </c>
      <c r="AT209" s="159" t="s">
        <v>310</v>
      </c>
      <c r="AU209" s="159" t="s">
        <v>89</v>
      </c>
      <c r="AY209" s="14" t="s">
        <v>237</v>
      </c>
      <c r="BE209" s="160">
        <f t="shared" si="44"/>
        <v>0</v>
      </c>
      <c r="BF209" s="160">
        <f t="shared" si="45"/>
        <v>0</v>
      </c>
      <c r="BG209" s="160">
        <f t="shared" si="46"/>
        <v>0</v>
      </c>
      <c r="BH209" s="160">
        <f t="shared" si="47"/>
        <v>0</v>
      </c>
      <c r="BI209" s="160">
        <f t="shared" si="48"/>
        <v>0</v>
      </c>
      <c r="BJ209" s="14" t="s">
        <v>89</v>
      </c>
      <c r="BK209" s="160">
        <f t="shared" si="49"/>
        <v>0</v>
      </c>
      <c r="BL209" s="14" t="s">
        <v>243</v>
      </c>
      <c r="BM209" s="159" t="s">
        <v>1403</v>
      </c>
    </row>
    <row r="210" spans="1:65" s="2" customFormat="1" ht="21.75" customHeight="1" x14ac:dyDescent="0.2">
      <c r="A210" s="29"/>
      <c r="B210" s="146"/>
      <c r="C210" s="147" t="s">
        <v>422</v>
      </c>
      <c r="D210" s="147" t="s">
        <v>240</v>
      </c>
      <c r="E210" s="148"/>
      <c r="F210" s="149" t="s">
        <v>1404</v>
      </c>
      <c r="G210" s="150" t="s">
        <v>307</v>
      </c>
      <c r="H210" s="151">
        <v>1</v>
      </c>
      <c r="I210" s="152"/>
      <c r="J210" s="153">
        <f t="shared" si="4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41"/>
        <v>0</v>
      </c>
      <c r="Q210" s="157">
        <v>4.548E-2</v>
      </c>
      <c r="R210" s="157">
        <f t="shared" si="42"/>
        <v>4.548E-2</v>
      </c>
      <c r="S210" s="157">
        <v>0</v>
      </c>
      <c r="T210" s="158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243</v>
      </c>
      <c r="AT210" s="159" t="s">
        <v>240</v>
      </c>
      <c r="AU210" s="159" t="s">
        <v>89</v>
      </c>
      <c r="AY210" s="14" t="s">
        <v>237</v>
      </c>
      <c r="BE210" s="160">
        <f t="shared" si="44"/>
        <v>0</v>
      </c>
      <c r="BF210" s="160">
        <f t="shared" si="45"/>
        <v>0</v>
      </c>
      <c r="BG210" s="160">
        <f t="shared" si="46"/>
        <v>0</v>
      </c>
      <c r="BH210" s="160">
        <f t="shared" si="47"/>
        <v>0</v>
      </c>
      <c r="BI210" s="160">
        <f t="shared" si="48"/>
        <v>0</v>
      </c>
      <c r="BJ210" s="14" t="s">
        <v>89</v>
      </c>
      <c r="BK210" s="160">
        <f t="shared" si="49"/>
        <v>0</v>
      </c>
      <c r="BL210" s="14" t="s">
        <v>243</v>
      </c>
      <c r="BM210" s="159" t="s">
        <v>1405</v>
      </c>
    </row>
    <row r="211" spans="1:65" s="2" customFormat="1" ht="21.75" customHeight="1" x14ac:dyDescent="0.2">
      <c r="A211" s="29"/>
      <c r="B211" s="146"/>
      <c r="C211" s="161" t="s">
        <v>256</v>
      </c>
      <c r="D211" s="161" t="s">
        <v>310</v>
      </c>
      <c r="E211" s="162"/>
      <c r="F211" s="163" t="s">
        <v>1406</v>
      </c>
      <c r="G211" s="164" t="s">
        <v>307</v>
      </c>
      <c r="H211" s="165">
        <v>1</v>
      </c>
      <c r="I211" s="166"/>
      <c r="J211" s="167">
        <f t="shared" si="40"/>
        <v>0</v>
      </c>
      <c r="K211" s="168"/>
      <c r="L211" s="169"/>
      <c r="M211" s="170" t="s">
        <v>1</v>
      </c>
      <c r="N211" s="171" t="s">
        <v>43</v>
      </c>
      <c r="O211" s="54"/>
      <c r="P211" s="157">
        <f t="shared" si="41"/>
        <v>0</v>
      </c>
      <c r="Q211" s="157">
        <v>1.6799999999999999E-2</v>
      </c>
      <c r="R211" s="157">
        <f t="shared" si="42"/>
        <v>1.6799999999999999E-2</v>
      </c>
      <c r="S211" s="157">
        <v>0</v>
      </c>
      <c r="T211" s="158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262</v>
      </c>
      <c r="AT211" s="159" t="s">
        <v>310</v>
      </c>
      <c r="AU211" s="159" t="s">
        <v>89</v>
      </c>
      <c r="AY211" s="14" t="s">
        <v>237</v>
      </c>
      <c r="BE211" s="160">
        <f t="shared" si="44"/>
        <v>0</v>
      </c>
      <c r="BF211" s="160">
        <f t="shared" si="45"/>
        <v>0</v>
      </c>
      <c r="BG211" s="160">
        <f t="shared" si="46"/>
        <v>0</v>
      </c>
      <c r="BH211" s="160">
        <f t="shared" si="47"/>
        <v>0</v>
      </c>
      <c r="BI211" s="160">
        <f t="shared" si="48"/>
        <v>0</v>
      </c>
      <c r="BJ211" s="14" t="s">
        <v>89</v>
      </c>
      <c r="BK211" s="160">
        <f t="shared" si="49"/>
        <v>0</v>
      </c>
      <c r="BL211" s="14" t="s">
        <v>243</v>
      </c>
      <c r="BM211" s="159" t="s">
        <v>1407</v>
      </c>
    </row>
    <row r="212" spans="1:65" s="2" customFormat="1" ht="21.75" customHeight="1" x14ac:dyDescent="0.2">
      <c r="A212" s="29"/>
      <c r="B212" s="146"/>
      <c r="C212" s="147" t="s">
        <v>427</v>
      </c>
      <c r="D212" s="147" t="s">
        <v>240</v>
      </c>
      <c r="E212" s="148"/>
      <c r="F212" s="149" t="s">
        <v>1408</v>
      </c>
      <c r="G212" s="150" t="s">
        <v>307</v>
      </c>
      <c r="H212" s="151">
        <v>2</v>
      </c>
      <c r="I212" s="152"/>
      <c r="J212" s="153">
        <f t="shared" si="4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41"/>
        <v>0</v>
      </c>
      <c r="Q212" s="157">
        <v>0.54347000000000001</v>
      </c>
      <c r="R212" s="157">
        <f t="shared" si="42"/>
        <v>1.08694</v>
      </c>
      <c r="S212" s="157">
        <v>0</v>
      </c>
      <c r="T212" s="158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243</v>
      </c>
      <c r="AT212" s="159" t="s">
        <v>240</v>
      </c>
      <c r="AU212" s="159" t="s">
        <v>89</v>
      </c>
      <c r="AY212" s="14" t="s">
        <v>237</v>
      </c>
      <c r="BE212" s="160">
        <f t="shared" si="44"/>
        <v>0</v>
      </c>
      <c r="BF212" s="160">
        <f t="shared" si="45"/>
        <v>0</v>
      </c>
      <c r="BG212" s="160">
        <f t="shared" si="46"/>
        <v>0</v>
      </c>
      <c r="BH212" s="160">
        <f t="shared" si="47"/>
        <v>0</v>
      </c>
      <c r="BI212" s="160">
        <f t="shared" si="48"/>
        <v>0</v>
      </c>
      <c r="BJ212" s="14" t="s">
        <v>89</v>
      </c>
      <c r="BK212" s="160">
        <f t="shared" si="49"/>
        <v>0</v>
      </c>
      <c r="BL212" s="14" t="s">
        <v>243</v>
      </c>
      <c r="BM212" s="159" t="s">
        <v>1409</v>
      </c>
    </row>
    <row r="213" spans="1:65" s="2" customFormat="1" ht="33" customHeight="1" x14ac:dyDescent="0.2">
      <c r="A213" s="29"/>
      <c r="B213" s="146"/>
      <c r="C213" s="161" t="s">
        <v>430</v>
      </c>
      <c r="D213" s="161" t="s">
        <v>310</v>
      </c>
      <c r="E213" s="162"/>
      <c r="F213" s="163" t="s">
        <v>1410</v>
      </c>
      <c r="G213" s="164" t="s">
        <v>307</v>
      </c>
      <c r="H213" s="165">
        <v>1</v>
      </c>
      <c r="I213" s="166"/>
      <c r="J213" s="167">
        <f t="shared" si="4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41"/>
        <v>0</v>
      </c>
      <c r="Q213" s="157">
        <v>0</v>
      </c>
      <c r="R213" s="157">
        <f t="shared" si="42"/>
        <v>0</v>
      </c>
      <c r="S213" s="157">
        <v>0</v>
      </c>
      <c r="T213" s="158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262</v>
      </c>
      <c r="AT213" s="159" t="s">
        <v>310</v>
      </c>
      <c r="AU213" s="159" t="s">
        <v>89</v>
      </c>
      <c r="AY213" s="14" t="s">
        <v>237</v>
      </c>
      <c r="BE213" s="160">
        <f t="shared" si="44"/>
        <v>0</v>
      </c>
      <c r="BF213" s="160">
        <f t="shared" si="45"/>
        <v>0</v>
      </c>
      <c r="BG213" s="160">
        <f t="shared" si="46"/>
        <v>0</v>
      </c>
      <c r="BH213" s="160">
        <f t="shared" si="47"/>
        <v>0</v>
      </c>
      <c r="BI213" s="160">
        <f t="shared" si="48"/>
        <v>0</v>
      </c>
      <c r="BJ213" s="14" t="s">
        <v>89</v>
      </c>
      <c r="BK213" s="160">
        <f t="shared" si="49"/>
        <v>0</v>
      </c>
      <c r="BL213" s="14" t="s">
        <v>243</v>
      </c>
      <c r="BM213" s="159" t="s">
        <v>1411</v>
      </c>
    </row>
    <row r="214" spans="1:65" s="2" customFormat="1" ht="33" customHeight="1" x14ac:dyDescent="0.2">
      <c r="A214" s="29"/>
      <c r="B214" s="146"/>
      <c r="C214" s="161" t="s">
        <v>433</v>
      </c>
      <c r="D214" s="161" t="s">
        <v>310</v>
      </c>
      <c r="E214" s="162"/>
      <c r="F214" s="163" t="s">
        <v>1412</v>
      </c>
      <c r="G214" s="164" t="s">
        <v>307</v>
      </c>
      <c r="H214" s="165">
        <v>1</v>
      </c>
      <c r="I214" s="166"/>
      <c r="J214" s="167">
        <f t="shared" si="40"/>
        <v>0</v>
      </c>
      <c r="K214" s="168"/>
      <c r="L214" s="169"/>
      <c r="M214" s="170" t="s">
        <v>1</v>
      </c>
      <c r="N214" s="171" t="s">
        <v>43</v>
      </c>
      <c r="O214" s="54"/>
      <c r="P214" s="157">
        <f t="shared" si="41"/>
        <v>0</v>
      </c>
      <c r="Q214" s="157">
        <v>0</v>
      </c>
      <c r="R214" s="157">
        <f t="shared" si="42"/>
        <v>0</v>
      </c>
      <c r="S214" s="157">
        <v>0</v>
      </c>
      <c r="T214" s="158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262</v>
      </c>
      <c r="AT214" s="159" t="s">
        <v>310</v>
      </c>
      <c r="AU214" s="159" t="s">
        <v>89</v>
      </c>
      <c r="AY214" s="14" t="s">
        <v>237</v>
      </c>
      <c r="BE214" s="160">
        <f t="shared" si="44"/>
        <v>0</v>
      </c>
      <c r="BF214" s="160">
        <f t="shared" si="45"/>
        <v>0</v>
      </c>
      <c r="BG214" s="160">
        <f t="shared" si="46"/>
        <v>0</v>
      </c>
      <c r="BH214" s="160">
        <f t="shared" si="47"/>
        <v>0</v>
      </c>
      <c r="BI214" s="160">
        <f t="shared" si="48"/>
        <v>0</v>
      </c>
      <c r="BJ214" s="14" t="s">
        <v>89</v>
      </c>
      <c r="BK214" s="160">
        <f t="shared" si="49"/>
        <v>0</v>
      </c>
      <c r="BL214" s="14" t="s">
        <v>243</v>
      </c>
      <c r="BM214" s="159" t="s">
        <v>1413</v>
      </c>
    </row>
    <row r="215" spans="1:65" s="12" customFormat="1" ht="22.95" customHeight="1" x14ac:dyDescent="0.25">
      <c r="B215" s="134"/>
      <c r="D215" s="135" t="s">
        <v>76</v>
      </c>
      <c r="E215" s="144"/>
      <c r="F215" s="144" t="s">
        <v>258</v>
      </c>
      <c r="I215" s="137"/>
      <c r="J215" s="145">
        <f>BK215</f>
        <v>0</v>
      </c>
      <c r="L215" s="134"/>
      <c r="M215" s="138"/>
      <c r="N215" s="139"/>
      <c r="O215" s="139"/>
      <c r="P215" s="140">
        <f>SUM(P216:P241)</f>
        <v>0</v>
      </c>
      <c r="Q215" s="139"/>
      <c r="R215" s="140">
        <f>SUM(R216:R241)</f>
        <v>1.3546483600000001</v>
      </c>
      <c r="S215" s="139"/>
      <c r="T215" s="141">
        <f>SUM(T216:T241)</f>
        <v>35.838035000000005</v>
      </c>
      <c r="AR215" s="135" t="s">
        <v>83</v>
      </c>
      <c r="AT215" s="142" t="s">
        <v>76</v>
      </c>
      <c r="AU215" s="142" t="s">
        <v>83</v>
      </c>
      <c r="AY215" s="135" t="s">
        <v>237</v>
      </c>
      <c r="BK215" s="143">
        <f>SUM(BK216:BK241)</f>
        <v>0</v>
      </c>
    </row>
    <row r="216" spans="1:65" s="2" customFormat="1" ht="21.75" customHeight="1" x14ac:dyDescent="0.2">
      <c r="A216" s="29"/>
      <c r="B216" s="146"/>
      <c r="C216" s="147" t="s">
        <v>436</v>
      </c>
      <c r="D216" s="147" t="s">
        <v>240</v>
      </c>
      <c r="E216" s="148"/>
      <c r="F216" s="149" t="s">
        <v>1414</v>
      </c>
      <c r="G216" s="150" t="s">
        <v>242</v>
      </c>
      <c r="H216" s="151">
        <v>7.2679999999999998</v>
      </c>
      <c r="I216" s="152"/>
      <c r="J216" s="153">
        <f t="shared" ref="J216:J241" si="50">ROUND(I216*H216,2)</f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ref="P216:P241" si="51">O216*H216</f>
        <v>0</v>
      </c>
      <c r="Q216" s="157">
        <v>4.2000000000000002E-4</v>
      </c>
      <c r="R216" s="157">
        <f t="shared" ref="R216:R241" si="52">Q216*H216</f>
        <v>3.0525600000000002E-3</v>
      </c>
      <c r="S216" s="157">
        <v>0</v>
      </c>
      <c r="T216" s="158">
        <f t="shared" ref="T216:T241" si="5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243</v>
      </c>
      <c r="AT216" s="159" t="s">
        <v>240</v>
      </c>
      <c r="AU216" s="159" t="s">
        <v>89</v>
      </c>
      <c r="AY216" s="14" t="s">
        <v>237</v>
      </c>
      <c r="BE216" s="160">
        <f t="shared" ref="BE216:BE241" si="54">IF(N216="základná",J216,0)</f>
        <v>0</v>
      </c>
      <c r="BF216" s="160">
        <f t="shared" ref="BF216:BF241" si="55">IF(N216="znížená",J216,0)</f>
        <v>0</v>
      </c>
      <c r="BG216" s="160">
        <f t="shared" ref="BG216:BG241" si="56">IF(N216="zákl. prenesená",J216,0)</f>
        <v>0</v>
      </c>
      <c r="BH216" s="160">
        <f t="shared" ref="BH216:BH241" si="57">IF(N216="zníž. prenesená",J216,0)</f>
        <v>0</v>
      </c>
      <c r="BI216" s="160">
        <f t="shared" ref="BI216:BI241" si="58">IF(N216="nulová",J216,0)</f>
        <v>0</v>
      </c>
      <c r="BJ216" s="14" t="s">
        <v>89</v>
      </c>
      <c r="BK216" s="160">
        <f t="shared" ref="BK216:BK241" si="59">ROUND(I216*H216,2)</f>
        <v>0</v>
      </c>
      <c r="BL216" s="14" t="s">
        <v>243</v>
      </c>
      <c r="BM216" s="159" t="s">
        <v>1415</v>
      </c>
    </row>
    <row r="217" spans="1:65" s="2" customFormat="1" ht="21.75" customHeight="1" x14ac:dyDescent="0.2">
      <c r="A217" s="29"/>
      <c r="B217" s="146"/>
      <c r="C217" s="147" t="s">
        <v>439</v>
      </c>
      <c r="D217" s="147" t="s">
        <v>240</v>
      </c>
      <c r="E217" s="148"/>
      <c r="F217" s="149" t="s">
        <v>1416</v>
      </c>
      <c r="G217" s="150" t="s">
        <v>242</v>
      </c>
      <c r="H217" s="151">
        <v>173.18</v>
      </c>
      <c r="I217" s="152"/>
      <c r="J217" s="153">
        <f t="shared" si="50"/>
        <v>0</v>
      </c>
      <c r="K217" s="154"/>
      <c r="L217" s="30"/>
      <c r="M217" s="155" t="s">
        <v>1</v>
      </c>
      <c r="N217" s="156" t="s">
        <v>43</v>
      </c>
      <c r="O217" s="54"/>
      <c r="P217" s="157">
        <f t="shared" si="51"/>
        <v>0</v>
      </c>
      <c r="Q217" s="157">
        <v>6.3000000000000003E-4</v>
      </c>
      <c r="R217" s="157">
        <f t="shared" si="52"/>
        <v>0.1091034</v>
      </c>
      <c r="S217" s="157">
        <v>0</v>
      </c>
      <c r="T217" s="158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243</v>
      </c>
      <c r="AT217" s="159" t="s">
        <v>240</v>
      </c>
      <c r="AU217" s="159" t="s">
        <v>89</v>
      </c>
      <c r="AY217" s="14" t="s">
        <v>237</v>
      </c>
      <c r="BE217" s="160">
        <f t="shared" si="54"/>
        <v>0</v>
      </c>
      <c r="BF217" s="160">
        <f t="shared" si="55"/>
        <v>0</v>
      </c>
      <c r="BG217" s="160">
        <f t="shared" si="56"/>
        <v>0</v>
      </c>
      <c r="BH217" s="160">
        <f t="shared" si="57"/>
        <v>0</v>
      </c>
      <c r="BI217" s="160">
        <f t="shared" si="58"/>
        <v>0</v>
      </c>
      <c r="BJ217" s="14" t="s">
        <v>89</v>
      </c>
      <c r="BK217" s="160">
        <f t="shared" si="59"/>
        <v>0</v>
      </c>
      <c r="BL217" s="14" t="s">
        <v>243</v>
      </c>
      <c r="BM217" s="159" t="s">
        <v>1417</v>
      </c>
    </row>
    <row r="218" spans="1:65" s="2" customFormat="1" ht="21.75" customHeight="1" x14ac:dyDescent="0.2">
      <c r="A218" s="29"/>
      <c r="B218" s="146"/>
      <c r="C218" s="147" t="s">
        <v>442</v>
      </c>
      <c r="D218" s="147" t="s">
        <v>240</v>
      </c>
      <c r="E218" s="148"/>
      <c r="F218" s="149" t="s">
        <v>1418</v>
      </c>
      <c r="G218" s="150" t="s">
        <v>376</v>
      </c>
      <c r="H218" s="151">
        <v>173.18</v>
      </c>
      <c r="I218" s="152"/>
      <c r="J218" s="153">
        <f t="shared" si="5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51"/>
        <v>0</v>
      </c>
      <c r="Q218" s="157">
        <v>4.6000000000000001E-4</v>
      </c>
      <c r="R218" s="157">
        <f t="shared" si="52"/>
        <v>7.9662800000000006E-2</v>
      </c>
      <c r="S218" s="157">
        <v>0</v>
      </c>
      <c r="T218" s="158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243</v>
      </c>
      <c r="AT218" s="159" t="s">
        <v>240</v>
      </c>
      <c r="AU218" s="159" t="s">
        <v>89</v>
      </c>
      <c r="AY218" s="14" t="s">
        <v>237</v>
      </c>
      <c r="BE218" s="160">
        <f t="shared" si="54"/>
        <v>0</v>
      </c>
      <c r="BF218" s="160">
        <f t="shared" si="55"/>
        <v>0</v>
      </c>
      <c r="BG218" s="160">
        <f t="shared" si="56"/>
        <v>0</v>
      </c>
      <c r="BH218" s="160">
        <f t="shared" si="57"/>
        <v>0</v>
      </c>
      <c r="BI218" s="160">
        <f t="shared" si="58"/>
        <v>0</v>
      </c>
      <c r="BJ218" s="14" t="s">
        <v>89</v>
      </c>
      <c r="BK218" s="160">
        <f t="shared" si="59"/>
        <v>0</v>
      </c>
      <c r="BL218" s="14" t="s">
        <v>243</v>
      </c>
      <c r="BM218" s="159" t="s">
        <v>1419</v>
      </c>
    </row>
    <row r="219" spans="1:65" s="2" customFormat="1" ht="21.75" customHeight="1" x14ac:dyDescent="0.2">
      <c r="A219" s="29"/>
      <c r="B219" s="146"/>
      <c r="C219" s="147" t="s">
        <v>445</v>
      </c>
      <c r="D219" s="147" t="s">
        <v>240</v>
      </c>
      <c r="E219" s="148"/>
      <c r="F219" s="149" t="s">
        <v>260</v>
      </c>
      <c r="G219" s="150" t="s">
        <v>242</v>
      </c>
      <c r="H219" s="151">
        <v>424.75</v>
      </c>
      <c r="I219" s="152"/>
      <c r="J219" s="153">
        <f t="shared" si="50"/>
        <v>0</v>
      </c>
      <c r="K219" s="154"/>
      <c r="L219" s="30"/>
      <c r="M219" s="155" t="s">
        <v>1</v>
      </c>
      <c r="N219" s="156" t="s">
        <v>43</v>
      </c>
      <c r="O219" s="54"/>
      <c r="P219" s="157">
        <f t="shared" si="51"/>
        <v>0</v>
      </c>
      <c r="Q219" s="157">
        <v>1.92E-3</v>
      </c>
      <c r="R219" s="157">
        <f t="shared" si="52"/>
        <v>0.81552000000000002</v>
      </c>
      <c r="S219" s="157">
        <v>0</v>
      </c>
      <c r="T219" s="158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243</v>
      </c>
      <c r="AT219" s="159" t="s">
        <v>240</v>
      </c>
      <c r="AU219" s="159" t="s">
        <v>89</v>
      </c>
      <c r="AY219" s="14" t="s">
        <v>237</v>
      </c>
      <c r="BE219" s="160">
        <f t="shared" si="54"/>
        <v>0</v>
      </c>
      <c r="BF219" s="160">
        <f t="shared" si="55"/>
        <v>0</v>
      </c>
      <c r="BG219" s="160">
        <f t="shared" si="56"/>
        <v>0</v>
      </c>
      <c r="BH219" s="160">
        <f t="shared" si="57"/>
        <v>0</v>
      </c>
      <c r="BI219" s="160">
        <f t="shared" si="58"/>
        <v>0</v>
      </c>
      <c r="BJ219" s="14" t="s">
        <v>89</v>
      </c>
      <c r="BK219" s="160">
        <f t="shared" si="59"/>
        <v>0</v>
      </c>
      <c r="BL219" s="14" t="s">
        <v>243</v>
      </c>
      <c r="BM219" s="159" t="s">
        <v>1420</v>
      </c>
    </row>
    <row r="220" spans="1:65" s="2" customFormat="1" ht="21.75" customHeight="1" x14ac:dyDescent="0.2">
      <c r="A220" s="29"/>
      <c r="B220" s="146"/>
      <c r="C220" s="147" t="s">
        <v>448</v>
      </c>
      <c r="D220" s="147" t="s">
        <v>240</v>
      </c>
      <c r="E220" s="148"/>
      <c r="F220" s="149" t="s">
        <v>1421</v>
      </c>
      <c r="G220" s="150" t="s">
        <v>242</v>
      </c>
      <c r="H220" s="151">
        <v>45.27</v>
      </c>
      <c r="I220" s="152"/>
      <c r="J220" s="153">
        <f t="shared" si="5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51"/>
        <v>0</v>
      </c>
      <c r="Q220" s="157">
        <v>6.1799999999999997E-3</v>
      </c>
      <c r="R220" s="157">
        <f t="shared" si="52"/>
        <v>0.27976860000000003</v>
      </c>
      <c r="S220" s="157">
        <v>0</v>
      </c>
      <c r="T220" s="158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243</v>
      </c>
      <c r="AT220" s="159" t="s">
        <v>240</v>
      </c>
      <c r="AU220" s="159" t="s">
        <v>89</v>
      </c>
      <c r="AY220" s="14" t="s">
        <v>237</v>
      </c>
      <c r="BE220" s="160">
        <f t="shared" si="54"/>
        <v>0</v>
      </c>
      <c r="BF220" s="160">
        <f t="shared" si="55"/>
        <v>0</v>
      </c>
      <c r="BG220" s="160">
        <f t="shared" si="56"/>
        <v>0</v>
      </c>
      <c r="BH220" s="160">
        <f t="shared" si="57"/>
        <v>0</v>
      </c>
      <c r="BI220" s="160">
        <f t="shared" si="58"/>
        <v>0</v>
      </c>
      <c r="BJ220" s="14" t="s">
        <v>89</v>
      </c>
      <c r="BK220" s="160">
        <f t="shared" si="59"/>
        <v>0</v>
      </c>
      <c r="BL220" s="14" t="s">
        <v>243</v>
      </c>
      <c r="BM220" s="159" t="s">
        <v>1422</v>
      </c>
    </row>
    <row r="221" spans="1:65" s="2" customFormat="1" ht="16.5" customHeight="1" x14ac:dyDescent="0.2">
      <c r="A221" s="29"/>
      <c r="B221" s="146"/>
      <c r="C221" s="147" t="s">
        <v>452</v>
      </c>
      <c r="D221" s="147" t="s">
        <v>240</v>
      </c>
      <c r="E221" s="148"/>
      <c r="F221" s="149" t="s">
        <v>263</v>
      </c>
      <c r="G221" s="150" t="s">
        <v>242</v>
      </c>
      <c r="H221" s="151">
        <v>470.02</v>
      </c>
      <c r="I221" s="152"/>
      <c r="J221" s="153">
        <f t="shared" si="50"/>
        <v>0</v>
      </c>
      <c r="K221" s="154"/>
      <c r="L221" s="30"/>
      <c r="M221" s="155" t="s">
        <v>1</v>
      </c>
      <c r="N221" s="156" t="s">
        <v>43</v>
      </c>
      <c r="O221" s="54"/>
      <c r="P221" s="157">
        <f t="shared" si="51"/>
        <v>0</v>
      </c>
      <c r="Q221" s="157">
        <v>5.0000000000000002E-5</v>
      </c>
      <c r="R221" s="157">
        <f t="shared" si="52"/>
        <v>2.3501000000000001E-2</v>
      </c>
      <c r="S221" s="157">
        <v>0</v>
      </c>
      <c r="T221" s="158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243</v>
      </c>
      <c r="AT221" s="159" t="s">
        <v>240</v>
      </c>
      <c r="AU221" s="159" t="s">
        <v>89</v>
      </c>
      <c r="AY221" s="14" t="s">
        <v>237</v>
      </c>
      <c r="BE221" s="160">
        <f t="shared" si="54"/>
        <v>0</v>
      </c>
      <c r="BF221" s="160">
        <f t="shared" si="55"/>
        <v>0</v>
      </c>
      <c r="BG221" s="160">
        <f t="shared" si="56"/>
        <v>0</v>
      </c>
      <c r="BH221" s="160">
        <f t="shared" si="57"/>
        <v>0</v>
      </c>
      <c r="BI221" s="160">
        <f t="shared" si="58"/>
        <v>0</v>
      </c>
      <c r="BJ221" s="14" t="s">
        <v>89</v>
      </c>
      <c r="BK221" s="160">
        <f t="shared" si="59"/>
        <v>0</v>
      </c>
      <c r="BL221" s="14" t="s">
        <v>243</v>
      </c>
      <c r="BM221" s="159" t="s">
        <v>1423</v>
      </c>
    </row>
    <row r="222" spans="1:65" s="2" customFormat="1" ht="33" customHeight="1" x14ac:dyDescent="0.2">
      <c r="A222" s="29"/>
      <c r="B222" s="146"/>
      <c r="C222" s="147" t="s">
        <v>457</v>
      </c>
      <c r="D222" s="147" t="s">
        <v>240</v>
      </c>
      <c r="E222" s="148"/>
      <c r="F222" s="149" t="s">
        <v>1424</v>
      </c>
      <c r="G222" s="150" t="s">
        <v>307</v>
      </c>
      <c r="H222" s="151">
        <v>22</v>
      </c>
      <c r="I222" s="152"/>
      <c r="J222" s="153">
        <f t="shared" si="5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51"/>
        <v>0</v>
      </c>
      <c r="Q222" s="157">
        <v>3.2000000000000003E-4</v>
      </c>
      <c r="R222" s="157">
        <f t="shared" si="52"/>
        <v>7.0400000000000003E-3</v>
      </c>
      <c r="S222" s="157">
        <v>0</v>
      </c>
      <c r="T222" s="158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243</v>
      </c>
      <c r="AT222" s="159" t="s">
        <v>240</v>
      </c>
      <c r="AU222" s="159" t="s">
        <v>89</v>
      </c>
      <c r="AY222" s="14" t="s">
        <v>237</v>
      </c>
      <c r="BE222" s="160">
        <f t="shared" si="54"/>
        <v>0</v>
      </c>
      <c r="BF222" s="160">
        <f t="shared" si="55"/>
        <v>0</v>
      </c>
      <c r="BG222" s="160">
        <f t="shared" si="56"/>
        <v>0</v>
      </c>
      <c r="BH222" s="160">
        <f t="shared" si="57"/>
        <v>0</v>
      </c>
      <c r="BI222" s="160">
        <f t="shared" si="58"/>
        <v>0</v>
      </c>
      <c r="BJ222" s="14" t="s">
        <v>89</v>
      </c>
      <c r="BK222" s="160">
        <f t="shared" si="59"/>
        <v>0</v>
      </c>
      <c r="BL222" s="14" t="s">
        <v>243</v>
      </c>
      <c r="BM222" s="159" t="s">
        <v>1425</v>
      </c>
    </row>
    <row r="223" spans="1:65" s="2" customFormat="1" ht="33" customHeight="1" x14ac:dyDescent="0.2">
      <c r="A223" s="29"/>
      <c r="B223" s="146"/>
      <c r="C223" s="161" t="s">
        <v>460</v>
      </c>
      <c r="D223" s="161" t="s">
        <v>310</v>
      </c>
      <c r="E223" s="162"/>
      <c r="F223" s="163" t="s">
        <v>1426</v>
      </c>
      <c r="G223" s="164" t="s">
        <v>266</v>
      </c>
      <c r="H223" s="165">
        <v>1.9E-2</v>
      </c>
      <c r="I223" s="166"/>
      <c r="J223" s="167">
        <f t="shared" si="50"/>
        <v>0</v>
      </c>
      <c r="K223" s="168"/>
      <c r="L223" s="169"/>
      <c r="M223" s="170" t="s">
        <v>1</v>
      </c>
      <c r="N223" s="171" t="s">
        <v>43</v>
      </c>
      <c r="O223" s="54"/>
      <c r="P223" s="157">
        <f t="shared" si="51"/>
        <v>0</v>
      </c>
      <c r="Q223" s="157">
        <v>1</v>
      </c>
      <c r="R223" s="157">
        <f t="shared" si="52"/>
        <v>1.9E-2</v>
      </c>
      <c r="S223" s="157">
        <v>0</v>
      </c>
      <c r="T223" s="158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59" t="s">
        <v>262</v>
      </c>
      <c r="AT223" s="159" t="s">
        <v>310</v>
      </c>
      <c r="AU223" s="159" t="s">
        <v>89</v>
      </c>
      <c r="AY223" s="14" t="s">
        <v>237</v>
      </c>
      <c r="BE223" s="160">
        <f t="shared" si="54"/>
        <v>0</v>
      </c>
      <c r="BF223" s="160">
        <f t="shared" si="55"/>
        <v>0</v>
      </c>
      <c r="BG223" s="160">
        <f t="shared" si="56"/>
        <v>0</v>
      </c>
      <c r="BH223" s="160">
        <f t="shared" si="57"/>
        <v>0</v>
      </c>
      <c r="BI223" s="160">
        <f t="shared" si="58"/>
        <v>0</v>
      </c>
      <c r="BJ223" s="14" t="s">
        <v>89</v>
      </c>
      <c r="BK223" s="160">
        <f t="shared" si="59"/>
        <v>0</v>
      </c>
      <c r="BL223" s="14" t="s">
        <v>243</v>
      </c>
      <c r="BM223" s="159" t="s">
        <v>1427</v>
      </c>
    </row>
    <row r="224" spans="1:65" s="2" customFormat="1" ht="33" customHeight="1" x14ac:dyDescent="0.2">
      <c r="A224" s="29"/>
      <c r="B224" s="146"/>
      <c r="C224" s="161" t="s">
        <v>464</v>
      </c>
      <c r="D224" s="161" t="s">
        <v>310</v>
      </c>
      <c r="E224" s="162"/>
      <c r="F224" s="163" t="s">
        <v>1428</v>
      </c>
      <c r="G224" s="164" t="s">
        <v>266</v>
      </c>
      <c r="H224" s="165">
        <v>1.7999999999999999E-2</v>
      </c>
      <c r="I224" s="166"/>
      <c r="J224" s="167">
        <f t="shared" si="50"/>
        <v>0</v>
      </c>
      <c r="K224" s="168"/>
      <c r="L224" s="169"/>
      <c r="M224" s="170" t="s">
        <v>1</v>
      </c>
      <c r="N224" s="171" t="s">
        <v>43</v>
      </c>
      <c r="O224" s="54"/>
      <c r="P224" s="157">
        <f t="shared" si="51"/>
        <v>0</v>
      </c>
      <c r="Q224" s="157">
        <v>1</v>
      </c>
      <c r="R224" s="157">
        <f t="shared" si="52"/>
        <v>1.7999999999999999E-2</v>
      </c>
      <c r="S224" s="157">
        <v>0</v>
      </c>
      <c r="T224" s="158">
        <f t="shared" si="5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262</v>
      </c>
      <c r="AT224" s="159" t="s">
        <v>310</v>
      </c>
      <c r="AU224" s="159" t="s">
        <v>89</v>
      </c>
      <c r="AY224" s="14" t="s">
        <v>237</v>
      </c>
      <c r="BE224" s="160">
        <f t="shared" si="54"/>
        <v>0</v>
      </c>
      <c r="BF224" s="160">
        <f t="shared" si="55"/>
        <v>0</v>
      </c>
      <c r="BG224" s="160">
        <f t="shared" si="56"/>
        <v>0</v>
      </c>
      <c r="BH224" s="160">
        <f t="shared" si="57"/>
        <v>0</v>
      </c>
      <c r="BI224" s="160">
        <f t="shared" si="58"/>
        <v>0</v>
      </c>
      <c r="BJ224" s="14" t="s">
        <v>89</v>
      </c>
      <c r="BK224" s="160">
        <f t="shared" si="59"/>
        <v>0</v>
      </c>
      <c r="BL224" s="14" t="s">
        <v>243</v>
      </c>
      <c r="BM224" s="159" t="s">
        <v>1429</v>
      </c>
    </row>
    <row r="225" spans="1:65" s="2" customFormat="1" ht="44.25" customHeight="1" x14ac:dyDescent="0.2">
      <c r="A225" s="29"/>
      <c r="B225" s="146"/>
      <c r="C225" s="147" t="s">
        <v>468</v>
      </c>
      <c r="D225" s="147" t="s">
        <v>240</v>
      </c>
      <c r="E225" s="148"/>
      <c r="F225" s="149" t="s">
        <v>1430</v>
      </c>
      <c r="G225" s="150" t="s">
        <v>491</v>
      </c>
      <c r="H225" s="151">
        <v>4.4039999999999999</v>
      </c>
      <c r="I225" s="152"/>
      <c r="J225" s="153">
        <f t="shared" si="50"/>
        <v>0</v>
      </c>
      <c r="K225" s="154"/>
      <c r="L225" s="30"/>
      <c r="M225" s="155" t="s">
        <v>1</v>
      </c>
      <c r="N225" s="156" t="s">
        <v>43</v>
      </c>
      <c r="O225" s="54"/>
      <c r="P225" s="157">
        <f t="shared" si="51"/>
        <v>0</v>
      </c>
      <c r="Q225" s="157">
        <v>0</v>
      </c>
      <c r="R225" s="157">
        <f t="shared" si="52"/>
        <v>0</v>
      </c>
      <c r="S225" s="157">
        <v>1.905</v>
      </c>
      <c r="T225" s="158">
        <f t="shared" si="53"/>
        <v>8.3896200000000007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243</v>
      </c>
      <c r="AT225" s="159" t="s">
        <v>240</v>
      </c>
      <c r="AU225" s="159" t="s">
        <v>89</v>
      </c>
      <c r="AY225" s="14" t="s">
        <v>237</v>
      </c>
      <c r="BE225" s="160">
        <f t="shared" si="54"/>
        <v>0</v>
      </c>
      <c r="BF225" s="160">
        <f t="shared" si="55"/>
        <v>0</v>
      </c>
      <c r="BG225" s="160">
        <f t="shared" si="56"/>
        <v>0</v>
      </c>
      <c r="BH225" s="160">
        <f t="shared" si="57"/>
        <v>0</v>
      </c>
      <c r="BI225" s="160">
        <f t="shared" si="58"/>
        <v>0</v>
      </c>
      <c r="BJ225" s="14" t="s">
        <v>89</v>
      </c>
      <c r="BK225" s="160">
        <f t="shared" si="59"/>
        <v>0</v>
      </c>
      <c r="BL225" s="14" t="s">
        <v>243</v>
      </c>
      <c r="BM225" s="159" t="s">
        <v>1431</v>
      </c>
    </row>
    <row r="226" spans="1:65" s="2" customFormat="1" ht="33" customHeight="1" x14ac:dyDescent="0.2">
      <c r="A226" s="29"/>
      <c r="B226" s="146"/>
      <c r="C226" s="147" t="s">
        <v>471</v>
      </c>
      <c r="D226" s="147" t="s">
        <v>240</v>
      </c>
      <c r="E226" s="148"/>
      <c r="F226" s="149" t="s">
        <v>1432</v>
      </c>
      <c r="G226" s="150" t="s">
        <v>491</v>
      </c>
      <c r="H226" s="151">
        <v>0.79800000000000004</v>
      </c>
      <c r="I226" s="152"/>
      <c r="J226" s="153">
        <f t="shared" si="50"/>
        <v>0</v>
      </c>
      <c r="K226" s="154"/>
      <c r="L226" s="30"/>
      <c r="M226" s="155" t="s">
        <v>1</v>
      </c>
      <c r="N226" s="156" t="s">
        <v>43</v>
      </c>
      <c r="O226" s="54"/>
      <c r="P226" s="157">
        <f t="shared" si="51"/>
        <v>0</v>
      </c>
      <c r="Q226" s="157">
        <v>0</v>
      </c>
      <c r="R226" s="157">
        <f t="shared" si="52"/>
        <v>0</v>
      </c>
      <c r="S226" s="157">
        <v>2.1</v>
      </c>
      <c r="T226" s="158">
        <f t="shared" si="53"/>
        <v>1.6758000000000002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243</v>
      </c>
      <c r="AT226" s="159" t="s">
        <v>240</v>
      </c>
      <c r="AU226" s="159" t="s">
        <v>89</v>
      </c>
      <c r="AY226" s="14" t="s">
        <v>237</v>
      </c>
      <c r="BE226" s="160">
        <f t="shared" si="54"/>
        <v>0</v>
      </c>
      <c r="BF226" s="160">
        <f t="shared" si="55"/>
        <v>0</v>
      </c>
      <c r="BG226" s="160">
        <f t="shared" si="56"/>
        <v>0</v>
      </c>
      <c r="BH226" s="160">
        <f t="shared" si="57"/>
        <v>0</v>
      </c>
      <c r="BI226" s="160">
        <f t="shared" si="58"/>
        <v>0</v>
      </c>
      <c r="BJ226" s="14" t="s">
        <v>89</v>
      </c>
      <c r="BK226" s="160">
        <f t="shared" si="59"/>
        <v>0</v>
      </c>
      <c r="BL226" s="14" t="s">
        <v>243</v>
      </c>
      <c r="BM226" s="159" t="s">
        <v>1433</v>
      </c>
    </row>
    <row r="227" spans="1:65" s="2" customFormat="1" ht="33" customHeight="1" x14ac:dyDescent="0.2">
      <c r="A227" s="29"/>
      <c r="B227" s="146"/>
      <c r="C227" s="147" t="s">
        <v>609</v>
      </c>
      <c r="D227" s="147" t="s">
        <v>240</v>
      </c>
      <c r="E227" s="148"/>
      <c r="F227" s="149" t="s">
        <v>1434</v>
      </c>
      <c r="G227" s="150" t="s">
        <v>491</v>
      </c>
      <c r="H227" s="151">
        <v>8.4749999999999996</v>
      </c>
      <c r="I227" s="152"/>
      <c r="J227" s="153">
        <f t="shared" si="50"/>
        <v>0</v>
      </c>
      <c r="K227" s="154"/>
      <c r="L227" s="30"/>
      <c r="M227" s="155" t="s">
        <v>1</v>
      </c>
      <c r="N227" s="156" t="s">
        <v>43</v>
      </c>
      <c r="O227" s="54"/>
      <c r="P227" s="157">
        <f t="shared" si="51"/>
        <v>0</v>
      </c>
      <c r="Q227" s="157">
        <v>0</v>
      </c>
      <c r="R227" s="157">
        <f t="shared" si="52"/>
        <v>0</v>
      </c>
      <c r="S227" s="157">
        <v>2.2000000000000002</v>
      </c>
      <c r="T227" s="158">
        <f t="shared" si="53"/>
        <v>18.645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243</v>
      </c>
      <c r="AT227" s="159" t="s">
        <v>240</v>
      </c>
      <c r="AU227" s="159" t="s">
        <v>89</v>
      </c>
      <c r="AY227" s="14" t="s">
        <v>237</v>
      </c>
      <c r="BE227" s="160">
        <f t="shared" si="54"/>
        <v>0</v>
      </c>
      <c r="BF227" s="160">
        <f t="shared" si="55"/>
        <v>0</v>
      </c>
      <c r="BG227" s="160">
        <f t="shared" si="56"/>
        <v>0</v>
      </c>
      <c r="BH227" s="160">
        <f t="shared" si="57"/>
        <v>0</v>
      </c>
      <c r="BI227" s="160">
        <f t="shared" si="58"/>
        <v>0</v>
      </c>
      <c r="BJ227" s="14" t="s">
        <v>89</v>
      </c>
      <c r="BK227" s="160">
        <f t="shared" si="59"/>
        <v>0</v>
      </c>
      <c r="BL227" s="14" t="s">
        <v>243</v>
      </c>
      <c r="BM227" s="159" t="s">
        <v>1435</v>
      </c>
    </row>
    <row r="228" spans="1:65" s="2" customFormat="1" ht="33" customHeight="1" x14ac:dyDescent="0.2">
      <c r="A228" s="29"/>
      <c r="B228" s="146"/>
      <c r="C228" s="147" t="s">
        <v>527</v>
      </c>
      <c r="D228" s="147" t="s">
        <v>240</v>
      </c>
      <c r="E228" s="148"/>
      <c r="F228" s="149" t="s">
        <v>1436</v>
      </c>
      <c r="G228" s="150" t="s">
        <v>491</v>
      </c>
      <c r="H228" s="151">
        <v>1.8919999999999999</v>
      </c>
      <c r="I228" s="152"/>
      <c r="J228" s="153">
        <f t="shared" si="50"/>
        <v>0</v>
      </c>
      <c r="K228" s="154"/>
      <c r="L228" s="30"/>
      <c r="M228" s="155" t="s">
        <v>1</v>
      </c>
      <c r="N228" s="156" t="s">
        <v>43</v>
      </c>
      <c r="O228" s="54"/>
      <c r="P228" s="157">
        <f t="shared" si="51"/>
        <v>0</v>
      </c>
      <c r="Q228" s="157">
        <v>0</v>
      </c>
      <c r="R228" s="157">
        <f t="shared" si="52"/>
        <v>0</v>
      </c>
      <c r="S228" s="157">
        <v>2.2000000000000002</v>
      </c>
      <c r="T228" s="158">
        <f t="shared" si="53"/>
        <v>4.1623999999999999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59" t="s">
        <v>243</v>
      </c>
      <c r="AT228" s="159" t="s">
        <v>240</v>
      </c>
      <c r="AU228" s="159" t="s">
        <v>89</v>
      </c>
      <c r="AY228" s="14" t="s">
        <v>237</v>
      </c>
      <c r="BE228" s="160">
        <f t="shared" si="54"/>
        <v>0</v>
      </c>
      <c r="BF228" s="160">
        <f t="shared" si="55"/>
        <v>0</v>
      </c>
      <c r="BG228" s="160">
        <f t="shared" si="56"/>
        <v>0</v>
      </c>
      <c r="BH228" s="160">
        <f t="shared" si="57"/>
        <v>0</v>
      </c>
      <c r="BI228" s="160">
        <f t="shared" si="58"/>
        <v>0</v>
      </c>
      <c r="BJ228" s="14" t="s">
        <v>89</v>
      </c>
      <c r="BK228" s="160">
        <f t="shared" si="59"/>
        <v>0</v>
      </c>
      <c r="BL228" s="14" t="s">
        <v>243</v>
      </c>
      <c r="BM228" s="159" t="s">
        <v>1437</v>
      </c>
    </row>
    <row r="229" spans="1:65" s="2" customFormat="1" ht="33" customHeight="1" x14ac:dyDescent="0.2">
      <c r="A229" s="29"/>
      <c r="B229" s="146"/>
      <c r="C229" s="147" t="s">
        <v>614</v>
      </c>
      <c r="D229" s="147" t="s">
        <v>240</v>
      </c>
      <c r="E229" s="148"/>
      <c r="F229" s="149" t="s">
        <v>1438</v>
      </c>
      <c r="G229" s="150" t="s">
        <v>242</v>
      </c>
      <c r="H229" s="151">
        <v>0.69399999999999995</v>
      </c>
      <c r="I229" s="152"/>
      <c r="J229" s="153">
        <f t="shared" si="50"/>
        <v>0</v>
      </c>
      <c r="K229" s="154"/>
      <c r="L229" s="30"/>
      <c r="M229" s="155" t="s">
        <v>1</v>
      </c>
      <c r="N229" s="156" t="s">
        <v>43</v>
      </c>
      <c r="O229" s="54"/>
      <c r="P229" s="157">
        <f t="shared" si="51"/>
        <v>0</v>
      </c>
      <c r="Q229" s="157">
        <v>0</v>
      </c>
      <c r="R229" s="157">
        <f t="shared" si="52"/>
        <v>0</v>
      </c>
      <c r="S229" s="157">
        <v>0.02</v>
      </c>
      <c r="T229" s="158">
        <f t="shared" si="53"/>
        <v>1.388E-2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243</v>
      </c>
      <c r="AT229" s="159" t="s">
        <v>240</v>
      </c>
      <c r="AU229" s="159" t="s">
        <v>89</v>
      </c>
      <c r="AY229" s="14" t="s">
        <v>237</v>
      </c>
      <c r="BE229" s="160">
        <f t="shared" si="54"/>
        <v>0</v>
      </c>
      <c r="BF229" s="160">
        <f t="shared" si="55"/>
        <v>0</v>
      </c>
      <c r="BG229" s="160">
        <f t="shared" si="56"/>
        <v>0</v>
      </c>
      <c r="BH229" s="160">
        <f t="shared" si="57"/>
        <v>0</v>
      </c>
      <c r="BI229" s="160">
        <f t="shared" si="58"/>
        <v>0</v>
      </c>
      <c r="BJ229" s="14" t="s">
        <v>89</v>
      </c>
      <c r="BK229" s="160">
        <f t="shared" si="59"/>
        <v>0</v>
      </c>
      <c r="BL229" s="14" t="s">
        <v>243</v>
      </c>
      <c r="BM229" s="159" t="s">
        <v>1439</v>
      </c>
    </row>
    <row r="230" spans="1:65" s="2" customFormat="1" ht="21.75" customHeight="1" x14ac:dyDescent="0.2">
      <c r="A230" s="29"/>
      <c r="B230" s="146"/>
      <c r="C230" s="147" t="s">
        <v>529</v>
      </c>
      <c r="D230" s="147" t="s">
        <v>240</v>
      </c>
      <c r="E230" s="148"/>
      <c r="F230" s="149" t="s">
        <v>1440</v>
      </c>
      <c r="G230" s="150" t="s">
        <v>307</v>
      </c>
      <c r="H230" s="151">
        <v>5</v>
      </c>
      <c r="I230" s="152"/>
      <c r="J230" s="153">
        <f t="shared" si="50"/>
        <v>0</v>
      </c>
      <c r="K230" s="154"/>
      <c r="L230" s="30"/>
      <c r="M230" s="155" t="s">
        <v>1</v>
      </c>
      <c r="N230" s="156" t="s">
        <v>43</v>
      </c>
      <c r="O230" s="54"/>
      <c r="P230" s="157">
        <f t="shared" si="51"/>
        <v>0</v>
      </c>
      <c r="Q230" s="157">
        <v>0</v>
      </c>
      <c r="R230" s="157">
        <f t="shared" si="52"/>
        <v>0</v>
      </c>
      <c r="S230" s="157">
        <v>2.4E-2</v>
      </c>
      <c r="T230" s="158">
        <f t="shared" si="53"/>
        <v>0.12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243</v>
      </c>
      <c r="AT230" s="159" t="s">
        <v>240</v>
      </c>
      <c r="AU230" s="159" t="s">
        <v>89</v>
      </c>
      <c r="AY230" s="14" t="s">
        <v>237</v>
      </c>
      <c r="BE230" s="160">
        <f t="shared" si="54"/>
        <v>0</v>
      </c>
      <c r="BF230" s="160">
        <f t="shared" si="55"/>
        <v>0</v>
      </c>
      <c r="BG230" s="160">
        <f t="shared" si="56"/>
        <v>0</v>
      </c>
      <c r="BH230" s="160">
        <f t="shared" si="57"/>
        <v>0</v>
      </c>
      <c r="BI230" s="160">
        <f t="shared" si="58"/>
        <v>0</v>
      </c>
      <c r="BJ230" s="14" t="s">
        <v>89</v>
      </c>
      <c r="BK230" s="160">
        <f t="shared" si="59"/>
        <v>0</v>
      </c>
      <c r="BL230" s="14" t="s">
        <v>243</v>
      </c>
      <c r="BM230" s="159" t="s">
        <v>1441</v>
      </c>
    </row>
    <row r="231" spans="1:65" s="2" customFormat="1" ht="21.75" customHeight="1" x14ac:dyDescent="0.2">
      <c r="A231" s="29"/>
      <c r="B231" s="146"/>
      <c r="C231" s="147" t="s">
        <v>619</v>
      </c>
      <c r="D231" s="147" t="s">
        <v>240</v>
      </c>
      <c r="E231" s="148"/>
      <c r="F231" s="149" t="s">
        <v>1442</v>
      </c>
      <c r="G231" s="150" t="s">
        <v>242</v>
      </c>
      <c r="H231" s="151">
        <v>3.6</v>
      </c>
      <c r="I231" s="152"/>
      <c r="J231" s="153">
        <f t="shared" si="50"/>
        <v>0</v>
      </c>
      <c r="K231" s="154"/>
      <c r="L231" s="30"/>
      <c r="M231" s="155" t="s">
        <v>1</v>
      </c>
      <c r="N231" s="156" t="s">
        <v>43</v>
      </c>
      <c r="O231" s="54"/>
      <c r="P231" s="157">
        <f t="shared" si="51"/>
        <v>0</v>
      </c>
      <c r="Q231" s="157">
        <v>0</v>
      </c>
      <c r="R231" s="157">
        <f t="shared" si="52"/>
        <v>0</v>
      </c>
      <c r="S231" s="157">
        <v>7.5999999999999998E-2</v>
      </c>
      <c r="T231" s="158">
        <f t="shared" si="53"/>
        <v>0.27360000000000001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243</v>
      </c>
      <c r="AT231" s="159" t="s">
        <v>240</v>
      </c>
      <c r="AU231" s="159" t="s">
        <v>89</v>
      </c>
      <c r="AY231" s="14" t="s">
        <v>237</v>
      </c>
      <c r="BE231" s="160">
        <f t="shared" si="54"/>
        <v>0</v>
      </c>
      <c r="BF231" s="160">
        <f t="shared" si="55"/>
        <v>0</v>
      </c>
      <c r="BG231" s="160">
        <f t="shared" si="56"/>
        <v>0</v>
      </c>
      <c r="BH231" s="160">
        <f t="shared" si="57"/>
        <v>0</v>
      </c>
      <c r="BI231" s="160">
        <f t="shared" si="58"/>
        <v>0</v>
      </c>
      <c r="BJ231" s="14" t="s">
        <v>89</v>
      </c>
      <c r="BK231" s="160">
        <f t="shared" si="59"/>
        <v>0</v>
      </c>
      <c r="BL231" s="14" t="s">
        <v>243</v>
      </c>
      <c r="BM231" s="159" t="s">
        <v>1443</v>
      </c>
    </row>
    <row r="232" spans="1:65" s="2" customFormat="1" ht="21.75" customHeight="1" x14ac:dyDescent="0.2">
      <c r="A232" s="29"/>
      <c r="B232" s="146"/>
      <c r="C232" s="147" t="s">
        <v>531</v>
      </c>
      <c r="D232" s="147" t="s">
        <v>240</v>
      </c>
      <c r="E232" s="148"/>
      <c r="F232" s="149" t="s">
        <v>1444</v>
      </c>
      <c r="G232" s="150" t="s">
        <v>242</v>
      </c>
      <c r="H232" s="151">
        <v>4.625</v>
      </c>
      <c r="I232" s="152"/>
      <c r="J232" s="153">
        <f t="shared" si="50"/>
        <v>0</v>
      </c>
      <c r="K232" s="154"/>
      <c r="L232" s="30"/>
      <c r="M232" s="155" t="s">
        <v>1</v>
      </c>
      <c r="N232" s="156" t="s">
        <v>43</v>
      </c>
      <c r="O232" s="54"/>
      <c r="P232" s="157">
        <f t="shared" si="51"/>
        <v>0</v>
      </c>
      <c r="Q232" s="157">
        <v>0</v>
      </c>
      <c r="R232" s="157">
        <f t="shared" si="52"/>
        <v>0</v>
      </c>
      <c r="S232" s="157">
        <v>6.3E-2</v>
      </c>
      <c r="T232" s="158">
        <f t="shared" si="53"/>
        <v>0.291375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243</v>
      </c>
      <c r="AT232" s="159" t="s">
        <v>240</v>
      </c>
      <c r="AU232" s="159" t="s">
        <v>89</v>
      </c>
      <c r="AY232" s="14" t="s">
        <v>237</v>
      </c>
      <c r="BE232" s="160">
        <f t="shared" si="54"/>
        <v>0</v>
      </c>
      <c r="BF232" s="160">
        <f t="shared" si="55"/>
        <v>0</v>
      </c>
      <c r="BG232" s="160">
        <f t="shared" si="56"/>
        <v>0</v>
      </c>
      <c r="BH232" s="160">
        <f t="shared" si="57"/>
        <v>0</v>
      </c>
      <c r="BI232" s="160">
        <f t="shared" si="58"/>
        <v>0</v>
      </c>
      <c r="BJ232" s="14" t="s">
        <v>89</v>
      </c>
      <c r="BK232" s="160">
        <f t="shared" si="59"/>
        <v>0</v>
      </c>
      <c r="BL232" s="14" t="s">
        <v>243</v>
      </c>
      <c r="BM232" s="159" t="s">
        <v>1445</v>
      </c>
    </row>
    <row r="233" spans="1:65" s="2" customFormat="1" ht="21.75" customHeight="1" x14ac:dyDescent="0.2">
      <c r="A233" s="29"/>
      <c r="B233" s="146"/>
      <c r="C233" s="147" t="s">
        <v>625</v>
      </c>
      <c r="D233" s="147" t="s">
        <v>240</v>
      </c>
      <c r="E233" s="148"/>
      <c r="F233" s="149" t="s">
        <v>1446</v>
      </c>
      <c r="G233" s="150" t="s">
        <v>242</v>
      </c>
      <c r="H233" s="151">
        <v>5.3280000000000003</v>
      </c>
      <c r="I233" s="152"/>
      <c r="J233" s="153">
        <f t="shared" si="50"/>
        <v>0</v>
      </c>
      <c r="K233" s="154"/>
      <c r="L233" s="30"/>
      <c r="M233" s="155" t="s">
        <v>1</v>
      </c>
      <c r="N233" s="156" t="s">
        <v>43</v>
      </c>
      <c r="O233" s="54"/>
      <c r="P233" s="157">
        <f t="shared" si="51"/>
        <v>0</v>
      </c>
      <c r="Q233" s="157">
        <v>0</v>
      </c>
      <c r="R233" s="157">
        <f t="shared" si="52"/>
        <v>0</v>
      </c>
      <c r="S233" s="157">
        <v>2.5000000000000001E-2</v>
      </c>
      <c r="T233" s="158">
        <f t="shared" si="53"/>
        <v>0.13320000000000001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243</v>
      </c>
      <c r="AT233" s="159" t="s">
        <v>240</v>
      </c>
      <c r="AU233" s="159" t="s">
        <v>89</v>
      </c>
      <c r="AY233" s="14" t="s">
        <v>237</v>
      </c>
      <c r="BE233" s="160">
        <f t="shared" si="54"/>
        <v>0</v>
      </c>
      <c r="BF233" s="160">
        <f t="shared" si="55"/>
        <v>0</v>
      </c>
      <c r="BG233" s="160">
        <f t="shared" si="56"/>
        <v>0</v>
      </c>
      <c r="BH233" s="160">
        <f t="shared" si="57"/>
        <v>0</v>
      </c>
      <c r="BI233" s="160">
        <f t="shared" si="58"/>
        <v>0</v>
      </c>
      <c r="BJ233" s="14" t="s">
        <v>89</v>
      </c>
      <c r="BK233" s="160">
        <f t="shared" si="59"/>
        <v>0</v>
      </c>
      <c r="BL233" s="14" t="s">
        <v>243</v>
      </c>
      <c r="BM233" s="159" t="s">
        <v>1447</v>
      </c>
    </row>
    <row r="234" spans="1:65" s="2" customFormat="1" ht="33" customHeight="1" x14ac:dyDescent="0.2">
      <c r="A234" s="29"/>
      <c r="B234" s="146"/>
      <c r="C234" s="147" t="s">
        <v>533</v>
      </c>
      <c r="D234" s="147" t="s">
        <v>240</v>
      </c>
      <c r="E234" s="148"/>
      <c r="F234" s="149" t="s">
        <v>1448</v>
      </c>
      <c r="G234" s="150" t="s">
        <v>376</v>
      </c>
      <c r="H234" s="151">
        <v>14.55</v>
      </c>
      <c r="I234" s="152"/>
      <c r="J234" s="153">
        <f t="shared" si="50"/>
        <v>0</v>
      </c>
      <c r="K234" s="154"/>
      <c r="L234" s="30"/>
      <c r="M234" s="155" t="s">
        <v>1</v>
      </c>
      <c r="N234" s="156" t="s">
        <v>43</v>
      </c>
      <c r="O234" s="54"/>
      <c r="P234" s="157">
        <f t="shared" si="51"/>
        <v>0</v>
      </c>
      <c r="Q234" s="157">
        <v>0</v>
      </c>
      <c r="R234" s="157">
        <f t="shared" si="52"/>
        <v>0</v>
      </c>
      <c r="S234" s="157">
        <v>3.7999999999999999E-2</v>
      </c>
      <c r="T234" s="158">
        <f t="shared" si="53"/>
        <v>0.55290000000000006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59" t="s">
        <v>243</v>
      </c>
      <c r="AT234" s="159" t="s">
        <v>240</v>
      </c>
      <c r="AU234" s="159" t="s">
        <v>89</v>
      </c>
      <c r="AY234" s="14" t="s">
        <v>237</v>
      </c>
      <c r="BE234" s="160">
        <f t="shared" si="54"/>
        <v>0</v>
      </c>
      <c r="BF234" s="160">
        <f t="shared" si="55"/>
        <v>0</v>
      </c>
      <c r="BG234" s="160">
        <f t="shared" si="56"/>
        <v>0</v>
      </c>
      <c r="BH234" s="160">
        <f t="shared" si="57"/>
        <v>0</v>
      </c>
      <c r="BI234" s="160">
        <f t="shared" si="58"/>
        <v>0</v>
      </c>
      <c r="BJ234" s="14" t="s">
        <v>89</v>
      </c>
      <c r="BK234" s="160">
        <f t="shared" si="59"/>
        <v>0</v>
      </c>
      <c r="BL234" s="14" t="s">
        <v>243</v>
      </c>
      <c r="BM234" s="159" t="s">
        <v>1449</v>
      </c>
    </row>
    <row r="235" spans="1:65" s="2" customFormat="1" ht="21.75" customHeight="1" x14ac:dyDescent="0.2">
      <c r="A235" s="29"/>
      <c r="B235" s="146"/>
      <c r="C235" s="147" t="s">
        <v>630</v>
      </c>
      <c r="D235" s="147" t="s">
        <v>240</v>
      </c>
      <c r="E235" s="148"/>
      <c r="F235" s="149" t="s">
        <v>1450</v>
      </c>
      <c r="G235" s="150" t="s">
        <v>307</v>
      </c>
      <c r="H235" s="151">
        <v>2</v>
      </c>
      <c r="I235" s="152"/>
      <c r="J235" s="153">
        <f t="shared" si="50"/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si="51"/>
        <v>0</v>
      </c>
      <c r="Q235" s="157">
        <v>0</v>
      </c>
      <c r="R235" s="157">
        <f t="shared" si="52"/>
        <v>0</v>
      </c>
      <c r="S235" s="157">
        <v>4.3999999999999997E-2</v>
      </c>
      <c r="T235" s="158">
        <f t="shared" si="53"/>
        <v>8.7999999999999995E-2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243</v>
      </c>
      <c r="AT235" s="159" t="s">
        <v>240</v>
      </c>
      <c r="AU235" s="159" t="s">
        <v>89</v>
      </c>
      <c r="AY235" s="14" t="s">
        <v>237</v>
      </c>
      <c r="BE235" s="160">
        <f t="shared" si="54"/>
        <v>0</v>
      </c>
      <c r="BF235" s="160">
        <f t="shared" si="55"/>
        <v>0</v>
      </c>
      <c r="BG235" s="160">
        <f t="shared" si="56"/>
        <v>0</v>
      </c>
      <c r="BH235" s="160">
        <f t="shared" si="57"/>
        <v>0</v>
      </c>
      <c r="BI235" s="160">
        <f t="shared" si="58"/>
        <v>0</v>
      </c>
      <c r="BJ235" s="14" t="s">
        <v>89</v>
      </c>
      <c r="BK235" s="160">
        <f t="shared" si="59"/>
        <v>0</v>
      </c>
      <c r="BL235" s="14" t="s">
        <v>243</v>
      </c>
      <c r="BM235" s="159" t="s">
        <v>1451</v>
      </c>
    </row>
    <row r="236" spans="1:65" s="2" customFormat="1" ht="33" customHeight="1" x14ac:dyDescent="0.2">
      <c r="A236" s="29"/>
      <c r="B236" s="146"/>
      <c r="C236" s="147" t="s">
        <v>534</v>
      </c>
      <c r="D236" s="147" t="s">
        <v>240</v>
      </c>
      <c r="E236" s="148"/>
      <c r="F236" s="149" t="s">
        <v>1452</v>
      </c>
      <c r="G236" s="150" t="s">
        <v>242</v>
      </c>
      <c r="H236" s="151">
        <v>21.945</v>
      </c>
      <c r="I236" s="152"/>
      <c r="J236" s="153">
        <f t="shared" si="50"/>
        <v>0</v>
      </c>
      <c r="K236" s="154"/>
      <c r="L236" s="30"/>
      <c r="M236" s="155" t="s">
        <v>1</v>
      </c>
      <c r="N236" s="156" t="s">
        <v>43</v>
      </c>
      <c r="O236" s="54"/>
      <c r="P236" s="157">
        <f t="shared" si="51"/>
        <v>0</v>
      </c>
      <c r="Q236" s="157">
        <v>0</v>
      </c>
      <c r="R236" s="157">
        <f t="shared" si="52"/>
        <v>0</v>
      </c>
      <c r="S236" s="157">
        <v>6.8000000000000005E-2</v>
      </c>
      <c r="T236" s="158">
        <f t="shared" si="53"/>
        <v>1.4922600000000001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243</v>
      </c>
      <c r="AT236" s="159" t="s">
        <v>240</v>
      </c>
      <c r="AU236" s="159" t="s">
        <v>89</v>
      </c>
      <c r="AY236" s="14" t="s">
        <v>237</v>
      </c>
      <c r="BE236" s="160">
        <f t="shared" si="54"/>
        <v>0</v>
      </c>
      <c r="BF236" s="160">
        <f t="shared" si="55"/>
        <v>0</v>
      </c>
      <c r="BG236" s="160">
        <f t="shared" si="56"/>
        <v>0</v>
      </c>
      <c r="BH236" s="160">
        <f t="shared" si="57"/>
        <v>0</v>
      </c>
      <c r="BI236" s="160">
        <f t="shared" si="58"/>
        <v>0</v>
      </c>
      <c r="BJ236" s="14" t="s">
        <v>89</v>
      </c>
      <c r="BK236" s="160">
        <f t="shared" si="59"/>
        <v>0</v>
      </c>
      <c r="BL236" s="14" t="s">
        <v>243</v>
      </c>
      <c r="BM236" s="159" t="s">
        <v>1453</v>
      </c>
    </row>
    <row r="237" spans="1:65" s="2" customFormat="1" ht="21.75" customHeight="1" x14ac:dyDescent="0.2">
      <c r="A237" s="29"/>
      <c r="B237" s="146"/>
      <c r="C237" s="147" t="s">
        <v>631</v>
      </c>
      <c r="D237" s="147" t="s">
        <v>240</v>
      </c>
      <c r="E237" s="148"/>
      <c r="F237" s="149" t="s">
        <v>272</v>
      </c>
      <c r="G237" s="150" t="s">
        <v>266</v>
      </c>
      <c r="H237" s="151">
        <v>36.481000000000002</v>
      </c>
      <c r="I237" s="152"/>
      <c r="J237" s="153">
        <f t="shared" si="50"/>
        <v>0</v>
      </c>
      <c r="K237" s="154"/>
      <c r="L237" s="30"/>
      <c r="M237" s="155" t="s">
        <v>1</v>
      </c>
      <c r="N237" s="156" t="s">
        <v>43</v>
      </c>
      <c r="O237" s="54"/>
      <c r="P237" s="157">
        <f t="shared" si="51"/>
        <v>0</v>
      </c>
      <c r="Q237" s="157">
        <v>0</v>
      </c>
      <c r="R237" s="157">
        <f t="shared" si="52"/>
        <v>0</v>
      </c>
      <c r="S237" s="157">
        <v>0</v>
      </c>
      <c r="T237" s="158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243</v>
      </c>
      <c r="AT237" s="159" t="s">
        <v>240</v>
      </c>
      <c r="AU237" s="159" t="s">
        <v>89</v>
      </c>
      <c r="AY237" s="14" t="s">
        <v>237</v>
      </c>
      <c r="BE237" s="160">
        <f t="shared" si="54"/>
        <v>0</v>
      </c>
      <c r="BF237" s="160">
        <f t="shared" si="55"/>
        <v>0</v>
      </c>
      <c r="BG237" s="160">
        <f t="shared" si="56"/>
        <v>0</v>
      </c>
      <c r="BH237" s="160">
        <f t="shared" si="57"/>
        <v>0</v>
      </c>
      <c r="BI237" s="160">
        <f t="shared" si="58"/>
        <v>0</v>
      </c>
      <c r="BJ237" s="14" t="s">
        <v>89</v>
      </c>
      <c r="BK237" s="160">
        <f t="shared" si="59"/>
        <v>0</v>
      </c>
      <c r="BL237" s="14" t="s">
        <v>243</v>
      </c>
      <c r="BM237" s="159" t="s">
        <v>1454</v>
      </c>
    </row>
    <row r="238" spans="1:65" s="2" customFormat="1" ht="21.75" customHeight="1" x14ac:dyDescent="0.2">
      <c r="A238" s="29"/>
      <c r="B238" s="146"/>
      <c r="C238" s="147" t="s">
        <v>536</v>
      </c>
      <c r="D238" s="147" t="s">
        <v>240</v>
      </c>
      <c r="E238" s="148"/>
      <c r="F238" s="149" t="s">
        <v>275</v>
      </c>
      <c r="G238" s="150" t="s">
        <v>266</v>
      </c>
      <c r="H238" s="151">
        <v>437.77199999999999</v>
      </c>
      <c r="I238" s="152"/>
      <c r="J238" s="153">
        <f t="shared" si="5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51"/>
        <v>0</v>
      </c>
      <c r="Q238" s="157">
        <v>0</v>
      </c>
      <c r="R238" s="157">
        <f t="shared" si="52"/>
        <v>0</v>
      </c>
      <c r="S238" s="157">
        <v>0</v>
      </c>
      <c r="T238" s="158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243</v>
      </c>
      <c r="AT238" s="159" t="s">
        <v>240</v>
      </c>
      <c r="AU238" s="159" t="s">
        <v>89</v>
      </c>
      <c r="AY238" s="14" t="s">
        <v>237</v>
      </c>
      <c r="BE238" s="160">
        <f t="shared" si="54"/>
        <v>0</v>
      </c>
      <c r="BF238" s="160">
        <f t="shared" si="55"/>
        <v>0</v>
      </c>
      <c r="BG238" s="160">
        <f t="shared" si="56"/>
        <v>0</v>
      </c>
      <c r="BH238" s="160">
        <f t="shared" si="57"/>
        <v>0</v>
      </c>
      <c r="BI238" s="160">
        <f t="shared" si="58"/>
        <v>0</v>
      </c>
      <c r="BJ238" s="14" t="s">
        <v>89</v>
      </c>
      <c r="BK238" s="160">
        <f t="shared" si="59"/>
        <v>0</v>
      </c>
      <c r="BL238" s="14" t="s">
        <v>243</v>
      </c>
      <c r="BM238" s="159" t="s">
        <v>1455</v>
      </c>
    </row>
    <row r="239" spans="1:65" s="2" customFormat="1" ht="21.75" customHeight="1" x14ac:dyDescent="0.2">
      <c r="A239" s="29"/>
      <c r="B239" s="146"/>
      <c r="C239" s="147" t="s">
        <v>632</v>
      </c>
      <c r="D239" s="147" t="s">
        <v>240</v>
      </c>
      <c r="E239" s="148"/>
      <c r="F239" s="149" t="s">
        <v>278</v>
      </c>
      <c r="G239" s="150" t="s">
        <v>266</v>
      </c>
      <c r="H239" s="151">
        <v>36.481000000000002</v>
      </c>
      <c r="I239" s="152"/>
      <c r="J239" s="153">
        <f t="shared" si="50"/>
        <v>0</v>
      </c>
      <c r="K239" s="154"/>
      <c r="L239" s="30"/>
      <c r="M239" s="155" t="s">
        <v>1</v>
      </c>
      <c r="N239" s="156" t="s">
        <v>43</v>
      </c>
      <c r="O239" s="54"/>
      <c r="P239" s="157">
        <f t="shared" si="51"/>
        <v>0</v>
      </c>
      <c r="Q239" s="157">
        <v>0</v>
      </c>
      <c r="R239" s="157">
        <f t="shared" si="52"/>
        <v>0</v>
      </c>
      <c r="S239" s="157">
        <v>0</v>
      </c>
      <c r="T239" s="158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243</v>
      </c>
      <c r="AT239" s="159" t="s">
        <v>240</v>
      </c>
      <c r="AU239" s="159" t="s">
        <v>89</v>
      </c>
      <c r="AY239" s="14" t="s">
        <v>237</v>
      </c>
      <c r="BE239" s="160">
        <f t="shared" si="54"/>
        <v>0</v>
      </c>
      <c r="BF239" s="160">
        <f t="shared" si="55"/>
        <v>0</v>
      </c>
      <c r="BG239" s="160">
        <f t="shared" si="56"/>
        <v>0</v>
      </c>
      <c r="BH239" s="160">
        <f t="shared" si="57"/>
        <v>0</v>
      </c>
      <c r="BI239" s="160">
        <f t="shared" si="58"/>
        <v>0</v>
      </c>
      <c r="BJ239" s="14" t="s">
        <v>89</v>
      </c>
      <c r="BK239" s="160">
        <f t="shared" si="59"/>
        <v>0</v>
      </c>
      <c r="BL239" s="14" t="s">
        <v>243</v>
      </c>
      <c r="BM239" s="159" t="s">
        <v>1456</v>
      </c>
    </row>
    <row r="240" spans="1:65" s="2" customFormat="1" ht="21.75" customHeight="1" x14ac:dyDescent="0.2">
      <c r="A240" s="29"/>
      <c r="B240" s="146"/>
      <c r="C240" s="147" t="s">
        <v>537</v>
      </c>
      <c r="D240" s="147" t="s">
        <v>240</v>
      </c>
      <c r="E240" s="148"/>
      <c r="F240" s="149" t="s">
        <v>1457</v>
      </c>
      <c r="G240" s="150" t="s">
        <v>266</v>
      </c>
      <c r="H240" s="151">
        <v>36.481000000000002</v>
      </c>
      <c r="I240" s="152"/>
      <c r="J240" s="153">
        <f t="shared" si="5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51"/>
        <v>0</v>
      </c>
      <c r="Q240" s="157">
        <v>0</v>
      </c>
      <c r="R240" s="157">
        <f t="shared" si="52"/>
        <v>0</v>
      </c>
      <c r="S240" s="157">
        <v>0</v>
      </c>
      <c r="T240" s="158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243</v>
      </c>
      <c r="AT240" s="159" t="s">
        <v>240</v>
      </c>
      <c r="AU240" s="159" t="s">
        <v>89</v>
      </c>
      <c r="AY240" s="14" t="s">
        <v>237</v>
      </c>
      <c r="BE240" s="160">
        <f t="shared" si="54"/>
        <v>0</v>
      </c>
      <c r="BF240" s="160">
        <f t="shared" si="55"/>
        <v>0</v>
      </c>
      <c r="BG240" s="160">
        <f t="shared" si="56"/>
        <v>0</v>
      </c>
      <c r="BH240" s="160">
        <f t="shared" si="57"/>
        <v>0</v>
      </c>
      <c r="BI240" s="160">
        <f t="shared" si="58"/>
        <v>0</v>
      </c>
      <c r="BJ240" s="14" t="s">
        <v>89</v>
      </c>
      <c r="BK240" s="160">
        <f t="shared" si="59"/>
        <v>0</v>
      </c>
      <c r="BL240" s="14" t="s">
        <v>243</v>
      </c>
      <c r="BM240" s="159" t="s">
        <v>1458</v>
      </c>
    </row>
    <row r="241" spans="1:65" s="2" customFormat="1" ht="21.75" customHeight="1" x14ac:dyDescent="0.2">
      <c r="A241" s="29"/>
      <c r="B241" s="146"/>
      <c r="C241" s="147" t="s">
        <v>633</v>
      </c>
      <c r="D241" s="147" t="s">
        <v>240</v>
      </c>
      <c r="E241" s="148"/>
      <c r="F241" s="149" t="s">
        <v>287</v>
      </c>
      <c r="G241" s="150" t="s">
        <v>266</v>
      </c>
      <c r="H241" s="151">
        <v>36.481000000000002</v>
      </c>
      <c r="I241" s="152"/>
      <c r="J241" s="153">
        <f t="shared" si="50"/>
        <v>0</v>
      </c>
      <c r="K241" s="154"/>
      <c r="L241" s="30"/>
      <c r="M241" s="155" t="s">
        <v>1</v>
      </c>
      <c r="N241" s="156" t="s">
        <v>43</v>
      </c>
      <c r="O241" s="54"/>
      <c r="P241" s="157">
        <f t="shared" si="51"/>
        <v>0</v>
      </c>
      <c r="Q241" s="157">
        <v>0</v>
      </c>
      <c r="R241" s="157">
        <f t="shared" si="52"/>
        <v>0</v>
      </c>
      <c r="S241" s="157">
        <v>0</v>
      </c>
      <c r="T241" s="158">
        <f t="shared" si="5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243</v>
      </c>
      <c r="AT241" s="159" t="s">
        <v>240</v>
      </c>
      <c r="AU241" s="159" t="s">
        <v>89</v>
      </c>
      <c r="AY241" s="14" t="s">
        <v>237</v>
      </c>
      <c r="BE241" s="160">
        <f t="shared" si="54"/>
        <v>0</v>
      </c>
      <c r="BF241" s="160">
        <f t="shared" si="55"/>
        <v>0</v>
      </c>
      <c r="BG241" s="160">
        <f t="shared" si="56"/>
        <v>0</v>
      </c>
      <c r="BH241" s="160">
        <f t="shared" si="57"/>
        <v>0</v>
      </c>
      <c r="BI241" s="160">
        <f t="shared" si="58"/>
        <v>0</v>
      </c>
      <c r="BJ241" s="14" t="s">
        <v>89</v>
      </c>
      <c r="BK241" s="160">
        <f t="shared" si="59"/>
        <v>0</v>
      </c>
      <c r="BL241" s="14" t="s">
        <v>243</v>
      </c>
      <c r="BM241" s="159" t="s">
        <v>1459</v>
      </c>
    </row>
    <row r="242" spans="1:65" s="12" customFormat="1" ht="22.95" customHeight="1" x14ac:dyDescent="0.25">
      <c r="B242" s="134"/>
      <c r="D242" s="135" t="s">
        <v>76</v>
      </c>
      <c r="E242" s="144"/>
      <c r="F242" s="144" t="s">
        <v>1460</v>
      </c>
      <c r="I242" s="137"/>
      <c r="J242" s="145">
        <f>BK242</f>
        <v>0</v>
      </c>
      <c r="L242" s="134"/>
      <c r="M242" s="138"/>
      <c r="N242" s="139"/>
      <c r="O242" s="139"/>
      <c r="P242" s="140">
        <f>P243</f>
        <v>0</v>
      </c>
      <c r="Q242" s="139"/>
      <c r="R242" s="140">
        <f>R243</f>
        <v>0</v>
      </c>
      <c r="S242" s="139"/>
      <c r="T242" s="141">
        <f>T243</f>
        <v>0</v>
      </c>
      <c r="AR242" s="135" t="s">
        <v>83</v>
      </c>
      <c r="AT242" s="142" t="s">
        <v>76</v>
      </c>
      <c r="AU242" s="142" t="s">
        <v>83</v>
      </c>
      <c r="AY242" s="135" t="s">
        <v>237</v>
      </c>
      <c r="BK242" s="143">
        <f>BK243</f>
        <v>0</v>
      </c>
    </row>
    <row r="243" spans="1:65" s="2" customFormat="1" ht="21.75" customHeight="1" x14ac:dyDescent="0.2">
      <c r="A243" s="29"/>
      <c r="B243" s="146"/>
      <c r="C243" s="147" t="s">
        <v>539</v>
      </c>
      <c r="D243" s="147" t="s">
        <v>240</v>
      </c>
      <c r="E243" s="148"/>
      <c r="F243" s="149" t="s">
        <v>292</v>
      </c>
      <c r="G243" s="150" t="s">
        <v>266</v>
      </c>
      <c r="H243" s="151">
        <v>127.018</v>
      </c>
      <c r="I243" s="152"/>
      <c r="J243" s="153">
        <f>ROUND(I243*H243,2)</f>
        <v>0</v>
      </c>
      <c r="K243" s="154"/>
      <c r="L243" s="30"/>
      <c r="M243" s="155" t="s">
        <v>1</v>
      </c>
      <c r="N243" s="156" t="s">
        <v>43</v>
      </c>
      <c r="O243" s="54"/>
      <c r="P243" s="157">
        <f>O243*H243</f>
        <v>0</v>
      </c>
      <c r="Q243" s="157">
        <v>0</v>
      </c>
      <c r="R243" s="157">
        <f>Q243*H243</f>
        <v>0</v>
      </c>
      <c r="S243" s="157">
        <v>0</v>
      </c>
      <c r="T243" s="158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59" t="s">
        <v>243</v>
      </c>
      <c r="AT243" s="159" t="s">
        <v>240</v>
      </c>
      <c r="AU243" s="159" t="s">
        <v>89</v>
      </c>
      <c r="AY243" s="14" t="s">
        <v>237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4" t="s">
        <v>89</v>
      </c>
      <c r="BK243" s="160">
        <f>ROUND(I243*H243,2)</f>
        <v>0</v>
      </c>
      <c r="BL243" s="14" t="s">
        <v>243</v>
      </c>
      <c r="BM243" s="159" t="s">
        <v>1461</v>
      </c>
    </row>
    <row r="244" spans="1:65" s="12" customFormat="1" ht="25.95" customHeight="1" x14ac:dyDescent="0.25">
      <c r="B244" s="134"/>
      <c r="D244" s="135" t="s">
        <v>76</v>
      </c>
      <c r="E244" s="136"/>
      <c r="F244" s="136" t="s">
        <v>1462</v>
      </c>
      <c r="I244" s="137"/>
      <c r="J244" s="122">
        <f>BK244</f>
        <v>0</v>
      </c>
      <c r="L244" s="134"/>
      <c r="M244" s="138"/>
      <c r="N244" s="139"/>
      <c r="O244" s="139"/>
      <c r="P244" s="140">
        <f>P245+P249+P255+P266+P272+P300+P316+P320+P332+P340+P344+P351+P355</f>
        <v>0</v>
      </c>
      <c r="Q244" s="139"/>
      <c r="R244" s="140">
        <f>R245+R249+R255+R266+R272+R300+R316+R320+R332+R340+R344+R351+R355</f>
        <v>5.9938802400000011</v>
      </c>
      <c r="S244" s="139"/>
      <c r="T244" s="141">
        <f>T245+T249+T255+T266+T272+T300+T316+T320+T332+T340+T344+T351+T355</f>
        <v>0.6430300000000001</v>
      </c>
      <c r="AR244" s="135" t="s">
        <v>89</v>
      </c>
      <c r="AT244" s="142" t="s">
        <v>76</v>
      </c>
      <c r="AU244" s="142" t="s">
        <v>77</v>
      </c>
      <c r="AY244" s="135" t="s">
        <v>237</v>
      </c>
      <c r="BK244" s="143">
        <f>BK245+BK249+BK255+BK266+BK272+BK300+BK316+BK320+BK332+BK340+BK344+BK351+BK355</f>
        <v>0</v>
      </c>
    </row>
    <row r="245" spans="1:65" s="12" customFormat="1" ht="22.95" customHeight="1" x14ac:dyDescent="0.25">
      <c r="B245" s="134"/>
      <c r="D245" s="135" t="s">
        <v>76</v>
      </c>
      <c r="E245" s="144"/>
      <c r="F245" s="144" t="s">
        <v>1463</v>
      </c>
      <c r="I245" s="137"/>
      <c r="J245" s="145">
        <f>BK245</f>
        <v>0</v>
      </c>
      <c r="L245" s="134"/>
      <c r="M245" s="138"/>
      <c r="N245" s="139"/>
      <c r="O245" s="139"/>
      <c r="P245" s="140">
        <f>SUM(P246:P248)</f>
        <v>0</v>
      </c>
      <c r="Q245" s="139"/>
      <c r="R245" s="140">
        <f>SUM(R246:R248)</f>
        <v>6.9694500000000006E-2</v>
      </c>
      <c r="S245" s="139"/>
      <c r="T245" s="141">
        <f>SUM(T246:T248)</f>
        <v>0</v>
      </c>
      <c r="AR245" s="135" t="s">
        <v>89</v>
      </c>
      <c r="AT245" s="142" t="s">
        <v>76</v>
      </c>
      <c r="AU245" s="142" t="s">
        <v>83</v>
      </c>
      <c r="AY245" s="135" t="s">
        <v>237</v>
      </c>
      <c r="BK245" s="143">
        <f>SUM(BK246:BK248)</f>
        <v>0</v>
      </c>
    </row>
    <row r="246" spans="1:65" s="2" customFormat="1" ht="21.75" customHeight="1" x14ac:dyDescent="0.2">
      <c r="A246" s="29"/>
      <c r="B246" s="146"/>
      <c r="C246" s="147" t="s">
        <v>634</v>
      </c>
      <c r="D246" s="147" t="s">
        <v>240</v>
      </c>
      <c r="E246" s="148"/>
      <c r="F246" s="149" t="s">
        <v>1464</v>
      </c>
      <c r="G246" s="150" t="s">
        <v>242</v>
      </c>
      <c r="H246" s="151">
        <v>14.55</v>
      </c>
      <c r="I246" s="152"/>
      <c r="J246" s="153">
        <f>ROUND(I246*H246,2)</f>
        <v>0</v>
      </c>
      <c r="K246" s="154"/>
      <c r="L246" s="30"/>
      <c r="M246" s="155" t="s">
        <v>1</v>
      </c>
      <c r="N246" s="156" t="s">
        <v>43</v>
      </c>
      <c r="O246" s="54"/>
      <c r="P246" s="157">
        <f>O246*H246</f>
        <v>0</v>
      </c>
      <c r="Q246" s="157">
        <v>5.4000000000000001E-4</v>
      </c>
      <c r="R246" s="157">
        <f>Q246*H246</f>
        <v>7.8570000000000011E-3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286</v>
      </c>
      <c r="AT246" s="159" t="s">
        <v>240</v>
      </c>
      <c r="AU246" s="159" t="s">
        <v>89</v>
      </c>
      <c r="AY246" s="14" t="s">
        <v>237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286</v>
      </c>
      <c r="BM246" s="159" t="s">
        <v>1465</v>
      </c>
    </row>
    <row r="247" spans="1:65" s="2" customFormat="1" ht="21.75" customHeight="1" x14ac:dyDescent="0.2">
      <c r="A247" s="29"/>
      <c r="B247" s="146"/>
      <c r="C247" s="161" t="s">
        <v>541</v>
      </c>
      <c r="D247" s="161" t="s">
        <v>310</v>
      </c>
      <c r="E247" s="162"/>
      <c r="F247" s="163" t="s">
        <v>1466</v>
      </c>
      <c r="G247" s="164" t="s">
        <v>242</v>
      </c>
      <c r="H247" s="165">
        <v>14.55</v>
      </c>
      <c r="I247" s="166"/>
      <c r="J247" s="167">
        <f>ROUND(I247*H247,2)</f>
        <v>0</v>
      </c>
      <c r="K247" s="168"/>
      <c r="L247" s="169"/>
      <c r="M247" s="170" t="s">
        <v>1</v>
      </c>
      <c r="N247" s="171" t="s">
        <v>43</v>
      </c>
      <c r="O247" s="54"/>
      <c r="P247" s="157">
        <f>O247*H247</f>
        <v>0</v>
      </c>
      <c r="Q247" s="157">
        <v>4.2500000000000003E-3</v>
      </c>
      <c r="R247" s="157">
        <f>Q247*H247</f>
        <v>6.1837500000000011E-2</v>
      </c>
      <c r="S247" s="157">
        <v>0</v>
      </c>
      <c r="T247" s="158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312</v>
      </c>
      <c r="AT247" s="159" t="s">
        <v>310</v>
      </c>
      <c r="AU247" s="159" t="s">
        <v>89</v>
      </c>
      <c r="AY247" s="14" t="s">
        <v>237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4" t="s">
        <v>89</v>
      </c>
      <c r="BK247" s="160">
        <f>ROUND(I247*H247,2)</f>
        <v>0</v>
      </c>
      <c r="BL247" s="14" t="s">
        <v>286</v>
      </c>
      <c r="BM247" s="159" t="s">
        <v>1467</v>
      </c>
    </row>
    <row r="248" spans="1:65" s="2" customFormat="1" ht="21.75" customHeight="1" x14ac:dyDescent="0.2">
      <c r="A248" s="29"/>
      <c r="B248" s="146"/>
      <c r="C248" s="147" t="s">
        <v>637</v>
      </c>
      <c r="D248" s="147" t="s">
        <v>240</v>
      </c>
      <c r="E248" s="148"/>
      <c r="F248" s="149" t="s">
        <v>1468</v>
      </c>
      <c r="G248" s="150" t="s">
        <v>266</v>
      </c>
      <c r="H248" s="151">
        <v>7.0000000000000007E-2</v>
      </c>
      <c r="I248" s="152"/>
      <c r="J248" s="153">
        <f>ROUND(I248*H248,2)</f>
        <v>0</v>
      </c>
      <c r="K248" s="154"/>
      <c r="L248" s="30"/>
      <c r="M248" s="155" t="s">
        <v>1</v>
      </c>
      <c r="N248" s="156" t="s">
        <v>43</v>
      </c>
      <c r="O248" s="54"/>
      <c r="P248" s="157">
        <f>O248*H248</f>
        <v>0</v>
      </c>
      <c r="Q248" s="157">
        <v>0</v>
      </c>
      <c r="R248" s="157">
        <f>Q248*H248</f>
        <v>0</v>
      </c>
      <c r="S248" s="157">
        <v>0</v>
      </c>
      <c r="T248" s="158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59" t="s">
        <v>286</v>
      </c>
      <c r="AT248" s="159" t="s">
        <v>240</v>
      </c>
      <c r="AU248" s="159" t="s">
        <v>89</v>
      </c>
      <c r="AY248" s="14" t="s">
        <v>237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4" t="s">
        <v>89</v>
      </c>
      <c r="BK248" s="160">
        <f>ROUND(I248*H248,2)</f>
        <v>0</v>
      </c>
      <c r="BL248" s="14" t="s">
        <v>286</v>
      </c>
      <c r="BM248" s="159" t="s">
        <v>1469</v>
      </c>
    </row>
    <row r="249" spans="1:65" s="12" customFormat="1" ht="22.95" customHeight="1" x14ac:dyDescent="0.25">
      <c r="B249" s="134"/>
      <c r="D249" s="135" t="s">
        <v>76</v>
      </c>
      <c r="E249" s="144"/>
      <c r="F249" s="144" t="s">
        <v>1470</v>
      </c>
      <c r="I249" s="137"/>
      <c r="J249" s="145">
        <f>BK249</f>
        <v>0</v>
      </c>
      <c r="L249" s="134"/>
      <c r="M249" s="138"/>
      <c r="N249" s="139"/>
      <c r="O249" s="139"/>
      <c r="P249" s="140">
        <f>SUM(P250:P254)</f>
        <v>0</v>
      </c>
      <c r="Q249" s="139"/>
      <c r="R249" s="140">
        <f>SUM(R250:R254)</f>
        <v>1.99908E-2</v>
      </c>
      <c r="S249" s="139"/>
      <c r="T249" s="141">
        <f>SUM(T250:T254)</f>
        <v>0.25623000000000001</v>
      </c>
      <c r="AR249" s="135" t="s">
        <v>89</v>
      </c>
      <c r="AT249" s="142" t="s">
        <v>76</v>
      </c>
      <c r="AU249" s="142" t="s">
        <v>83</v>
      </c>
      <c r="AY249" s="135" t="s">
        <v>237</v>
      </c>
      <c r="BK249" s="143">
        <f>SUM(BK250:BK254)</f>
        <v>0</v>
      </c>
    </row>
    <row r="250" spans="1:65" s="2" customFormat="1" ht="33" customHeight="1" x14ac:dyDescent="0.2">
      <c r="A250" s="29"/>
      <c r="B250" s="146"/>
      <c r="C250" s="147" t="s">
        <v>543</v>
      </c>
      <c r="D250" s="147" t="s">
        <v>240</v>
      </c>
      <c r="E250" s="148"/>
      <c r="F250" s="149" t="s">
        <v>1471</v>
      </c>
      <c r="G250" s="150" t="s">
        <v>242</v>
      </c>
      <c r="H250" s="151">
        <v>42.704999999999998</v>
      </c>
      <c r="I250" s="152"/>
      <c r="J250" s="153">
        <f>ROUND(I250*H250,2)</f>
        <v>0</v>
      </c>
      <c r="K250" s="154"/>
      <c r="L250" s="30"/>
      <c r="M250" s="155" t="s">
        <v>1</v>
      </c>
      <c r="N250" s="156" t="s">
        <v>43</v>
      </c>
      <c r="O250" s="54"/>
      <c r="P250" s="157">
        <f>O250*H250</f>
        <v>0</v>
      </c>
      <c r="Q250" s="157">
        <v>0</v>
      </c>
      <c r="R250" s="157">
        <f>Q250*H250</f>
        <v>0</v>
      </c>
      <c r="S250" s="157">
        <v>6.0000000000000001E-3</v>
      </c>
      <c r="T250" s="158">
        <f>S250*H250</f>
        <v>0.25623000000000001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286</v>
      </c>
      <c r="AT250" s="159" t="s">
        <v>240</v>
      </c>
      <c r="AU250" s="159" t="s">
        <v>89</v>
      </c>
      <c r="AY250" s="14" t="s">
        <v>237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4" t="s">
        <v>89</v>
      </c>
      <c r="BK250" s="160">
        <f>ROUND(I250*H250,2)</f>
        <v>0</v>
      </c>
      <c r="BL250" s="14" t="s">
        <v>286</v>
      </c>
      <c r="BM250" s="159" t="s">
        <v>1472</v>
      </c>
    </row>
    <row r="251" spans="1:65" s="2" customFormat="1" ht="21.75" customHeight="1" x14ac:dyDescent="0.2">
      <c r="A251" s="29"/>
      <c r="B251" s="146"/>
      <c r="C251" s="147" t="s">
        <v>639</v>
      </c>
      <c r="D251" s="147" t="s">
        <v>240</v>
      </c>
      <c r="E251" s="148"/>
      <c r="F251" s="149" t="s">
        <v>1473</v>
      </c>
      <c r="G251" s="150" t="s">
        <v>242</v>
      </c>
      <c r="H251" s="151">
        <v>45.37</v>
      </c>
      <c r="I251" s="152"/>
      <c r="J251" s="153">
        <f>ROUND(I251*H251,2)</f>
        <v>0</v>
      </c>
      <c r="K251" s="154"/>
      <c r="L251" s="30"/>
      <c r="M251" s="155" t="s">
        <v>1</v>
      </c>
      <c r="N251" s="156" t="s">
        <v>43</v>
      </c>
      <c r="O251" s="54"/>
      <c r="P251" s="157">
        <f>O251*H251</f>
        <v>0</v>
      </c>
      <c r="Q251" s="157">
        <v>0</v>
      </c>
      <c r="R251" s="157">
        <f>Q251*H251</f>
        <v>0</v>
      </c>
      <c r="S251" s="157">
        <v>0</v>
      </c>
      <c r="T251" s="158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286</v>
      </c>
      <c r="AT251" s="159" t="s">
        <v>240</v>
      </c>
      <c r="AU251" s="159" t="s">
        <v>89</v>
      </c>
      <c r="AY251" s="14" t="s">
        <v>237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4" t="s">
        <v>89</v>
      </c>
      <c r="BK251" s="160">
        <f>ROUND(I251*H251,2)</f>
        <v>0</v>
      </c>
      <c r="BL251" s="14" t="s">
        <v>286</v>
      </c>
      <c r="BM251" s="159" t="s">
        <v>1474</v>
      </c>
    </row>
    <row r="252" spans="1:65" s="2" customFormat="1" ht="21.75" customHeight="1" x14ac:dyDescent="0.2">
      <c r="A252" s="29"/>
      <c r="B252" s="146"/>
      <c r="C252" s="161" t="s">
        <v>545</v>
      </c>
      <c r="D252" s="161" t="s">
        <v>310</v>
      </c>
      <c r="E252" s="162"/>
      <c r="F252" s="163" t="s">
        <v>1475</v>
      </c>
      <c r="G252" s="164" t="s">
        <v>242</v>
      </c>
      <c r="H252" s="165">
        <v>46.277000000000001</v>
      </c>
      <c r="I252" s="166"/>
      <c r="J252" s="167">
        <f>ROUND(I252*H252,2)</f>
        <v>0</v>
      </c>
      <c r="K252" s="168"/>
      <c r="L252" s="169"/>
      <c r="M252" s="170" t="s">
        <v>1</v>
      </c>
      <c r="N252" s="171" t="s">
        <v>43</v>
      </c>
      <c r="O252" s="54"/>
      <c r="P252" s="157">
        <f>O252*H252</f>
        <v>0</v>
      </c>
      <c r="Q252" s="157">
        <v>4.0000000000000002E-4</v>
      </c>
      <c r="R252" s="157">
        <f>Q252*H252</f>
        <v>1.8510800000000001E-2</v>
      </c>
      <c r="S252" s="157">
        <v>0</v>
      </c>
      <c r="T252" s="158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59" t="s">
        <v>312</v>
      </c>
      <c r="AT252" s="159" t="s">
        <v>310</v>
      </c>
      <c r="AU252" s="159" t="s">
        <v>89</v>
      </c>
      <c r="AY252" s="14" t="s">
        <v>237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4" t="s">
        <v>89</v>
      </c>
      <c r="BK252" s="160">
        <f>ROUND(I252*H252,2)</f>
        <v>0</v>
      </c>
      <c r="BL252" s="14" t="s">
        <v>286</v>
      </c>
      <c r="BM252" s="159" t="s">
        <v>1476</v>
      </c>
    </row>
    <row r="253" spans="1:65" s="2" customFormat="1" ht="33" customHeight="1" x14ac:dyDescent="0.2">
      <c r="A253" s="29"/>
      <c r="B253" s="146"/>
      <c r="C253" s="147" t="s">
        <v>644</v>
      </c>
      <c r="D253" s="147" t="s">
        <v>240</v>
      </c>
      <c r="E253" s="148"/>
      <c r="F253" s="149" t="s">
        <v>1477</v>
      </c>
      <c r="G253" s="150" t="s">
        <v>307</v>
      </c>
      <c r="H253" s="151">
        <v>1</v>
      </c>
      <c r="I253" s="152"/>
      <c r="J253" s="153">
        <f>ROUND(I253*H253,2)</f>
        <v>0</v>
      </c>
      <c r="K253" s="154"/>
      <c r="L253" s="30"/>
      <c r="M253" s="155" t="s">
        <v>1</v>
      </c>
      <c r="N253" s="156" t="s">
        <v>43</v>
      </c>
      <c r="O253" s="54"/>
      <c r="P253" s="157">
        <f>O253*H253</f>
        <v>0</v>
      </c>
      <c r="Q253" s="157">
        <v>1.48E-3</v>
      </c>
      <c r="R253" s="157">
        <f>Q253*H253</f>
        <v>1.48E-3</v>
      </c>
      <c r="S253" s="157">
        <v>0</v>
      </c>
      <c r="T253" s="158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59" t="s">
        <v>286</v>
      </c>
      <c r="AT253" s="159" t="s">
        <v>240</v>
      </c>
      <c r="AU253" s="159" t="s">
        <v>89</v>
      </c>
      <c r="AY253" s="14" t="s">
        <v>237</v>
      </c>
      <c r="BE253" s="160">
        <f>IF(N253="základná",J253,0)</f>
        <v>0</v>
      </c>
      <c r="BF253" s="160">
        <f>IF(N253="znížená",J253,0)</f>
        <v>0</v>
      </c>
      <c r="BG253" s="160">
        <f>IF(N253="zákl. prenesená",J253,0)</f>
        <v>0</v>
      </c>
      <c r="BH253" s="160">
        <f>IF(N253="zníž. prenesená",J253,0)</f>
        <v>0</v>
      </c>
      <c r="BI253" s="160">
        <f>IF(N253="nulová",J253,0)</f>
        <v>0</v>
      </c>
      <c r="BJ253" s="14" t="s">
        <v>89</v>
      </c>
      <c r="BK253" s="160">
        <f>ROUND(I253*H253,2)</f>
        <v>0</v>
      </c>
      <c r="BL253" s="14" t="s">
        <v>286</v>
      </c>
      <c r="BM253" s="159" t="s">
        <v>1478</v>
      </c>
    </row>
    <row r="254" spans="1:65" s="2" customFormat="1" ht="21.75" customHeight="1" x14ac:dyDescent="0.2">
      <c r="A254" s="29"/>
      <c r="B254" s="146"/>
      <c r="C254" s="147" t="s">
        <v>547</v>
      </c>
      <c r="D254" s="147" t="s">
        <v>240</v>
      </c>
      <c r="E254" s="148"/>
      <c r="F254" s="149" t="s">
        <v>1479</v>
      </c>
      <c r="G254" s="150" t="s">
        <v>266</v>
      </c>
      <c r="H254" s="151">
        <v>0.02</v>
      </c>
      <c r="I254" s="152"/>
      <c r="J254" s="153">
        <f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>O254*H254</f>
        <v>0</v>
      </c>
      <c r="Q254" s="157">
        <v>0</v>
      </c>
      <c r="R254" s="157">
        <f>Q254*H254</f>
        <v>0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286</v>
      </c>
      <c r="AT254" s="159" t="s">
        <v>240</v>
      </c>
      <c r="AU254" s="159" t="s">
        <v>89</v>
      </c>
      <c r="AY254" s="14" t="s">
        <v>237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286</v>
      </c>
      <c r="BM254" s="159" t="s">
        <v>1480</v>
      </c>
    </row>
    <row r="255" spans="1:65" s="12" customFormat="1" ht="22.95" customHeight="1" x14ac:dyDescent="0.25">
      <c r="B255" s="134"/>
      <c r="D255" s="135" t="s">
        <v>76</v>
      </c>
      <c r="E255" s="144"/>
      <c r="F255" s="144" t="s">
        <v>1481</v>
      </c>
      <c r="I255" s="137"/>
      <c r="J255" s="145">
        <f>BK255</f>
        <v>0</v>
      </c>
      <c r="L255" s="134"/>
      <c r="M255" s="138"/>
      <c r="N255" s="139"/>
      <c r="O255" s="139"/>
      <c r="P255" s="140">
        <f>SUM(P256:P265)</f>
        <v>0</v>
      </c>
      <c r="Q255" s="139"/>
      <c r="R255" s="140">
        <f>SUM(R256:R265)</f>
        <v>2.6349999999999998E-2</v>
      </c>
      <c r="S255" s="139"/>
      <c r="T255" s="141">
        <f>SUM(T256:T265)</f>
        <v>7.8469999999999998E-2</v>
      </c>
      <c r="AR255" s="135" t="s">
        <v>89</v>
      </c>
      <c r="AT255" s="142" t="s">
        <v>76</v>
      </c>
      <c r="AU255" s="142" t="s">
        <v>83</v>
      </c>
      <c r="AY255" s="135" t="s">
        <v>237</v>
      </c>
      <c r="BK255" s="143">
        <f>SUM(BK256:BK265)</f>
        <v>0</v>
      </c>
    </row>
    <row r="256" spans="1:65" s="2" customFormat="1" ht="21.75" customHeight="1" x14ac:dyDescent="0.2">
      <c r="A256" s="29"/>
      <c r="B256" s="146"/>
      <c r="C256" s="147" t="s">
        <v>289</v>
      </c>
      <c r="D256" s="147" t="s">
        <v>240</v>
      </c>
      <c r="E256" s="148"/>
      <c r="F256" s="149" t="s">
        <v>1482</v>
      </c>
      <c r="G256" s="150" t="s">
        <v>303</v>
      </c>
      <c r="H256" s="151">
        <v>1</v>
      </c>
      <c r="I256" s="152"/>
      <c r="J256" s="153">
        <f t="shared" ref="J256:J265" si="60">ROUND(I256*H256,2)</f>
        <v>0</v>
      </c>
      <c r="K256" s="154"/>
      <c r="L256" s="30"/>
      <c r="M256" s="155" t="s">
        <v>1</v>
      </c>
      <c r="N256" s="156" t="s">
        <v>43</v>
      </c>
      <c r="O256" s="54"/>
      <c r="P256" s="157">
        <f t="shared" ref="P256:P265" si="61">O256*H256</f>
        <v>0</v>
      </c>
      <c r="Q256" s="157">
        <v>0</v>
      </c>
      <c r="R256" s="157">
        <f t="shared" ref="R256:R265" si="62">Q256*H256</f>
        <v>0</v>
      </c>
      <c r="S256" s="157">
        <v>1.933E-2</v>
      </c>
      <c r="T256" s="158">
        <f t="shared" ref="T256:T265" si="63">S256*H256</f>
        <v>1.933E-2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59" t="s">
        <v>286</v>
      </c>
      <c r="AT256" s="159" t="s">
        <v>240</v>
      </c>
      <c r="AU256" s="159" t="s">
        <v>89</v>
      </c>
      <c r="AY256" s="14" t="s">
        <v>237</v>
      </c>
      <c r="BE256" s="160">
        <f t="shared" ref="BE256:BE265" si="64">IF(N256="základná",J256,0)</f>
        <v>0</v>
      </c>
      <c r="BF256" s="160">
        <f t="shared" ref="BF256:BF265" si="65">IF(N256="znížená",J256,0)</f>
        <v>0</v>
      </c>
      <c r="BG256" s="160">
        <f t="shared" ref="BG256:BG265" si="66">IF(N256="zákl. prenesená",J256,0)</f>
        <v>0</v>
      </c>
      <c r="BH256" s="160">
        <f t="shared" ref="BH256:BH265" si="67">IF(N256="zníž. prenesená",J256,0)</f>
        <v>0</v>
      </c>
      <c r="BI256" s="160">
        <f t="shared" ref="BI256:BI265" si="68">IF(N256="nulová",J256,0)</f>
        <v>0</v>
      </c>
      <c r="BJ256" s="14" t="s">
        <v>89</v>
      </c>
      <c r="BK256" s="160">
        <f t="shared" ref="BK256:BK265" si="69">ROUND(I256*H256,2)</f>
        <v>0</v>
      </c>
      <c r="BL256" s="14" t="s">
        <v>286</v>
      </c>
      <c r="BM256" s="159" t="s">
        <v>1483</v>
      </c>
    </row>
    <row r="257" spans="1:65" s="2" customFormat="1" ht="21.75" customHeight="1" x14ac:dyDescent="0.2">
      <c r="A257" s="29"/>
      <c r="B257" s="146"/>
      <c r="C257" s="147" t="s">
        <v>549</v>
      </c>
      <c r="D257" s="147" t="s">
        <v>240</v>
      </c>
      <c r="E257" s="148"/>
      <c r="F257" s="149" t="s">
        <v>1484</v>
      </c>
      <c r="G257" s="150" t="s">
        <v>307</v>
      </c>
      <c r="H257" s="151">
        <v>1</v>
      </c>
      <c r="I257" s="152"/>
      <c r="J257" s="153">
        <f t="shared" si="60"/>
        <v>0</v>
      </c>
      <c r="K257" s="154"/>
      <c r="L257" s="30"/>
      <c r="M257" s="155" t="s">
        <v>1</v>
      </c>
      <c r="N257" s="156" t="s">
        <v>43</v>
      </c>
      <c r="O257" s="54"/>
      <c r="P257" s="157">
        <f t="shared" si="61"/>
        <v>0</v>
      </c>
      <c r="Q257" s="157">
        <v>2.7999999999999998E-4</v>
      </c>
      <c r="R257" s="157">
        <f t="shared" si="62"/>
        <v>2.7999999999999998E-4</v>
      </c>
      <c r="S257" s="157">
        <v>0</v>
      </c>
      <c r="T257" s="158">
        <f t="shared" si="6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286</v>
      </c>
      <c r="AT257" s="159" t="s">
        <v>240</v>
      </c>
      <c r="AU257" s="159" t="s">
        <v>89</v>
      </c>
      <c r="AY257" s="14" t="s">
        <v>237</v>
      </c>
      <c r="BE257" s="160">
        <f t="shared" si="64"/>
        <v>0</v>
      </c>
      <c r="BF257" s="160">
        <f t="shared" si="65"/>
        <v>0</v>
      </c>
      <c r="BG257" s="160">
        <f t="shared" si="66"/>
        <v>0</v>
      </c>
      <c r="BH257" s="160">
        <f t="shared" si="67"/>
        <v>0</v>
      </c>
      <c r="BI257" s="160">
        <f t="shared" si="68"/>
        <v>0</v>
      </c>
      <c r="BJ257" s="14" t="s">
        <v>89</v>
      </c>
      <c r="BK257" s="160">
        <f t="shared" si="69"/>
        <v>0</v>
      </c>
      <c r="BL257" s="14" t="s">
        <v>286</v>
      </c>
      <c r="BM257" s="159" t="s">
        <v>1485</v>
      </c>
    </row>
    <row r="258" spans="1:65" s="2" customFormat="1" ht="21.75" customHeight="1" x14ac:dyDescent="0.2">
      <c r="A258" s="29"/>
      <c r="B258" s="146"/>
      <c r="C258" s="161" t="s">
        <v>654</v>
      </c>
      <c r="D258" s="161" t="s">
        <v>310</v>
      </c>
      <c r="E258" s="162"/>
      <c r="F258" s="163" t="s">
        <v>1486</v>
      </c>
      <c r="G258" s="164" t="s">
        <v>307</v>
      </c>
      <c r="H258" s="165">
        <v>1</v>
      </c>
      <c r="I258" s="166"/>
      <c r="J258" s="167">
        <f t="shared" si="60"/>
        <v>0</v>
      </c>
      <c r="K258" s="168"/>
      <c r="L258" s="169"/>
      <c r="M258" s="170" t="s">
        <v>1</v>
      </c>
      <c r="N258" s="171" t="s">
        <v>43</v>
      </c>
      <c r="O258" s="54"/>
      <c r="P258" s="157">
        <f t="shared" si="61"/>
        <v>0</v>
      </c>
      <c r="Q258" s="157">
        <v>1.6E-2</v>
      </c>
      <c r="R258" s="157">
        <f t="shared" si="62"/>
        <v>1.6E-2</v>
      </c>
      <c r="S258" s="157">
        <v>0</v>
      </c>
      <c r="T258" s="158">
        <f t="shared" si="6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312</v>
      </c>
      <c r="AT258" s="159" t="s">
        <v>310</v>
      </c>
      <c r="AU258" s="159" t="s">
        <v>89</v>
      </c>
      <c r="AY258" s="14" t="s">
        <v>237</v>
      </c>
      <c r="BE258" s="160">
        <f t="shared" si="64"/>
        <v>0</v>
      </c>
      <c r="BF258" s="160">
        <f t="shared" si="65"/>
        <v>0</v>
      </c>
      <c r="BG258" s="160">
        <f t="shared" si="66"/>
        <v>0</v>
      </c>
      <c r="BH258" s="160">
        <f t="shared" si="67"/>
        <v>0</v>
      </c>
      <c r="BI258" s="160">
        <f t="shared" si="68"/>
        <v>0</v>
      </c>
      <c r="BJ258" s="14" t="s">
        <v>89</v>
      </c>
      <c r="BK258" s="160">
        <f t="shared" si="69"/>
        <v>0</v>
      </c>
      <c r="BL258" s="14" t="s">
        <v>286</v>
      </c>
      <c r="BM258" s="159" t="s">
        <v>1487</v>
      </c>
    </row>
    <row r="259" spans="1:65" s="2" customFormat="1" ht="21.75" customHeight="1" x14ac:dyDescent="0.2">
      <c r="A259" s="29"/>
      <c r="B259" s="146"/>
      <c r="C259" s="147" t="s">
        <v>551</v>
      </c>
      <c r="D259" s="147" t="s">
        <v>240</v>
      </c>
      <c r="E259" s="148"/>
      <c r="F259" s="149" t="s">
        <v>1488</v>
      </c>
      <c r="G259" s="150" t="s">
        <v>303</v>
      </c>
      <c r="H259" s="151">
        <v>1</v>
      </c>
      <c r="I259" s="152"/>
      <c r="J259" s="153">
        <f t="shared" si="60"/>
        <v>0</v>
      </c>
      <c r="K259" s="154"/>
      <c r="L259" s="30"/>
      <c r="M259" s="155" t="s">
        <v>1</v>
      </c>
      <c r="N259" s="156" t="s">
        <v>43</v>
      </c>
      <c r="O259" s="54"/>
      <c r="P259" s="157">
        <f t="shared" si="61"/>
        <v>0</v>
      </c>
      <c r="Q259" s="157">
        <v>0</v>
      </c>
      <c r="R259" s="157">
        <f t="shared" si="62"/>
        <v>0</v>
      </c>
      <c r="S259" s="157">
        <v>3.968E-2</v>
      </c>
      <c r="T259" s="158">
        <f t="shared" si="63"/>
        <v>3.968E-2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286</v>
      </c>
      <c r="AT259" s="159" t="s">
        <v>240</v>
      </c>
      <c r="AU259" s="159" t="s">
        <v>89</v>
      </c>
      <c r="AY259" s="14" t="s">
        <v>237</v>
      </c>
      <c r="BE259" s="160">
        <f t="shared" si="64"/>
        <v>0</v>
      </c>
      <c r="BF259" s="160">
        <f t="shared" si="65"/>
        <v>0</v>
      </c>
      <c r="BG259" s="160">
        <f t="shared" si="66"/>
        <v>0</v>
      </c>
      <c r="BH259" s="160">
        <f t="shared" si="67"/>
        <v>0</v>
      </c>
      <c r="BI259" s="160">
        <f t="shared" si="68"/>
        <v>0</v>
      </c>
      <c r="BJ259" s="14" t="s">
        <v>89</v>
      </c>
      <c r="BK259" s="160">
        <f t="shared" si="69"/>
        <v>0</v>
      </c>
      <c r="BL259" s="14" t="s">
        <v>286</v>
      </c>
      <c r="BM259" s="159" t="s">
        <v>1489</v>
      </c>
    </row>
    <row r="260" spans="1:65" s="2" customFormat="1" ht="21.75" customHeight="1" x14ac:dyDescent="0.2">
      <c r="A260" s="29"/>
      <c r="B260" s="146"/>
      <c r="C260" s="147" t="s">
        <v>659</v>
      </c>
      <c r="D260" s="147" t="s">
        <v>240</v>
      </c>
      <c r="E260" s="148"/>
      <c r="F260" s="149" t="s">
        <v>302</v>
      </c>
      <c r="G260" s="150" t="s">
        <v>303</v>
      </c>
      <c r="H260" s="151">
        <v>1</v>
      </c>
      <c r="I260" s="152"/>
      <c r="J260" s="153">
        <f t="shared" si="60"/>
        <v>0</v>
      </c>
      <c r="K260" s="154"/>
      <c r="L260" s="30"/>
      <c r="M260" s="155" t="s">
        <v>1</v>
      </c>
      <c r="N260" s="156" t="s">
        <v>43</v>
      </c>
      <c r="O260" s="54"/>
      <c r="P260" s="157">
        <f t="shared" si="61"/>
        <v>0</v>
      </c>
      <c r="Q260" s="157">
        <v>0</v>
      </c>
      <c r="R260" s="157">
        <f t="shared" si="62"/>
        <v>0</v>
      </c>
      <c r="S260" s="157">
        <v>1.9460000000000002E-2</v>
      </c>
      <c r="T260" s="158">
        <f t="shared" si="63"/>
        <v>1.9460000000000002E-2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59" t="s">
        <v>286</v>
      </c>
      <c r="AT260" s="159" t="s">
        <v>240</v>
      </c>
      <c r="AU260" s="159" t="s">
        <v>89</v>
      </c>
      <c r="AY260" s="14" t="s">
        <v>237</v>
      </c>
      <c r="BE260" s="160">
        <f t="shared" si="64"/>
        <v>0</v>
      </c>
      <c r="BF260" s="160">
        <f t="shared" si="65"/>
        <v>0</v>
      </c>
      <c r="BG260" s="160">
        <f t="shared" si="66"/>
        <v>0</v>
      </c>
      <c r="BH260" s="160">
        <f t="shared" si="67"/>
        <v>0</v>
      </c>
      <c r="BI260" s="160">
        <f t="shared" si="68"/>
        <v>0</v>
      </c>
      <c r="BJ260" s="14" t="s">
        <v>89</v>
      </c>
      <c r="BK260" s="160">
        <f t="shared" si="69"/>
        <v>0</v>
      </c>
      <c r="BL260" s="14" t="s">
        <v>286</v>
      </c>
      <c r="BM260" s="159" t="s">
        <v>1490</v>
      </c>
    </row>
    <row r="261" spans="1:65" s="2" customFormat="1" ht="21.75" customHeight="1" x14ac:dyDescent="0.2">
      <c r="A261" s="29"/>
      <c r="B261" s="146"/>
      <c r="C261" s="147" t="s">
        <v>553</v>
      </c>
      <c r="D261" s="147" t="s">
        <v>240</v>
      </c>
      <c r="E261" s="148"/>
      <c r="F261" s="149" t="s">
        <v>1491</v>
      </c>
      <c r="G261" s="150" t="s">
        <v>303</v>
      </c>
      <c r="H261" s="151">
        <v>1</v>
      </c>
      <c r="I261" s="152"/>
      <c r="J261" s="153">
        <f t="shared" si="60"/>
        <v>0</v>
      </c>
      <c r="K261" s="154"/>
      <c r="L261" s="30"/>
      <c r="M261" s="155" t="s">
        <v>1</v>
      </c>
      <c r="N261" s="156" t="s">
        <v>43</v>
      </c>
      <c r="O261" s="54"/>
      <c r="P261" s="157">
        <f t="shared" si="61"/>
        <v>0</v>
      </c>
      <c r="Q261" s="157">
        <v>5.6999999999999998E-4</v>
      </c>
      <c r="R261" s="157">
        <f t="shared" si="62"/>
        <v>5.6999999999999998E-4</v>
      </c>
      <c r="S261" s="157">
        <v>0</v>
      </c>
      <c r="T261" s="158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59" t="s">
        <v>286</v>
      </c>
      <c r="AT261" s="159" t="s">
        <v>240</v>
      </c>
      <c r="AU261" s="159" t="s">
        <v>89</v>
      </c>
      <c r="AY261" s="14" t="s">
        <v>237</v>
      </c>
      <c r="BE261" s="160">
        <f t="shared" si="64"/>
        <v>0</v>
      </c>
      <c r="BF261" s="160">
        <f t="shared" si="65"/>
        <v>0</v>
      </c>
      <c r="BG261" s="160">
        <f t="shared" si="66"/>
        <v>0</v>
      </c>
      <c r="BH261" s="160">
        <f t="shared" si="67"/>
        <v>0</v>
      </c>
      <c r="BI261" s="160">
        <f t="shared" si="68"/>
        <v>0</v>
      </c>
      <c r="BJ261" s="14" t="s">
        <v>89</v>
      </c>
      <c r="BK261" s="160">
        <f t="shared" si="69"/>
        <v>0</v>
      </c>
      <c r="BL261" s="14" t="s">
        <v>286</v>
      </c>
      <c r="BM261" s="159" t="s">
        <v>1492</v>
      </c>
    </row>
    <row r="262" spans="1:65" s="2" customFormat="1" ht="21.75" customHeight="1" x14ac:dyDescent="0.2">
      <c r="A262" s="29"/>
      <c r="B262" s="146"/>
      <c r="C262" s="161" t="s">
        <v>664</v>
      </c>
      <c r="D262" s="161" t="s">
        <v>310</v>
      </c>
      <c r="E262" s="162"/>
      <c r="F262" s="163" t="s">
        <v>1493</v>
      </c>
      <c r="G262" s="164" t="s">
        <v>307</v>
      </c>
      <c r="H262" s="165">
        <v>1</v>
      </c>
      <c r="I262" s="166"/>
      <c r="J262" s="167">
        <f t="shared" si="60"/>
        <v>0</v>
      </c>
      <c r="K262" s="168"/>
      <c r="L262" s="169"/>
      <c r="M262" s="170" t="s">
        <v>1</v>
      </c>
      <c r="N262" s="171" t="s">
        <v>43</v>
      </c>
      <c r="O262" s="54"/>
      <c r="P262" s="157">
        <f t="shared" si="61"/>
        <v>0</v>
      </c>
      <c r="Q262" s="157">
        <v>7.4999999999999997E-3</v>
      </c>
      <c r="R262" s="157">
        <f t="shared" si="62"/>
        <v>7.4999999999999997E-3</v>
      </c>
      <c r="S262" s="157">
        <v>0</v>
      </c>
      <c r="T262" s="158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59" t="s">
        <v>312</v>
      </c>
      <c r="AT262" s="159" t="s">
        <v>310</v>
      </c>
      <c r="AU262" s="159" t="s">
        <v>89</v>
      </c>
      <c r="AY262" s="14" t="s">
        <v>237</v>
      </c>
      <c r="BE262" s="160">
        <f t="shared" si="64"/>
        <v>0</v>
      </c>
      <c r="BF262" s="160">
        <f t="shared" si="65"/>
        <v>0</v>
      </c>
      <c r="BG262" s="160">
        <f t="shared" si="66"/>
        <v>0</v>
      </c>
      <c r="BH262" s="160">
        <f t="shared" si="67"/>
        <v>0</v>
      </c>
      <c r="BI262" s="160">
        <f t="shared" si="68"/>
        <v>0</v>
      </c>
      <c r="BJ262" s="14" t="s">
        <v>89</v>
      </c>
      <c r="BK262" s="160">
        <f t="shared" si="69"/>
        <v>0</v>
      </c>
      <c r="BL262" s="14" t="s">
        <v>286</v>
      </c>
      <c r="BM262" s="159" t="s">
        <v>1494</v>
      </c>
    </row>
    <row r="263" spans="1:65" s="2" customFormat="1" ht="16.5" customHeight="1" x14ac:dyDescent="0.2">
      <c r="A263" s="29"/>
      <c r="B263" s="146"/>
      <c r="C263" s="147" t="s">
        <v>555</v>
      </c>
      <c r="D263" s="147" t="s">
        <v>240</v>
      </c>
      <c r="E263" s="148"/>
      <c r="F263" s="149" t="s">
        <v>1495</v>
      </c>
      <c r="G263" s="150" t="s">
        <v>307</v>
      </c>
      <c r="H263" s="151">
        <v>1</v>
      </c>
      <c r="I263" s="152"/>
      <c r="J263" s="153">
        <f t="shared" si="60"/>
        <v>0</v>
      </c>
      <c r="K263" s="154"/>
      <c r="L263" s="30"/>
      <c r="M263" s="155" t="s">
        <v>1</v>
      </c>
      <c r="N263" s="156" t="s">
        <v>43</v>
      </c>
      <c r="O263" s="54"/>
      <c r="P263" s="157">
        <f t="shared" si="61"/>
        <v>0</v>
      </c>
      <c r="Q263" s="157">
        <v>0</v>
      </c>
      <c r="R263" s="157">
        <f t="shared" si="62"/>
        <v>0</v>
      </c>
      <c r="S263" s="157">
        <v>0</v>
      </c>
      <c r="T263" s="158">
        <f t="shared" si="6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59" t="s">
        <v>286</v>
      </c>
      <c r="AT263" s="159" t="s">
        <v>240</v>
      </c>
      <c r="AU263" s="159" t="s">
        <v>89</v>
      </c>
      <c r="AY263" s="14" t="s">
        <v>237</v>
      </c>
      <c r="BE263" s="160">
        <f t="shared" si="64"/>
        <v>0</v>
      </c>
      <c r="BF263" s="160">
        <f t="shared" si="65"/>
        <v>0</v>
      </c>
      <c r="BG263" s="160">
        <f t="shared" si="66"/>
        <v>0</v>
      </c>
      <c r="BH263" s="160">
        <f t="shared" si="67"/>
        <v>0</v>
      </c>
      <c r="BI263" s="160">
        <f t="shared" si="68"/>
        <v>0</v>
      </c>
      <c r="BJ263" s="14" t="s">
        <v>89</v>
      </c>
      <c r="BK263" s="160">
        <f t="shared" si="69"/>
        <v>0</v>
      </c>
      <c r="BL263" s="14" t="s">
        <v>286</v>
      </c>
      <c r="BM263" s="159" t="s">
        <v>1496</v>
      </c>
    </row>
    <row r="264" spans="1:65" s="2" customFormat="1" ht="33" customHeight="1" x14ac:dyDescent="0.2">
      <c r="A264" s="29"/>
      <c r="B264" s="146"/>
      <c r="C264" s="161" t="s">
        <v>669</v>
      </c>
      <c r="D264" s="161" t="s">
        <v>310</v>
      </c>
      <c r="E264" s="162"/>
      <c r="F264" s="163" t="s">
        <v>1497</v>
      </c>
      <c r="G264" s="164" t="s">
        <v>307</v>
      </c>
      <c r="H264" s="165">
        <v>1</v>
      </c>
      <c r="I264" s="166"/>
      <c r="J264" s="167">
        <f t="shared" si="60"/>
        <v>0</v>
      </c>
      <c r="K264" s="168"/>
      <c r="L264" s="169"/>
      <c r="M264" s="170" t="s">
        <v>1</v>
      </c>
      <c r="N264" s="171" t="s">
        <v>43</v>
      </c>
      <c r="O264" s="54"/>
      <c r="P264" s="157">
        <f t="shared" si="61"/>
        <v>0</v>
      </c>
      <c r="Q264" s="157">
        <v>2E-3</v>
      </c>
      <c r="R264" s="157">
        <f t="shared" si="62"/>
        <v>2E-3</v>
      </c>
      <c r="S264" s="157">
        <v>0</v>
      </c>
      <c r="T264" s="158">
        <f t="shared" si="6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59" t="s">
        <v>312</v>
      </c>
      <c r="AT264" s="159" t="s">
        <v>310</v>
      </c>
      <c r="AU264" s="159" t="s">
        <v>89</v>
      </c>
      <c r="AY264" s="14" t="s">
        <v>237</v>
      </c>
      <c r="BE264" s="160">
        <f t="shared" si="64"/>
        <v>0</v>
      </c>
      <c r="BF264" s="160">
        <f t="shared" si="65"/>
        <v>0</v>
      </c>
      <c r="BG264" s="160">
        <f t="shared" si="66"/>
        <v>0</v>
      </c>
      <c r="BH264" s="160">
        <f t="shared" si="67"/>
        <v>0</v>
      </c>
      <c r="BI264" s="160">
        <f t="shared" si="68"/>
        <v>0</v>
      </c>
      <c r="BJ264" s="14" t="s">
        <v>89</v>
      </c>
      <c r="BK264" s="160">
        <f t="shared" si="69"/>
        <v>0</v>
      </c>
      <c r="BL264" s="14" t="s">
        <v>286</v>
      </c>
      <c r="BM264" s="159" t="s">
        <v>1498</v>
      </c>
    </row>
    <row r="265" spans="1:65" s="2" customFormat="1" ht="21.75" customHeight="1" x14ac:dyDescent="0.2">
      <c r="A265" s="29"/>
      <c r="B265" s="146"/>
      <c r="C265" s="147" t="s">
        <v>557</v>
      </c>
      <c r="D265" s="147" t="s">
        <v>240</v>
      </c>
      <c r="E265" s="148"/>
      <c r="F265" s="149" t="s">
        <v>1499</v>
      </c>
      <c r="G265" s="150" t="s">
        <v>266</v>
      </c>
      <c r="H265" s="151">
        <v>2.5999999999999999E-2</v>
      </c>
      <c r="I265" s="152"/>
      <c r="J265" s="153">
        <f t="shared" si="60"/>
        <v>0</v>
      </c>
      <c r="K265" s="154"/>
      <c r="L265" s="30"/>
      <c r="M265" s="155" t="s">
        <v>1</v>
      </c>
      <c r="N265" s="156" t="s">
        <v>43</v>
      </c>
      <c r="O265" s="54"/>
      <c r="P265" s="157">
        <f t="shared" si="61"/>
        <v>0</v>
      </c>
      <c r="Q265" s="157">
        <v>0</v>
      </c>
      <c r="R265" s="157">
        <f t="shared" si="62"/>
        <v>0</v>
      </c>
      <c r="S265" s="157">
        <v>0</v>
      </c>
      <c r="T265" s="158">
        <f t="shared" si="6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59" t="s">
        <v>286</v>
      </c>
      <c r="AT265" s="159" t="s">
        <v>240</v>
      </c>
      <c r="AU265" s="159" t="s">
        <v>89</v>
      </c>
      <c r="AY265" s="14" t="s">
        <v>237</v>
      </c>
      <c r="BE265" s="160">
        <f t="shared" si="64"/>
        <v>0</v>
      </c>
      <c r="BF265" s="160">
        <f t="shared" si="65"/>
        <v>0</v>
      </c>
      <c r="BG265" s="160">
        <f t="shared" si="66"/>
        <v>0</v>
      </c>
      <c r="BH265" s="160">
        <f t="shared" si="67"/>
        <v>0</v>
      </c>
      <c r="BI265" s="160">
        <f t="shared" si="68"/>
        <v>0</v>
      </c>
      <c r="BJ265" s="14" t="s">
        <v>89</v>
      </c>
      <c r="BK265" s="160">
        <f t="shared" si="69"/>
        <v>0</v>
      </c>
      <c r="BL265" s="14" t="s">
        <v>286</v>
      </c>
      <c r="BM265" s="159" t="s">
        <v>1500</v>
      </c>
    </row>
    <row r="266" spans="1:65" s="12" customFormat="1" ht="22.95" customHeight="1" x14ac:dyDescent="0.25">
      <c r="B266" s="134"/>
      <c r="D266" s="135" t="s">
        <v>76</v>
      </c>
      <c r="E266" s="144"/>
      <c r="F266" s="144" t="s">
        <v>1501</v>
      </c>
      <c r="I266" s="137"/>
      <c r="J266" s="145">
        <f>BK266</f>
        <v>0</v>
      </c>
      <c r="L266" s="134"/>
      <c r="M266" s="138"/>
      <c r="N266" s="139"/>
      <c r="O266" s="139"/>
      <c r="P266" s="140">
        <f>SUM(P267:P271)</f>
        <v>0</v>
      </c>
      <c r="Q266" s="139"/>
      <c r="R266" s="140">
        <f>SUM(R267:R271)</f>
        <v>0.10685515999999999</v>
      </c>
      <c r="S266" s="139"/>
      <c r="T266" s="141">
        <f>SUM(T267:T271)</f>
        <v>0</v>
      </c>
      <c r="AR266" s="135" t="s">
        <v>89</v>
      </c>
      <c r="AT266" s="142" t="s">
        <v>76</v>
      </c>
      <c r="AU266" s="142" t="s">
        <v>83</v>
      </c>
      <c r="AY266" s="135" t="s">
        <v>237</v>
      </c>
      <c r="BK266" s="143">
        <f>SUM(BK267:BK271)</f>
        <v>0</v>
      </c>
    </row>
    <row r="267" spans="1:65" s="2" customFormat="1" ht="33" customHeight="1" x14ac:dyDescent="0.2">
      <c r="A267" s="29"/>
      <c r="B267" s="146"/>
      <c r="C267" s="147" t="s">
        <v>673</v>
      </c>
      <c r="D267" s="147" t="s">
        <v>240</v>
      </c>
      <c r="E267" s="148"/>
      <c r="F267" s="149" t="s">
        <v>1502</v>
      </c>
      <c r="G267" s="150" t="s">
        <v>242</v>
      </c>
      <c r="H267" s="151">
        <v>3.7970000000000002</v>
      </c>
      <c r="I267" s="152"/>
      <c r="J267" s="153">
        <f>ROUND(I267*H267,2)</f>
        <v>0</v>
      </c>
      <c r="K267" s="154"/>
      <c r="L267" s="30"/>
      <c r="M267" s="155" t="s">
        <v>1</v>
      </c>
      <c r="N267" s="156" t="s">
        <v>43</v>
      </c>
      <c r="O267" s="54"/>
      <c r="P267" s="157">
        <f>O267*H267</f>
        <v>0</v>
      </c>
      <c r="Q267" s="157">
        <v>1.2279999999999999E-2</v>
      </c>
      <c r="R267" s="157">
        <f>Q267*H267</f>
        <v>4.6627160000000001E-2</v>
      </c>
      <c r="S267" s="157">
        <v>0</v>
      </c>
      <c r="T267" s="158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59" t="s">
        <v>286</v>
      </c>
      <c r="AT267" s="159" t="s">
        <v>240</v>
      </c>
      <c r="AU267" s="159" t="s">
        <v>89</v>
      </c>
      <c r="AY267" s="14" t="s">
        <v>237</v>
      </c>
      <c r="BE267" s="160">
        <f>IF(N267="základná",J267,0)</f>
        <v>0</v>
      </c>
      <c r="BF267" s="160">
        <f>IF(N267="znížená",J267,0)</f>
        <v>0</v>
      </c>
      <c r="BG267" s="160">
        <f>IF(N267="zákl. prenesená",J267,0)</f>
        <v>0</v>
      </c>
      <c r="BH267" s="160">
        <f>IF(N267="zníž. prenesená",J267,0)</f>
        <v>0</v>
      </c>
      <c r="BI267" s="160">
        <f>IF(N267="nulová",J267,0)</f>
        <v>0</v>
      </c>
      <c r="BJ267" s="14" t="s">
        <v>89</v>
      </c>
      <c r="BK267" s="160">
        <f>ROUND(I267*H267,2)</f>
        <v>0</v>
      </c>
      <c r="BL267" s="14" t="s">
        <v>286</v>
      </c>
      <c r="BM267" s="159" t="s">
        <v>1503</v>
      </c>
    </row>
    <row r="268" spans="1:65" s="2" customFormat="1" ht="33" customHeight="1" x14ac:dyDescent="0.2">
      <c r="A268" s="29"/>
      <c r="B268" s="146"/>
      <c r="C268" s="147" t="s">
        <v>559</v>
      </c>
      <c r="D268" s="147" t="s">
        <v>240</v>
      </c>
      <c r="E268" s="148"/>
      <c r="F268" s="149" t="s">
        <v>1504</v>
      </c>
      <c r="G268" s="150" t="s">
        <v>242</v>
      </c>
      <c r="H268" s="151">
        <v>4.95</v>
      </c>
      <c r="I268" s="152"/>
      <c r="J268" s="153">
        <f>ROUND(I268*H268,2)</f>
        <v>0</v>
      </c>
      <c r="K268" s="154"/>
      <c r="L268" s="30"/>
      <c r="M268" s="155" t="s">
        <v>1</v>
      </c>
      <c r="N268" s="156" t="s">
        <v>43</v>
      </c>
      <c r="O268" s="54"/>
      <c r="P268" s="157">
        <f>O268*H268</f>
        <v>0</v>
      </c>
      <c r="Q268" s="157">
        <v>1.184E-2</v>
      </c>
      <c r="R268" s="157">
        <f>Q268*H268</f>
        <v>5.8608E-2</v>
      </c>
      <c r="S268" s="157">
        <v>0</v>
      </c>
      <c r="T268" s="158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59" t="s">
        <v>286</v>
      </c>
      <c r="AT268" s="159" t="s">
        <v>240</v>
      </c>
      <c r="AU268" s="159" t="s">
        <v>89</v>
      </c>
      <c r="AY268" s="14" t="s">
        <v>237</v>
      </c>
      <c r="BE268" s="160">
        <f>IF(N268="základná",J268,0)</f>
        <v>0</v>
      </c>
      <c r="BF268" s="160">
        <f>IF(N268="znížená",J268,0)</f>
        <v>0</v>
      </c>
      <c r="BG268" s="160">
        <f>IF(N268="zákl. prenesená",J268,0)</f>
        <v>0</v>
      </c>
      <c r="BH268" s="160">
        <f>IF(N268="zníž. prenesená",J268,0)</f>
        <v>0</v>
      </c>
      <c r="BI268" s="160">
        <f>IF(N268="nulová",J268,0)</f>
        <v>0</v>
      </c>
      <c r="BJ268" s="14" t="s">
        <v>89</v>
      </c>
      <c r="BK268" s="160">
        <f>ROUND(I268*H268,2)</f>
        <v>0</v>
      </c>
      <c r="BL268" s="14" t="s">
        <v>286</v>
      </c>
      <c r="BM268" s="159" t="s">
        <v>1505</v>
      </c>
    </row>
    <row r="269" spans="1:65" s="2" customFormat="1" ht="21.75" customHeight="1" x14ac:dyDescent="0.2">
      <c r="A269" s="29"/>
      <c r="B269" s="146"/>
      <c r="C269" s="147" t="s">
        <v>678</v>
      </c>
      <c r="D269" s="147" t="s">
        <v>240</v>
      </c>
      <c r="E269" s="148"/>
      <c r="F269" s="149" t="s">
        <v>1506</v>
      </c>
      <c r="G269" s="150" t="s">
        <v>307</v>
      </c>
      <c r="H269" s="151">
        <v>1</v>
      </c>
      <c r="I269" s="152"/>
      <c r="J269" s="153">
        <f>ROUND(I269*H269,2)</f>
        <v>0</v>
      </c>
      <c r="K269" s="154"/>
      <c r="L269" s="30"/>
      <c r="M269" s="155" t="s">
        <v>1</v>
      </c>
      <c r="N269" s="156" t="s">
        <v>43</v>
      </c>
      <c r="O269" s="54"/>
      <c r="P269" s="157">
        <f>O269*H269</f>
        <v>0</v>
      </c>
      <c r="Q269" s="157">
        <v>2.2000000000000001E-4</v>
      </c>
      <c r="R269" s="157">
        <f>Q269*H269</f>
        <v>2.2000000000000001E-4</v>
      </c>
      <c r="S269" s="157">
        <v>0</v>
      </c>
      <c r="T269" s="158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59" t="s">
        <v>286</v>
      </c>
      <c r="AT269" s="159" t="s">
        <v>240</v>
      </c>
      <c r="AU269" s="159" t="s">
        <v>89</v>
      </c>
      <c r="AY269" s="14" t="s">
        <v>237</v>
      </c>
      <c r="BE269" s="160">
        <f>IF(N269="základná",J269,0)</f>
        <v>0</v>
      </c>
      <c r="BF269" s="160">
        <f>IF(N269="znížená",J269,0)</f>
        <v>0</v>
      </c>
      <c r="BG269" s="160">
        <f>IF(N269="zákl. prenesená",J269,0)</f>
        <v>0</v>
      </c>
      <c r="BH269" s="160">
        <f>IF(N269="zníž. prenesená",J269,0)</f>
        <v>0</v>
      </c>
      <c r="BI269" s="160">
        <f>IF(N269="nulová",J269,0)</f>
        <v>0</v>
      </c>
      <c r="BJ269" s="14" t="s">
        <v>89</v>
      </c>
      <c r="BK269" s="160">
        <f>ROUND(I269*H269,2)</f>
        <v>0</v>
      </c>
      <c r="BL269" s="14" t="s">
        <v>286</v>
      </c>
      <c r="BM269" s="159" t="s">
        <v>1507</v>
      </c>
    </row>
    <row r="270" spans="1:65" s="2" customFormat="1" ht="21.75" customHeight="1" x14ac:dyDescent="0.2">
      <c r="A270" s="29"/>
      <c r="B270" s="146"/>
      <c r="C270" s="161" t="s">
        <v>561</v>
      </c>
      <c r="D270" s="161" t="s">
        <v>310</v>
      </c>
      <c r="E270" s="162"/>
      <c r="F270" s="163" t="s">
        <v>1508</v>
      </c>
      <c r="G270" s="164" t="s">
        <v>307</v>
      </c>
      <c r="H270" s="165">
        <v>1</v>
      </c>
      <c r="I270" s="166"/>
      <c r="J270" s="167">
        <f>ROUND(I270*H270,2)</f>
        <v>0</v>
      </c>
      <c r="K270" s="168"/>
      <c r="L270" s="169"/>
      <c r="M270" s="170" t="s">
        <v>1</v>
      </c>
      <c r="N270" s="171" t="s">
        <v>43</v>
      </c>
      <c r="O270" s="54"/>
      <c r="P270" s="157">
        <f>O270*H270</f>
        <v>0</v>
      </c>
      <c r="Q270" s="157">
        <v>1.4E-3</v>
      </c>
      <c r="R270" s="157">
        <f>Q270*H270</f>
        <v>1.4E-3</v>
      </c>
      <c r="S270" s="157">
        <v>0</v>
      </c>
      <c r="T270" s="158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59" t="s">
        <v>312</v>
      </c>
      <c r="AT270" s="159" t="s">
        <v>310</v>
      </c>
      <c r="AU270" s="159" t="s">
        <v>89</v>
      </c>
      <c r="AY270" s="14" t="s">
        <v>237</v>
      </c>
      <c r="BE270" s="160">
        <f>IF(N270="základná",J270,0)</f>
        <v>0</v>
      </c>
      <c r="BF270" s="160">
        <f>IF(N270="znížená",J270,0)</f>
        <v>0</v>
      </c>
      <c r="BG270" s="160">
        <f>IF(N270="zákl. prenesená",J270,0)</f>
        <v>0</v>
      </c>
      <c r="BH270" s="160">
        <f>IF(N270="zníž. prenesená",J270,0)</f>
        <v>0</v>
      </c>
      <c r="BI270" s="160">
        <f>IF(N270="nulová",J270,0)</f>
        <v>0</v>
      </c>
      <c r="BJ270" s="14" t="s">
        <v>89</v>
      </c>
      <c r="BK270" s="160">
        <f>ROUND(I270*H270,2)</f>
        <v>0</v>
      </c>
      <c r="BL270" s="14" t="s">
        <v>286</v>
      </c>
      <c r="BM270" s="159" t="s">
        <v>1509</v>
      </c>
    </row>
    <row r="271" spans="1:65" s="2" customFormat="1" ht="21.75" customHeight="1" x14ac:dyDescent="0.2">
      <c r="A271" s="29"/>
      <c r="B271" s="146"/>
      <c r="C271" s="147" t="s">
        <v>683</v>
      </c>
      <c r="D271" s="147" t="s">
        <v>240</v>
      </c>
      <c r="E271" s="148"/>
      <c r="F271" s="149" t="s">
        <v>348</v>
      </c>
      <c r="G271" s="150" t="s">
        <v>266</v>
      </c>
      <c r="H271" s="151">
        <v>0.02</v>
      </c>
      <c r="I271" s="152"/>
      <c r="J271" s="153">
        <f>ROUND(I271*H271,2)</f>
        <v>0</v>
      </c>
      <c r="K271" s="154"/>
      <c r="L271" s="30"/>
      <c r="M271" s="155" t="s">
        <v>1</v>
      </c>
      <c r="N271" s="156" t="s">
        <v>43</v>
      </c>
      <c r="O271" s="54"/>
      <c r="P271" s="157">
        <f>O271*H271</f>
        <v>0</v>
      </c>
      <c r="Q271" s="157">
        <v>0</v>
      </c>
      <c r="R271" s="157">
        <f>Q271*H271</f>
        <v>0</v>
      </c>
      <c r="S271" s="157">
        <v>0</v>
      </c>
      <c r="T271" s="158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59" t="s">
        <v>286</v>
      </c>
      <c r="AT271" s="159" t="s">
        <v>240</v>
      </c>
      <c r="AU271" s="159" t="s">
        <v>89</v>
      </c>
      <c r="AY271" s="14" t="s">
        <v>237</v>
      </c>
      <c r="BE271" s="160">
        <f>IF(N271="základná",J271,0)</f>
        <v>0</v>
      </c>
      <c r="BF271" s="160">
        <f>IF(N271="znížená",J271,0)</f>
        <v>0</v>
      </c>
      <c r="BG271" s="160">
        <f>IF(N271="zákl. prenesená",J271,0)</f>
        <v>0</v>
      </c>
      <c r="BH271" s="160">
        <f>IF(N271="zníž. prenesená",J271,0)</f>
        <v>0</v>
      </c>
      <c r="BI271" s="160">
        <f>IF(N271="nulová",J271,0)</f>
        <v>0</v>
      </c>
      <c r="BJ271" s="14" t="s">
        <v>89</v>
      </c>
      <c r="BK271" s="160">
        <f>ROUND(I271*H271,2)</f>
        <v>0</v>
      </c>
      <c r="BL271" s="14" t="s">
        <v>286</v>
      </c>
      <c r="BM271" s="159" t="s">
        <v>1510</v>
      </c>
    </row>
    <row r="272" spans="1:65" s="12" customFormat="1" ht="22.95" customHeight="1" x14ac:dyDescent="0.25">
      <c r="B272" s="134"/>
      <c r="D272" s="135" t="s">
        <v>76</v>
      </c>
      <c r="E272" s="144"/>
      <c r="F272" s="144" t="s">
        <v>1511</v>
      </c>
      <c r="I272" s="137"/>
      <c r="J272" s="145">
        <f>BK272</f>
        <v>0</v>
      </c>
      <c r="L272" s="134"/>
      <c r="M272" s="138"/>
      <c r="N272" s="139"/>
      <c r="O272" s="139"/>
      <c r="P272" s="140">
        <f>SUM(P273:P299)</f>
        <v>0</v>
      </c>
      <c r="Q272" s="139"/>
      <c r="R272" s="140">
        <f>SUM(R273:R299)</f>
        <v>3.5121751199999998</v>
      </c>
      <c r="S272" s="139"/>
      <c r="T272" s="141">
        <f>SUM(T273:T299)</f>
        <v>0</v>
      </c>
      <c r="AR272" s="135" t="s">
        <v>89</v>
      </c>
      <c r="AT272" s="142" t="s">
        <v>76</v>
      </c>
      <c r="AU272" s="142" t="s">
        <v>83</v>
      </c>
      <c r="AY272" s="135" t="s">
        <v>237</v>
      </c>
      <c r="BK272" s="143">
        <f>SUM(BK273:BK299)</f>
        <v>0</v>
      </c>
    </row>
    <row r="273" spans="1:65" s="2" customFormat="1" ht="33" customHeight="1" x14ac:dyDescent="0.2">
      <c r="A273" s="29"/>
      <c r="B273" s="146"/>
      <c r="C273" s="147" t="s">
        <v>563</v>
      </c>
      <c r="D273" s="147" t="s">
        <v>240</v>
      </c>
      <c r="E273" s="148"/>
      <c r="F273" s="149" t="s">
        <v>1512</v>
      </c>
      <c r="G273" s="150" t="s">
        <v>242</v>
      </c>
      <c r="H273" s="151">
        <v>158.32900000000001</v>
      </c>
      <c r="I273" s="152"/>
      <c r="J273" s="153">
        <f t="shared" ref="J273:J299" si="70">ROUND(I273*H273,2)</f>
        <v>0</v>
      </c>
      <c r="K273" s="154"/>
      <c r="L273" s="30"/>
      <c r="M273" s="155" t="s">
        <v>1</v>
      </c>
      <c r="N273" s="156" t="s">
        <v>43</v>
      </c>
      <c r="O273" s="54"/>
      <c r="P273" s="157">
        <f t="shared" ref="P273:P299" si="71">O273*H273</f>
        <v>0</v>
      </c>
      <c r="Q273" s="157">
        <v>2.0000000000000002E-5</v>
      </c>
      <c r="R273" s="157">
        <f t="shared" ref="R273:R299" si="72">Q273*H273</f>
        <v>3.1665800000000004E-3</v>
      </c>
      <c r="S273" s="157">
        <v>0</v>
      </c>
      <c r="T273" s="158">
        <f t="shared" ref="T273:T299" si="73"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59" t="s">
        <v>286</v>
      </c>
      <c r="AT273" s="159" t="s">
        <v>240</v>
      </c>
      <c r="AU273" s="159" t="s">
        <v>89</v>
      </c>
      <c r="AY273" s="14" t="s">
        <v>237</v>
      </c>
      <c r="BE273" s="160">
        <f t="shared" ref="BE273:BE299" si="74">IF(N273="základná",J273,0)</f>
        <v>0</v>
      </c>
      <c r="BF273" s="160">
        <f t="shared" ref="BF273:BF299" si="75">IF(N273="znížená",J273,0)</f>
        <v>0</v>
      </c>
      <c r="BG273" s="160">
        <f t="shared" ref="BG273:BG299" si="76">IF(N273="zákl. prenesená",J273,0)</f>
        <v>0</v>
      </c>
      <c r="BH273" s="160">
        <f t="shared" ref="BH273:BH299" si="77">IF(N273="zníž. prenesená",J273,0)</f>
        <v>0</v>
      </c>
      <c r="BI273" s="160">
        <f t="shared" ref="BI273:BI299" si="78">IF(N273="nulová",J273,0)</f>
        <v>0</v>
      </c>
      <c r="BJ273" s="14" t="s">
        <v>89</v>
      </c>
      <c r="BK273" s="160">
        <f t="shared" ref="BK273:BK299" si="79">ROUND(I273*H273,2)</f>
        <v>0</v>
      </c>
      <c r="BL273" s="14" t="s">
        <v>286</v>
      </c>
      <c r="BM273" s="159" t="s">
        <v>1513</v>
      </c>
    </row>
    <row r="274" spans="1:65" s="2" customFormat="1" ht="21.75" customHeight="1" x14ac:dyDescent="0.2">
      <c r="A274" s="29"/>
      <c r="B274" s="146"/>
      <c r="C274" s="147" t="s">
        <v>688</v>
      </c>
      <c r="D274" s="147" t="s">
        <v>240</v>
      </c>
      <c r="E274" s="148"/>
      <c r="F274" s="149" t="s">
        <v>1514</v>
      </c>
      <c r="G274" s="150" t="s">
        <v>376</v>
      </c>
      <c r="H274" s="151">
        <v>158.32900000000001</v>
      </c>
      <c r="I274" s="152"/>
      <c r="J274" s="153">
        <f t="shared" si="70"/>
        <v>0</v>
      </c>
      <c r="K274" s="154"/>
      <c r="L274" s="30"/>
      <c r="M274" s="155" t="s">
        <v>1</v>
      </c>
      <c r="N274" s="156" t="s">
        <v>43</v>
      </c>
      <c r="O274" s="54"/>
      <c r="P274" s="157">
        <f t="shared" si="71"/>
        <v>0</v>
      </c>
      <c r="Q274" s="157">
        <v>6.0000000000000002E-5</v>
      </c>
      <c r="R274" s="157">
        <f t="shared" si="72"/>
        <v>9.4997400000000013E-3</v>
      </c>
      <c r="S274" s="157">
        <v>0</v>
      </c>
      <c r="T274" s="158">
        <f t="shared" si="7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59" t="s">
        <v>286</v>
      </c>
      <c r="AT274" s="159" t="s">
        <v>240</v>
      </c>
      <c r="AU274" s="159" t="s">
        <v>89</v>
      </c>
      <c r="AY274" s="14" t="s">
        <v>237</v>
      </c>
      <c r="BE274" s="160">
        <f t="shared" si="74"/>
        <v>0</v>
      </c>
      <c r="BF274" s="160">
        <f t="shared" si="75"/>
        <v>0</v>
      </c>
      <c r="BG274" s="160">
        <f t="shared" si="76"/>
        <v>0</v>
      </c>
      <c r="BH274" s="160">
        <f t="shared" si="77"/>
        <v>0</v>
      </c>
      <c r="BI274" s="160">
        <f t="shared" si="78"/>
        <v>0</v>
      </c>
      <c r="BJ274" s="14" t="s">
        <v>89</v>
      </c>
      <c r="BK274" s="160">
        <f t="shared" si="79"/>
        <v>0</v>
      </c>
      <c r="BL274" s="14" t="s">
        <v>286</v>
      </c>
      <c r="BM274" s="159" t="s">
        <v>1515</v>
      </c>
    </row>
    <row r="275" spans="1:65" s="2" customFormat="1" ht="21.75" customHeight="1" x14ac:dyDescent="0.2">
      <c r="A275" s="29"/>
      <c r="B275" s="146"/>
      <c r="C275" s="161" t="s">
        <v>565</v>
      </c>
      <c r="D275" s="161" t="s">
        <v>310</v>
      </c>
      <c r="E275" s="162"/>
      <c r="F275" s="163" t="s">
        <v>1516</v>
      </c>
      <c r="G275" s="164" t="s">
        <v>491</v>
      </c>
      <c r="H275" s="165">
        <v>6.4269999999999996</v>
      </c>
      <c r="I275" s="166"/>
      <c r="J275" s="167">
        <f t="shared" si="70"/>
        <v>0</v>
      </c>
      <c r="K275" s="168"/>
      <c r="L275" s="169"/>
      <c r="M275" s="170" t="s">
        <v>1</v>
      </c>
      <c r="N275" s="171" t="s">
        <v>43</v>
      </c>
      <c r="O275" s="54"/>
      <c r="P275" s="157">
        <f t="shared" si="71"/>
        <v>0</v>
      </c>
      <c r="Q275" s="157">
        <v>0.5</v>
      </c>
      <c r="R275" s="157">
        <f t="shared" si="72"/>
        <v>3.2134999999999998</v>
      </c>
      <c r="S275" s="157">
        <v>0</v>
      </c>
      <c r="T275" s="158">
        <f t="shared" si="7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59" t="s">
        <v>312</v>
      </c>
      <c r="AT275" s="159" t="s">
        <v>310</v>
      </c>
      <c r="AU275" s="159" t="s">
        <v>89</v>
      </c>
      <c r="AY275" s="14" t="s">
        <v>237</v>
      </c>
      <c r="BE275" s="160">
        <f t="shared" si="74"/>
        <v>0</v>
      </c>
      <c r="BF275" s="160">
        <f t="shared" si="75"/>
        <v>0</v>
      </c>
      <c r="BG275" s="160">
        <f t="shared" si="76"/>
        <v>0</v>
      </c>
      <c r="BH275" s="160">
        <f t="shared" si="77"/>
        <v>0</v>
      </c>
      <c r="BI275" s="160">
        <f t="shared" si="78"/>
        <v>0</v>
      </c>
      <c r="BJ275" s="14" t="s">
        <v>89</v>
      </c>
      <c r="BK275" s="160">
        <f t="shared" si="79"/>
        <v>0</v>
      </c>
      <c r="BL275" s="14" t="s">
        <v>286</v>
      </c>
      <c r="BM275" s="159" t="s">
        <v>1517</v>
      </c>
    </row>
    <row r="276" spans="1:65" s="2" customFormat="1" ht="33" customHeight="1" x14ac:dyDescent="0.2">
      <c r="A276" s="29"/>
      <c r="B276" s="146"/>
      <c r="C276" s="147" t="s">
        <v>693</v>
      </c>
      <c r="D276" s="147" t="s">
        <v>240</v>
      </c>
      <c r="E276" s="148"/>
      <c r="F276" s="149" t="s">
        <v>1518</v>
      </c>
      <c r="G276" s="150" t="s">
        <v>307</v>
      </c>
      <c r="H276" s="151">
        <v>98</v>
      </c>
      <c r="I276" s="152"/>
      <c r="J276" s="153">
        <f t="shared" si="70"/>
        <v>0</v>
      </c>
      <c r="K276" s="154"/>
      <c r="L276" s="30"/>
      <c r="M276" s="155" t="s">
        <v>1</v>
      </c>
      <c r="N276" s="156" t="s">
        <v>43</v>
      </c>
      <c r="O276" s="54"/>
      <c r="P276" s="157">
        <f t="shared" si="71"/>
        <v>0</v>
      </c>
      <c r="Q276" s="157">
        <v>0</v>
      </c>
      <c r="R276" s="157">
        <f t="shared" si="72"/>
        <v>0</v>
      </c>
      <c r="S276" s="157">
        <v>0</v>
      </c>
      <c r="T276" s="158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59" t="s">
        <v>286</v>
      </c>
      <c r="AT276" s="159" t="s">
        <v>240</v>
      </c>
      <c r="AU276" s="159" t="s">
        <v>89</v>
      </c>
      <c r="AY276" s="14" t="s">
        <v>237</v>
      </c>
      <c r="BE276" s="160">
        <f t="shared" si="74"/>
        <v>0</v>
      </c>
      <c r="BF276" s="160">
        <f t="shared" si="75"/>
        <v>0</v>
      </c>
      <c r="BG276" s="160">
        <f t="shared" si="76"/>
        <v>0</v>
      </c>
      <c r="BH276" s="160">
        <f t="shared" si="77"/>
        <v>0</v>
      </c>
      <c r="BI276" s="160">
        <f t="shared" si="78"/>
        <v>0</v>
      </c>
      <c r="BJ276" s="14" t="s">
        <v>89</v>
      </c>
      <c r="BK276" s="160">
        <f t="shared" si="79"/>
        <v>0</v>
      </c>
      <c r="BL276" s="14" t="s">
        <v>286</v>
      </c>
      <c r="BM276" s="159" t="s">
        <v>1519</v>
      </c>
    </row>
    <row r="277" spans="1:65" s="2" customFormat="1" ht="16.5" customHeight="1" x14ac:dyDescent="0.2">
      <c r="A277" s="29"/>
      <c r="B277" s="146"/>
      <c r="C277" s="161" t="s">
        <v>566</v>
      </c>
      <c r="D277" s="161" t="s">
        <v>310</v>
      </c>
      <c r="E277" s="162"/>
      <c r="F277" s="163" t="s">
        <v>1520</v>
      </c>
      <c r="G277" s="164" t="s">
        <v>307</v>
      </c>
      <c r="H277" s="165">
        <v>98</v>
      </c>
      <c r="I277" s="166"/>
      <c r="J277" s="167">
        <f t="shared" si="70"/>
        <v>0</v>
      </c>
      <c r="K277" s="168"/>
      <c r="L277" s="169"/>
      <c r="M277" s="170" t="s">
        <v>1</v>
      </c>
      <c r="N277" s="171" t="s">
        <v>43</v>
      </c>
      <c r="O277" s="54"/>
      <c r="P277" s="157">
        <f t="shared" si="71"/>
        <v>0</v>
      </c>
      <c r="Q277" s="157">
        <v>0</v>
      </c>
      <c r="R277" s="157">
        <f t="shared" si="72"/>
        <v>0</v>
      </c>
      <c r="S277" s="157">
        <v>0</v>
      </c>
      <c r="T277" s="158">
        <f t="shared" si="7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59" t="s">
        <v>312</v>
      </c>
      <c r="AT277" s="159" t="s">
        <v>310</v>
      </c>
      <c r="AU277" s="159" t="s">
        <v>89</v>
      </c>
      <c r="AY277" s="14" t="s">
        <v>237</v>
      </c>
      <c r="BE277" s="160">
        <f t="shared" si="74"/>
        <v>0</v>
      </c>
      <c r="BF277" s="160">
        <f t="shared" si="75"/>
        <v>0</v>
      </c>
      <c r="BG277" s="160">
        <f t="shared" si="76"/>
        <v>0</v>
      </c>
      <c r="BH277" s="160">
        <f t="shared" si="77"/>
        <v>0</v>
      </c>
      <c r="BI277" s="160">
        <f t="shared" si="78"/>
        <v>0</v>
      </c>
      <c r="BJ277" s="14" t="s">
        <v>89</v>
      </c>
      <c r="BK277" s="160">
        <f t="shared" si="79"/>
        <v>0</v>
      </c>
      <c r="BL277" s="14" t="s">
        <v>286</v>
      </c>
      <c r="BM277" s="159" t="s">
        <v>1521</v>
      </c>
    </row>
    <row r="278" spans="1:65" s="2" customFormat="1" ht="21.75" customHeight="1" x14ac:dyDescent="0.2">
      <c r="A278" s="29"/>
      <c r="B278" s="146"/>
      <c r="C278" s="147" t="s">
        <v>697</v>
      </c>
      <c r="D278" s="147" t="s">
        <v>240</v>
      </c>
      <c r="E278" s="148"/>
      <c r="F278" s="149" t="s">
        <v>1522</v>
      </c>
      <c r="G278" s="150" t="s">
        <v>491</v>
      </c>
      <c r="H278" s="151">
        <v>6.18</v>
      </c>
      <c r="I278" s="152"/>
      <c r="J278" s="153">
        <f t="shared" si="70"/>
        <v>0</v>
      </c>
      <c r="K278" s="154"/>
      <c r="L278" s="30"/>
      <c r="M278" s="155" t="s">
        <v>1</v>
      </c>
      <c r="N278" s="156" t="s">
        <v>43</v>
      </c>
      <c r="O278" s="54"/>
      <c r="P278" s="157">
        <f t="shared" si="71"/>
        <v>0</v>
      </c>
      <c r="Q278" s="157">
        <v>7.5599999999999999E-3</v>
      </c>
      <c r="R278" s="157">
        <f t="shared" si="72"/>
        <v>4.67208E-2</v>
      </c>
      <c r="S278" s="157">
        <v>0</v>
      </c>
      <c r="T278" s="158">
        <f t="shared" si="7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59" t="s">
        <v>286</v>
      </c>
      <c r="AT278" s="159" t="s">
        <v>240</v>
      </c>
      <c r="AU278" s="159" t="s">
        <v>89</v>
      </c>
      <c r="AY278" s="14" t="s">
        <v>237</v>
      </c>
      <c r="BE278" s="160">
        <f t="shared" si="74"/>
        <v>0</v>
      </c>
      <c r="BF278" s="160">
        <f t="shared" si="75"/>
        <v>0</v>
      </c>
      <c r="BG278" s="160">
        <f t="shared" si="76"/>
        <v>0</v>
      </c>
      <c r="BH278" s="160">
        <f t="shared" si="77"/>
        <v>0</v>
      </c>
      <c r="BI278" s="160">
        <f t="shared" si="78"/>
        <v>0</v>
      </c>
      <c r="BJ278" s="14" t="s">
        <v>89</v>
      </c>
      <c r="BK278" s="160">
        <f t="shared" si="79"/>
        <v>0</v>
      </c>
      <c r="BL278" s="14" t="s">
        <v>286</v>
      </c>
      <c r="BM278" s="159" t="s">
        <v>1523</v>
      </c>
    </row>
    <row r="279" spans="1:65" s="2" customFormat="1" ht="16.5" customHeight="1" x14ac:dyDescent="0.2">
      <c r="A279" s="29"/>
      <c r="B279" s="146"/>
      <c r="C279" s="161" t="s">
        <v>568</v>
      </c>
      <c r="D279" s="161" t="s">
        <v>310</v>
      </c>
      <c r="E279" s="162"/>
      <c r="F279" s="163" t="s">
        <v>1524</v>
      </c>
      <c r="G279" s="164" t="s">
        <v>307</v>
      </c>
      <c r="H279" s="165">
        <v>170</v>
      </c>
      <c r="I279" s="166"/>
      <c r="J279" s="167">
        <f t="shared" si="70"/>
        <v>0</v>
      </c>
      <c r="K279" s="168"/>
      <c r="L279" s="169"/>
      <c r="M279" s="170" t="s">
        <v>1</v>
      </c>
      <c r="N279" s="171" t="s">
        <v>43</v>
      </c>
      <c r="O279" s="54"/>
      <c r="P279" s="157">
        <f t="shared" si="71"/>
        <v>0</v>
      </c>
      <c r="Q279" s="157">
        <v>6.0000000000000002E-5</v>
      </c>
      <c r="R279" s="157">
        <f t="shared" si="72"/>
        <v>1.0200000000000001E-2</v>
      </c>
      <c r="S279" s="157">
        <v>0</v>
      </c>
      <c r="T279" s="158">
        <f t="shared" si="7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59" t="s">
        <v>262</v>
      </c>
      <c r="AT279" s="159" t="s">
        <v>310</v>
      </c>
      <c r="AU279" s="159" t="s">
        <v>89</v>
      </c>
      <c r="AY279" s="14" t="s">
        <v>237</v>
      </c>
      <c r="BE279" s="160">
        <f t="shared" si="74"/>
        <v>0</v>
      </c>
      <c r="BF279" s="160">
        <f t="shared" si="75"/>
        <v>0</v>
      </c>
      <c r="BG279" s="160">
        <f t="shared" si="76"/>
        <v>0</v>
      </c>
      <c r="BH279" s="160">
        <f t="shared" si="77"/>
        <v>0</v>
      </c>
      <c r="BI279" s="160">
        <f t="shared" si="78"/>
        <v>0</v>
      </c>
      <c r="BJ279" s="14" t="s">
        <v>89</v>
      </c>
      <c r="BK279" s="160">
        <f t="shared" si="79"/>
        <v>0</v>
      </c>
      <c r="BL279" s="14" t="s">
        <v>243</v>
      </c>
      <c r="BM279" s="159" t="s">
        <v>1525</v>
      </c>
    </row>
    <row r="280" spans="1:65" s="2" customFormat="1" ht="16.5" customHeight="1" x14ac:dyDescent="0.2">
      <c r="A280" s="29"/>
      <c r="B280" s="146"/>
      <c r="C280" s="161" t="s">
        <v>701</v>
      </c>
      <c r="D280" s="161" t="s">
        <v>310</v>
      </c>
      <c r="E280" s="162"/>
      <c r="F280" s="163" t="s">
        <v>1526</v>
      </c>
      <c r="G280" s="164" t="s">
        <v>307</v>
      </c>
      <c r="H280" s="165">
        <v>228</v>
      </c>
      <c r="I280" s="166"/>
      <c r="J280" s="167">
        <f t="shared" si="70"/>
        <v>0</v>
      </c>
      <c r="K280" s="168"/>
      <c r="L280" s="169"/>
      <c r="M280" s="170" t="s">
        <v>1</v>
      </c>
      <c r="N280" s="171" t="s">
        <v>43</v>
      </c>
      <c r="O280" s="54"/>
      <c r="P280" s="157">
        <f t="shared" si="71"/>
        <v>0</v>
      </c>
      <c r="Q280" s="157">
        <v>4.0000000000000003E-5</v>
      </c>
      <c r="R280" s="157">
        <f t="shared" si="72"/>
        <v>9.1200000000000014E-3</v>
      </c>
      <c r="S280" s="157">
        <v>0</v>
      </c>
      <c r="T280" s="158">
        <f t="shared" si="7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59" t="s">
        <v>262</v>
      </c>
      <c r="AT280" s="159" t="s">
        <v>310</v>
      </c>
      <c r="AU280" s="159" t="s">
        <v>89</v>
      </c>
      <c r="AY280" s="14" t="s">
        <v>237</v>
      </c>
      <c r="BE280" s="160">
        <f t="shared" si="74"/>
        <v>0</v>
      </c>
      <c r="BF280" s="160">
        <f t="shared" si="75"/>
        <v>0</v>
      </c>
      <c r="BG280" s="160">
        <f t="shared" si="76"/>
        <v>0</v>
      </c>
      <c r="BH280" s="160">
        <f t="shared" si="77"/>
        <v>0</v>
      </c>
      <c r="BI280" s="160">
        <f t="shared" si="78"/>
        <v>0</v>
      </c>
      <c r="BJ280" s="14" t="s">
        <v>89</v>
      </c>
      <c r="BK280" s="160">
        <f t="shared" si="79"/>
        <v>0</v>
      </c>
      <c r="BL280" s="14" t="s">
        <v>243</v>
      </c>
      <c r="BM280" s="159" t="s">
        <v>1527</v>
      </c>
    </row>
    <row r="281" spans="1:65" s="2" customFormat="1" ht="21.75" customHeight="1" x14ac:dyDescent="0.2">
      <c r="A281" s="29"/>
      <c r="B281" s="146"/>
      <c r="C281" s="161" t="s">
        <v>570</v>
      </c>
      <c r="D281" s="161" t="s">
        <v>310</v>
      </c>
      <c r="E281" s="162"/>
      <c r="F281" s="163" t="s">
        <v>1528</v>
      </c>
      <c r="G281" s="164" t="s">
        <v>307</v>
      </c>
      <c r="H281" s="165">
        <v>90</v>
      </c>
      <c r="I281" s="166"/>
      <c r="J281" s="167">
        <f t="shared" si="70"/>
        <v>0</v>
      </c>
      <c r="K281" s="168"/>
      <c r="L281" s="169"/>
      <c r="M281" s="170" t="s">
        <v>1</v>
      </c>
      <c r="N281" s="171" t="s">
        <v>43</v>
      </c>
      <c r="O281" s="54"/>
      <c r="P281" s="157">
        <f t="shared" si="71"/>
        <v>0</v>
      </c>
      <c r="Q281" s="157">
        <v>0</v>
      </c>
      <c r="R281" s="157">
        <f t="shared" si="72"/>
        <v>0</v>
      </c>
      <c r="S281" s="157">
        <v>0</v>
      </c>
      <c r="T281" s="158">
        <f t="shared" si="7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59" t="s">
        <v>262</v>
      </c>
      <c r="AT281" s="159" t="s">
        <v>310</v>
      </c>
      <c r="AU281" s="159" t="s">
        <v>89</v>
      </c>
      <c r="AY281" s="14" t="s">
        <v>237</v>
      </c>
      <c r="BE281" s="160">
        <f t="shared" si="74"/>
        <v>0</v>
      </c>
      <c r="BF281" s="160">
        <f t="shared" si="75"/>
        <v>0</v>
      </c>
      <c r="BG281" s="160">
        <f t="shared" si="76"/>
        <v>0</v>
      </c>
      <c r="BH281" s="160">
        <f t="shared" si="77"/>
        <v>0</v>
      </c>
      <c r="BI281" s="160">
        <f t="shared" si="78"/>
        <v>0</v>
      </c>
      <c r="BJ281" s="14" t="s">
        <v>89</v>
      </c>
      <c r="BK281" s="160">
        <f t="shared" si="79"/>
        <v>0</v>
      </c>
      <c r="BL281" s="14" t="s">
        <v>243</v>
      </c>
      <c r="BM281" s="159" t="s">
        <v>1529</v>
      </c>
    </row>
    <row r="282" spans="1:65" s="2" customFormat="1" ht="16.5" customHeight="1" x14ac:dyDescent="0.2">
      <c r="A282" s="29"/>
      <c r="B282" s="146"/>
      <c r="C282" s="161" t="s">
        <v>705</v>
      </c>
      <c r="D282" s="161" t="s">
        <v>310</v>
      </c>
      <c r="E282" s="162"/>
      <c r="F282" s="163" t="s">
        <v>1530</v>
      </c>
      <c r="G282" s="164" t="s">
        <v>1531</v>
      </c>
      <c r="H282" s="165">
        <v>0.09</v>
      </c>
      <c r="I282" s="166"/>
      <c r="J282" s="167">
        <f t="shared" si="70"/>
        <v>0</v>
      </c>
      <c r="K282" s="168"/>
      <c r="L282" s="169"/>
      <c r="M282" s="170" t="s">
        <v>1</v>
      </c>
      <c r="N282" s="171" t="s">
        <v>43</v>
      </c>
      <c r="O282" s="54"/>
      <c r="P282" s="157">
        <f t="shared" si="71"/>
        <v>0</v>
      </c>
      <c r="Q282" s="157">
        <v>1.12E-2</v>
      </c>
      <c r="R282" s="157">
        <f t="shared" si="72"/>
        <v>1.008E-3</v>
      </c>
      <c r="S282" s="157">
        <v>0</v>
      </c>
      <c r="T282" s="158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59" t="s">
        <v>262</v>
      </c>
      <c r="AT282" s="159" t="s">
        <v>310</v>
      </c>
      <c r="AU282" s="159" t="s">
        <v>89</v>
      </c>
      <c r="AY282" s="14" t="s">
        <v>237</v>
      </c>
      <c r="BE282" s="160">
        <f t="shared" si="74"/>
        <v>0</v>
      </c>
      <c r="BF282" s="160">
        <f t="shared" si="75"/>
        <v>0</v>
      </c>
      <c r="BG282" s="160">
        <f t="shared" si="76"/>
        <v>0</v>
      </c>
      <c r="BH282" s="160">
        <f t="shared" si="77"/>
        <v>0</v>
      </c>
      <c r="BI282" s="160">
        <f t="shared" si="78"/>
        <v>0</v>
      </c>
      <c r="BJ282" s="14" t="s">
        <v>89</v>
      </c>
      <c r="BK282" s="160">
        <f t="shared" si="79"/>
        <v>0</v>
      </c>
      <c r="BL282" s="14" t="s">
        <v>243</v>
      </c>
      <c r="BM282" s="159" t="s">
        <v>1532</v>
      </c>
    </row>
    <row r="283" spans="1:65" s="2" customFormat="1" ht="21.75" customHeight="1" x14ac:dyDescent="0.2">
      <c r="A283" s="29"/>
      <c r="B283" s="146"/>
      <c r="C283" s="161" t="s">
        <v>572</v>
      </c>
      <c r="D283" s="161" t="s">
        <v>310</v>
      </c>
      <c r="E283" s="162"/>
      <c r="F283" s="163" t="s">
        <v>1533</v>
      </c>
      <c r="G283" s="164" t="s">
        <v>307</v>
      </c>
      <c r="H283" s="165">
        <v>180</v>
      </c>
      <c r="I283" s="166"/>
      <c r="J283" s="167">
        <f t="shared" si="70"/>
        <v>0</v>
      </c>
      <c r="K283" s="168"/>
      <c r="L283" s="169"/>
      <c r="M283" s="170" t="s">
        <v>1</v>
      </c>
      <c r="N283" s="171" t="s">
        <v>43</v>
      </c>
      <c r="O283" s="54"/>
      <c r="P283" s="157">
        <f t="shared" si="71"/>
        <v>0</v>
      </c>
      <c r="Q283" s="157">
        <v>3.6000000000000002E-4</v>
      </c>
      <c r="R283" s="157">
        <f t="shared" si="72"/>
        <v>6.480000000000001E-2</v>
      </c>
      <c r="S283" s="157">
        <v>0</v>
      </c>
      <c r="T283" s="158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59" t="s">
        <v>262</v>
      </c>
      <c r="AT283" s="159" t="s">
        <v>310</v>
      </c>
      <c r="AU283" s="159" t="s">
        <v>89</v>
      </c>
      <c r="AY283" s="14" t="s">
        <v>237</v>
      </c>
      <c r="BE283" s="160">
        <f t="shared" si="74"/>
        <v>0</v>
      </c>
      <c r="BF283" s="160">
        <f t="shared" si="75"/>
        <v>0</v>
      </c>
      <c r="BG283" s="160">
        <f t="shared" si="76"/>
        <v>0</v>
      </c>
      <c r="BH283" s="160">
        <f t="shared" si="77"/>
        <v>0</v>
      </c>
      <c r="BI283" s="160">
        <f t="shared" si="78"/>
        <v>0</v>
      </c>
      <c r="BJ283" s="14" t="s">
        <v>89</v>
      </c>
      <c r="BK283" s="160">
        <f t="shared" si="79"/>
        <v>0</v>
      </c>
      <c r="BL283" s="14" t="s">
        <v>243</v>
      </c>
      <c r="BM283" s="159" t="s">
        <v>1534</v>
      </c>
    </row>
    <row r="284" spans="1:65" s="2" customFormat="1" ht="21.75" customHeight="1" x14ac:dyDescent="0.2">
      <c r="A284" s="29"/>
      <c r="B284" s="146"/>
      <c r="C284" s="161" t="s">
        <v>710</v>
      </c>
      <c r="D284" s="161" t="s">
        <v>310</v>
      </c>
      <c r="E284" s="162"/>
      <c r="F284" s="163" t="s">
        <v>1535</v>
      </c>
      <c r="G284" s="164" t="s">
        <v>307</v>
      </c>
      <c r="H284" s="165">
        <v>190</v>
      </c>
      <c r="I284" s="166"/>
      <c r="J284" s="167">
        <f t="shared" si="70"/>
        <v>0</v>
      </c>
      <c r="K284" s="168"/>
      <c r="L284" s="169"/>
      <c r="M284" s="170" t="s">
        <v>1</v>
      </c>
      <c r="N284" s="171" t="s">
        <v>43</v>
      </c>
      <c r="O284" s="54"/>
      <c r="P284" s="157">
        <f t="shared" si="71"/>
        <v>0</v>
      </c>
      <c r="Q284" s="157">
        <v>1.8000000000000001E-4</v>
      </c>
      <c r="R284" s="157">
        <f t="shared" si="72"/>
        <v>3.4200000000000001E-2</v>
      </c>
      <c r="S284" s="157">
        <v>0</v>
      </c>
      <c r="T284" s="158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59" t="s">
        <v>262</v>
      </c>
      <c r="AT284" s="159" t="s">
        <v>310</v>
      </c>
      <c r="AU284" s="159" t="s">
        <v>89</v>
      </c>
      <c r="AY284" s="14" t="s">
        <v>237</v>
      </c>
      <c r="BE284" s="160">
        <f t="shared" si="74"/>
        <v>0</v>
      </c>
      <c r="BF284" s="160">
        <f t="shared" si="75"/>
        <v>0</v>
      </c>
      <c r="BG284" s="160">
        <f t="shared" si="76"/>
        <v>0</v>
      </c>
      <c r="BH284" s="160">
        <f t="shared" si="77"/>
        <v>0</v>
      </c>
      <c r="BI284" s="160">
        <f t="shared" si="78"/>
        <v>0</v>
      </c>
      <c r="BJ284" s="14" t="s">
        <v>89</v>
      </c>
      <c r="BK284" s="160">
        <f t="shared" si="79"/>
        <v>0</v>
      </c>
      <c r="BL284" s="14" t="s">
        <v>243</v>
      </c>
      <c r="BM284" s="159" t="s">
        <v>1536</v>
      </c>
    </row>
    <row r="285" spans="1:65" s="2" customFormat="1" ht="16.5" customHeight="1" x14ac:dyDescent="0.2">
      <c r="A285" s="29"/>
      <c r="B285" s="146"/>
      <c r="C285" s="161" t="s">
        <v>261</v>
      </c>
      <c r="D285" s="161" t="s">
        <v>310</v>
      </c>
      <c r="E285" s="162"/>
      <c r="F285" s="163" t="s">
        <v>1537</v>
      </c>
      <c r="G285" s="164" t="s">
        <v>307</v>
      </c>
      <c r="H285" s="165">
        <v>30</v>
      </c>
      <c r="I285" s="166"/>
      <c r="J285" s="167">
        <f t="shared" si="70"/>
        <v>0</v>
      </c>
      <c r="K285" s="168"/>
      <c r="L285" s="169"/>
      <c r="M285" s="170" t="s">
        <v>1</v>
      </c>
      <c r="N285" s="171" t="s">
        <v>43</v>
      </c>
      <c r="O285" s="54"/>
      <c r="P285" s="157">
        <f t="shared" si="71"/>
        <v>0</v>
      </c>
      <c r="Q285" s="157">
        <v>1.6000000000000001E-4</v>
      </c>
      <c r="R285" s="157">
        <f t="shared" si="72"/>
        <v>4.8000000000000004E-3</v>
      </c>
      <c r="S285" s="157">
        <v>0</v>
      </c>
      <c r="T285" s="158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59" t="s">
        <v>262</v>
      </c>
      <c r="AT285" s="159" t="s">
        <v>310</v>
      </c>
      <c r="AU285" s="159" t="s">
        <v>89</v>
      </c>
      <c r="AY285" s="14" t="s">
        <v>237</v>
      </c>
      <c r="BE285" s="160">
        <f t="shared" si="74"/>
        <v>0</v>
      </c>
      <c r="BF285" s="160">
        <f t="shared" si="75"/>
        <v>0</v>
      </c>
      <c r="BG285" s="160">
        <f t="shared" si="76"/>
        <v>0</v>
      </c>
      <c r="BH285" s="160">
        <f t="shared" si="77"/>
        <v>0</v>
      </c>
      <c r="BI285" s="160">
        <f t="shared" si="78"/>
        <v>0</v>
      </c>
      <c r="BJ285" s="14" t="s">
        <v>89</v>
      </c>
      <c r="BK285" s="160">
        <f t="shared" si="79"/>
        <v>0</v>
      </c>
      <c r="BL285" s="14" t="s">
        <v>243</v>
      </c>
      <c r="BM285" s="159" t="s">
        <v>1538</v>
      </c>
    </row>
    <row r="286" spans="1:65" s="2" customFormat="1" ht="16.5" customHeight="1" x14ac:dyDescent="0.2">
      <c r="A286" s="29"/>
      <c r="B286" s="146"/>
      <c r="C286" s="161" t="s">
        <v>714</v>
      </c>
      <c r="D286" s="161" t="s">
        <v>310</v>
      </c>
      <c r="E286" s="162"/>
      <c r="F286" s="163" t="s">
        <v>1539</v>
      </c>
      <c r="G286" s="164" t="s">
        <v>307</v>
      </c>
      <c r="H286" s="165">
        <v>6</v>
      </c>
      <c r="I286" s="166"/>
      <c r="J286" s="167">
        <f t="shared" si="70"/>
        <v>0</v>
      </c>
      <c r="K286" s="168"/>
      <c r="L286" s="169"/>
      <c r="M286" s="170" t="s">
        <v>1</v>
      </c>
      <c r="N286" s="171" t="s">
        <v>43</v>
      </c>
      <c r="O286" s="54"/>
      <c r="P286" s="157">
        <f t="shared" si="71"/>
        <v>0</v>
      </c>
      <c r="Q286" s="157">
        <v>1.9000000000000001E-4</v>
      </c>
      <c r="R286" s="157">
        <f t="shared" si="72"/>
        <v>1.14E-3</v>
      </c>
      <c r="S286" s="157">
        <v>0</v>
      </c>
      <c r="T286" s="158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59" t="s">
        <v>262</v>
      </c>
      <c r="AT286" s="159" t="s">
        <v>310</v>
      </c>
      <c r="AU286" s="159" t="s">
        <v>89</v>
      </c>
      <c r="AY286" s="14" t="s">
        <v>237</v>
      </c>
      <c r="BE286" s="160">
        <f t="shared" si="74"/>
        <v>0</v>
      </c>
      <c r="BF286" s="160">
        <f t="shared" si="75"/>
        <v>0</v>
      </c>
      <c r="BG286" s="160">
        <f t="shared" si="76"/>
        <v>0</v>
      </c>
      <c r="BH286" s="160">
        <f t="shared" si="77"/>
        <v>0</v>
      </c>
      <c r="BI286" s="160">
        <f t="shared" si="78"/>
        <v>0</v>
      </c>
      <c r="BJ286" s="14" t="s">
        <v>89</v>
      </c>
      <c r="BK286" s="160">
        <f t="shared" si="79"/>
        <v>0</v>
      </c>
      <c r="BL286" s="14" t="s">
        <v>243</v>
      </c>
      <c r="BM286" s="159" t="s">
        <v>1540</v>
      </c>
    </row>
    <row r="287" spans="1:65" s="2" customFormat="1" ht="16.5" customHeight="1" x14ac:dyDescent="0.2">
      <c r="A287" s="29"/>
      <c r="B287" s="146"/>
      <c r="C287" s="161" t="s">
        <v>574</v>
      </c>
      <c r="D287" s="161" t="s">
        <v>310</v>
      </c>
      <c r="E287" s="162"/>
      <c r="F287" s="163" t="s">
        <v>1541</v>
      </c>
      <c r="G287" s="164" t="s">
        <v>307</v>
      </c>
      <c r="H287" s="165">
        <v>60</v>
      </c>
      <c r="I287" s="166"/>
      <c r="J287" s="167">
        <f t="shared" si="70"/>
        <v>0</v>
      </c>
      <c r="K287" s="168"/>
      <c r="L287" s="169"/>
      <c r="M287" s="170" t="s">
        <v>1</v>
      </c>
      <c r="N287" s="171" t="s">
        <v>43</v>
      </c>
      <c r="O287" s="54"/>
      <c r="P287" s="157">
        <f t="shared" si="71"/>
        <v>0</v>
      </c>
      <c r="Q287" s="157">
        <v>2.0000000000000002E-5</v>
      </c>
      <c r="R287" s="157">
        <f t="shared" si="72"/>
        <v>1.2000000000000001E-3</v>
      </c>
      <c r="S287" s="157">
        <v>0</v>
      </c>
      <c r="T287" s="158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59" t="s">
        <v>262</v>
      </c>
      <c r="AT287" s="159" t="s">
        <v>310</v>
      </c>
      <c r="AU287" s="159" t="s">
        <v>89</v>
      </c>
      <c r="AY287" s="14" t="s">
        <v>237</v>
      </c>
      <c r="BE287" s="160">
        <f t="shared" si="74"/>
        <v>0</v>
      </c>
      <c r="BF287" s="160">
        <f t="shared" si="75"/>
        <v>0</v>
      </c>
      <c r="BG287" s="160">
        <f t="shared" si="76"/>
        <v>0</v>
      </c>
      <c r="BH287" s="160">
        <f t="shared" si="77"/>
        <v>0</v>
      </c>
      <c r="BI287" s="160">
        <f t="shared" si="78"/>
        <v>0</v>
      </c>
      <c r="BJ287" s="14" t="s">
        <v>89</v>
      </c>
      <c r="BK287" s="160">
        <f t="shared" si="79"/>
        <v>0</v>
      </c>
      <c r="BL287" s="14" t="s">
        <v>243</v>
      </c>
      <c r="BM287" s="159" t="s">
        <v>1542</v>
      </c>
    </row>
    <row r="288" spans="1:65" s="2" customFormat="1" ht="33" customHeight="1" x14ac:dyDescent="0.2">
      <c r="A288" s="29"/>
      <c r="B288" s="146"/>
      <c r="C288" s="147" t="s">
        <v>718</v>
      </c>
      <c r="D288" s="147" t="s">
        <v>240</v>
      </c>
      <c r="E288" s="148"/>
      <c r="F288" s="149" t="s">
        <v>1543</v>
      </c>
      <c r="G288" s="150" t="s">
        <v>307</v>
      </c>
      <c r="H288" s="151">
        <v>3</v>
      </c>
      <c r="I288" s="152"/>
      <c r="J288" s="153">
        <f t="shared" si="70"/>
        <v>0</v>
      </c>
      <c r="K288" s="154"/>
      <c r="L288" s="30"/>
      <c r="M288" s="155" t="s">
        <v>1</v>
      </c>
      <c r="N288" s="156" t="s">
        <v>43</v>
      </c>
      <c r="O288" s="54"/>
      <c r="P288" s="157">
        <f t="shared" si="71"/>
        <v>0</v>
      </c>
      <c r="Q288" s="157">
        <v>0</v>
      </c>
      <c r="R288" s="157">
        <f t="shared" si="72"/>
        <v>0</v>
      </c>
      <c r="S288" s="157">
        <v>0</v>
      </c>
      <c r="T288" s="158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59" t="s">
        <v>286</v>
      </c>
      <c r="AT288" s="159" t="s">
        <v>240</v>
      </c>
      <c r="AU288" s="159" t="s">
        <v>89</v>
      </c>
      <c r="AY288" s="14" t="s">
        <v>237</v>
      </c>
      <c r="BE288" s="160">
        <f t="shared" si="74"/>
        <v>0</v>
      </c>
      <c r="BF288" s="160">
        <f t="shared" si="75"/>
        <v>0</v>
      </c>
      <c r="BG288" s="160">
        <f t="shared" si="76"/>
        <v>0</v>
      </c>
      <c r="BH288" s="160">
        <f t="shared" si="77"/>
        <v>0</v>
      </c>
      <c r="BI288" s="160">
        <f t="shared" si="78"/>
        <v>0</v>
      </c>
      <c r="BJ288" s="14" t="s">
        <v>89</v>
      </c>
      <c r="BK288" s="160">
        <f t="shared" si="79"/>
        <v>0</v>
      </c>
      <c r="BL288" s="14" t="s">
        <v>286</v>
      </c>
      <c r="BM288" s="159" t="s">
        <v>1544</v>
      </c>
    </row>
    <row r="289" spans="1:65" s="2" customFormat="1" ht="33" customHeight="1" x14ac:dyDescent="0.2">
      <c r="A289" s="29"/>
      <c r="B289" s="146"/>
      <c r="C289" s="161" t="s">
        <v>264</v>
      </c>
      <c r="D289" s="161" t="s">
        <v>310</v>
      </c>
      <c r="E289" s="162"/>
      <c r="F289" s="163" t="s">
        <v>1545</v>
      </c>
      <c r="G289" s="164" t="s">
        <v>307</v>
      </c>
      <c r="H289" s="165">
        <v>3</v>
      </c>
      <c r="I289" s="166"/>
      <c r="J289" s="167">
        <f t="shared" si="70"/>
        <v>0</v>
      </c>
      <c r="K289" s="168"/>
      <c r="L289" s="169"/>
      <c r="M289" s="170" t="s">
        <v>1</v>
      </c>
      <c r="N289" s="171" t="s">
        <v>43</v>
      </c>
      <c r="O289" s="54"/>
      <c r="P289" s="157">
        <f t="shared" si="71"/>
        <v>0</v>
      </c>
      <c r="Q289" s="157">
        <v>2.5000000000000001E-2</v>
      </c>
      <c r="R289" s="157">
        <f t="shared" si="72"/>
        <v>7.5000000000000011E-2</v>
      </c>
      <c r="S289" s="157">
        <v>0</v>
      </c>
      <c r="T289" s="158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59" t="s">
        <v>312</v>
      </c>
      <c r="AT289" s="159" t="s">
        <v>310</v>
      </c>
      <c r="AU289" s="159" t="s">
        <v>89</v>
      </c>
      <c r="AY289" s="14" t="s">
        <v>237</v>
      </c>
      <c r="BE289" s="160">
        <f t="shared" si="74"/>
        <v>0</v>
      </c>
      <c r="BF289" s="160">
        <f t="shared" si="75"/>
        <v>0</v>
      </c>
      <c r="BG289" s="160">
        <f t="shared" si="76"/>
        <v>0</v>
      </c>
      <c r="BH289" s="160">
        <f t="shared" si="77"/>
        <v>0</v>
      </c>
      <c r="BI289" s="160">
        <f t="shared" si="78"/>
        <v>0</v>
      </c>
      <c r="BJ289" s="14" t="s">
        <v>89</v>
      </c>
      <c r="BK289" s="160">
        <f t="shared" si="79"/>
        <v>0</v>
      </c>
      <c r="BL289" s="14" t="s">
        <v>286</v>
      </c>
      <c r="BM289" s="159" t="s">
        <v>1546</v>
      </c>
    </row>
    <row r="290" spans="1:65" s="2" customFormat="1" ht="21.75" customHeight="1" x14ac:dyDescent="0.2">
      <c r="A290" s="29"/>
      <c r="B290" s="146"/>
      <c r="C290" s="161" t="s">
        <v>722</v>
      </c>
      <c r="D290" s="161" t="s">
        <v>310</v>
      </c>
      <c r="E290" s="162"/>
      <c r="F290" s="163" t="s">
        <v>1547</v>
      </c>
      <c r="G290" s="164" t="s">
        <v>307</v>
      </c>
      <c r="H290" s="165">
        <v>3</v>
      </c>
      <c r="I290" s="166"/>
      <c r="J290" s="167">
        <f t="shared" si="70"/>
        <v>0</v>
      </c>
      <c r="K290" s="168"/>
      <c r="L290" s="169"/>
      <c r="M290" s="170" t="s">
        <v>1</v>
      </c>
      <c r="N290" s="171" t="s">
        <v>43</v>
      </c>
      <c r="O290" s="54"/>
      <c r="P290" s="157">
        <f t="shared" si="71"/>
        <v>0</v>
      </c>
      <c r="Q290" s="157">
        <v>1E-3</v>
      </c>
      <c r="R290" s="157">
        <f t="shared" si="72"/>
        <v>3.0000000000000001E-3</v>
      </c>
      <c r="S290" s="157">
        <v>0</v>
      </c>
      <c r="T290" s="158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59" t="s">
        <v>312</v>
      </c>
      <c r="AT290" s="159" t="s">
        <v>310</v>
      </c>
      <c r="AU290" s="159" t="s">
        <v>89</v>
      </c>
      <c r="AY290" s="14" t="s">
        <v>237</v>
      </c>
      <c r="BE290" s="160">
        <f t="shared" si="74"/>
        <v>0</v>
      </c>
      <c r="BF290" s="160">
        <f t="shared" si="75"/>
        <v>0</v>
      </c>
      <c r="BG290" s="160">
        <f t="shared" si="76"/>
        <v>0</v>
      </c>
      <c r="BH290" s="160">
        <f t="shared" si="77"/>
        <v>0</v>
      </c>
      <c r="BI290" s="160">
        <f t="shared" si="78"/>
        <v>0</v>
      </c>
      <c r="BJ290" s="14" t="s">
        <v>89</v>
      </c>
      <c r="BK290" s="160">
        <f t="shared" si="79"/>
        <v>0</v>
      </c>
      <c r="BL290" s="14" t="s">
        <v>286</v>
      </c>
      <c r="BM290" s="159" t="s">
        <v>1548</v>
      </c>
    </row>
    <row r="291" spans="1:65" s="2" customFormat="1" ht="33" customHeight="1" x14ac:dyDescent="0.2">
      <c r="A291" s="29"/>
      <c r="B291" s="146"/>
      <c r="C291" s="147" t="s">
        <v>576</v>
      </c>
      <c r="D291" s="147" t="s">
        <v>240</v>
      </c>
      <c r="E291" s="148"/>
      <c r="F291" s="149" t="s">
        <v>1549</v>
      </c>
      <c r="G291" s="150" t="s">
        <v>307</v>
      </c>
      <c r="H291" s="151">
        <v>1</v>
      </c>
      <c r="I291" s="152"/>
      <c r="J291" s="153">
        <f t="shared" si="70"/>
        <v>0</v>
      </c>
      <c r="K291" s="154"/>
      <c r="L291" s="30"/>
      <c r="M291" s="155" t="s">
        <v>1</v>
      </c>
      <c r="N291" s="156" t="s">
        <v>43</v>
      </c>
      <c r="O291" s="54"/>
      <c r="P291" s="157">
        <f t="shared" si="71"/>
        <v>0</v>
      </c>
      <c r="Q291" s="157">
        <v>0</v>
      </c>
      <c r="R291" s="157">
        <f t="shared" si="72"/>
        <v>0</v>
      </c>
      <c r="S291" s="157">
        <v>0</v>
      </c>
      <c r="T291" s="158">
        <f t="shared" si="7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59" t="s">
        <v>286</v>
      </c>
      <c r="AT291" s="159" t="s">
        <v>240</v>
      </c>
      <c r="AU291" s="159" t="s">
        <v>89</v>
      </c>
      <c r="AY291" s="14" t="s">
        <v>237</v>
      </c>
      <c r="BE291" s="160">
        <f t="shared" si="74"/>
        <v>0</v>
      </c>
      <c r="BF291" s="160">
        <f t="shared" si="75"/>
        <v>0</v>
      </c>
      <c r="BG291" s="160">
        <f t="shared" si="76"/>
        <v>0</v>
      </c>
      <c r="BH291" s="160">
        <f t="shared" si="77"/>
        <v>0</v>
      </c>
      <c r="BI291" s="160">
        <f t="shared" si="78"/>
        <v>0</v>
      </c>
      <c r="BJ291" s="14" t="s">
        <v>89</v>
      </c>
      <c r="BK291" s="160">
        <f t="shared" si="79"/>
        <v>0</v>
      </c>
      <c r="BL291" s="14" t="s">
        <v>286</v>
      </c>
      <c r="BM291" s="159" t="s">
        <v>1550</v>
      </c>
    </row>
    <row r="292" spans="1:65" s="2" customFormat="1" ht="33" customHeight="1" x14ac:dyDescent="0.2">
      <c r="A292" s="29"/>
      <c r="B292" s="146"/>
      <c r="C292" s="161" t="s">
        <v>725</v>
      </c>
      <c r="D292" s="161" t="s">
        <v>310</v>
      </c>
      <c r="E292" s="162"/>
      <c r="F292" s="163" t="s">
        <v>1551</v>
      </c>
      <c r="G292" s="164" t="s">
        <v>307</v>
      </c>
      <c r="H292" s="165">
        <v>1</v>
      </c>
      <c r="I292" s="166"/>
      <c r="J292" s="167">
        <f t="shared" si="70"/>
        <v>0</v>
      </c>
      <c r="K292" s="168"/>
      <c r="L292" s="169"/>
      <c r="M292" s="170" t="s">
        <v>1</v>
      </c>
      <c r="N292" s="171" t="s">
        <v>43</v>
      </c>
      <c r="O292" s="54"/>
      <c r="P292" s="157">
        <f t="shared" si="71"/>
        <v>0</v>
      </c>
      <c r="Q292" s="157">
        <v>2.5000000000000001E-2</v>
      </c>
      <c r="R292" s="157">
        <f t="shared" si="72"/>
        <v>2.5000000000000001E-2</v>
      </c>
      <c r="S292" s="157">
        <v>0</v>
      </c>
      <c r="T292" s="158">
        <f t="shared" si="7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59" t="s">
        <v>312</v>
      </c>
      <c r="AT292" s="159" t="s">
        <v>310</v>
      </c>
      <c r="AU292" s="159" t="s">
        <v>89</v>
      </c>
      <c r="AY292" s="14" t="s">
        <v>237</v>
      </c>
      <c r="BE292" s="160">
        <f t="shared" si="74"/>
        <v>0</v>
      </c>
      <c r="BF292" s="160">
        <f t="shared" si="75"/>
        <v>0</v>
      </c>
      <c r="BG292" s="160">
        <f t="shared" si="76"/>
        <v>0</v>
      </c>
      <c r="BH292" s="160">
        <f t="shared" si="77"/>
        <v>0</v>
      </c>
      <c r="BI292" s="160">
        <f t="shared" si="78"/>
        <v>0</v>
      </c>
      <c r="BJ292" s="14" t="s">
        <v>89</v>
      </c>
      <c r="BK292" s="160">
        <f t="shared" si="79"/>
        <v>0</v>
      </c>
      <c r="BL292" s="14" t="s">
        <v>286</v>
      </c>
      <c r="BM292" s="159" t="s">
        <v>1552</v>
      </c>
    </row>
    <row r="293" spans="1:65" s="2" customFormat="1" ht="21.75" customHeight="1" x14ac:dyDescent="0.2">
      <c r="A293" s="29"/>
      <c r="B293" s="146"/>
      <c r="C293" s="161" t="s">
        <v>578</v>
      </c>
      <c r="D293" s="161" t="s">
        <v>310</v>
      </c>
      <c r="E293" s="162"/>
      <c r="F293" s="163" t="s">
        <v>1547</v>
      </c>
      <c r="G293" s="164" t="s">
        <v>307</v>
      </c>
      <c r="H293" s="165">
        <v>1</v>
      </c>
      <c r="I293" s="166"/>
      <c r="J293" s="167">
        <f t="shared" si="70"/>
        <v>0</v>
      </c>
      <c r="K293" s="168"/>
      <c r="L293" s="169"/>
      <c r="M293" s="170" t="s">
        <v>1</v>
      </c>
      <c r="N293" s="171" t="s">
        <v>43</v>
      </c>
      <c r="O293" s="54"/>
      <c r="P293" s="157">
        <f t="shared" si="71"/>
        <v>0</v>
      </c>
      <c r="Q293" s="157">
        <v>1E-3</v>
      </c>
      <c r="R293" s="157">
        <f t="shared" si="72"/>
        <v>1E-3</v>
      </c>
      <c r="S293" s="157">
        <v>0</v>
      </c>
      <c r="T293" s="158">
        <f t="shared" si="7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59" t="s">
        <v>312</v>
      </c>
      <c r="AT293" s="159" t="s">
        <v>310</v>
      </c>
      <c r="AU293" s="159" t="s">
        <v>89</v>
      </c>
      <c r="AY293" s="14" t="s">
        <v>237</v>
      </c>
      <c r="BE293" s="160">
        <f t="shared" si="74"/>
        <v>0</v>
      </c>
      <c r="BF293" s="160">
        <f t="shared" si="75"/>
        <v>0</v>
      </c>
      <c r="BG293" s="160">
        <f t="shared" si="76"/>
        <v>0</v>
      </c>
      <c r="BH293" s="160">
        <f t="shared" si="77"/>
        <v>0</v>
      </c>
      <c r="BI293" s="160">
        <f t="shared" si="78"/>
        <v>0</v>
      </c>
      <c r="BJ293" s="14" t="s">
        <v>89</v>
      </c>
      <c r="BK293" s="160">
        <f t="shared" si="79"/>
        <v>0</v>
      </c>
      <c r="BL293" s="14" t="s">
        <v>286</v>
      </c>
      <c r="BM293" s="159" t="s">
        <v>1553</v>
      </c>
    </row>
    <row r="294" spans="1:65" s="2" customFormat="1" ht="21.75" customHeight="1" x14ac:dyDescent="0.2">
      <c r="A294" s="29"/>
      <c r="B294" s="146"/>
      <c r="C294" s="147" t="s">
        <v>730</v>
      </c>
      <c r="D294" s="147" t="s">
        <v>240</v>
      </c>
      <c r="E294" s="148"/>
      <c r="F294" s="149" t="s">
        <v>1554</v>
      </c>
      <c r="G294" s="150" t="s">
        <v>307</v>
      </c>
      <c r="H294" s="151">
        <v>2</v>
      </c>
      <c r="I294" s="152"/>
      <c r="J294" s="153">
        <f t="shared" si="70"/>
        <v>0</v>
      </c>
      <c r="K294" s="154"/>
      <c r="L294" s="30"/>
      <c r="M294" s="155" t="s">
        <v>1</v>
      </c>
      <c r="N294" s="156" t="s">
        <v>43</v>
      </c>
      <c r="O294" s="54"/>
      <c r="P294" s="157">
        <f t="shared" si="71"/>
        <v>0</v>
      </c>
      <c r="Q294" s="157">
        <v>0</v>
      </c>
      <c r="R294" s="157">
        <f t="shared" si="72"/>
        <v>0</v>
      </c>
      <c r="S294" s="157">
        <v>0</v>
      </c>
      <c r="T294" s="158">
        <f t="shared" si="7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59" t="s">
        <v>286</v>
      </c>
      <c r="AT294" s="159" t="s">
        <v>240</v>
      </c>
      <c r="AU294" s="159" t="s">
        <v>89</v>
      </c>
      <c r="AY294" s="14" t="s">
        <v>237</v>
      </c>
      <c r="BE294" s="160">
        <f t="shared" si="74"/>
        <v>0</v>
      </c>
      <c r="BF294" s="160">
        <f t="shared" si="75"/>
        <v>0</v>
      </c>
      <c r="BG294" s="160">
        <f t="shared" si="76"/>
        <v>0</v>
      </c>
      <c r="BH294" s="160">
        <f t="shared" si="77"/>
        <v>0</v>
      </c>
      <c r="BI294" s="160">
        <f t="shared" si="78"/>
        <v>0</v>
      </c>
      <c r="BJ294" s="14" t="s">
        <v>89</v>
      </c>
      <c r="BK294" s="160">
        <f t="shared" si="79"/>
        <v>0</v>
      </c>
      <c r="BL294" s="14" t="s">
        <v>286</v>
      </c>
      <c r="BM294" s="159" t="s">
        <v>1555</v>
      </c>
    </row>
    <row r="295" spans="1:65" s="2" customFormat="1" ht="33" customHeight="1" x14ac:dyDescent="0.2">
      <c r="A295" s="29"/>
      <c r="B295" s="146"/>
      <c r="C295" s="161" t="s">
        <v>580</v>
      </c>
      <c r="D295" s="161" t="s">
        <v>310</v>
      </c>
      <c r="E295" s="162"/>
      <c r="F295" s="163" t="s">
        <v>1556</v>
      </c>
      <c r="G295" s="164" t="s">
        <v>307</v>
      </c>
      <c r="H295" s="165">
        <v>2</v>
      </c>
      <c r="I295" s="166"/>
      <c r="J295" s="167">
        <f t="shared" si="70"/>
        <v>0</v>
      </c>
      <c r="K295" s="168"/>
      <c r="L295" s="169"/>
      <c r="M295" s="170" t="s">
        <v>1</v>
      </c>
      <c r="N295" s="171" t="s">
        <v>43</v>
      </c>
      <c r="O295" s="54"/>
      <c r="P295" s="157">
        <f t="shared" si="71"/>
        <v>0</v>
      </c>
      <c r="Q295" s="157">
        <v>1E-3</v>
      </c>
      <c r="R295" s="157">
        <f t="shared" si="72"/>
        <v>2E-3</v>
      </c>
      <c r="S295" s="157">
        <v>0</v>
      </c>
      <c r="T295" s="158">
        <f t="shared" si="7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59" t="s">
        <v>312</v>
      </c>
      <c r="AT295" s="159" t="s">
        <v>310</v>
      </c>
      <c r="AU295" s="159" t="s">
        <v>89</v>
      </c>
      <c r="AY295" s="14" t="s">
        <v>237</v>
      </c>
      <c r="BE295" s="160">
        <f t="shared" si="74"/>
        <v>0</v>
      </c>
      <c r="BF295" s="160">
        <f t="shared" si="75"/>
        <v>0</v>
      </c>
      <c r="BG295" s="160">
        <f t="shared" si="76"/>
        <v>0</v>
      </c>
      <c r="BH295" s="160">
        <f t="shared" si="77"/>
        <v>0</v>
      </c>
      <c r="BI295" s="160">
        <f t="shared" si="78"/>
        <v>0</v>
      </c>
      <c r="BJ295" s="14" t="s">
        <v>89</v>
      </c>
      <c r="BK295" s="160">
        <f t="shared" si="79"/>
        <v>0</v>
      </c>
      <c r="BL295" s="14" t="s">
        <v>286</v>
      </c>
      <c r="BM295" s="159" t="s">
        <v>1557</v>
      </c>
    </row>
    <row r="296" spans="1:65" s="2" customFormat="1" ht="16.5" customHeight="1" x14ac:dyDescent="0.2">
      <c r="A296" s="29"/>
      <c r="B296" s="146"/>
      <c r="C296" s="147" t="s">
        <v>736</v>
      </c>
      <c r="D296" s="147" t="s">
        <v>240</v>
      </c>
      <c r="E296" s="148"/>
      <c r="F296" s="149" t="s">
        <v>1558</v>
      </c>
      <c r="G296" s="150" t="s">
        <v>307</v>
      </c>
      <c r="H296" s="151">
        <v>2</v>
      </c>
      <c r="I296" s="152"/>
      <c r="J296" s="153">
        <f t="shared" si="70"/>
        <v>0</v>
      </c>
      <c r="K296" s="154"/>
      <c r="L296" s="30"/>
      <c r="M296" s="155" t="s">
        <v>1</v>
      </c>
      <c r="N296" s="156" t="s">
        <v>43</v>
      </c>
      <c r="O296" s="54"/>
      <c r="P296" s="157">
        <f t="shared" si="71"/>
        <v>0</v>
      </c>
      <c r="Q296" s="157">
        <v>6.0000000000000002E-5</v>
      </c>
      <c r="R296" s="157">
        <f t="shared" si="72"/>
        <v>1.2E-4</v>
      </c>
      <c r="S296" s="157">
        <v>0</v>
      </c>
      <c r="T296" s="158">
        <f t="shared" si="7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59" t="s">
        <v>286</v>
      </c>
      <c r="AT296" s="159" t="s">
        <v>240</v>
      </c>
      <c r="AU296" s="159" t="s">
        <v>89</v>
      </c>
      <c r="AY296" s="14" t="s">
        <v>237</v>
      </c>
      <c r="BE296" s="160">
        <f t="shared" si="74"/>
        <v>0</v>
      </c>
      <c r="BF296" s="160">
        <f t="shared" si="75"/>
        <v>0</v>
      </c>
      <c r="BG296" s="160">
        <f t="shared" si="76"/>
        <v>0</v>
      </c>
      <c r="BH296" s="160">
        <f t="shared" si="77"/>
        <v>0</v>
      </c>
      <c r="BI296" s="160">
        <f t="shared" si="78"/>
        <v>0</v>
      </c>
      <c r="BJ296" s="14" t="s">
        <v>89</v>
      </c>
      <c r="BK296" s="160">
        <f t="shared" si="79"/>
        <v>0</v>
      </c>
      <c r="BL296" s="14" t="s">
        <v>286</v>
      </c>
      <c r="BM296" s="159" t="s">
        <v>1559</v>
      </c>
    </row>
    <row r="297" spans="1:65" s="2" customFormat="1" ht="16.5" customHeight="1" x14ac:dyDescent="0.2">
      <c r="A297" s="29"/>
      <c r="B297" s="146"/>
      <c r="C297" s="161" t="s">
        <v>582</v>
      </c>
      <c r="D297" s="161" t="s">
        <v>310</v>
      </c>
      <c r="E297" s="162"/>
      <c r="F297" s="163" t="s">
        <v>1560</v>
      </c>
      <c r="G297" s="164" t="s">
        <v>307</v>
      </c>
      <c r="H297" s="165">
        <v>1</v>
      </c>
      <c r="I297" s="166"/>
      <c r="J297" s="167">
        <f t="shared" si="70"/>
        <v>0</v>
      </c>
      <c r="K297" s="168"/>
      <c r="L297" s="169"/>
      <c r="M297" s="170" t="s">
        <v>1</v>
      </c>
      <c r="N297" s="171" t="s">
        <v>43</v>
      </c>
      <c r="O297" s="54"/>
      <c r="P297" s="157">
        <f t="shared" si="71"/>
        <v>0</v>
      </c>
      <c r="Q297" s="157">
        <v>3.3500000000000001E-3</v>
      </c>
      <c r="R297" s="157">
        <f t="shared" si="72"/>
        <v>3.3500000000000001E-3</v>
      </c>
      <c r="S297" s="157">
        <v>0</v>
      </c>
      <c r="T297" s="158">
        <f t="shared" si="7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59" t="s">
        <v>312</v>
      </c>
      <c r="AT297" s="159" t="s">
        <v>310</v>
      </c>
      <c r="AU297" s="159" t="s">
        <v>89</v>
      </c>
      <c r="AY297" s="14" t="s">
        <v>237</v>
      </c>
      <c r="BE297" s="160">
        <f t="shared" si="74"/>
        <v>0</v>
      </c>
      <c r="BF297" s="160">
        <f t="shared" si="75"/>
        <v>0</v>
      </c>
      <c r="BG297" s="160">
        <f t="shared" si="76"/>
        <v>0</v>
      </c>
      <c r="BH297" s="160">
        <f t="shared" si="77"/>
        <v>0</v>
      </c>
      <c r="BI297" s="160">
        <f t="shared" si="78"/>
        <v>0</v>
      </c>
      <c r="BJ297" s="14" t="s">
        <v>89</v>
      </c>
      <c r="BK297" s="160">
        <f t="shared" si="79"/>
        <v>0</v>
      </c>
      <c r="BL297" s="14" t="s">
        <v>286</v>
      </c>
      <c r="BM297" s="159" t="s">
        <v>1561</v>
      </c>
    </row>
    <row r="298" spans="1:65" s="2" customFormat="1" ht="16.5" customHeight="1" x14ac:dyDescent="0.2">
      <c r="A298" s="29"/>
      <c r="B298" s="146"/>
      <c r="C298" s="161" t="s">
        <v>741</v>
      </c>
      <c r="D298" s="161" t="s">
        <v>310</v>
      </c>
      <c r="E298" s="162"/>
      <c r="F298" s="163" t="s">
        <v>1562</v>
      </c>
      <c r="G298" s="164" t="s">
        <v>307</v>
      </c>
      <c r="H298" s="165">
        <v>1</v>
      </c>
      <c r="I298" s="166"/>
      <c r="J298" s="167">
        <f t="shared" si="70"/>
        <v>0</v>
      </c>
      <c r="K298" s="168"/>
      <c r="L298" s="169"/>
      <c r="M298" s="170" t="s">
        <v>1</v>
      </c>
      <c r="N298" s="171" t="s">
        <v>43</v>
      </c>
      <c r="O298" s="54"/>
      <c r="P298" s="157">
        <f t="shared" si="71"/>
        <v>0</v>
      </c>
      <c r="Q298" s="157">
        <v>3.3500000000000001E-3</v>
      </c>
      <c r="R298" s="157">
        <f t="shared" si="72"/>
        <v>3.3500000000000001E-3</v>
      </c>
      <c r="S298" s="157">
        <v>0</v>
      </c>
      <c r="T298" s="158">
        <f t="shared" si="7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59" t="s">
        <v>312</v>
      </c>
      <c r="AT298" s="159" t="s">
        <v>310</v>
      </c>
      <c r="AU298" s="159" t="s">
        <v>89</v>
      </c>
      <c r="AY298" s="14" t="s">
        <v>237</v>
      </c>
      <c r="BE298" s="160">
        <f t="shared" si="74"/>
        <v>0</v>
      </c>
      <c r="BF298" s="160">
        <f t="shared" si="75"/>
        <v>0</v>
      </c>
      <c r="BG298" s="160">
        <f t="shared" si="76"/>
        <v>0</v>
      </c>
      <c r="BH298" s="160">
        <f t="shared" si="77"/>
        <v>0</v>
      </c>
      <c r="BI298" s="160">
        <f t="shared" si="78"/>
        <v>0</v>
      </c>
      <c r="BJ298" s="14" t="s">
        <v>89</v>
      </c>
      <c r="BK298" s="160">
        <f t="shared" si="79"/>
        <v>0</v>
      </c>
      <c r="BL298" s="14" t="s">
        <v>286</v>
      </c>
      <c r="BM298" s="159" t="s">
        <v>1563</v>
      </c>
    </row>
    <row r="299" spans="1:65" s="2" customFormat="1" ht="21.75" customHeight="1" x14ac:dyDescent="0.2">
      <c r="A299" s="29"/>
      <c r="B299" s="146"/>
      <c r="C299" s="147" t="s">
        <v>584</v>
      </c>
      <c r="D299" s="147" t="s">
        <v>240</v>
      </c>
      <c r="E299" s="148"/>
      <c r="F299" s="149" t="s">
        <v>1564</v>
      </c>
      <c r="G299" s="150" t="s">
        <v>266</v>
      </c>
      <c r="H299" s="151">
        <v>3.3860000000000001</v>
      </c>
      <c r="I299" s="152"/>
      <c r="J299" s="153">
        <f t="shared" si="70"/>
        <v>0</v>
      </c>
      <c r="K299" s="154"/>
      <c r="L299" s="30"/>
      <c r="M299" s="155" t="s">
        <v>1</v>
      </c>
      <c r="N299" s="156" t="s">
        <v>43</v>
      </c>
      <c r="O299" s="54"/>
      <c r="P299" s="157">
        <f t="shared" si="71"/>
        <v>0</v>
      </c>
      <c r="Q299" s="157">
        <v>0</v>
      </c>
      <c r="R299" s="157">
        <f t="shared" si="72"/>
        <v>0</v>
      </c>
      <c r="S299" s="157">
        <v>0</v>
      </c>
      <c r="T299" s="158">
        <f t="shared" si="7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59" t="s">
        <v>286</v>
      </c>
      <c r="AT299" s="159" t="s">
        <v>240</v>
      </c>
      <c r="AU299" s="159" t="s">
        <v>89</v>
      </c>
      <c r="AY299" s="14" t="s">
        <v>237</v>
      </c>
      <c r="BE299" s="160">
        <f t="shared" si="74"/>
        <v>0</v>
      </c>
      <c r="BF299" s="160">
        <f t="shared" si="75"/>
        <v>0</v>
      </c>
      <c r="BG299" s="160">
        <f t="shared" si="76"/>
        <v>0</v>
      </c>
      <c r="BH299" s="160">
        <f t="shared" si="77"/>
        <v>0</v>
      </c>
      <c r="BI299" s="160">
        <f t="shared" si="78"/>
        <v>0</v>
      </c>
      <c r="BJ299" s="14" t="s">
        <v>89</v>
      </c>
      <c r="BK299" s="160">
        <f t="shared" si="79"/>
        <v>0</v>
      </c>
      <c r="BL299" s="14" t="s">
        <v>286</v>
      </c>
      <c r="BM299" s="159" t="s">
        <v>1565</v>
      </c>
    </row>
    <row r="300" spans="1:65" s="12" customFormat="1" ht="22.95" customHeight="1" x14ac:dyDescent="0.25">
      <c r="B300" s="134"/>
      <c r="D300" s="135" t="s">
        <v>76</v>
      </c>
      <c r="E300" s="144"/>
      <c r="F300" s="144" t="s">
        <v>1566</v>
      </c>
      <c r="I300" s="137"/>
      <c r="J300" s="145">
        <f>BK300</f>
        <v>0</v>
      </c>
      <c r="L300" s="134"/>
      <c r="M300" s="138"/>
      <c r="N300" s="139"/>
      <c r="O300" s="139"/>
      <c r="P300" s="140">
        <f>SUM(P301:P315)</f>
        <v>0</v>
      </c>
      <c r="Q300" s="139"/>
      <c r="R300" s="140">
        <f>SUM(R301:R315)</f>
        <v>0.42671286000000008</v>
      </c>
      <c r="S300" s="139"/>
      <c r="T300" s="141">
        <f>SUM(T301:T315)</f>
        <v>0.28764000000000006</v>
      </c>
      <c r="AR300" s="135" t="s">
        <v>89</v>
      </c>
      <c r="AT300" s="142" t="s">
        <v>76</v>
      </c>
      <c r="AU300" s="142" t="s">
        <v>83</v>
      </c>
      <c r="AY300" s="135" t="s">
        <v>237</v>
      </c>
      <c r="BK300" s="143">
        <f>SUM(BK301:BK315)</f>
        <v>0</v>
      </c>
    </row>
    <row r="301" spans="1:65" s="2" customFormat="1" ht="21.75" customHeight="1" x14ac:dyDescent="0.2">
      <c r="A301" s="29"/>
      <c r="B301" s="146"/>
      <c r="C301" s="147" t="s">
        <v>746</v>
      </c>
      <c r="D301" s="147" t="s">
        <v>240</v>
      </c>
      <c r="E301" s="148"/>
      <c r="F301" s="149" t="s">
        <v>1567</v>
      </c>
      <c r="G301" s="150" t="s">
        <v>242</v>
      </c>
      <c r="H301" s="151">
        <v>16.920000000000002</v>
      </c>
      <c r="I301" s="152"/>
      <c r="J301" s="153">
        <f t="shared" ref="J301:J315" si="80">ROUND(I301*H301,2)</f>
        <v>0</v>
      </c>
      <c r="K301" s="154"/>
      <c r="L301" s="30"/>
      <c r="M301" s="155" t="s">
        <v>1</v>
      </c>
      <c r="N301" s="156" t="s">
        <v>43</v>
      </c>
      <c r="O301" s="54"/>
      <c r="P301" s="157">
        <f t="shared" ref="P301:P315" si="81">O301*H301</f>
        <v>0</v>
      </c>
      <c r="Q301" s="157">
        <v>0</v>
      </c>
      <c r="R301" s="157">
        <f t="shared" ref="R301:R315" si="82">Q301*H301</f>
        <v>0</v>
      </c>
      <c r="S301" s="157">
        <v>1.7000000000000001E-2</v>
      </c>
      <c r="T301" s="158">
        <f t="shared" ref="T301:T315" si="83">S301*H301</f>
        <v>0.28764000000000006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59" t="s">
        <v>286</v>
      </c>
      <c r="AT301" s="159" t="s">
        <v>240</v>
      </c>
      <c r="AU301" s="159" t="s">
        <v>89</v>
      </c>
      <c r="AY301" s="14" t="s">
        <v>237</v>
      </c>
      <c r="BE301" s="160">
        <f t="shared" ref="BE301:BE315" si="84">IF(N301="základná",J301,0)</f>
        <v>0</v>
      </c>
      <c r="BF301" s="160">
        <f t="shared" ref="BF301:BF315" si="85">IF(N301="znížená",J301,0)</f>
        <v>0</v>
      </c>
      <c r="BG301" s="160">
        <f t="shared" ref="BG301:BG315" si="86">IF(N301="zákl. prenesená",J301,0)</f>
        <v>0</v>
      </c>
      <c r="BH301" s="160">
        <f t="shared" ref="BH301:BH315" si="87">IF(N301="zníž. prenesená",J301,0)</f>
        <v>0</v>
      </c>
      <c r="BI301" s="160">
        <f t="shared" ref="BI301:BI315" si="88">IF(N301="nulová",J301,0)</f>
        <v>0</v>
      </c>
      <c r="BJ301" s="14" t="s">
        <v>89</v>
      </c>
      <c r="BK301" s="160">
        <f t="shared" ref="BK301:BK315" si="89">ROUND(I301*H301,2)</f>
        <v>0</v>
      </c>
      <c r="BL301" s="14" t="s">
        <v>286</v>
      </c>
      <c r="BM301" s="159" t="s">
        <v>1568</v>
      </c>
    </row>
    <row r="302" spans="1:65" s="2" customFormat="1" ht="33" customHeight="1" x14ac:dyDescent="0.2">
      <c r="A302" s="29"/>
      <c r="B302" s="146"/>
      <c r="C302" s="147" t="s">
        <v>586</v>
      </c>
      <c r="D302" s="147" t="s">
        <v>240</v>
      </c>
      <c r="E302" s="148"/>
      <c r="F302" s="149" t="s">
        <v>1569</v>
      </c>
      <c r="G302" s="150" t="s">
        <v>242</v>
      </c>
      <c r="H302" s="151">
        <v>22.256</v>
      </c>
      <c r="I302" s="152"/>
      <c r="J302" s="153">
        <f t="shared" si="80"/>
        <v>0</v>
      </c>
      <c r="K302" s="154"/>
      <c r="L302" s="30"/>
      <c r="M302" s="155" t="s">
        <v>1</v>
      </c>
      <c r="N302" s="156" t="s">
        <v>43</v>
      </c>
      <c r="O302" s="54"/>
      <c r="P302" s="157">
        <f t="shared" si="81"/>
        <v>0</v>
      </c>
      <c r="Q302" s="157">
        <v>6.0000000000000002E-5</v>
      </c>
      <c r="R302" s="157">
        <f t="shared" si="82"/>
        <v>1.3353600000000001E-3</v>
      </c>
      <c r="S302" s="157">
        <v>0</v>
      </c>
      <c r="T302" s="158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59" t="s">
        <v>286</v>
      </c>
      <c r="AT302" s="159" t="s">
        <v>240</v>
      </c>
      <c r="AU302" s="159" t="s">
        <v>89</v>
      </c>
      <c r="AY302" s="14" t="s">
        <v>237</v>
      </c>
      <c r="BE302" s="160">
        <f t="shared" si="84"/>
        <v>0</v>
      </c>
      <c r="BF302" s="160">
        <f t="shared" si="85"/>
        <v>0</v>
      </c>
      <c r="BG302" s="160">
        <f t="shared" si="86"/>
        <v>0</v>
      </c>
      <c r="BH302" s="160">
        <f t="shared" si="87"/>
        <v>0</v>
      </c>
      <c r="BI302" s="160">
        <f t="shared" si="88"/>
        <v>0</v>
      </c>
      <c r="BJ302" s="14" t="s">
        <v>89</v>
      </c>
      <c r="BK302" s="160">
        <f t="shared" si="89"/>
        <v>0</v>
      </c>
      <c r="BL302" s="14" t="s">
        <v>286</v>
      </c>
      <c r="BM302" s="159" t="s">
        <v>1570</v>
      </c>
    </row>
    <row r="303" spans="1:65" s="2" customFormat="1" ht="16.5" customHeight="1" x14ac:dyDescent="0.2">
      <c r="A303" s="29"/>
      <c r="B303" s="146"/>
      <c r="C303" s="161" t="s">
        <v>750</v>
      </c>
      <c r="D303" s="161" t="s">
        <v>310</v>
      </c>
      <c r="E303" s="162"/>
      <c r="F303" s="163" t="s">
        <v>1571</v>
      </c>
      <c r="G303" s="164" t="s">
        <v>1382</v>
      </c>
      <c r="H303" s="165">
        <v>123.97499999999999</v>
      </c>
      <c r="I303" s="166"/>
      <c r="J303" s="167">
        <f t="shared" si="80"/>
        <v>0</v>
      </c>
      <c r="K303" s="168"/>
      <c r="L303" s="169"/>
      <c r="M303" s="170" t="s">
        <v>1</v>
      </c>
      <c r="N303" s="171" t="s">
        <v>43</v>
      </c>
      <c r="O303" s="54"/>
      <c r="P303" s="157">
        <f t="shared" si="81"/>
        <v>0</v>
      </c>
      <c r="Q303" s="157">
        <v>1E-3</v>
      </c>
      <c r="R303" s="157">
        <f t="shared" si="82"/>
        <v>0.123975</v>
      </c>
      <c r="S303" s="157">
        <v>0</v>
      </c>
      <c r="T303" s="158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59" t="s">
        <v>312</v>
      </c>
      <c r="AT303" s="159" t="s">
        <v>310</v>
      </c>
      <c r="AU303" s="159" t="s">
        <v>89</v>
      </c>
      <c r="AY303" s="14" t="s">
        <v>237</v>
      </c>
      <c r="BE303" s="160">
        <f t="shared" si="84"/>
        <v>0</v>
      </c>
      <c r="BF303" s="160">
        <f t="shared" si="85"/>
        <v>0</v>
      </c>
      <c r="BG303" s="160">
        <f t="shared" si="86"/>
        <v>0</v>
      </c>
      <c r="BH303" s="160">
        <f t="shared" si="87"/>
        <v>0</v>
      </c>
      <c r="BI303" s="160">
        <f t="shared" si="88"/>
        <v>0</v>
      </c>
      <c r="BJ303" s="14" t="s">
        <v>89</v>
      </c>
      <c r="BK303" s="160">
        <f t="shared" si="89"/>
        <v>0</v>
      </c>
      <c r="BL303" s="14" t="s">
        <v>286</v>
      </c>
      <c r="BM303" s="159" t="s">
        <v>1572</v>
      </c>
    </row>
    <row r="304" spans="1:65" s="2" customFormat="1" ht="21.75" customHeight="1" x14ac:dyDescent="0.2">
      <c r="A304" s="29"/>
      <c r="B304" s="146"/>
      <c r="C304" s="161" t="s">
        <v>588</v>
      </c>
      <c r="D304" s="161" t="s">
        <v>310</v>
      </c>
      <c r="E304" s="162"/>
      <c r="F304" s="163" t="s">
        <v>1573</v>
      </c>
      <c r="G304" s="164" t="s">
        <v>266</v>
      </c>
      <c r="H304" s="165">
        <v>9.1999999999999998E-2</v>
      </c>
      <c r="I304" s="166"/>
      <c r="J304" s="167">
        <f t="shared" si="80"/>
        <v>0</v>
      </c>
      <c r="K304" s="168"/>
      <c r="L304" s="169"/>
      <c r="M304" s="170" t="s">
        <v>1</v>
      </c>
      <c r="N304" s="171" t="s">
        <v>43</v>
      </c>
      <c r="O304" s="54"/>
      <c r="P304" s="157">
        <f t="shared" si="81"/>
        <v>0</v>
      </c>
      <c r="Q304" s="157">
        <v>1</v>
      </c>
      <c r="R304" s="157">
        <f t="shared" si="82"/>
        <v>9.1999999999999998E-2</v>
      </c>
      <c r="S304" s="157">
        <v>0</v>
      </c>
      <c r="T304" s="158">
        <f t="shared" si="8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59" t="s">
        <v>312</v>
      </c>
      <c r="AT304" s="159" t="s">
        <v>310</v>
      </c>
      <c r="AU304" s="159" t="s">
        <v>89</v>
      </c>
      <c r="AY304" s="14" t="s">
        <v>237</v>
      </c>
      <c r="BE304" s="160">
        <f t="shared" si="84"/>
        <v>0</v>
      </c>
      <c r="BF304" s="160">
        <f t="shared" si="85"/>
        <v>0</v>
      </c>
      <c r="BG304" s="160">
        <f t="shared" si="86"/>
        <v>0</v>
      </c>
      <c r="BH304" s="160">
        <f t="shared" si="87"/>
        <v>0</v>
      </c>
      <c r="BI304" s="160">
        <f t="shared" si="88"/>
        <v>0</v>
      </c>
      <c r="BJ304" s="14" t="s">
        <v>89</v>
      </c>
      <c r="BK304" s="160">
        <f t="shared" si="89"/>
        <v>0</v>
      </c>
      <c r="BL304" s="14" t="s">
        <v>286</v>
      </c>
      <c r="BM304" s="159" t="s">
        <v>1574</v>
      </c>
    </row>
    <row r="305" spans="1:65" s="2" customFormat="1" ht="16.5" customHeight="1" x14ac:dyDescent="0.2">
      <c r="A305" s="29"/>
      <c r="B305" s="146"/>
      <c r="C305" s="161" t="s">
        <v>755</v>
      </c>
      <c r="D305" s="161" t="s">
        <v>310</v>
      </c>
      <c r="E305" s="162"/>
      <c r="F305" s="163" t="s">
        <v>1575</v>
      </c>
      <c r="G305" s="164" t="s">
        <v>376</v>
      </c>
      <c r="H305" s="165">
        <v>68.25</v>
      </c>
      <c r="I305" s="166"/>
      <c r="J305" s="167">
        <f t="shared" si="80"/>
        <v>0</v>
      </c>
      <c r="K305" s="168"/>
      <c r="L305" s="169"/>
      <c r="M305" s="170" t="s">
        <v>1</v>
      </c>
      <c r="N305" s="171" t="s">
        <v>43</v>
      </c>
      <c r="O305" s="54"/>
      <c r="P305" s="157">
        <f t="shared" si="81"/>
        <v>0</v>
      </c>
      <c r="Q305" s="157">
        <v>7.2999999999999996E-4</v>
      </c>
      <c r="R305" s="157">
        <f t="shared" si="82"/>
        <v>4.9822499999999999E-2</v>
      </c>
      <c r="S305" s="157">
        <v>0</v>
      </c>
      <c r="T305" s="158">
        <f t="shared" si="8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59" t="s">
        <v>312</v>
      </c>
      <c r="AT305" s="159" t="s">
        <v>310</v>
      </c>
      <c r="AU305" s="159" t="s">
        <v>89</v>
      </c>
      <c r="AY305" s="14" t="s">
        <v>237</v>
      </c>
      <c r="BE305" s="160">
        <f t="shared" si="84"/>
        <v>0</v>
      </c>
      <c r="BF305" s="160">
        <f t="shared" si="85"/>
        <v>0</v>
      </c>
      <c r="BG305" s="160">
        <f t="shared" si="86"/>
        <v>0</v>
      </c>
      <c r="BH305" s="160">
        <f t="shared" si="87"/>
        <v>0</v>
      </c>
      <c r="BI305" s="160">
        <f t="shared" si="88"/>
        <v>0</v>
      </c>
      <c r="BJ305" s="14" t="s">
        <v>89</v>
      </c>
      <c r="BK305" s="160">
        <f t="shared" si="89"/>
        <v>0</v>
      </c>
      <c r="BL305" s="14" t="s">
        <v>286</v>
      </c>
      <c r="BM305" s="159" t="s">
        <v>1576</v>
      </c>
    </row>
    <row r="306" spans="1:65" s="2" customFormat="1" ht="16.5" customHeight="1" x14ac:dyDescent="0.2">
      <c r="A306" s="29"/>
      <c r="B306" s="146"/>
      <c r="C306" s="161" t="s">
        <v>590</v>
      </c>
      <c r="D306" s="161" t="s">
        <v>310</v>
      </c>
      <c r="E306" s="162"/>
      <c r="F306" s="163" t="s">
        <v>1577</v>
      </c>
      <c r="G306" s="164" t="s">
        <v>307</v>
      </c>
      <c r="H306" s="165">
        <v>2</v>
      </c>
      <c r="I306" s="166"/>
      <c r="J306" s="167">
        <f t="shared" si="80"/>
        <v>0</v>
      </c>
      <c r="K306" s="168"/>
      <c r="L306" s="169"/>
      <c r="M306" s="170" t="s">
        <v>1</v>
      </c>
      <c r="N306" s="171" t="s">
        <v>43</v>
      </c>
      <c r="O306" s="54"/>
      <c r="P306" s="157">
        <f t="shared" si="81"/>
        <v>0</v>
      </c>
      <c r="Q306" s="157">
        <v>2.3000000000000001E-4</v>
      </c>
      <c r="R306" s="157">
        <f t="shared" si="82"/>
        <v>4.6000000000000001E-4</v>
      </c>
      <c r="S306" s="157">
        <v>0</v>
      </c>
      <c r="T306" s="158">
        <f t="shared" si="8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59" t="s">
        <v>262</v>
      </c>
      <c r="AT306" s="159" t="s">
        <v>310</v>
      </c>
      <c r="AU306" s="159" t="s">
        <v>89</v>
      </c>
      <c r="AY306" s="14" t="s">
        <v>237</v>
      </c>
      <c r="BE306" s="160">
        <f t="shared" si="84"/>
        <v>0</v>
      </c>
      <c r="BF306" s="160">
        <f t="shared" si="85"/>
        <v>0</v>
      </c>
      <c r="BG306" s="160">
        <f t="shared" si="86"/>
        <v>0</v>
      </c>
      <c r="BH306" s="160">
        <f t="shared" si="87"/>
        <v>0</v>
      </c>
      <c r="BI306" s="160">
        <f t="shared" si="88"/>
        <v>0</v>
      </c>
      <c r="BJ306" s="14" t="s">
        <v>89</v>
      </c>
      <c r="BK306" s="160">
        <f t="shared" si="89"/>
        <v>0</v>
      </c>
      <c r="BL306" s="14" t="s">
        <v>243</v>
      </c>
      <c r="BM306" s="159" t="s">
        <v>1578</v>
      </c>
    </row>
    <row r="307" spans="1:65" s="2" customFormat="1" ht="16.5" customHeight="1" x14ac:dyDescent="0.2">
      <c r="A307" s="29"/>
      <c r="B307" s="146"/>
      <c r="C307" s="161" t="s">
        <v>760</v>
      </c>
      <c r="D307" s="161" t="s">
        <v>310</v>
      </c>
      <c r="E307" s="162"/>
      <c r="F307" s="163" t="s">
        <v>1579</v>
      </c>
      <c r="G307" s="164" t="s">
        <v>307</v>
      </c>
      <c r="H307" s="165">
        <v>2</v>
      </c>
      <c r="I307" s="166"/>
      <c r="J307" s="167">
        <f t="shared" si="80"/>
        <v>0</v>
      </c>
      <c r="K307" s="168"/>
      <c r="L307" s="169"/>
      <c r="M307" s="170" t="s">
        <v>1</v>
      </c>
      <c r="N307" s="171" t="s">
        <v>43</v>
      </c>
      <c r="O307" s="54"/>
      <c r="P307" s="157">
        <f t="shared" si="81"/>
        <v>0</v>
      </c>
      <c r="Q307" s="157">
        <v>2.3000000000000001E-4</v>
      </c>
      <c r="R307" s="157">
        <f t="shared" si="82"/>
        <v>4.6000000000000001E-4</v>
      </c>
      <c r="S307" s="157">
        <v>0</v>
      </c>
      <c r="T307" s="158">
        <f t="shared" si="8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59" t="s">
        <v>262</v>
      </c>
      <c r="AT307" s="159" t="s">
        <v>310</v>
      </c>
      <c r="AU307" s="159" t="s">
        <v>89</v>
      </c>
      <c r="AY307" s="14" t="s">
        <v>237</v>
      </c>
      <c r="BE307" s="160">
        <f t="shared" si="84"/>
        <v>0</v>
      </c>
      <c r="BF307" s="160">
        <f t="shared" si="85"/>
        <v>0</v>
      </c>
      <c r="BG307" s="160">
        <f t="shared" si="86"/>
        <v>0</v>
      </c>
      <c r="BH307" s="160">
        <f t="shared" si="87"/>
        <v>0</v>
      </c>
      <c r="BI307" s="160">
        <f t="shared" si="88"/>
        <v>0</v>
      </c>
      <c r="BJ307" s="14" t="s">
        <v>89</v>
      </c>
      <c r="BK307" s="160">
        <f t="shared" si="89"/>
        <v>0</v>
      </c>
      <c r="BL307" s="14" t="s">
        <v>243</v>
      </c>
      <c r="BM307" s="159" t="s">
        <v>1580</v>
      </c>
    </row>
    <row r="308" spans="1:65" s="2" customFormat="1" ht="33" customHeight="1" x14ac:dyDescent="0.2">
      <c r="A308" s="29"/>
      <c r="B308" s="146"/>
      <c r="C308" s="147" t="s">
        <v>592</v>
      </c>
      <c r="D308" s="147" t="s">
        <v>240</v>
      </c>
      <c r="E308" s="148"/>
      <c r="F308" s="149" t="s">
        <v>1581</v>
      </c>
      <c r="G308" s="150" t="s">
        <v>307</v>
      </c>
      <c r="H308" s="151">
        <v>62</v>
      </c>
      <c r="I308" s="152"/>
      <c r="J308" s="153">
        <f t="shared" si="80"/>
        <v>0</v>
      </c>
      <c r="K308" s="154"/>
      <c r="L308" s="30"/>
      <c r="M308" s="155" t="s">
        <v>1</v>
      </c>
      <c r="N308" s="156" t="s">
        <v>43</v>
      </c>
      <c r="O308" s="54"/>
      <c r="P308" s="157">
        <f t="shared" si="81"/>
        <v>0</v>
      </c>
      <c r="Q308" s="157">
        <v>5.0000000000000002E-5</v>
      </c>
      <c r="R308" s="157">
        <f t="shared" si="82"/>
        <v>3.1000000000000003E-3</v>
      </c>
      <c r="S308" s="157">
        <v>0</v>
      </c>
      <c r="T308" s="158">
        <f t="shared" si="8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59" t="s">
        <v>243</v>
      </c>
      <c r="AT308" s="159" t="s">
        <v>240</v>
      </c>
      <c r="AU308" s="159" t="s">
        <v>89</v>
      </c>
      <c r="AY308" s="14" t="s">
        <v>237</v>
      </c>
      <c r="BE308" s="160">
        <f t="shared" si="84"/>
        <v>0</v>
      </c>
      <c r="BF308" s="160">
        <f t="shared" si="85"/>
        <v>0</v>
      </c>
      <c r="BG308" s="160">
        <f t="shared" si="86"/>
        <v>0</v>
      </c>
      <c r="BH308" s="160">
        <f t="shared" si="87"/>
        <v>0</v>
      </c>
      <c r="BI308" s="160">
        <f t="shared" si="88"/>
        <v>0</v>
      </c>
      <c r="BJ308" s="14" t="s">
        <v>89</v>
      </c>
      <c r="BK308" s="160">
        <f t="shared" si="89"/>
        <v>0</v>
      </c>
      <c r="BL308" s="14" t="s">
        <v>243</v>
      </c>
      <c r="BM308" s="159" t="s">
        <v>1582</v>
      </c>
    </row>
    <row r="309" spans="1:65" s="2" customFormat="1" ht="21.75" customHeight="1" x14ac:dyDescent="0.2">
      <c r="A309" s="29"/>
      <c r="B309" s="146"/>
      <c r="C309" s="147" t="s">
        <v>765</v>
      </c>
      <c r="D309" s="147" t="s">
        <v>240</v>
      </c>
      <c r="E309" s="148"/>
      <c r="F309" s="149" t="s">
        <v>1583</v>
      </c>
      <c r="G309" s="150" t="s">
        <v>307</v>
      </c>
      <c r="H309" s="151">
        <v>1</v>
      </c>
      <c r="I309" s="152"/>
      <c r="J309" s="153">
        <f t="shared" si="80"/>
        <v>0</v>
      </c>
      <c r="K309" s="154"/>
      <c r="L309" s="30"/>
      <c r="M309" s="155" t="s">
        <v>1</v>
      </c>
      <c r="N309" s="156" t="s">
        <v>43</v>
      </c>
      <c r="O309" s="54"/>
      <c r="P309" s="157">
        <f t="shared" si="81"/>
        <v>0</v>
      </c>
      <c r="Q309" s="157">
        <v>6.8999999999999997E-4</v>
      </c>
      <c r="R309" s="157">
        <f t="shared" si="82"/>
        <v>6.8999999999999997E-4</v>
      </c>
      <c r="S309" s="157">
        <v>0</v>
      </c>
      <c r="T309" s="158">
        <f t="shared" si="8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59" t="s">
        <v>286</v>
      </c>
      <c r="AT309" s="159" t="s">
        <v>240</v>
      </c>
      <c r="AU309" s="159" t="s">
        <v>89</v>
      </c>
      <c r="AY309" s="14" t="s">
        <v>237</v>
      </c>
      <c r="BE309" s="160">
        <f t="shared" si="84"/>
        <v>0</v>
      </c>
      <c r="BF309" s="160">
        <f t="shared" si="85"/>
        <v>0</v>
      </c>
      <c r="BG309" s="160">
        <f t="shared" si="86"/>
        <v>0</v>
      </c>
      <c r="BH309" s="160">
        <f t="shared" si="87"/>
        <v>0</v>
      </c>
      <c r="BI309" s="160">
        <f t="shared" si="88"/>
        <v>0</v>
      </c>
      <c r="BJ309" s="14" t="s">
        <v>89</v>
      </c>
      <c r="BK309" s="160">
        <f t="shared" si="89"/>
        <v>0</v>
      </c>
      <c r="BL309" s="14" t="s">
        <v>286</v>
      </c>
      <c r="BM309" s="159" t="s">
        <v>1584</v>
      </c>
    </row>
    <row r="310" spans="1:65" s="2" customFormat="1" ht="55.5" customHeight="1" x14ac:dyDescent="0.2">
      <c r="A310" s="29"/>
      <c r="B310" s="146"/>
      <c r="C310" s="161" t="s">
        <v>594</v>
      </c>
      <c r="D310" s="161" t="s">
        <v>310</v>
      </c>
      <c r="E310" s="162"/>
      <c r="F310" s="163" t="s">
        <v>4855</v>
      </c>
      <c r="G310" s="164" t="s">
        <v>307</v>
      </c>
      <c r="H310" s="165">
        <v>1</v>
      </c>
      <c r="I310" s="166"/>
      <c r="J310" s="167">
        <f t="shared" si="80"/>
        <v>0</v>
      </c>
      <c r="K310" s="168"/>
      <c r="L310" s="169"/>
      <c r="M310" s="170" t="s">
        <v>1</v>
      </c>
      <c r="N310" s="171" t="s">
        <v>43</v>
      </c>
      <c r="O310" s="54"/>
      <c r="P310" s="157">
        <f t="shared" si="81"/>
        <v>0</v>
      </c>
      <c r="Q310" s="157">
        <v>7.5999999999999998E-2</v>
      </c>
      <c r="R310" s="157">
        <f t="shared" si="82"/>
        <v>7.5999999999999998E-2</v>
      </c>
      <c r="S310" s="157">
        <v>0</v>
      </c>
      <c r="T310" s="158">
        <f t="shared" si="8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59" t="s">
        <v>312</v>
      </c>
      <c r="AT310" s="159" t="s">
        <v>310</v>
      </c>
      <c r="AU310" s="159" t="s">
        <v>89</v>
      </c>
      <c r="AY310" s="14" t="s">
        <v>237</v>
      </c>
      <c r="BE310" s="160">
        <f t="shared" si="84"/>
        <v>0</v>
      </c>
      <c r="BF310" s="160">
        <f t="shared" si="85"/>
        <v>0</v>
      </c>
      <c r="BG310" s="160">
        <f t="shared" si="86"/>
        <v>0</v>
      </c>
      <c r="BH310" s="160">
        <f t="shared" si="87"/>
        <v>0</v>
      </c>
      <c r="BI310" s="160">
        <f t="shared" si="88"/>
        <v>0</v>
      </c>
      <c r="BJ310" s="14" t="s">
        <v>89</v>
      </c>
      <c r="BK310" s="160">
        <f t="shared" si="89"/>
        <v>0</v>
      </c>
      <c r="BL310" s="14" t="s">
        <v>286</v>
      </c>
      <c r="BM310" s="159" t="s">
        <v>1585</v>
      </c>
    </row>
    <row r="311" spans="1:65" s="2" customFormat="1" ht="21.75" customHeight="1" x14ac:dyDescent="0.2">
      <c r="A311" s="29"/>
      <c r="B311" s="146"/>
      <c r="C311" s="161" t="s">
        <v>770</v>
      </c>
      <c r="D311" s="161" t="s">
        <v>310</v>
      </c>
      <c r="E311" s="162"/>
      <c r="F311" s="163" t="s">
        <v>1547</v>
      </c>
      <c r="G311" s="164" t="s">
        <v>307</v>
      </c>
      <c r="H311" s="165">
        <v>1</v>
      </c>
      <c r="I311" s="166"/>
      <c r="J311" s="167">
        <f t="shared" si="80"/>
        <v>0</v>
      </c>
      <c r="K311" s="168"/>
      <c r="L311" s="169"/>
      <c r="M311" s="170" t="s">
        <v>1</v>
      </c>
      <c r="N311" s="171" t="s">
        <v>43</v>
      </c>
      <c r="O311" s="54"/>
      <c r="P311" s="157">
        <f t="shared" si="81"/>
        <v>0</v>
      </c>
      <c r="Q311" s="157">
        <v>1E-3</v>
      </c>
      <c r="R311" s="157">
        <f t="shared" si="82"/>
        <v>1E-3</v>
      </c>
      <c r="S311" s="157">
        <v>0</v>
      </c>
      <c r="T311" s="158">
        <f t="shared" si="8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59" t="s">
        <v>312</v>
      </c>
      <c r="AT311" s="159" t="s">
        <v>310</v>
      </c>
      <c r="AU311" s="159" t="s">
        <v>89</v>
      </c>
      <c r="AY311" s="14" t="s">
        <v>237</v>
      </c>
      <c r="BE311" s="160">
        <f t="shared" si="84"/>
        <v>0</v>
      </c>
      <c r="BF311" s="160">
        <f t="shared" si="85"/>
        <v>0</v>
      </c>
      <c r="BG311" s="160">
        <f t="shared" si="86"/>
        <v>0</v>
      </c>
      <c r="BH311" s="160">
        <f t="shared" si="87"/>
        <v>0</v>
      </c>
      <c r="BI311" s="160">
        <f t="shared" si="88"/>
        <v>0</v>
      </c>
      <c r="BJ311" s="14" t="s">
        <v>89</v>
      </c>
      <c r="BK311" s="160">
        <f t="shared" si="89"/>
        <v>0</v>
      </c>
      <c r="BL311" s="14" t="s">
        <v>286</v>
      </c>
      <c r="BM311" s="159" t="s">
        <v>1586</v>
      </c>
    </row>
    <row r="312" spans="1:65" s="2" customFormat="1" ht="21.75" customHeight="1" x14ac:dyDescent="0.2">
      <c r="A312" s="29"/>
      <c r="B312" s="146"/>
      <c r="C312" s="147" t="s">
        <v>596</v>
      </c>
      <c r="D312" s="147" t="s">
        <v>240</v>
      </c>
      <c r="E312" s="148"/>
      <c r="F312" s="149" t="s">
        <v>1587</v>
      </c>
      <c r="G312" s="150" t="s">
        <v>307</v>
      </c>
      <c r="H312" s="151">
        <v>1</v>
      </c>
      <c r="I312" s="152"/>
      <c r="J312" s="153">
        <f t="shared" si="80"/>
        <v>0</v>
      </c>
      <c r="K312" s="154"/>
      <c r="L312" s="30"/>
      <c r="M312" s="155" t="s">
        <v>1</v>
      </c>
      <c r="N312" s="156" t="s">
        <v>43</v>
      </c>
      <c r="O312" s="54"/>
      <c r="P312" s="157">
        <f t="shared" si="81"/>
        <v>0</v>
      </c>
      <c r="Q312" s="157">
        <v>8.7000000000000001E-4</v>
      </c>
      <c r="R312" s="157">
        <f t="shared" si="82"/>
        <v>8.7000000000000001E-4</v>
      </c>
      <c r="S312" s="157">
        <v>0</v>
      </c>
      <c r="T312" s="158">
        <f t="shared" si="8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59" t="s">
        <v>286</v>
      </c>
      <c r="AT312" s="159" t="s">
        <v>240</v>
      </c>
      <c r="AU312" s="159" t="s">
        <v>89</v>
      </c>
      <c r="AY312" s="14" t="s">
        <v>237</v>
      </c>
      <c r="BE312" s="160">
        <f t="shared" si="84"/>
        <v>0</v>
      </c>
      <c r="BF312" s="160">
        <f t="shared" si="85"/>
        <v>0</v>
      </c>
      <c r="BG312" s="160">
        <f t="shared" si="86"/>
        <v>0</v>
      </c>
      <c r="BH312" s="160">
        <f t="shared" si="87"/>
        <v>0</v>
      </c>
      <c r="BI312" s="160">
        <f t="shared" si="88"/>
        <v>0</v>
      </c>
      <c r="BJ312" s="14" t="s">
        <v>89</v>
      </c>
      <c r="BK312" s="160">
        <f t="shared" si="89"/>
        <v>0</v>
      </c>
      <c r="BL312" s="14" t="s">
        <v>286</v>
      </c>
      <c r="BM312" s="159" t="s">
        <v>1588</v>
      </c>
    </row>
    <row r="313" spans="1:65" s="2" customFormat="1" ht="55.5" customHeight="1" x14ac:dyDescent="0.2">
      <c r="A313" s="29"/>
      <c r="B313" s="146"/>
      <c r="C313" s="161" t="s">
        <v>775</v>
      </c>
      <c r="D313" s="161" t="s">
        <v>310</v>
      </c>
      <c r="E313" s="162"/>
      <c r="F313" s="163" t="s">
        <v>4856</v>
      </c>
      <c r="G313" s="164" t="s">
        <v>307</v>
      </c>
      <c r="H313" s="165">
        <v>1</v>
      </c>
      <c r="I313" s="166"/>
      <c r="J313" s="167">
        <f t="shared" si="80"/>
        <v>0</v>
      </c>
      <c r="K313" s="168"/>
      <c r="L313" s="169"/>
      <c r="M313" s="170" t="s">
        <v>1</v>
      </c>
      <c r="N313" s="171" t="s">
        <v>43</v>
      </c>
      <c r="O313" s="54"/>
      <c r="P313" s="157">
        <f t="shared" si="81"/>
        <v>0</v>
      </c>
      <c r="Q313" s="157">
        <v>7.5999999999999998E-2</v>
      </c>
      <c r="R313" s="157">
        <f t="shared" si="82"/>
        <v>7.5999999999999998E-2</v>
      </c>
      <c r="S313" s="157">
        <v>0</v>
      </c>
      <c r="T313" s="158">
        <f t="shared" si="8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59" t="s">
        <v>312</v>
      </c>
      <c r="AT313" s="159" t="s">
        <v>310</v>
      </c>
      <c r="AU313" s="159" t="s">
        <v>89</v>
      </c>
      <c r="AY313" s="14" t="s">
        <v>237</v>
      </c>
      <c r="BE313" s="160">
        <f t="shared" si="84"/>
        <v>0</v>
      </c>
      <c r="BF313" s="160">
        <f t="shared" si="85"/>
        <v>0</v>
      </c>
      <c r="BG313" s="160">
        <f t="shared" si="86"/>
        <v>0</v>
      </c>
      <c r="BH313" s="160">
        <f t="shared" si="87"/>
        <v>0</v>
      </c>
      <c r="BI313" s="160">
        <f t="shared" si="88"/>
        <v>0</v>
      </c>
      <c r="BJ313" s="14" t="s">
        <v>89</v>
      </c>
      <c r="BK313" s="160">
        <f t="shared" si="89"/>
        <v>0</v>
      </c>
      <c r="BL313" s="14" t="s">
        <v>286</v>
      </c>
      <c r="BM313" s="159" t="s">
        <v>1589</v>
      </c>
    </row>
    <row r="314" spans="1:65" s="2" customFormat="1" ht="21.75" customHeight="1" x14ac:dyDescent="0.2">
      <c r="A314" s="29"/>
      <c r="B314" s="146"/>
      <c r="C314" s="161" t="s">
        <v>598</v>
      </c>
      <c r="D314" s="161" t="s">
        <v>310</v>
      </c>
      <c r="E314" s="162"/>
      <c r="F314" s="163" t="s">
        <v>1547</v>
      </c>
      <c r="G314" s="164" t="s">
        <v>307</v>
      </c>
      <c r="H314" s="165">
        <v>1</v>
      </c>
      <c r="I314" s="166"/>
      <c r="J314" s="167">
        <f t="shared" si="80"/>
        <v>0</v>
      </c>
      <c r="K314" s="168"/>
      <c r="L314" s="169"/>
      <c r="M314" s="170" t="s">
        <v>1</v>
      </c>
      <c r="N314" s="171" t="s">
        <v>43</v>
      </c>
      <c r="O314" s="54"/>
      <c r="P314" s="157">
        <f t="shared" si="81"/>
        <v>0</v>
      </c>
      <c r="Q314" s="157">
        <v>1E-3</v>
      </c>
      <c r="R314" s="157">
        <f t="shared" si="82"/>
        <v>1E-3</v>
      </c>
      <c r="S314" s="157">
        <v>0</v>
      </c>
      <c r="T314" s="158">
        <f t="shared" si="8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59" t="s">
        <v>312</v>
      </c>
      <c r="AT314" s="159" t="s">
        <v>310</v>
      </c>
      <c r="AU314" s="159" t="s">
        <v>89</v>
      </c>
      <c r="AY314" s="14" t="s">
        <v>237</v>
      </c>
      <c r="BE314" s="160">
        <f t="shared" si="84"/>
        <v>0</v>
      </c>
      <c r="BF314" s="160">
        <f t="shared" si="85"/>
        <v>0</v>
      </c>
      <c r="BG314" s="160">
        <f t="shared" si="86"/>
        <v>0</v>
      </c>
      <c r="BH314" s="160">
        <f t="shared" si="87"/>
        <v>0</v>
      </c>
      <c r="BI314" s="160">
        <f t="shared" si="88"/>
        <v>0</v>
      </c>
      <c r="BJ314" s="14" t="s">
        <v>89</v>
      </c>
      <c r="BK314" s="160">
        <f t="shared" si="89"/>
        <v>0</v>
      </c>
      <c r="BL314" s="14" t="s">
        <v>286</v>
      </c>
      <c r="BM314" s="159" t="s">
        <v>1590</v>
      </c>
    </row>
    <row r="315" spans="1:65" s="2" customFormat="1" ht="21.75" customHeight="1" x14ac:dyDescent="0.2">
      <c r="A315" s="29"/>
      <c r="B315" s="146"/>
      <c r="C315" s="147" t="s">
        <v>780</v>
      </c>
      <c r="D315" s="147" t="s">
        <v>240</v>
      </c>
      <c r="E315" s="148"/>
      <c r="F315" s="149" t="s">
        <v>1591</v>
      </c>
      <c r="G315" s="150" t="s">
        <v>266</v>
      </c>
      <c r="H315" s="151">
        <v>0.42299999999999999</v>
      </c>
      <c r="I315" s="152"/>
      <c r="J315" s="153">
        <f t="shared" si="80"/>
        <v>0</v>
      </c>
      <c r="K315" s="154"/>
      <c r="L315" s="30"/>
      <c r="M315" s="155" t="s">
        <v>1</v>
      </c>
      <c r="N315" s="156" t="s">
        <v>43</v>
      </c>
      <c r="O315" s="54"/>
      <c r="P315" s="157">
        <f t="shared" si="81"/>
        <v>0</v>
      </c>
      <c r="Q315" s="157">
        <v>0</v>
      </c>
      <c r="R315" s="157">
        <f t="shared" si="82"/>
        <v>0</v>
      </c>
      <c r="S315" s="157">
        <v>0</v>
      </c>
      <c r="T315" s="158">
        <f t="shared" si="83"/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59" t="s">
        <v>286</v>
      </c>
      <c r="AT315" s="159" t="s">
        <v>240</v>
      </c>
      <c r="AU315" s="159" t="s">
        <v>89</v>
      </c>
      <c r="AY315" s="14" t="s">
        <v>237</v>
      </c>
      <c r="BE315" s="160">
        <f t="shared" si="84"/>
        <v>0</v>
      </c>
      <c r="BF315" s="160">
        <f t="shared" si="85"/>
        <v>0</v>
      </c>
      <c r="BG315" s="160">
        <f t="shared" si="86"/>
        <v>0</v>
      </c>
      <c r="BH315" s="160">
        <f t="shared" si="87"/>
        <v>0</v>
      </c>
      <c r="BI315" s="160">
        <f t="shared" si="88"/>
        <v>0</v>
      </c>
      <c r="BJ315" s="14" t="s">
        <v>89</v>
      </c>
      <c r="BK315" s="160">
        <f t="shared" si="89"/>
        <v>0</v>
      </c>
      <c r="BL315" s="14" t="s">
        <v>286</v>
      </c>
      <c r="BM315" s="159" t="s">
        <v>1592</v>
      </c>
    </row>
    <row r="316" spans="1:65" s="12" customFormat="1" ht="22.95" customHeight="1" x14ac:dyDescent="0.25">
      <c r="B316" s="134"/>
      <c r="D316" s="135" t="s">
        <v>76</v>
      </c>
      <c r="E316" s="144"/>
      <c r="F316" s="144" t="s">
        <v>1593</v>
      </c>
      <c r="I316" s="137"/>
      <c r="J316" s="145">
        <f>BK316</f>
        <v>0</v>
      </c>
      <c r="L316" s="134"/>
      <c r="M316" s="138"/>
      <c r="N316" s="139"/>
      <c r="O316" s="139"/>
      <c r="P316" s="140">
        <f>SUM(P317:P319)</f>
        <v>0</v>
      </c>
      <c r="Q316" s="139"/>
      <c r="R316" s="140">
        <f>SUM(R317:R319)</f>
        <v>0.12912509999999999</v>
      </c>
      <c r="S316" s="139"/>
      <c r="T316" s="141">
        <f>SUM(T317:T319)</f>
        <v>0</v>
      </c>
      <c r="AR316" s="135" t="s">
        <v>89</v>
      </c>
      <c r="AT316" s="142" t="s">
        <v>76</v>
      </c>
      <c r="AU316" s="142" t="s">
        <v>83</v>
      </c>
      <c r="AY316" s="135" t="s">
        <v>237</v>
      </c>
      <c r="BK316" s="143">
        <f>SUM(BK317:BK319)</f>
        <v>0</v>
      </c>
    </row>
    <row r="317" spans="1:65" s="2" customFormat="1" ht="21.75" customHeight="1" x14ac:dyDescent="0.2">
      <c r="A317" s="29"/>
      <c r="B317" s="146"/>
      <c r="C317" s="147" t="s">
        <v>600</v>
      </c>
      <c r="D317" s="147" t="s">
        <v>240</v>
      </c>
      <c r="E317" s="148"/>
      <c r="F317" s="149" t="s">
        <v>1594</v>
      </c>
      <c r="G317" s="150" t="s">
        <v>242</v>
      </c>
      <c r="H317" s="151">
        <v>5.65</v>
      </c>
      <c r="I317" s="152"/>
      <c r="J317" s="153">
        <f>ROUND(I317*H317,2)</f>
        <v>0</v>
      </c>
      <c r="K317" s="154"/>
      <c r="L317" s="30"/>
      <c r="M317" s="155" t="s">
        <v>1</v>
      </c>
      <c r="N317" s="156" t="s">
        <v>43</v>
      </c>
      <c r="O317" s="54"/>
      <c r="P317" s="157">
        <f>O317*H317</f>
        <v>0</v>
      </c>
      <c r="Q317" s="157">
        <v>3.2699999999999999E-3</v>
      </c>
      <c r="R317" s="157">
        <f>Q317*H317</f>
        <v>1.8475500000000002E-2</v>
      </c>
      <c r="S317" s="157">
        <v>0</v>
      </c>
      <c r="T317" s="158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59" t="s">
        <v>286</v>
      </c>
      <c r="AT317" s="159" t="s">
        <v>240</v>
      </c>
      <c r="AU317" s="159" t="s">
        <v>89</v>
      </c>
      <c r="AY317" s="14" t="s">
        <v>237</v>
      </c>
      <c r="BE317" s="160">
        <f>IF(N317="základná",J317,0)</f>
        <v>0</v>
      </c>
      <c r="BF317" s="160">
        <f>IF(N317="znížená",J317,0)</f>
        <v>0</v>
      </c>
      <c r="BG317" s="160">
        <f>IF(N317="zákl. prenesená",J317,0)</f>
        <v>0</v>
      </c>
      <c r="BH317" s="160">
        <f>IF(N317="zníž. prenesená",J317,0)</f>
        <v>0</v>
      </c>
      <c r="BI317" s="160">
        <f>IF(N317="nulová",J317,0)</f>
        <v>0</v>
      </c>
      <c r="BJ317" s="14" t="s">
        <v>89</v>
      </c>
      <c r="BK317" s="160">
        <f>ROUND(I317*H317,2)</f>
        <v>0</v>
      </c>
      <c r="BL317" s="14" t="s">
        <v>286</v>
      </c>
      <c r="BM317" s="159" t="s">
        <v>1595</v>
      </c>
    </row>
    <row r="318" spans="1:65" s="2" customFormat="1" ht="16.5" customHeight="1" x14ac:dyDescent="0.2">
      <c r="A318" s="29"/>
      <c r="B318" s="146"/>
      <c r="C318" s="161" t="s">
        <v>786</v>
      </c>
      <c r="D318" s="161" t="s">
        <v>310</v>
      </c>
      <c r="E318" s="162"/>
      <c r="F318" s="163" t="s">
        <v>1596</v>
      </c>
      <c r="G318" s="164" t="s">
        <v>242</v>
      </c>
      <c r="H318" s="165">
        <v>5.7629999999999999</v>
      </c>
      <c r="I318" s="166"/>
      <c r="J318" s="167">
        <f>ROUND(I318*H318,2)</f>
        <v>0</v>
      </c>
      <c r="K318" s="168"/>
      <c r="L318" s="169"/>
      <c r="M318" s="170" t="s">
        <v>1</v>
      </c>
      <c r="N318" s="171" t="s">
        <v>43</v>
      </c>
      <c r="O318" s="54"/>
      <c r="P318" s="157">
        <f>O318*H318</f>
        <v>0</v>
      </c>
      <c r="Q318" s="157">
        <v>1.9199999999999998E-2</v>
      </c>
      <c r="R318" s="157">
        <f>Q318*H318</f>
        <v>0.11064959999999999</v>
      </c>
      <c r="S318" s="157">
        <v>0</v>
      </c>
      <c r="T318" s="158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59" t="s">
        <v>312</v>
      </c>
      <c r="AT318" s="159" t="s">
        <v>310</v>
      </c>
      <c r="AU318" s="159" t="s">
        <v>89</v>
      </c>
      <c r="AY318" s="14" t="s">
        <v>237</v>
      </c>
      <c r="BE318" s="160">
        <f>IF(N318="základná",J318,0)</f>
        <v>0</v>
      </c>
      <c r="BF318" s="160">
        <f>IF(N318="znížená",J318,0)</f>
        <v>0</v>
      </c>
      <c r="BG318" s="160">
        <f>IF(N318="zákl. prenesená",J318,0)</f>
        <v>0</v>
      </c>
      <c r="BH318" s="160">
        <f>IF(N318="zníž. prenesená",J318,0)</f>
        <v>0</v>
      </c>
      <c r="BI318" s="160">
        <f>IF(N318="nulová",J318,0)</f>
        <v>0</v>
      </c>
      <c r="BJ318" s="14" t="s">
        <v>89</v>
      </c>
      <c r="BK318" s="160">
        <f>ROUND(I318*H318,2)</f>
        <v>0</v>
      </c>
      <c r="BL318" s="14" t="s">
        <v>286</v>
      </c>
      <c r="BM318" s="159" t="s">
        <v>1597</v>
      </c>
    </row>
    <row r="319" spans="1:65" s="2" customFormat="1" ht="21.75" customHeight="1" x14ac:dyDescent="0.2">
      <c r="A319" s="29"/>
      <c r="B319" s="146"/>
      <c r="C319" s="147" t="s">
        <v>602</v>
      </c>
      <c r="D319" s="147" t="s">
        <v>240</v>
      </c>
      <c r="E319" s="148"/>
      <c r="F319" s="149" t="s">
        <v>1598</v>
      </c>
      <c r="G319" s="150" t="s">
        <v>266</v>
      </c>
      <c r="H319" s="151">
        <v>0.129</v>
      </c>
      <c r="I319" s="152"/>
      <c r="J319" s="153">
        <f>ROUND(I319*H319,2)</f>
        <v>0</v>
      </c>
      <c r="K319" s="154"/>
      <c r="L319" s="30"/>
      <c r="M319" s="155" t="s">
        <v>1</v>
      </c>
      <c r="N319" s="156" t="s">
        <v>43</v>
      </c>
      <c r="O319" s="54"/>
      <c r="P319" s="157">
        <f>O319*H319</f>
        <v>0</v>
      </c>
      <c r="Q319" s="157">
        <v>0</v>
      </c>
      <c r="R319" s="157">
        <f>Q319*H319</f>
        <v>0</v>
      </c>
      <c r="S319" s="157">
        <v>0</v>
      </c>
      <c r="T319" s="158">
        <f>S319*H319</f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59" t="s">
        <v>286</v>
      </c>
      <c r="AT319" s="159" t="s">
        <v>240</v>
      </c>
      <c r="AU319" s="159" t="s">
        <v>89</v>
      </c>
      <c r="AY319" s="14" t="s">
        <v>237</v>
      </c>
      <c r="BE319" s="160">
        <f>IF(N319="základná",J319,0)</f>
        <v>0</v>
      </c>
      <c r="BF319" s="160">
        <f>IF(N319="znížená",J319,0)</f>
        <v>0</v>
      </c>
      <c r="BG319" s="160">
        <f>IF(N319="zákl. prenesená",J319,0)</f>
        <v>0</v>
      </c>
      <c r="BH319" s="160">
        <f>IF(N319="zníž. prenesená",J319,0)</f>
        <v>0</v>
      </c>
      <c r="BI319" s="160">
        <f>IF(N319="nulová",J319,0)</f>
        <v>0</v>
      </c>
      <c r="BJ319" s="14" t="s">
        <v>89</v>
      </c>
      <c r="BK319" s="160">
        <f>ROUND(I319*H319,2)</f>
        <v>0</v>
      </c>
      <c r="BL319" s="14" t="s">
        <v>286</v>
      </c>
      <c r="BM319" s="159" t="s">
        <v>1599</v>
      </c>
    </row>
    <row r="320" spans="1:65" s="12" customFormat="1" ht="22.95" customHeight="1" x14ac:dyDescent="0.25">
      <c r="B320" s="134"/>
      <c r="D320" s="135" t="s">
        <v>76</v>
      </c>
      <c r="E320" s="144"/>
      <c r="F320" s="144" t="s">
        <v>1600</v>
      </c>
      <c r="I320" s="137"/>
      <c r="J320" s="145">
        <f>BK320</f>
        <v>0</v>
      </c>
      <c r="L320" s="134"/>
      <c r="M320" s="138"/>
      <c r="N320" s="139"/>
      <c r="O320" s="139"/>
      <c r="P320" s="140">
        <f>SUM(P321:P331)</f>
        <v>0</v>
      </c>
      <c r="Q320" s="139"/>
      <c r="R320" s="140">
        <f>SUM(R321:R331)</f>
        <v>0.13921825000000002</v>
      </c>
      <c r="S320" s="139"/>
      <c r="T320" s="141">
        <f>SUM(T321:T331)</f>
        <v>0</v>
      </c>
      <c r="AR320" s="135" t="s">
        <v>89</v>
      </c>
      <c r="AT320" s="142" t="s">
        <v>76</v>
      </c>
      <c r="AU320" s="142" t="s">
        <v>83</v>
      </c>
      <c r="AY320" s="135" t="s">
        <v>237</v>
      </c>
      <c r="BK320" s="143">
        <f>SUM(BK321:BK331)</f>
        <v>0</v>
      </c>
    </row>
    <row r="321" spans="1:65" s="2" customFormat="1" ht="21.75" customHeight="1" x14ac:dyDescent="0.2">
      <c r="A321" s="29"/>
      <c r="B321" s="146"/>
      <c r="C321" s="147" t="s">
        <v>791</v>
      </c>
      <c r="D321" s="147" t="s">
        <v>240</v>
      </c>
      <c r="E321" s="148"/>
      <c r="F321" s="149" t="s">
        <v>1601</v>
      </c>
      <c r="G321" s="150" t="s">
        <v>376</v>
      </c>
      <c r="H321" s="151">
        <v>84.5</v>
      </c>
      <c r="I321" s="152"/>
      <c r="J321" s="153">
        <f t="shared" ref="J321:J331" si="90">ROUND(I321*H321,2)</f>
        <v>0</v>
      </c>
      <c r="K321" s="154"/>
      <c r="L321" s="30"/>
      <c r="M321" s="155" t="s">
        <v>1</v>
      </c>
      <c r="N321" s="156" t="s">
        <v>43</v>
      </c>
      <c r="O321" s="54"/>
      <c r="P321" s="157">
        <f t="shared" ref="P321:P331" si="91">O321*H321</f>
        <v>0</v>
      </c>
      <c r="Q321" s="157">
        <v>2.0000000000000002E-5</v>
      </c>
      <c r="R321" s="157">
        <f t="shared" ref="R321:R331" si="92">Q321*H321</f>
        <v>1.6900000000000001E-3</v>
      </c>
      <c r="S321" s="157">
        <v>0</v>
      </c>
      <c r="T321" s="158">
        <f t="shared" ref="T321:T331" si="93">S321*H321</f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59" t="s">
        <v>286</v>
      </c>
      <c r="AT321" s="159" t="s">
        <v>240</v>
      </c>
      <c r="AU321" s="159" t="s">
        <v>89</v>
      </c>
      <c r="AY321" s="14" t="s">
        <v>237</v>
      </c>
      <c r="BE321" s="160">
        <f t="shared" ref="BE321:BE331" si="94">IF(N321="základná",J321,0)</f>
        <v>0</v>
      </c>
      <c r="BF321" s="160">
        <f t="shared" ref="BF321:BF331" si="95">IF(N321="znížená",J321,0)</f>
        <v>0</v>
      </c>
      <c r="BG321" s="160">
        <f t="shared" ref="BG321:BG331" si="96">IF(N321="zákl. prenesená",J321,0)</f>
        <v>0</v>
      </c>
      <c r="BH321" s="160">
        <f t="shared" ref="BH321:BH331" si="97">IF(N321="zníž. prenesená",J321,0)</f>
        <v>0</v>
      </c>
      <c r="BI321" s="160">
        <f t="shared" ref="BI321:BI331" si="98">IF(N321="nulová",J321,0)</f>
        <v>0</v>
      </c>
      <c r="BJ321" s="14" t="s">
        <v>89</v>
      </c>
      <c r="BK321" s="160">
        <f t="shared" ref="BK321:BK331" si="99">ROUND(I321*H321,2)</f>
        <v>0</v>
      </c>
      <c r="BL321" s="14" t="s">
        <v>286</v>
      </c>
      <c r="BM321" s="159" t="s">
        <v>1602</v>
      </c>
    </row>
    <row r="322" spans="1:65" s="2" customFormat="1" ht="16.5" customHeight="1" x14ac:dyDescent="0.2">
      <c r="A322" s="29"/>
      <c r="B322" s="146"/>
      <c r="C322" s="161" t="s">
        <v>604</v>
      </c>
      <c r="D322" s="161" t="s">
        <v>310</v>
      </c>
      <c r="E322" s="162"/>
      <c r="F322" s="163" t="s">
        <v>1603</v>
      </c>
      <c r="G322" s="164" t="s">
        <v>307</v>
      </c>
      <c r="H322" s="165">
        <v>85.344999999999999</v>
      </c>
      <c r="I322" s="166"/>
      <c r="J322" s="167">
        <f t="shared" si="90"/>
        <v>0</v>
      </c>
      <c r="K322" s="168"/>
      <c r="L322" s="169"/>
      <c r="M322" s="170" t="s">
        <v>1</v>
      </c>
      <c r="N322" s="171" t="s">
        <v>43</v>
      </c>
      <c r="O322" s="54"/>
      <c r="P322" s="157">
        <f t="shared" si="91"/>
        <v>0</v>
      </c>
      <c r="Q322" s="157">
        <v>1E-4</v>
      </c>
      <c r="R322" s="157">
        <f t="shared" si="92"/>
        <v>8.5345000000000004E-3</v>
      </c>
      <c r="S322" s="157">
        <v>0</v>
      </c>
      <c r="T322" s="158">
        <f t="shared" si="9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59" t="s">
        <v>312</v>
      </c>
      <c r="AT322" s="159" t="s">
        <v>310</v>
      </c>
      <c r="AU322" s="159" t="s">
        <v>89</v>
      </c>
      <c r="AY322" s="14" t="s">
        <v>237</v>
      </c>
      <c r="BE322" s="160">
        <f t="shared" si="94"/>
        <v>0</v>
      </c>
      <c r="BF322" s="160">
        <f t="shared" si="95"/>
        <v>0</v>
      </c>
      <c r="BG322" s="160">
        <f t="shared" si="96"/>
        <v>0</v>
      </c>
      <c r="BH322" s="160">
        <f t="shared" si="97"/>
        <v>0</v>
      </c>
      <c r="BI322" s="160">
        <f t="shared" si="98"/>
        <v>0</v>
      </c>
      <c r="BJ322" s="14" t="s">
        <v>89</v>
      </c>
      <c r="BK322" s="160">
        <f t="shared" si="99"/>
        <v>0</v>
      </c>
      <c r="BL322" s="14" t="s">
        <v>286</v>
      </c>
      <c r="BM322" s="159" t="s">
        <v>1604</v>
      </c>
    </row>
    <row r="323" spans="1:65" s="2" customFormat="1" ht="16.5" customHeight="1" x14ac:dyDescent="0.2">
      <c r="A323" s="29"/>
      <c r="B323" s="146"/>
      <c r="C323" s="147" t="s">
        <v>797</v>
      </c>
      <c r="D323" s="147" t="s">
        <v>240</v>
      </c>
      <c r="E323" s="148"/>
      <c r="F323" s="149" t="s">
        <v>1605</v>
      </c>
      <c r="G323" s="150" t="s">
        <v>376</v>
      </c>
      <c r="H323" s="151">
        <v>3.45</v>
      </c>
      <c r="I323" s="152"/>
      <c r="J323" s="153">
        <f t="shared" si="90"/>
        <v>0</v>
      </c>
      <c r="K323" s="154"/>
      <c r="L323" s="30"/>
      <c r="M323" s="155" t="s">
        <v>1</v>
      </c>
      <c r="N323" s="156" t="s">
        <v>43</v>
      </c>
      <c r="O323" s="54"/>
      <c r="P323" s="157">
        <f t="shared" si="91"/>
        <v>0</v>
      </c>
      <c r="Q323" s="157">
        <v>0</v>
      </c>
      <c r="R323" s="157">
        <f t="shared" si="92"/>
        <v>0</v>
      </c>
      <c r="S323" s="157">
        <v>0</v>
      </c>
      <c r="T323" s="158">
        <f t="shared" si="9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59" t="s">
        <v>286</v>
      </c>
      <c r="AT323" s="159" t="s">
        <v>240</v>
      </c>
      <c r="AU323" s="159" t="s">
        <v>89</v>
      </c>
      <c r="AY323" s="14" t="s">
        <v>237</v>
      </c>
      <c r="BE323" s="160">
        <f t="shared" si="94"/>
        <v>0</v>
      </c>
      <c r="BF323" s="160">
        <f t="shared" si="95"/>
        <v>0</v>
      </c>
      <c r="BG323" s="160">
        <f t="shared" si="96"/>
        <v>0</v>
      </c>
      <c r="BH323" s="160">
        <f t="shared" si="97"/>
        <v>0</v>
      </c>
      <c r="BI323" s="160">
        <f t="shared" si="98"/>
        <v>0</v>
      </c>
      <c r="BJ323" s="14" t="s">
        <v>89</v>
      </c>
      <c r="BK323" s="160">
        <f t="shared" si="99"/>
        <v>0</v>
      </c>
      <c r="BL323" s="14" t="s">
        <v>286</v>
      </c>
      <c r="BM323" s="159" t="s">
        <v>1606</v>
      </c>
    </row>
    <row r="324" spans="1:65" s="2" customFormat="1" ht="16.5" customHeight="1" x14ac:dyDescent="0.2">
      <c r="A324" s="29"/>
      <c r="B324" s="146"/>
      <c r="C324" s="161" t="s">
        <v>606</v>
      </c>
      <c r="D324" s="161" t="s">
        <v>310</v>
      </c>
      <c r="E324" s="162"/>
      <c r="F324" s="163" t="s">
        <v>1607</v>
      </c>
      <c r="G324" s="164" t="s">
        <v>376</v>
      </c>
      <c r="H324" s="165">
        <v>3.4849999999999999</v>
      </c>
      <c r="I324" s="166"/>
      <c r="J324" s="167">
        <f t="shared" si="90"/>
        <v>0</v>
      </c>
      <c r="K324" s="168"/>
      <c r="L324" s="169"/>
      <c r="M324" s="170" t="s">
        <v>1</v>
      </c>
      <c r="N324" s="171" t="s">
        <v>43</v>
      </c>
      <c r="O324" s="54"/>
      <c r="P324" s="157">
        <f t="shared" si="91"/>
        <v>0</v>
      </c>
      <c r="Q324" s="157">
        <v>4.0999999999999999E-4</v>
      </c>
      <c r="R324" s="157">
        <f t="shared" si="92"/>
        <v>1.42885E-3</v>
      </c>
      <c r="S324" s="157">
        <v>0</v>
      </c>
      <c r="T324" s="158">
        <f t="shared" si="9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59" t="s">
        <v>312</v>
      </c>
      <c r="AT324" s="159" t="s">
        <v>310</v>
      </c>
      <c r="AU324" s="159" t="s">
        <v>89</v>
      </c>
      <c r="AY324" s="14" t="s">
        <v>237</v>
      </c>
      <c r="BE324" s="160">
        <f t="shared" si="94"/>
        <v>0</v>
      </c>
      <c r="BF324" s="160">
        <f t="shared" si="95"/>
        <v>0</v>
      </c>
      <c r="BG324" s="160">
        <f t="shared" si="96"/>
        <v>0</v>
      </c>
      <c r="BH324" s="160">
        <f t="shared" si="97"/>
        <v>0</v>
      </c>
      <c r="BI324" s="160">
        <f t="shared" si="98"/>
        <v>0</v>
      </c>
      <c r="BJ324" s="14" t="s">
        <v>89</v>
      </c>
      <c r="BK324" s="160">
        <f t="shared" si="99"/>
        <v>0</v>
      </c>
      <c r="BL324" s="14" t="s">
        <v>286</v>
      </c>
      <c r="BM324" s="159" t="s">
        <v>1608</v>
      </c>
    </row>
    <row r="325" spans="1:65" s="2" customFormat="1" ht="33" customHeight="1" x14ac:dyDescent="0.2">
      <c r="A325" s="29"/>
      <c r="B325" s="146"/>
      <c r="C325" s="147" t="s">
        <v>802</v>
      </c>
      <c r="D325" s="147" t="s">
        <v>240</v>
      </c>
      <c r="E325" s="148"/>
      <c r="F325" s="149" t="s">
        <v>1609</v>
      </c>
      <c r="G325" s="150" t="s">
        <v>242</v>
      </c>
      <c r="H325" s="151">
        <v>424.65</v>
      </c>
      <c r="I325" s="152"/>
      <c r="J325" s="153">
        <f t="shared" si="90"/>
        <v>0</v>
      </c>
      <c r="K325" s="154"/>
      <c r="L325" s="30"/>
      <c r="M325" s="155" t="s">
        <v>1</v>
      </c>
      <c r="N325" s="156" t="s">
        <v>43</v>
      </c>
      <c r="O325" s="54"/>
      <c r="P325" s="157">
        <f t="shared" si="91"/>
        <v>0</v>
      </c>
      <c r="Q325" s="157">
        <v>2.0000000000000002E-5</v>
      </c>
      <c r="R325" s="157">
        <f t="shared" si="92"/>
        <v>8.4930000000000005E-3</v>
      </c>
      <c r="S325" s="157">
        <v>0</v>
      </c>
      <c r="T325" s="158">
        <f t="shared" si="9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59" t="s">
        <v>286</v>
      </c>
      <c r="AT325" s="159" t="s">
        <v>240</v>
      </c>
      <c r="AU325" s="159" t="s">
        <v>89</v>
      </c>
      <c r="AY325" s="14" t="s">
        <v>237</v>
      </c>
      <c r="BE325" s="160">
        <f t="shared" si="94"/>
        <v>0</v>
      </c>
      <c r="BF325" s="160">
        <f t="shared" si="95"/>
        <v>0</v>
      </c>
      <c r="BG325" s="160">
        <f t="shared" si="96"/>
        <v>0</v>
      </c>
      <c r="BH325" s="160">
        <f t="shared" si="97"/>
        <v>0</v>
      </c>
      <c r="BI325" s="160">
        <f t="shared" si="98"/>
        <v>0</v>
      </c>
      <c r="BJ325" s="14" t="s">
        <v>89</v>
      </c>
      <c r="BK325" s="160">
        <f t="shared" si="99"/>
        <v>0</v>
      </c>
      <c r="BL325" s="14" t="s">
        <v>286</v>
      </c>
      <c r="BM325" s="159" t="s">
        <v>1610</v>
      </c>
    </row>
    <row r="326" spans="1:65" s="2" customFormat="1" ht="21.75" customHeight="1" x14ac:dyDescent="0.2">
      <c r="A326" s="29"/>
      <c r="B326" s="146"/>
      <c r="C326" s="161" t="s">
        <v>608</v>
      </c>
      <c r="D326" s="161" t="s">
        <v>310</v>
      </c>
      <c r="E326" s="162"/>
      <c r="F326" s="163" t="s">
        <v>1611</v>
      </c>
      <c r="G326" s="164" t="s">
        <v>242</v>
      </c>
      <c r="H326" s="165">
        <v>433.14299999999997</v>
      </c>
      <c r="I326" s="166"/>
      <c r="J326" s="167">
        <f t="shared" si="90"/>
        <v>0</v>
      </c>
      <c r="K326" s="168"/>
      <c r="L326" s="169"/>
      <c r="M326" s="170" t="s">
        <v>1</v>
      </c>
      <c r="N326" s="171" t="s">
        <v>43</v>
      </c>
      <c r="O326" s="54"/>
      <c r="P326" s="157">
        <f t="shared" si="91"/>
        <v>0</v>
      </c>
      <c r="Q326" s="157">
        <v>0</v>
      </c>
      <c r="R326" s="157">
        <f t="shared" si="92"/>
        <v>0</v>
      </c>
      <c r="S326" s="157">
        <v>0</v>
      </c>
      <c r="T326" s="158">
        <f t="shared" si="93"/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59" t="s">
        <v>312</v>
      </c>
      <c r="AT326" s="159" t="s">
        <v>310</v>
      </c>
      <c r="AU326" s="159" t="s">
        <v>89</v>
      </c>
      <c r="AY326" s="14" t="s">
        <v>237</v>
      </c>
      <c r="BE326" s="160">
        <f t="shared" si="94"/>
        <v>0</v>
      </c>
      <c r="BF326" s="160">
        <f t="shared" si="95"/>
        <v>0</v>
      </c>
      <c r="BG326" s="160">
        <f t="shared" si="96"/>
        <v>0</v>
      </c>
      <c r="BH326" s="160">
        <f t="shared" si="97"/>
        <v>0</v>
      </c>
      <c r="BI326" s="160">
        <f t="shared" si="98"/>
        <v>0</v>
      </c>
      <c r="BJ326" s="14" t="s">
        <v>89</v>
      </c>
      <c r="BK326" s="160">
        <f t="shared" si="99"/>
        <v>0</v>
      </c>
      <c r="BL326" s="14" t="s">
        <v>286</v>
      </c>
      <c r="BM326" s="159" t="s">
        <v>1612</v>
      </c>
    </row>
    <row r="327" spans="1:65" s="2" customFormat="1" ht="21.75" customHeight="1" x14ac:dyDescent="0.2">
      <c r="A327" s="29"/>
      <c r="B327" s="146"/>
      <c r="C327" s="147" t="s">
        <v>807</v>
      </c>
      <c r="D327" s="147" t="s">
        <v>240</v>
      </c>
      <c r="E327" s="148"/>
      <c r="F327" s="149" t="s">
        <v>1613</v>
      </c>
      <c r="G327" s="150" t="s">
        <v>242</v>
      </c>
      <c r="H327" s="151">
        <v>424.65</v>
      </c>
      <c r="I327" s="152"/>
      <c r="J327" s="153">
        <f t="shared" si="90"/>
        <v>0</v>
      </c>
      <c r="K327" s="154"/>
      <c r="L327" s="30"/>
      <c r="M327" s="155" t="s">
        <v>1</v>
      </c>
      <c r="N327" s="156" t="s">
        <v>43</v>
      </c>
      <c r="O327" s="54"/>
      <c r="P327" s="157">
        <f t="shared" si="91"/>
        <v>0</v>
      </c>
      <c r="Q327" s="157">
        <v>0</v>
      </c>
      <c r="R327" s="157">
        <f t="shared" si="92"/>
        <v>0</v>
      </c>
      <c r="S327" s="157">
        <v>0</v>
      </c>
      <c r="T327" s="158">
        <f t="shared" si="93"/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59" t="s">
        <v>286</v>
      </c>
      <c r="AT327" s="159" t="s">
        <v>240</v>
      </c>
      <c r="AU327" s="159" t="s">
        <v>89</v>
      </c>
      <c r="AY327" s="14" t="s">
        <v>237</v>
      </c>
      <c r="BE327" s="160">
        <f t="shared" si="94"/>
        <v>0</v>
      </c>
      <c r="BF327" s="160">
        <f t="shared" si="95"/>
        <v>0</v>
      </c>
      <c r="BG327" s="160">
        <f t="shared" si="96"/>
        <v>0</v>
      </c>
      <c r="BH327" s="160">
        <f t="shared" si="97"/>
        <v>0</v>
      </c>
      <c r="BI327" s="160">
        <f t="shared" si="98"/>
        <v>0</v>
      </c>
      <c r="BJ327" s="14" t="s">
        <v>89</v>
      </c>
      <c r="BK327" s="160">
        <f t="shared" si="99"/>
        <v>0</v>
      </c>
      <c r="BL327" s="14" t="s">
        <v>286</v>
      </c>
      <c r="BM327" s="159" t="s">
        <v>1614</v>
      </c>
    </row>
    <row r="328" spans="1:65" s="2" customFormat="1" ht="21.75" customHeight="1" x14ac:dyDescent="0.2">
      <c r="A328" s="29"/>
      <c r="B328" s="146"/>
      <c r="C328" s="161" t="s">
        <v>611</v>
      </c>
      <c r="D328" s="161" t="s">
        <v>310</v>
      </c>
      <c r="E328" s="162"/>
      <c r="F328" s="163" t="s">
        <v>1615</v>
      </c>
      <c r="G328" s="164" t="s">
        <v>242</v>
      </c>
      <c r="H328" s="165">
        <v>467.11500000000001</v>
      </c>
      <c r="I328" s="166"/>
      <c r="J328" s="167">
        <f t="shared" si="90"/>
        <v>0</v>
      </c>
      <c r="K328" s="168"/>
      <c r="L328" s="169"/>
      <c r="M328" s="170" t="s">
        <v>1</v>
      </c>
      <c r="N328" s="171" t="s">
        <v>43</v>
      </c>
      <c r="O328" s="54"/>
      <c r="P328" s="157">
        <f t="shared" si="91"/>
        <v>0</v>
      </c>
      <c r="Q328" s="157">
        <v>1.8000000000000001E-4</v>
      </c>
      <c r="R328" s="157">
        <f t="shared" si="92"/>
        <v>8.4080700000000008E-2</v>
      </c>
      <c r="S328" s="157">
        <v>0</v>
      </c>
      <c r="T328" s="158">
        <f t="shared" si="93"/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59" t="s">
        <v>312</v>
      </c>
      <c r="AT328" s="159" t="s">
        <v>310</v>
      </c>
      <c r="AU328" s="159" t="s">
        <v>89</v>
      </c>
      <c r="AY328" s="14" t="s">
        <v>237</v>
      </c>
      <c r="BE328" s="160">
        <f t="shared" si="94"/>
        <v>0</v>
      </c>
      <c r="BF328" s="160">
        <f t="shared" si="95"/>
        <v>0</v>
      </c>
      <c r="BG328" s="160">
        <f t="shared" si="96"/>
        <v>0</v>
      </c>
      <c r="BH328" s="160">
        <f t="shared" si="97"/>
        <v>0</v>
      </c>
      <c r="BI328" s="160">
        <f t="shared" si="98"/>
        <v>0</v>
      </c>
      <c r="BJ328" s="14" t="s">
        <v>89</v>
      </c>
      <c r="BK328" s="160">
        <f t="shared" si="99"/>
        <v>0</v>
      </c>
      <c r="BL328" s="14" t="s">
        <v>286</v>
      </c>
      <c r="BM328" s="159" t="s">
        <v>1616</v>
      </c>
    </row>
    <row r="329" spans="1:65" s="2" customFormat="1" ht="21.75" customHeight="1" x14ac:dyDescent="0.2">
      <c r="A329" s="29"/>
      <c r="B329" s="146"/>
      <c r="C329" s="147" t="s">
        <v>813</v>
      </c>
      <c r="D329" s="147" t="s">
        <v>240</v>
      </c>
      <c r="E329" s="148"/>
      <c r="F329" s="149" t="s">
        <v>1617</v>
      </c>
      <c r="G329" s="150" t="s">
        <v>242</v>
      </c>
      <c r="H329" s="151">
        <v>424.65</v>
      </c>
      <c r="I329" s="152"/>
      <c r="J329" s="153">
        <f t="shared" si="90"/>
        <v>0</v>
      </c>
      <c r="K329" s="154"/>
      <c r="L329" s="30"/>
      <c r="M329" s="155" t="s">
        <v>1</v>
      </c>
      <c r="N329" s="156" t="s">
        <v>43</v>
      </c>
      <c r="O329" s="54"/>
      <c r="P329" s="157">
        <f t="shared" si="91"/>
        <v>0</v>
      </c>
      <c r="Q329" s="157">
        <v>0</v>
      </c>
      <c r="R329" s="157">
        <f t="shared" si="92"/>
        <v>0</v>
      </c>
      <c r="S329" s="157">
        <v>0</v>
      </c>
      <c r="T329" s="158">
        <f t="shared" si="93"/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59" t="s">
        <v>286</v>
      </c>
      <c r="AT329" s="159" t="s">
        <v>240</v>
      </c>
      <c r="AU329" s="159" t="s">
        <v>89</v>
      </c>
      <c r="AY329" s="14" t="s">
        <v>237</v>
      </c>
      <c r="BE329" s="160">
        <f t="shared" si="94"/>
        <v>0</v>
      </c>
      <c r="BF329" s="160">
        <f t="shared" si="95"/>
        <v>0</v>
      </c>
      <c r="BG329" s="160">
        <f t="shared" si="96"/>
        <v>0</v>
      </c>
      <c r="BH329" s="160">
        <f t="shared" si="97"/>
        <v>0</v>
      </c>
      <c r="BI329" s="160">
        <f t="shared" si="98"/>
        <v>0</v>
      </c>
      <c r="BJ329" s="14" t="s">
        <v>89</v>
      </c>
      <c r="BK329" s="160">
        <f t="shared" si="99"/>
        <v>0</v>
      </c>
      <c r="BL329" s="14" t="s">
        <v>286</v>
      </c>
      <c r="BM329" s="159" t="s">
        <v>1618</v>
      </c>
    </row>
    <row r="330" spans="1:65" s="2" customFormat="1" ht="21.75" customHeight="1" x14ac:dyDescent="0.2">
      <c r="A330" s="29"/>
      <c r="B330" s="146"/>
      <c r="C330" s="161" t="s">
        <v>613</v>
      </c>
      <c r="D330" s="161" t="s">
        <v>310</v>
      </c>
      <c r="E330" s="162"/>
      <c r="F330" s="163" t="s">
        <v>1619</v>
      </c>
      <c r="G330" s="164" t="s">
        <v>242</v>
      </c>
      <c r="H330" s="165">
        <v>437.39</v>
      </c>
      <c r="I330" s="166"/>
      <c r="J330" s="167">
        <f t="shared" si="90"/>
        <v>0</v>
      </c>
      <c r="K330" s="168"/>
      <c r="L330" s="169"/>
      <c r="M330" s="170" t="s">
        <v>1</v>
      </c>
      <c r="N330" s="171" t="s">
        <v>43</v>
      </c>
      <c r="O330" s="54"/>
      <c r="P330" s="157">
        <f t="shared" si="91"/>
        <v>0</v>
      </c>
      <c r="Q330" s="157">
        <v>8.0000000000000007E-5</v>
      </c>
      <c r="R330" s="157">
        <f t="shared" si="92"/>
        <v>3.49912E-2</v>
      </c>
      <c r="S330" s="157">
        <v>0</v>
      </c>
      <c r="T330" s="158">
        <f t="shared" si="93"/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59" t="s">
        <v>312</v>
      </c>
      <c r="AT330" s="159" t="s">
        <v>310</v>
      </c>
      <c r="AU330" s="159" t="s">
        <v>89</v>
      </c>
      <c r="AY330" s="14" t="s">
        <v>237</v>
      </c>
      <c r="BE330" s="160">
        <f t="shared" si="94"/>
        <v>0</v>
      </c>
      <c r="BF330" s="160">
        <f t="shared" si="95"/>
        <v>0</v>
      </c>
      <c r="BG330" s="160">
        <f t="shared" si="96"/>
        <v>0</v>
      </c>
      <c r="BH330" s="160">
        <f t="shared" si="97"/>
        <v>0</v>
      </c>
      <c r="BI330" s="160">
        <f t="shared" si="98"/>
        <v>0</v>
      </c>
      <c r="BJ330" s="14" t="s">
        <v>89</v>
      </c>
      <c r="BK330" s="160">
        <f t="shared" si="99"/>
        <v>0</v>
      </c>
      <c r="BL330" s="14" t="s">
        <v>286</v>
      </c>
      <c r="BM330" s="159" t="s">
        <v>1620</v>
      </c>
    </row>
    <row r="331" spans="1:65" s="2" customFormat="1" ht="21.75" customHeight="1" x14ac:dyDescent="0.2">
      <c r="A331" s="29"/>
      <c r="B331" s="146"/>
      <c r="C331" s="147" t="s">
        <v>819</v>
      </c>
      <c r="D331" s="147" t="s">
        <v>240</v>
      </c>
      <c r="E331" s="148"/>
      <c r="F331" s="149" t="s">
        <v>1621</v>
      </c>
      <c r="G331" s="150" t="s">
        <v>266</v>
      </c>
      <c r="H331" s="151">
        <v>0.13900000000000001</v>
      </c>
      <c r="I331" s="152"/>
      <c r="J331" s="153">
        <f t="shared" si="90"/>
        <v>0</v>
      </c>
      <c r="K331" s="154"/>
      <c r="L331" s="30"/>
      <c r="M331" s="155" t="s">
        <v>1</v>
      </c>
      <c r="N331" s="156" t="s">
        <v>43</v>
      </c>
      <c r="O331" s="54"/>
      <c r="P331" s="157">
        <f t="shared" si="91"/>
        <v>0</v>
      </c>
      <c r="Q331" s="157">
        <v>0</v>
      </c>
      <c r="R331" s="157">
        <f t="shared" si="92"/>
        <v>0</v>
      </c>
      <c r="S331" s="157">
        <v>0</v>
      </c>
      <c r="T331" s="158">
        <f t="shared" si="93"/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59" t="s">
        <v>286</v>
      </c>
      <c r="AT331" s="159" t="s">
        <v>240</v>
      </c>
      <c r="AU331" s="159" t="s">
        <v>89</v>
      </c>
      <c r="AY331" s="14" t="s">
        <v>237</v>
      </c>
      <c r="BE331" s="160">
        <f t="shared" si="94"/>
        <v>0</v>
      </c>
      <c r="BF331" s="160">
        <f t="shared" si="95"/>
        <v>0</v>
      </c>
      <c r="BG331" s="160">
        <f t="shared" si="96"/>
        <v>0</v>
      </c>
      <c r="BH331" s="160">
        <f t="shared" si="97"/>
        <v>0</v>
      </c>
      <c r="BI331" s="160">
        <f t="shared" si="98"/>
        <v>0</v>
      </c>
      <c r="BJ331" s="14" t="s">
        <v>89</v>
      </c>
      <c r="BK331" s="160">
        <f t="shared" si="99"/>
        <v>0</v>
      </c>
      <c r="BL331" s="14" t="s">
        <v>286</v>
      </c>
      <c r="BM331" s="159" t="s">
        <v>1622</v>
      </c>
    </row>
    <row r="332" spans="1:65" s="12" customFormat="1" ht="22.95" customHeight="1" x14ac:dyDescent="0.25">
      <c r="B332" s="134"/>
      <c r="D332" s="135" t="s">
        <v>76</v>
      </c>
      <c r="E332" s="144"/>
      <c r="F332" s="144" t="s">
        <v>1623</v>
      </c>
      <c r="I332" s="137"/>
      <c r="J332" s="145">
        <f>BK332</f>
        <v>0</v>
      </c>
      <c r="L332" s="134"/>
      <c r="M332" s="138"/>
      <c r="N332" s="139"/>
      <c r="O332" s="139"/>
      <c r="P332" s="140">
        <f>SUM(P333:P339)</f>
        <v>0</v>
      </c>
      <c r="Q332" s="139"/>
      <c r="R332" s="140">
        <f>SUM(R333:R339)</f>
        <v>3.9419200000000001E-2</v>
      </c>
      <c r="S332" s="139"/>
      <c r="T332" s="141">
        <f>SUM(T333:T339)</f>
        <v>2.069E-2</v>
      </c>
      <c r="AR332" s="135" t="s">
        <v>89</v>
      </c>
      <c r="AT332" s="142" t="s">
        <v>76</v>
      </c>
      <c r="AU332" s="142" t="s">
        <v>83</v>
      </c>
      <c r="AY332" s="135" t="s">
        <v>237</v>
      </c>
      <c r="BK332" s="143">
        <f>SUM(BK333:BK339)</f>
        <v>0</v>
      </c>
    </row>
    <row r="333" spans="1:65" s="2" customFormat="1" ht="16.5" customHeight="1" x14ac:dyDescent="0.2">
      <c r="A333" s="29"/>
      <c r="B333" s="146"/>
      <c r="C333" s="147" t="s">
        <v>616</v>
      </c>
      <c r="D333" s="147" t="s">
        <v>240</v>
      </c>
      <c r="E333" s="148"/>
      <c r="F333" s="149" t="s">
        <v>375</v>
      </c>
      <c r="G333" s="150" t="s">
        <v>376</v>
      </c>
      <c r="H333" s="151">
        <v>14.63</v>
      </c>
      <c r="I333" s="152"/>
      <c r="J333" s="153">
        <f t="shared" ref="J333:J339" si="100">ROUND(I333*H333,2)</f>
        <v>0</v>
      </c>
      <c r="K333" s="154"/>
      <c r="L333" s="30"/>
      <c r="M333" s="155" t="s">
        <v>1</v>
      </c>
      <c r="N333" s="156" t="s">
        <v>43</v>
      </c>
      <c r="O333" s="54"/>
      <c r="P333" s="157">
        <f t="shared" ref="P333:P339" si="101">O333*H333</f>
        <v>0</v>
      </c>
      <c r="Q333" s="157">
        <v>0</v>
      </c>
      <c r="R333" s="157">
        <f t="shared" ref="R333:R339" si="102">Q333*H333</f>
        <v>0</v>
      </c>
      <c r="S333" s="157">
        <v>1E-3</v>
      </c>
      <c r="T333" s="158">
        <f t="shared" ref="T333:T339" si="103">S333*H333</f>
        <v>1.4630000000000001E-2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59" t="s">
        <v>286</v>
      </c>
      <c r="AT333" s="159" t="s">
        <v>240</v>
      </c>
      <c r="AU333" s="159" t="s">
        <v>89</v>
      </c>
      <c r="AY333" s="14" t="s">
        <v>237</v>
      </c>
      <c r="BE333" s="160">
        <f t="shared" ref="BE333:BE339" si="104">IF(N333="základná",J333,0)</f>
        <v>0</v>
      </c>
      <c r="BF333" s="160">
        <f t="shared" ref="BF333:BF339" si="105">IF(N333="znížená",J333,0)</f>
        <v>0</v>
      </c>
      <c r="BG333" s="160">
        <f t="shared" ref="BG333:BG339" si="106">IF(N333="zákl. prenesená",J333,0)</f>
        <v>0</v>
      </c>
      <c r="BH333" s="160">
        <f t="shared" ref="BH333:BH339" si="107">IF(N333="zníž. prenesená",J333,0)</f>
        <v>0</v>
      </c>
      <c r="BI333" s="160">
        <f t="shared" ref="BI333:BI339" si="108">IF(N333="nulová",J333,0)</f>
        <v>0</v>
      </c>
      <c r="BJ333" s="14" t="s">
        <v>89</v>
      </c>
      <c r="BK333" s="160">
        <f t="shared" ref="BK333:BK339" si="109">ROUND(I333*H333,2)</f>
        <v>0</v>
      </c>
      <c r="BL333" s="14" t="s">
        <v>286</v>
      </c>
      <c r="BM333" s="159" t="s">
        <v>1624</v>
      </c>
    </row>
    <row r="334" spans="1:65" s="2" customFormat="1" ht="16.5" customHeight="1" x14ac:dyDescent="0.2">
      <c r="A334" s="29"/>
      <c r="B334" s="146"/>
      <c r="C334" s="147" t="s">
        <v>824</v>
      </c>
      <c r="D334" s="147" t="s">
        <v>240</v>
      </c>
      <c r="E334" s="148"/>
      <c r="F334" s="149" t="s">
        <v>1625</v>
      </c>
      <c r="G334" s="150" t="s">
        <v>376</v>
      </c>
      <c r="H334" s="151">
        <v>36.28</v>
      </c>
      <c r="I334" s="152"/>
      <c r="J334" s="153">
        <f t="shared" si="100"/>
        <v>0</v>
      </c>
      <c r="K334" s="154"/>
      <c r="L334" s="30"/>
      <c r="M334" s="155" t="s">
        <v>1</v>
      </c>
      <c r="N334" s="156" t="s">
        <v>43</v>
      </c>
      <c r="O334" s="54"/>
      <c r="P334" s="157">
        <f t="shared" si="101"/>
        <v>0</v>
      </c>
      <c r="Q334" s="157">
        <v>4.0000000000000003E-5</v>
      </c>
      <c r="R334" s="157">
        <f t="shared" si="102"/>
        <v>1.4512000000000001E-3</v>
      </c>
      <c r="S334" s="157">
        <v>0</v>
      </c>
      <c r="T334" s="158">
        <f t="shared" si="10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59" t="s">
        <v>286</v>
      </c>
      <c r="AT334" s="159" t="s">
        <v>240</v>
      </c>
      <c r="AU334" s="159" t="s">
        <v>89</v>
      </c>
      <c r="AY334" s="14" t="s">
        <v>237</v>
      </c>
      <c r="BE334" s="160">
        <f t="shared" si="104"/>
        <v>0</v>
      </c>
      <c r="BF334" s="160">
        <f t="shared" si="105"/>
        <v>0</v>
      </c>
      <c r="BG334" s="160">
        <f t="shared" si="106"/>
        <v>0</v>
      </c>
      <c r="BH334" s="160">
        <f t="shared" si="107"/>
        <v>0</v>
      </c>
      <c r="BI334" s="160">
        <f t="shared" si="108"/>
        <v>0</v>
      </c>
      <c r="BJ334" s="14" t="s">
        <v>89</v>
      </c>
      <c r="BK334" s="160">
        <f t="shared" si="109"/>
        <v>0</v>
      </c>
      <c r="BL334" s="14" t="s">
        <v>286</v>
      </c>
      <c r="BM334" s="159" t="s">
        <v>1626</v>
      </c>
    </row>
    <row r="335" spans="1:65" s="2" customFormat="1" ht="21.75" customHeight="1" x14ac:dyDescent="0.2">
      <c r="A335" s="29"/>
      <c r="B335" s="146"/>
      <c r="C335" s="147" t="s">
        <v>618</v>
      </c>
      <c r="D335" s="147" t="s">
        <v>240</v>
      </c>
      <c r="E335" s="148"/>
      <c r="F335" s="149" t="s">
        <v>388</v>
      </c>
      <c r="G335" s="150" t="s">
        <v>242</v>
      </c>
      <c r="H335" s="151">
        <v>6.06</v>
      </c>
      <c r="I335" s="152"/>
      <c r="J335" s="153">
        <f t="shared" si="100"/>
        <v>0</v>
      </c>
      <c r="K335" s="154"/>
      <c r="L335" s="30"/>
      <c r="M335" s="155" t="s">
        <v>1</v>
      </c>
      <c r="N335" s="156" t="s">
        <v>43</v>
      </c>
      <c r="O335" s="54"/>
      <c r="P335" s="157">
        <f t="shared" si="101"/>
        <v>0</v>
      </c>
      <c r="Q335" s="157">
        <v>0</v>
      </c>
      <c r="R335" s="157">
        <f t="shared" si="102"/>
        <v>0</v>
      </c>
      <c r="S335" s="157">
        <v>1E-3</v>
      </c>
      <c r="T335" s="158">
        <f t="shared" si="103"/>
        <v>6.0599999999999994E-3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59" t="s">
        <v>286</v>
      </c>
      <c r="AT335" s="159" t="s">
        <v>240</v>
      </c>
      <c r="AU335" s="159" t="s">
        <v>89</v>
      </c>
      <c r="AY335" s="14" t="s">
        <v>237</v>
      </c>
      <c r="BE335" s="160">
        <f t="shared" si="104"/>
        <v>0</v>
      </c>
      <c r="BF335" s="160">
        <f t="shared" si="105"/>
        <v>0</v>
      </c>
      <c r="BG335" s="160">
        <f t="shared" si="106"/>
        <v>0</v>
      </c>
      <c r="BH335" s="160">
        <f t="shared" si="107"/>
        <v>0</v>
      </c>
      <c r="BI335" s="160">
        <f t="shared" si="108"/>
        <v>0</v>
      </c>
      <c r="BJ335" s="14" t="s">
        <v>89</v>
      </c>
      <c r="BK335" s="160">
        <f t="shared" si="109"/>
        <v>0</v>
      </c>
      <c r="BL335" s="14" t="s">
        <v>286</v>
      </c>
      <c r="BM335" s="159" t="s">
        <v>1627</v>
      </c>
    </row>
    <row r="336" spans="1:65" s="2" customFormat="1" ht="16.5" customHeight="1" x14ac:dyDescent="0.2">
      <c r="A336" s="29"/>
      <c r="B336" s="146"/>
      <c r="C336" s="147" t="s">
        <v>828</v>
      </c>
      <c r="D336" s="147" t="s">
        <v>240</v>
      </c>
      <c r="E336" s="148"/>
      <c r="F336" s="149" t="s">
        <v>1628</v>
      </c>
      <c r="G336" s="150" t="s">
        <v>242</v>
      </c>
      <c r="H336" s="151">
        <v>8.31</v>
      </c>
      <c r="I336" s="152"/>
      <c r="J336" s="153">
        <f t="shared" si="100"/>
        <v>0</v>
      </c>
      <c r="K336" s="154"/>
      <c r="L336" s="30"/>
      <c r="M336" s="155" t="s">
        <v>1</v>
      </c>
      <c r="N336" s="156" t="s">
        <v>43</v>
      </c>
      <c r="O336" s="54"/>
      <c r="P336" s="157">
        <f t="shared" si="101"/>
        <v>0</v>
      </c>
      <c r="Q336" s="157">
        <v>4.0000000000000002E-4</v>
      </c>
      <c r="R336" s="157">
        <f t="shared" si="102"/>
        <v>3.3240000000000006E-3</v>
      </c>
      <c r="S336" s="157">
        <v>0</v>
      </c>
      <c r="T336" s="158">
        <f t="shared" si="10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59" t="s">
        <v>286</v>
      </c>
      <c r="AT336" s="159" t="s">
        <v>240</v>
      </c>
      <c r="AU336" s="159" t="s">
        <v>89</v>
      </c>
      <c r="AY336" s="14" t="s">
        <v>237</v>
      </c>
      <c r="BE336" s="160">
        <f t="shared" si="104"/>
        <v>0</v>
      </c>
      <c r="BF336" s="160">
        <f t="shared" si="105"/>
        <v>0</v>
      </c>
      <c r="BG336" s="160">
        <f t="shared" si="106"/>
        <v>0</v>
      </c>
      <c r="BH336" s="160">
        <f t="shared" si="107"/>
        <v>0</v>
      </c>
      <c r="BI336" s="160">
        <f t="shared" si="108"/>
        <v>0</v>
      </c>
      <c r="BJ336" s="14" t="s">
        <v>89</v>
      </c>
      <c r="BK336" s="160">
        <f t="shared" si="109"/>
        <v>0</v>
      </c>
      <c r="BL336" s="14" t="s">
        <v>286</v>
      </c>
      <c r="BM336" s="159" t="s">
        <v>1629</v>
      </c>
    </row>
    <row r="337" spans="1:65" s="2" customFormat="1" ht="21.75" customHeight="1" x14ac:dyDescent="0.2">
      <c r="A337" s="29"/>
      <c r="B337" s="146"/>
      <c r="C337" s="161" t="s">
        <v>622</v>
      </c>
      <c r="D337" s="161" t="s">
        <v>310</v>
      </c>
      <c r="E337" s="162"/>
      <c r="F337" s="163" t="s">
        <v>1630</v>
      </c>
      <c r="G337" s="164" t="s">
        <v>242</v>
      </c>
      <c r="H337" s="165">
        <v>11.548</v>
      </c>
      <c r="I337" s="166"/>
      <c r="J337" s="167">
        <f t="shared" si="100"/>
        <v>0</v>
      </c>
      <c r="K337" s="168"/>
      <c r="L337" s="169"/>
      <c r="M337" s="170" t="s">
        <v>1</v>
      </c>
      <c r="N337" s="171" t="s">
        <v>43</v>
      </c>
      <c r="O337" s="54"/>
      <c r="P337" s="157">
        <f t="shared" si="101"/>
        <v>0</v>
      </c>
      <c r="Q337" s="157">
        <v>3.0000000000000001E-3</v>
      </c>
      <c r="R337" s="157">
        <f t="shared" si="102"/>
        <v>3.4644000000000001E-2</v>
      </c>
      <c r="S337" s="157">
        <v>0</v>
      </c>
      <c r="T337" s="158">
        <f t="shared" si="10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59" t="s">
        <v>312</v>
      </c>
      <c r="AT337" s="159" t="s">
        <v>310</v>
      </c>
      <c r="AU337" s="159" t="s">
        <v>89</v>
      </c>
      <c r="AY337" s="14" t="s">
        <v>237</v>
      </c>
      <c r="BE337" s="160">
        <f t="shared" si="104"/>
        <v>0</v>
      </c>
      <c r="BF337" s="160">
        <f t="shared" si="105"/>
        <v>0</v>
      </c>
      <c r="BG337" s="160">
        <f t="shared" si="106"/>
        <v>0</v>
      </c>
      <c r="BH337" s="160">
        <f t="shared" si="107"/>
        <v>0</v>
      </c>
      <c r="BI337" s="160">
        <f t="shared" si="108"/>
        <v>0</v>
      </c>
      <c r="BJ337" s="14" t="s">
        <v>89</v>
      </c>
      <c r="BK337" s="160">
        <f t="shared" si="109"/>
        <v>0</v>
      </c>
      <c r="BL337" s="14" t="s">
        <v>286</v>
      </c>
      <c r="BM337" s="159" t="s">
        <v>1631</v>
      </c>
    </row>
    <row r="338" spans="1:65" s="2" customFormat="1" ht="21.75" customHeight="1" x14ac:dyDescent="0.2">
      <c r="A338" s="29"/>
      <c r="B338" s="146"/>
      <c r="C338" s="147" t="s">
        <v>833</v>
      </c>
      <c r="D338" s="147" t="s">
        <v>240</v>
      </c>
      <c r="E338" s="148"/>
      <c r="F338" s="149" t="s">
        <v>1632</v>
      </c>
      <c r="G338" s="150" t="s">
        <v>376</v>
      </c>
      <c r="H338" s="151">
        <v>40</v>
      </c>
      <c r="I338" s="152"/>
      <c r="J338" s="153">
        <f t="shared" si="100"/>
        <v>0</v>
      </c>
      <c r="K338" s="154"/>
      <c r="L338" s="30"/>
      <c r="M338" s="155" t="s">
        <v>1</v>
      </c>
      <c r="N338" s="156" t="s">
        <v>43</v>
      </c>
      <c r="O338" s="54"/>
      <c r="P338" s="157">
        <f t="shared" si="101"/>
        <v>0</v>
      </c>
      <c r="Q338" s="157">
        <v>0</v>
      </c>
      <c r="R338" s="157">
        <f t="shared" si="102"/>
        <v>0</v>
      </c>
      <c r="S338" s="157">
        <v>0</v>
      </c>
      <c r="T338" s="158">
        <f t="shared" si="10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59" t="s">
        <v>286</v>
      </c>
      <c r="AT338" s="159" t="s">
        <v>240</v>
      </c>
      <c r="AU338" s="159" t="s">
        <v>89</v>
      </c>
      <c r="AY338" s="14" t="s">
        <v>237</v>
      </c>
      <c r="BE338" s="160">
        <f t="shared" si="104"/>
        <v>0</v>
      </c>
      <c r="BF338" s="160">
        <f t="shared" si="105"/>
        <v>0</v>
      </c>
      <c r="BG338" s="160">
        <f t="shared" si="106"/>
        <v>0</v>
      </c>
      <c r="BH338" s="160">
        <f t="shared" si="107"/>
        <v>0</v>
      </c>
      <c r="BI338" s="160">
        <f t="shared" si="108"/>
        <v>0</v>
      </c>
      <c r="BJ338" s="14" t="s">
        <v>89</v>
      </c>
      <c r="BK338" s="160">
        <f t="shared" si="109"/>
        <v>0</v>
      </c>
      <c r="BL338" s="14" t="s">
        <v>286</v>
      </c>
      <c r="BM338" s="159" t="s">
        <v>1633</v>
      </c>
    </row>
    <row r="339" spans="1:65" s="2" customFormat="1" ht="21.75" customHeight="1" x14ac:dyDescent="0.2">
      <c r="A339" s="29"/>
      <c r="B339" s="146"/>
      <c r="C339" s="147" t="s">
        <v>624</v>
      </c>
      <c r="D339" s="147" t="s">
        <v>240</v>
      </c>
      <c r="E339" s="148"/>
      <c r="F339" s="149" t="s">
        <v>1634</v>
      </c>
      <c r="G339" s="150" t="s">
        <v>266</v>
      </c>
      <c r="H339" s="151">
        <v>3.9E-2</v>
      </c>
      <c r="I339" s="152"/>
      <c r="J339" s="153">
        <f t="shared" si="100"/>
        <v>0</v>
      </c>
      <c r="K339" s="154"/>
      <c r="L339" s="30"/>
      <c r="M339" s="155" t="s">
        <v>1</v>
      </c>
      <c r="N339" s="156" t="s">
        <v>43</v>
      </c>
      <c r="O339" s="54"/>
      <c r="P339" s="157">
        <f t="shared" si="101"/>
        <v>0</v>
      </c>
      <c r="Q339" s="157">
        <v>0</v>
      </c>
      <c r="R339" s="157">
        <f t="shared" si="102"/>
        <v>0</v>
      </c>
      <c r="S339" s="157">
        <v>0</v>
      </c>
      <c r="T339" s="158">
        <f t="shared" si="103"/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59" t="s">
        <v>286</v>
      </c>
      <c r="AT339" s="159" t="s">
        <v>240</v>
      </c>
      <c r="AU339" s="159" t="s">
        <v>89</v>
      </c>
      <c r="AY339" s="14" t="s">
        <v>237</v>
      </c>
      <c r="BE339" s="160">
        <f t="shared" si="104"/>
        <v>0</v>
      </c>
      <c r="BF339" s="160">
        <f t="shared" si="105"/>
        <v>0</v>
      </c>
      <c r="BG339" s="160">
        <f t="shared" si="106"/>
        <v>0</v>
      </c>
      <c r="BH339" s="160">
        <f t="shared" si="107"/>
        <v>0</v>
      </c>
      <c r="BI339" s="160">
        <f t="shared" si="108"/>
        <v>0</v>
      </c>
      <c r="BJ339" s="14" t="s">
        <v>89</v>
      </c>
      <c r="BK339" s="160">
        <f t="shared" si="109"/>
        <v>0</v>
      </c>
      <c r="BL339" s="14" t="s">
        <v>286</v>
      </c>
      <c r="BM339" s="159" t="s">
        <v>1635</v>
      </c>
    </row>
    <row r="340" spans="1:65" s="12" customFormat="1" ht="22.95" customHeight="1" x14ac:dyDescent="0.25">
      <c r="B340" s="134"/>
      <c r="D340" s="135" t="s">
        <v>76</v>
      </c>
      <c r="E340" s="144"/>
      <c r="F340" s="144" t="s">
        <v>1636</v>
      </c>
      <c r="I340" s="137"/>
      <c r="J340" s="145">
        <f>BK340</f>
        <v>0</v>
      </c>
      <c r="L340" s="134"/>
      <c r="M340" s="138"/>
      <c r="N340" s="139"/>
      <c r="O340" s="139"/>
      <c r="P340" s="140">
        <f>SUM(P341:P343)</f>
        <v>0</v>
      </c>
      <c r="Q340" s="139"/>
      <c r="R340" s="140">
        <f>SUM(R341:R343)</f>
        <v>0.43872521999999997</v>
      </c>
      <c r="S340" s="139"/>
      <c r="T340" s="141">
        <f>SUM(T341:T343)</f>
        <v>0</v>
      </c>
      <c r="AR340" s="135" t="s">
        <v>89</v>
      </c>
      <c r="AT340" s="142" t="s">
        <v>76</v>
      </c>
      <c r="AU340" s="142" t="s">
        <v>83</v>
      </c>
      <c r="AY340" s="135" t="s">
        <v>237</v>
      </c>
      <c r="BK340" s="143">
        <f>SUM(BK341:BK343)</f>
        <v>0</v>
      </c>
    </row>
    <row r="341" spans="1:65" s="2" customFormat="1" ht="21.75" customHeight="1" x14ac:dyDescent="0.2">
      <c r="A341" s="29"/>
      <c r="B341" s="146"/>
      <c r="C341" s="147" t="s">
        <v>838</v>
      </c>
      <c r="D341" s="147" t="s">
        <v>240</v>
      </c>
      <c r="E341" s="148"/>
      <c r="F341" s="149" t="s">
        <v>1637</v>
      </c>
      <c r="G341" s="150" t="s">
        <v>242</v>
      </c>
      <c r="H341" s="151">
        <v>19.638000000000002</v>
      </c>
      <c r="I341" s="152"/>
      <c r="J341" s="153">
        <f>ROUND(I341*H341,2)</f>
        <v>0</v>
      </c>
      <c r="K341" s="154"/>
      <c r="L341" s="30"/>
      <c r="M341" s="155" t="s">
        <v>1</v>
      </c>
      <c r="N341" s="156" t="s">
        <v>43</v>
      </c>
      <c r="O341" s="54"/>
      <c r="P341" s="157">
        <f>O341*H341</f>
        <v>0</v>
      </c>
      <c r="Q341" s="157">
        <v>3.4499999999999999E-3</v>
      </c>
      <c r="R341" s="157">
        <f>Q341*H341</f>
        <v>6.7751100000000009E-2</v>
      </c>
      <c r="S341" s="157">
        <v>0</v>
      </c>
      <c r="T341" s="158">
        <f>S341*H341</f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59" t="s">
        <v>286</v>
      </c>
      <c r="AT341" s="159" t="s">
        <v>240</v>
      </c>
      <c r="AU341" s="159" t="s">
        <v>89</v>
      </c>
      <c r="AY341" s="14" t="s">
        <v>237</v>
      </c>
      <c r="BE341" s="160">
        <f>IF(N341="základná",J341,0)</f>
        <v>0</v>
      </c>
      <c r="BF341" s="160">
        <f>IF(N341="znížená",J341,0)</f>
        <v>0</v>
      </c>
      <c r="BG341" s="160">
        <f>IF(N341="zákl. prenesená",J341,0)</f>
        <v>0</v>
      </c>
      <c r="BH341" s="160">
        <f>IF(N341="zníž. prenesená",J341,0)</f>
        <v>0</v>
      </c>
      <c r="BI341" s="160">
        <f>IF(N341="nulová",J341,0)</f>
        <v>0</v>
      </c>
      <c r="BJ341" s="14" t="s">
        <v>89</v>
      </c>
      <c r="BK341" s="160">
        <f>ROUND(I341*H341,2)</f>
        <v>0</v>
      </c>
      <c r="BL341" s="14" t="s">
        <v>286</v>
      </c>
      <c r="BM341" s="159" t="s">
        <v>1638</v>
      </c>
    </row>
    <row r="342" spans="1:65" s="2" customFormat="1" ht="21.75" customHeight="1" x14ac:dyDescent="0.2">
      <c r="A342" s="29"/>
      <c r="B342" s="146"/>
      <c r="C342" s="161" t="s">
        <v>627</v>
      </c>
      <c r="D342" s="161" t="s">
        <v>310</v>
      </c>
      <c r="E342" s="162"/>
      <c r="F342" s="163" t="s">
        <v>2328</v>
      </c>
      <c r="G342" s="164" t="s">
        <v>242</v>
      </c>
      <c r="H342" s="165">
        <v>20.030999999999999</v>
      </c>
      <c r="I342" s="166"/>
      <c r="J342" s="167">
        <f>ROUND(I342*H342,2)</f>
        <v>0</v>
      </c>
      <c r="K342" s="168"/>
      <c r="L342" s="169"/>
      <c r="M342" s="170" t="s">
        <v>1</v>
      </c>
      <c r="N342" s="171" t="s">
        <v>43</v>
      </c>
      <c r="O342" s="54"/>
      <c r="P342" s="157">
        <f>O342*H342</f>
        <v>0</v>
      </c>
      <c r="Q342" s="157">
        <v>1.8519999999999998E-2</v>
      </c>
      <c r="R342" s="157">
        <f>Q342*H342</f>
        <v>0.37097411999999996</v>
      </c>
      <c r="S342" s="157">
        <v>0</v>
      </c>
      <c r="T342" s="158">
        <f>S342*H342</f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59" t="s">
        <v>312</v>
      </c>
      <c r="AT342" s="159" t="s">
        <v>310</v>
      </c>
      <c r="AU342" s="159" t="s">
        <v>89</v>
      </c>
      <c r="AY342" s="14" t="s">
        <v>237</v>
      </c>
      <c r="BE342" s="160">
        <f>IF(N342="základná",J342,0)</f>
        <v>0</v>
      </c>
      <c r="BF342" s="160">
        <f>IF(N342="znížená",J342,0)</f>
        <v>0</v>
      </c>
      <c r="BG342" s="160">
        <f>IF(N342="zákl. prenesená",J342,0)</f>
        <v>0</v>
      </c>
      <c r="BH342" s="160">
        <f>IF(N342="zníž. prenesená",J342,0)</f>
        <v>0</v>
      </c>
      <c r="BI342" s="160">
        <f>IF(N342="nulová",J342,0)</f>
        <v>0</v>
      </c>
      <c r="BJ342" s="14" t="s">
        <v>89</v>
      </c>
      <c r="BK342" s="160">
        <f>ROUND(I342*H342,2)</f>
        <v>0</v>
      </c>
      <c r="BL342" s="14" t="s">
        <v>286</v>
      </c>
      <c r="BM342" s="159" t="s">
        <v>1639</v>
      </c>
    </row>
    <row r="343" spans="1:65" s="2" customFormat="1" ht="21.75" customHeight="1" x14ac:dyDescent="0.2">
      <c r="A343" s="29"/>
      <c r="B343" s="146"/>
      <c r="C343" s="147" t="s">
        <v>843</v>
      </c>
      <c r="D343" s="147" t="s">
        <v>240</v>
      </c>
      <c r="E343" s="148"/>
      <c r="F343" s="149" t="s">
        <v>1640</v>
      </c>
      <c r="G343" s="150" t="s">
        <v>266</v>
      </c>
      <c r="H343" s="151">
        <v>0.439</v>
      </c>
      <c r="I343" s="152"/>
      <c r="J343" s="153">
        <f>ROUND(I343*H343,2)</f>
        <v>0</v>
      </c>
      <c r="K343" s="154"/>
      <c r="L343" s="30"/>
      <c r="M343" s="155" t="s">
        <v>1</v>
      </c>
      <c r="N343" s="156" t="s">
        <v>43</v>
      </c>
      <c r="O343" s="54"/>
      <c r="P343" s="157">
        <f>O343*H343</f>
        <v>0</v>
      </c>
      <c r="Q343" s="157">
        <v>0</v>
      </c>
      <c r="R343" s="157">
        <f>Q343*H343</f>
        <v>0</v>
      </c>
      <c r="S343" s="157">
        <v>0</v>
      </c>
      <c r="T343" s="158">
        <f>S343*H343</f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59" t="s">
        <v>286</v>
      </c>
      <c r="AT343" s="159" t="s">
        <v>240</v>
      </c>
      <c r="AU343" s="159" t="s">
        <v>89</v>
      </c>
      <c r="AY343" s="14" t="s">
        <v>237</v>
      </c>
      <c r="BE343" s="160">
        <f>IF(N343="základná",J343,0)</f>
        <v>0</v>
      </c>
      <c r="BF343" s="160">
        <f>IF(N343="znížená",J343,0)</f>
        <v>0</v>
      </c>
      <c r="BG343" s="160">
        <f>IF(N343="zákl. prenesená",J343,0)</f>
        <v>0</v>
      </c>
      <c r="BH343" s="160">
        <f>IF(N343="zníž. prenesená",J343,0)</f>
        <v>0</v>
      </c>
      <c r="BI343" s="160">
        <f>IF(N343="nulová",J343,0)</f>
        <v>0</v>
      </c>
      <c r="BJ343" s="14" t="s">
        <v>89</v>
      </c>
      <c r="BK343" s="160">
        <f>ROUND(I343*H343,2)</f>
        <v>0</v>
      </c>
      <c r="BL343" s="14" t="s">
        <v>286</v>
      </c>
      <c r="BM343" s="159" t="s">
        <v>1641</v>
      </c>
    </row>
    <row r="344" spans="1:65" s="12" customFormat="1" ht="22.95" customHeight="1" x14ac:dyDescent="0.25">
      <c r="B344" s="134"/>
      <c r="D344" s="135" t="s">
        <v>76</v>
      </c>
      <c r="E344" s="144"/>
      <c r="F344" s="144" t="s">
        <v>1642</v>
      </c>
      <c r="I344" s="137"/>
      <c r="J344" s="145">
        <f>BK344</f>
        <v>0</v>
      </c>
      <c r="L344" s="134"/>
      <c r="M344" s="138"/>
      <c r="N344" s="139"/>
      <c r="O344" s="139"/>
      <c r="P344" s="140">
        <f>SUM(P345:P350)</f>
        <v>0</v>
      </c>
      <c r="Q344" s="139"/>
      <c r="R344" s="140">
        <f>SUM(R345:R350)</f>
        <v>0.12881016000000001</v>
      </c>
      <c r="S344" s="139"/>
      <c r="T344" s="141">
        <f>SUM(T345:T350)</f>
        <v>0</v>
      </c>
      <c r="AR344" s="135" t="s">
        <v>89</v>
      </c>
      <c r="AT344" s="142" t="s">
        <v>76</v>
      </c>
      <c r="AU344" s="142" t="s">
        <v>83</v>
      </c>
      <c r="AY344" s="135" t="s">
        <v>237</v>
      </c>
      <c r="BK344" s="143">
        <f>SUM(BK345:BK350)</f>
        <v>0</v>
      </c>
    </row>
    <row r="345" spans="1:65" s="2" customFormat="1" ht="21.75" customHeight="1" x14ac:dyDescent="0.2">
      <c r="A345" s="29"/>
      <c r="B345" s="146"/>
      <c r="C345" s="147" t="s">
        <v>629</v>
      </c>
      <c r="D345" s="147" t="s">
        <v>240</v>
      </c>
      <c r="E345" s="148"/>
      <c r="F345" s="149" t="s">
        <v>1643</v>
      </c>
      <c r="G345" s="150" t="s">
        <v>242</v>
      </c>
      <c r="H345" s="151">
        <v>44.512</v>
      </c>
      <c r="I345" s="152"/>
      <c r="J345" s="153">
        <f t="shared" ref="J345:J350" si="110">ROUND(I345*H345,2)</f>
        <v>0</v>
      </c>
      <c r="K345" s="154"/>
      <c r="L345" s="30"/>
      <c r="M345" s="155" t="s">
        <v>1</v>
      </c>
      <c r="N345" s="156" t="s">
        <v>43</v>
      </c>
      <c r="O345" s="54"/>
      <c r="P345" s="157">
        <f t="shared" ref="P345:P350" si="111">O345*H345</f>
        <v>0</v>
      </c>
      <c r="Q345" s="157">
        <v>2.5999999999999998E-4</v>
      </c>
      <c r="R345" s="157">
        <f t="shared" ref="R345:R350" si="112">Q345*H345</f>
        <v>1.1573119999999999E-2</v>
      </c>
      <c r="S345" s="157">
        <v>0</v>
      </c>
      <c r="T345" s="158">
        <f t="shared" ref="T345:T350" si="113">S345*H345</f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59" t="s">
        <v>286</v>
      </c>
      <c r="AT345" s="159" t="s">
        <v>240</v>
      </c>
      <c r="AU345" s="159" t="s">
        <v>89</v>
      </c>
      <c r="AY345" s="14" t="s">
        <v>237</v>
      </c>
      <c r="BE345" s="160">
        <f t="shared" ref="BE345:BE350" si="114">IF(N345="základná",J345,0)</f>
        <v>0</v>
      </c>
      <c r="BF345" s="160">
        <f t="shared" ref="BF345:BF350" si="115">IF(N345="znížená",J345,0)</f>
        <v>0</v>
      </c>
      <c r="BG345" s="160">
        <f t="shared" ref="BG345:BG350" si="116">IF(N345="zákl. prenesená",J345,0)</f>
        <v>0</v>
      </c>
      <c r="BH345" s="160">
        <f t="shared" ref="BH345:BH350" si="117">IF(N345="zníž. prenesená",J345,0)</f>
        <v>0</v>
      </c>
      <c r="BI345" s="160">
        <f t="shared" ref="BI345:BI350" si="118">IF(N345="nulová",J345,0)</f>
        <v>0</v>
      </c>
      <c r="BJ345" s="14" t="s">
        <v>89</v>
      </c>
      <c r="BK345" s="160">
        <f t="shared" ref="BK345:BK350" si="119">ROUND(I345*H345,2)</f>
        <v>0</v>
      </c>
      <c r="BL345" s="14" t="s">
        <v>286</v>
      </c>
      <c r="BM345" s="159" t="s">
        <v>1644</v>
      </c>
    </row>
    <row r="346" spans="1:65" s="2" customFormat="1" ht="24" customHeight="1" x14ac:dyDescent="0.2">
      <c r="A346" s="29"/>
      <c r="B346" s="146"/>
      <c r="C346" s="147" t="s">
        <v>847</v>
      </c>
      <c r="D346" s="147" t="s">
        <v>240</v>
      </c>
      <c r="E346" s="148"/>
      <c r="F346" s="149" t="s">
        <v>1645</v>
      </c>
      <c r="G346" s="150" t="s">
        <v>242</v>
      </c>
      <c r="H346" s="151">
        <v>44.512</v>
      </c>
      <c r="I346" s="152"/>
      <c r="J346" s="153">
        <f t="shared" si="110"/>
        <v>0</v>
      </c>
      <c r="K346" s="154"/>
      <c r="L346" s="30"/>
      <c r="M346" s="155" t="s">
        <v>1</v>
      </c>
      <c r="N346" s="156" t="s">
        <v>43</v>
      </c>
      <c r="O346" s="54"/>
      <c r="P346" s="157">
        <f t="shared" si="111"/>
        <v>0</v>
      </c>
      <c r="Q346" s="157">
        <v>1.7000000000000001E-4</v>
      </c>
      <c r="R346" s="157">
        <f t="shared" si="112"/>
        <v>7.5670400000000006E-3</v>
      </c>
      <c r="S346" s="157">
        <v>0</v>
      </c>
      <c r="T346" s="158">
        <f t="shared" si="11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59" t="s">
        <v>286</v>
      </c>
      <c r="AT346" s="159" t="s">
        <v>240</v>
      </c>
      <c r="AU346" s="159" t="s">
        <v>89</v>
      </c>
      <c r="AY346" s="14" t="s">
        <v>237</v>
      </c>
      <c r="BE346" s="160">
        <f t="shared" si="114"/>
        <v>0</v>
      </c>
      <c r="BF346" s="160">
        <f t="shared" si="115"/>
        <v>0</v>
      </c>
      <c r="BG346" s="160">
        <f t="shared" si="116"/>
        <v>0</v>
      </c>
      <c r="BH346" s="160">
        <f t="shared" si="117"/>
        <v>0</v>
      </c>
      <c r="BI346" s="160">
        <f t="shared" si="118"/>
        <v>0</v>
      </c>
      <c r="BJ346" s="14" t="s">
        <v>89</v>
      </c>
      <c r="BK346" s="160">
        <f t="shared" si="119"/>
        <v>0</v>
      </c>
      <c r="BL346" s="14" t="s">
        <v>286</v>
      </c>
      <c r="BM346" s="159" t="s">
        <v>1646</v>
      </c>
    </row>
    <row r="347" spans="1:65" s="2" customFormat="1" ht="21.75" customHeight="1" x14ac:dyDescent="0.2">
      <c r="A347" s="29"/>
      <c r="B347" s="146"/>
      <c r="C347" s="147" t="s">
        <v>267</v>
      </c>
      <c r="D347" s="147" t="s">
        <v>240</v>
      </c>
      <c r="E347" s="148"/>
      <c r="F347" s="149" t="s">
        <v>1647</v>
      </c>
      <c r="G347" s="150" t="s">
        <v>376</v>
      </c>
      <c r="H347" s="151">
        <v>30</v>
      </c>
      <c r="I347" s="152"/>
      <c r="J347" s="153">
        <f t="shared" si="110"/>
        <v>0</v>
      </c>
      <c r="K347" s="154"/>
      <c r="L347" s="30"/>
      <c r="M347" s="155" t="s">
        <v>1</v>
      </c>
      <c r="N347" s="156" t="s">
        <v>43</v>
      </c>
      <c r="O347" s="54"/>
      <c r="P347" s="157">
        <f t="shared" si="111"/>
        <v>0</v>
      </c>
      <c r="Q347" s="157">
        <v>0</v>
      </c>
      <c r="R347" s="157">
        <f t="shared" si="112"/>
        <v>0</v>
      </c>
      <c r="S347" s="157">
        <v>0</v>
      </c>
      <c r="T347" s="158">
        <f t="shared" si="11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59" t="s">
        <v>286</v>
      </c>
      <c r="AT347" s="159" t="s">
        <v>240</v>
      </c>
      <c r="AU347" s="159" t="s">
        <v>89</v>
      </c>
      <c r="AY347" s="14" t="s">
        <v>237</v>
      </c>
      <c r="BE347" s="160">
        <f t="shared" si="114"/>
        <v>0</v>
      </c>
      <c r="BF347" s="160">
        <f t="shared" si="115"/>
        <v>0</v>
      </c>
      <c r="BG347" s="160">
        <f t="shared" si="116"/>
        <v>0</v>
      </c>
      <c r="BH347" s="160">
        <f t="shared" si="117"/>
        <v>0</v>
      </c>
      <c r="BI347" s="160">
        <f t="shared" si="118"/>
        <v>0</v>
      </c>
      <c r="BJ347" s="14" t="s">
        <v>89</v>
      </c>
      <c r="BK347" s="160">
        <f t="shared" si="119"/>
        <v>0</v>
      </c>
      <c r="BL347" s="14" t="s">
        <v>286</v>
      </c>
      <c r="BM347" s="159" t="s">
        <v>1648</v>
      </c>
    </row>
    <row r="348" spans="1:65" s="2" customFormat="1" ht="33" customHeight="1" x14ac:dyDescent="0.2">
      <c r="A348" s="29"/>
      <c r="B348" s="146"/>
      <c r="C348" s="147" t="s">
        <v>852</v>
      </c>
      <c r="D348" s="147" t="s">
        <v>240</v>
      </c>
      <c r="E348" s="148"/>
      <c r="F348" s="149" t="s">
        <v>1649</v>
      </c>
      <c r="G348" s="150" t="s">
        <v>376</v>
      </c>
      <c r="H348" s="151">
        <v>24.5</v>
      </c>
      <c r="I348" s="152"/>
      <c r="J348" s="153">
        <f t="shared" si="110"/>
        <v>0</v>
      </c>
      <c r="K348" s="154"/>
      <c r="L348" s="30"/>
      <c r="M348" s="155" t="s">
        <v>1</v>
      </c>
      <c r="N348" s="156" t="s">
        <v>43</v>
      </c>
      <c r="O348" s="54"/>
      <c r="P348" s="157">
        <f t="shared" si="111"/>
        <v>0</v>
      </c>
      <c r="Q348" s="157">
        <v>1.3999999999999999E-4</v>
      </c>
      <c r="R348" s="157">
        <f t="shared" si="112"/>
        <v>3.4299999999999999E-3</v>
      </c>
      <c r="S348" s="157">
        <v>0</v>
      </c>
      <c r="T348" s="158">
        <f t="shared" si="113"/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59" t="s">
        <v>286</v>
      </c>
      <c r="AT348" s="159" t="s">
        <v>240</v>
      </c>
      <c r="AU348" s="159" t="s">
        <v>89</v>
      </c>
      <c r="AY348" s="14" t="s">
        <v>237</v>
      </c>
      <c r="BE348" s="160">
        <f t="shared" si="114"/>
        <v>0</v>
      </c>
      <c r="BF348" s="160">
        <f t="shared" si="115"/>
        <v>0</v>
      </c>
      <c r="BG348" s="160">
        <f t="shared" si="116"/>
        <v>0</v>
      </c>
      <c r="BH348" s="160">
        <f t="shared" si="117"/>
        <v>0</v>
      </c>
      <c r="BI348" s="160">
        <f t="shared" si="118"/>
        <v>0</v>
      </c>
      <c r="BJ348" s="14" t="s">
        <v>89</v>
      </c>
      <c r="BK348" s="160">
        <f t="shared" si="119"/>
        <v>0</v>
      </c>
      <c r="BL348" s="14" t="s">
        <v>286</v>
      </c>
      <c r="BM348" s="159" t="s">
        <v>1650</v>
      </c>
    </row>
    <row r="349" spans="1:65" s="2" customFormat="1" ht="33" customHeight="1" x14ac:dyDescent="0.2">
      <c r="A349" s="29"/>
      <c r="B349" s="146"/>
      <c r="C349" s="147" t="s">
        <v>270</v>
      </c>
      <c r="D349" s="147" t="s">
        <v>240</v>
      </c>
      <c r="E349" s="148"/>
      <c r="F349" s="149" t="s">
        <v>4857</v>
      </c>
      <c r="G349" s="150" t="s">
        <v>242</v>
      </c>
      <c r="H349" s="151">
        <v>332</v>
      </c>
      <c r="I349" s="152"/>
      <c r="J349" s="153">
        <f t="shared" si="110"/>
        <v>0</v>
      </c>
      <c r="K349" s="154"/>
      <c r="L349" s="30"/>
      <c r="M349" s="155" t="s">
        <v>1</v>
      </c>
      <c r="N349" s="156" t="s">
        <v>43</v>
      </c>
      <c r="O349" s="54"/>
      <c r="P349" s="157">
        <f t="shared" si="111"/>
        <v>0</v>
      </c>
      <c r="Q349" s="157">
        <v>3.2000000000000003E-4</v>
      </c>
      <c r="R349" s="157">
        <f t="shared" si="112"/>
        <v>0.10624000000000001</v>
      </c>
      <c r="S349" s="157">
        <v>0</v>
      </c>
      <c r="T349" s="158">
        <f t="shared" si="113"/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59" t="s">
        <v>286</v>
      </c>
      <c r="AT349" s="159" t="s">
        <v>240</v>
      </c>
      <c r="AU349" s="159" t="s">
        <v>89</v>
      </c>
      <c r="AY349" s="14" t="s">
        <v>237</v>
      </c>
      <c r="BE349" s="160">
        <f t="shared" si="114"/>
        <v>0</v>
      </c>
      <c r="BF349" s="160">
        <f t="shared" si="115"/>
        <v>0</v>
      </c>
      <c r="BG349" s="160">
        <f t="shared" si="116"/>
        <v>0</v>
      </c>
      <c r="BH349" s="160">
        <f t="shared" si="117"/>
        <v>0</v>
      </c>
      <c r="BI349" s="160">
        <f t="shared" si="118"/>
        <v>0</v>
      </c>
      <c r="BJ349" s="14" t="s">
        <v>89</v>
      </c>
      <c r="BK349" s="160">
        <f t="shared" si="119"/>
        <v>0</v>
      </c>
      <c r="BL349" s="14" t="s">
        <v>286</v>
      </c>
      <c r="BM349" s="159" t="s">
        <v>1651</v>
      </c>
    </row>
    <row r="350" spans="1:65" s="2" customFormat="1" ht="21.75" customHeight="1" x14ac:dyDescent="0.2">
      <c r="A350" s="29"/>
      <c r="B350" s="146"/>
      <c r="C350" s="147" t="s">
        <v>857</v>
      </c>
      <c r="D350" s="147" t="s">
        <v>240</v>
      </c>
      <c r="E350" s="148"/>
      <c r="F350" s="149" t="s">
        <v>1652</v>
      </c>
      <c r="G350" s="150" t="s">
        <v>242</v>
      </c>
      <c r="H350" s="151">
        <v>145.08000000000001</v>
      </c>
      <c r="I350" s="152"/>
      <c r="J350" s="153">
        <f t="shared" si="110"/>
        <v>0</v>
      </c>
      <c r="K350" s="154"/>
      <c r="L350" s="30"/>
      <c r="M350" s="155" t="s">
        <v>1</v>
      </c>
      <c r="N350" s="156" t="s">
        <v>43</v>
      </c>
      <c r="O350" s="54"/>
      <c r="P350" s="157">
        <f t="shared" si="111"/>
        <v>0</v>
      </c>
      <c r="Q350" s="157">
        <v>0</v>
      </c>
      <c r="R350" s="157">
        <f t="shared" si="112"/>
        <v>0</v>
      </c>
      <c r="S350" s="157">
        <v>0</v>
      </c>
      <c r="T350" s="158">
        <f t="shared" si="113"/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59" t="s">
        <v>286</v>
      </c>
      <c r="AT350" s="159" t="s">
        <v>240</v>
      </c>
      <c r="AU350" s="159" t="s">
        <v>89</v>
      </c>
      <c r="AY350" s="14" t="s">
        <v>237</v>
      </c>
      <c r="BE350" s="160">
        <f t="shared" si="114"/>
        <v>0</v>
      </c>
      <c r="BF350" s="160">
        <f t="shared" si="115"/>
        <v>0</v>
      </c>
      <c r="BG350" s="160">
        <f t="shared" si="116"/>
        <v>0</v>
      </c>
      <c r="BH350" s="160">
        <f t="shared" si="117"/>
        <v>0</v>
      </c>
      <c r="BI350" s="160">
        <f t="shared" si="118"/>
        <v>0</v>
      </c>
      <c r="BJ350" s="14" t="s">
        <v>89</v>
      </c>
      <c r="BK350" s="160">
        <f t="shared" si="119"/>
        <v>0</v>
      </c>
      <c r="BL350" s="14" t="s">
        <v>286</v>
      </c>
      <c r="BM350" s="159" t="s">
        <v>1653</v>
      </c>
    </row>
    <row r="351" spans="1:65" s="12" customFormat="1" ht="22.95" customHeight="1" x14ac:dyDescent="0.25">
      <c r="B351" s="134"/>
      <c r="D351" s="135" t="s">
        <v>76</v>
      </c>
      <c r="E351" s="144"/>
      <c r="F351" s="144" t="s">
        <v>1654</v>
      </c>
      <c r="I351" s="137"/>
      <c r="J351" s="145">
        <f>BK351</f>
        <v>0</v>
      </c>
      <c r="L351" s="134"/>
      <c r="M351" s="138"/>
      <c r="N351" s="139"/>
      <c r="O351" s="139"/>
      <c r="P351" s="140">
        <f>SUM(P352:P354)</f>
        <v>0</v>
      </c>
      <c r="Q351" s="139"/>
      <c r="R351" s="140">
        <f>SUM(R352:R354)</f>
        <v>0.39262936000000004</v>
      </c>
      <c r="S351" s="139"/>
      <c r="T351" s="141">
        <f>SUM(T352:T354)</f>
        <v>0</v>
      </c>
      <c r="AR351" s="135" t="s">
        <v>89</v>
      </c>
      <c r="AT351" s="142" t="s">
        <v>76</v>
      </c>
      <c r="AU351" s="142" t="s">
        <v>83</v>
      </c>
      <c r="AY351" s="135" t="s">
        <v>237</v>
      </c>
      <c r="BK351" s="143">
        <f>SUM(BK352:BK354)</f>
        <v>0</v>
      </c>
    </row>
    <row r="352" spans="1:65" s="2" customFormat="1" ht="21.75" customHeight="1" x14ac:dyDescent="0.2">
      <c r="A352" s="29"/>
      <c r="B352" s="146"/>
      <c r="C352" s="147" t="s">
        <v>273</v>
      </c>
      <c r="D352" s="147" t="s">
        <v>240</v>
      </c>
      <c r="E352" s="148"/>
      <c r="F352" s="149" t="s">
        <v>425</v>
      </c>
      <c r="G352" s="150" t="s">
        <v>242</v>
      </c>
      <c r="H352" s="151">
        <v>349.459</v>
      </c>
      <c r="I352" s="152"/>
      <c r="J352" s="153">
        <f>ROUND(I352*H352,2)</f>
        <v>0</v>
      </c>
      <c r="K352" s="154"/>
      <c r="L352" s="30"/>
      <c r="M352" s="155" t="s">
        <v>1</v>
      </c>
      <c r="N352" s="156" t="s">
        <v>43</v>
      </c>
      <c r="O352" s="54"/>
      <c r="P352" s="157">
        <f>O352*H352</f>
        <v>0</v>
      </c>
      <c r="Q352" s="157">
        <v>1E-4</v>
      </c>
      <c r="R352" s="157">
        <f>Q352*H352</f>
        <v>3.4945900000000002E-2</v>
      </c>
      <c r="S352" s="157">
        <v>0</v>
      </c>
      <c r="T352" s="158">
        <f>S352*H352</f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59" t="s">
        <v>286</v>
      </c>
      <c r="AT352" s="159" t="s">
        <v>240</v>
      </c>
      <c r="AU352" s="159" t="s">
        <v>89</v>
      </c>
      <c r="AY352" s="14" t="s">
        <v>237</v>
      </c>
      <c r="BE352" s="160">
        <f>IF(N352="základná",J352,0)</f>
        <v>0</v>
      </c>
      <c r="BF352" s="160">
        <f>IF(N352="znížená",J352,0)</f>
        <v>0</v>
      </c>
      <c r="BG352" s="160">
        <f>IF(N352="zákl. prenesená",J352,0)</f>
        <v>0</v>
      </c>
      <c r="BH352" s="160">
        <f>IF(N352="zníž. prenesená",J352,0)</f>
        <v>0</v>
      </c>
      <c r="BI352" s="160">
        <f>IF(N352="nulová",J352,0)</f>
        <v>0</v>
      </c>
      <c r="BJ352" s="14" t="s">
        <v>89</v>
      </c>
      <c r="BK352" s="160">
        <f>ROUND(I352*H352,2)</f>
        <v>0</v>
      </c>
      <c r="BL352" s="14" t="s">
        <v>286</v>
      </c>
      <c r="BM352" s="159" t="s">
        <v>1655</v>
      </c>
    </row>
    <row r="353" spans="1:65" s="2" customFormat="1" ht="21.75" customHeight="1" x14ac:dyDescent="0.2">
      <c r="A353" s="29"/>
      <c r="B353" s="146"/>
      <c r="C353" s="147" t="s">
        <v>862</v>
      </c>
      <c r="D353" s="147" t="s">
        <v>240</v>
      </c>
      <c r="E353" s="148"/>
      <c r="F353" s="149" t="s">
        <v>437</v>
      </c>
      <c r="G353" s="150" t="s">
        <v>242</v>
      </c>
      <c r="H353" s="151">
        <v>470.02</v>
      </c>
      <c r="I353" s="152"/>
      <c r="J353" s="153">
        <f>ROUND(I353*H353,2)</f>
        <v>0</v>
      </c>
      <c r="K353" s="154"/>
      <c r="L353" s="30"/>
      <c r="M353" s="155" t="s">
        <v>1</v>
      </c>
      <c r="N353" s="156" t="s">
        <v>43</v>
      </c>
      <c r="O353" s="54"/>
      <c r="P353" s="157">
        <f>O353*H353</f>
        <v>0</v>
      </c>
      <c r="Q353" s="157">
        <v>1.4999999999999999E-4</v>
      </c>
      <c r="R353" s="157">
        <f>Q353*H353</f>
        <v>7.0502999999999996E-2</v>
      </c>
      <c r="S353" s="157">
        <v>0</v>
      </c>
      <c r="T353" s="158">
        <f>S353*H353</f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59" t="s">
        <v>286</v>
      </c>
      <c r="AT353" s="159" t="s">
        <v>240</v>
      </c>
      <c r="AU353" s="159" t="s">
        <v>89</v>
      </c>
      <c r="AY353" s="14" t="s">
        <v>237</v>
      </c>
      <c r="BE353" s="160">
        <f>IF(N353="základná",J353,0)</f>
        <v>0</v>
      </c>
      <c r="BF353" s="160">
        <f>IF(N353="znížená",J353,0)</f>
        <v>0</v>
      </c>
      <c r="BG353" s="160">
        <f>IF(N353="zákl. prenesená",J353,0)</f>
        <v>0</v>
      </c>
      <c r="BH353" s="160">
        <f>IF(N353="zníž. prenesená",J353,0)</f>
        <v>0</v>
      </c>
      <c r="BI353" s="160">
        <f>IF(N353="nulová",J353,0)</f>
        <v>0</v>
      </c>
      <c r="BJ353" s="14" t="s">
        <v>89</v>
      </c>
      <c r="BK353" s="160">
        <f>ROUND(I353*H353,2)</f>
        <v>0</v>
      </c>
      <c r="BL353" s="14" t="s">
        <v>286</v>
      </c>
      <c r="BM353" s="159" t="s">
        <v>1656</v>
      </c>
    </row>
    <row r="354" spans="1:65" s="2" customFormat="1" ht="33" customHeight="1" x14ac:dyDescent="0.2">
      <c r="A354" s="29"/>
      <c r="B354" s="146"/>
      <c r="C354" s="147" t="s">
        <v>276</v>
      </c>
      <c r="D354" s="147" t="s">
        <v>240</v>
      </c>
      <c r="E354" s="148"/>
      <c r="F354" s="149" t="s">
        <v>1657</v>
      </c>
      <c r="G354" s="150" t="s">
        <v>242</v>
      </c>
      <c r="H354" s="151">
        <v>1367.5260000000001</v>
      </c>
      <c r="I354" s="152"/>
      <c r="J354" s="153">
        <f>ROUND(I354*H354,2)</f>
        <v>0</v>
      </c>
      <c r="K354" s="154"/>
      <c r="L354" s="30"/>
      <c r="M354" s="155" t="s">
        <v>1</v>
      </c>
      <c r="N354" s="156" t="s">
        <v>43</v>
      </c>
      <c r="O354" s="54"/>
      <c r="P354" s="157">
        <f>O354*H354</f>
        <v>0</v>
      </c>
      <c r="Q354" s="157">
        <v>2.1000000000000001E-4</v>
      </c>
      <c r="R354" s="157">
        <f>Q354*H354</f>
        <v>0.28718046000000003</v>
      </c>
      <c r="S354" s="157">
        <v>0</v>
      </c>
      <c r="T354" s="158">
        <f>S354*H354</f>
        <v>0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59" t="s">
        <v>286</v>
      </c>
      <c r="AT354" s="159" t="s">
        <v>240</v>
      </c>
      <c r="AU354" s="159" t="s">
        <v>89</v>
      </c>
      <c r="AY354" s="14" t="s">
        <v>237</v>
      </c>
      <c r="BE354" s="160">
        <f>IF(N354="základná",J354,0)</f>
        <v>0</v>
      </c>
      <c r="BF354" s="160">
        <f>IF(N354="znížená",J354,0)</f>
        <v>0</v>
      </c>
      <c r="BG354" s="160">
        <f>IF(N354="zákl. prenesená",J354,0)</f>
        <v>0</v>
      </c>
      <c r="BH354" s="160">
        <f>IF(N354="zníž. prenesená",J354,0)</f>
        <v>0</v>
      </c>
      <c r="BI354" s="160">
        <f>IF(N354="nulová",J354,0)</f>
        <v>0</v>
      </c>
      <c r="BJ354" s="14" t="s">
        <v>89</v>
      </c>
      <c r="BK354" s="160">
        <f>ROUND(I354*H354,2)</f>
        <v>0</v>
      </c>
      <c r="BL354" s="14" t="s">
        <v>286</v>
      </c>
      <c r="BM354" s="159" t="s">
        <v>1658</v>
      </c>
    </row>
    <row r="355" spans="1:65" s="12" customFormat="1" ht="22.95" customHeight="1" x14ac:dyDescent="0.25">
      <c r="B355" s="134"/>
      <c r="D355" s="135" t="s">
        <v>76</v>
      </c>
      <c r="E355" s="144"/>
      <c r="F355" s="144" t="s">
        <v>1659</v>
      </c>
      <c r="I355" s="137"/>
      <c r="J355" s="145">
        <f>BK355</f>
        <v>0</v>
      </c>
      <c r="L355" s="134"/>
      <c r="M355" s="138"/>
      <c r="N355" s="139"/>
      <c r="O355" s="139"/>
      <c r="P355" s="140">
        <f>SUM(P356:P358)</f>
        <v>0</v>
      </c>
      <c r="Q355" s="139"/>
      <c r="R355" s="140">
        <f>SUM(R356:R358)</f>
        <v>0.56417451000000007</v>
      </c>
      <c r="S355" s="139"/>
      <c r="T355" s="141">
        <f>SUM(T356:T358)</f>
        <v>0</v>
      </c>
      <c r="AR355" s="135" t="s">
        <v>89</v>
      </c>
      <c r="AT355" s="142" t="s">
        <v>76</v>
      </c>
      <c r="AU355" s="142" t="s">
        <v>83</v>
      </c>
      <c r="AY355" s="135" t="s">
        <v>237</v>
      </c>
      <c r="BK355" s="143">
        <f>SUM(BK356:BK358)</f>
        <v>0</v>
      </c>
    </row>
    <row r="356" spans="1:65" s="2" customFormat="1" ht="21.75" customHeight="1" x14ac:dyDescent="0.2">
      <c r="A356" s="29"/>
      <c r="B356" s="146"/>
      <c r="C356" s="147" t="s">
        <v>868</v>
      </c>
      <c r="D356" s="147" t="s">
        <v>240</v>
      </c>
      <c r="E356" s="148"/>
      <c r="F356" s="149" t="s">
        <v>1660</v>
      </c>
      <c r="G356" s="150" t="s">
        <v>242</v>
      </c>
      <c r="H356" s="151">
        <v>11.99</v>
      </c>
      <c r="I356" s="152"/>
      <c r="J356" s="153">
        <f>ROUND(I356*H356,2)</f>
        <v>0</v>
      </c>
      <c r="K356" s="154"/>
      <c r="L356" s="30"/>
      <c r="M356" s="155" t="s">
        <v>1</v>
      </c>
      <c r="N356" s="156" t="s">
        <v>43</v>
      </c>
      <c r="O356" s="54"/>
      <c r="P356" s="157">
        <f>O356*H356</f>
        <v>0</v>
      </c>
      <c r="Q356" s="157">
        <v>5.9100000000000003E-3</v>
      </c>
      <c r="R356" s="157">
        <f>Q356*H356</f>
        <v>7.0860900000000004E-2</v>
      </c>
      <c r="S356" s="157">
        <v>0</v>
      </c>
      <c r="T356" s="158">
        <f>S356*H356</f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59" t="s">
        <v>286</v>
      </c>
      <c r="AT356" s="159" t="s">
        <v>240</v>
      </c>
      <c r="AU356" s="159" t="s">
        <v>89</v>
      </c>
      <c r="AY356" s="14" t="s">
        <v>237</v>
      </c>
      <c r="BE356" s="160">
        <f>IF(N356="základná",J356,0)</f>
        <v>0</v>
      </c>
      <c r="BF356" s="160">
        <f>IF(N356="znížená",J356,0)</f>
        <v>0</v>
      </c>
      <c r="BG356" s="160">
        <f>IF(N356="zákl. prenesená",J356,0)</f>
        <v>0</v>
      </c>
      <c r="BH356" s="160">
        <f>IF(N356="zníž. prenesená",J356,0)</f>
        <v>0</v>
      </c>
      <c r="BI356" s="160">
        <f>IF(N356="nulová",J356,0)</f>
        <v>0</v>
      </c>
      <c r="BJ356" s="14" t="s">
        <v>89</v>
      </c>
      <c r="BK356" s="160">
        <f>ROUND(I356*H356,2)</f>
        <v>0</v>
      </c>
      <c r="BL356" s="14" t="s">
        <v>286</v>
      </c>
      <c r="BM356" s="159" t="s">
        <v>1661</v>
      </c>
    </row>
    <row r="357" spans="1:65" s="2" customFormat="1" ht="33" customHeight="1" x14ac:dyDescent="0.2">
      <c r="A357" s="29"/>
      <c r="B357" s="146"/>
      <c r="C357" s="147" t="s">
        <v>279</v>
      </c>
      <c r="D357" s="147" t="s">
        <v>240</v>
      </c>
      <c r="E357" s="148"/>
      <c r="F357" s="149" t="s">
        <v>1662</v>
      </c>
      <c r="G357" s="150" t="s">
        <v>242</v>
      </c>
      <c r="H357" s="151">
        <v>83.471000000000004</v>
      </c>
      <c r="I357" s="152"/>
      <c r="J357" s="153">
        <f>ROUND(I357*H357,2)</f>
        <v>0</v>
      </c>
      <c r="K357" s="154"/>
      <c r="L357" s="30"/>
      <c r="M357" s="155" t="s">
        <v>1</v>
      </c>
      <c r="N357" s="156" t="s">
        <v>43</v>
      </c>
      <c r="O357" s="54"/>
      <c r="P357" s="157">
        <f>O357*H357</f>
        <v>0</v>
      </c>
      <c r="Q357" s="157">
        <v>5.9100000000000003E-3</v>
      </c>
      <c r="R357" s="157">
        <f>Q357*H357</f>
        <v>0.49331361000000007</v>
      </c>
      <c r="S357" s="157">
        <v>0</v>
      </c>
      <c r="T357" s="158">
        <f>S357*H357</f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59" t="s">
        <v>286</v>
      </c>
      <c r="AT357" s="159" t="s">
        <v>240</v>
      </c>
      <c r="AU357" s="159" t="s">
        <v>89</v>
      </c>
      <c r="AY357" s="14" t="s">
        <v>237</v>
      </c>
      <c r="BE357" s="160">
        <f>IF(N357="základná",J357,0)</f>
        <v>0</v>
      </c>
      <c r="BF357" s="160">
        <f>IF(N357="znížená",J357,0)</f>
        <v>0</v>
      </c>
      <c r="BG357" s="160">
        <f>IF(N357="zákl. prenesená",J357,0)</f>
        <v>0</v>
      </c>
      <c r="BH357" s="160">
        <f>IF(N357="zníž. prenesená",J357,0)</f>
        <v>0</v>
      </c>
      <c r="BI357" s="160">
        <f>IF(N357="nulová",J357,0)</f>
        <v>0</v>
      </c>
      <c r="BJ357" s="14" t="s">
        <v>89</v>
      </c>
      <c r="BK357" s="160">
        <f>ROUND(I357*H357,2)</f>
        <v>0</v>
      </c>
      <c r="BL357" s="14" t="s">
        <v>286</v>
      </c>
      <c r="BM357" s="159" t="s">
        <v>1663</v>
      </c>
    </row>
    <row r="358" spans="1:65" s="2" customFormat="1" ht="21.75" customHeight="1" x14ac:dyDescent="0.2">
      <c r="A358" s="29"/>
      <c r="B358" s="146"/>
      <c r="C358" s="147" t="s">
        <v>873</v>
      </c>
      <c r="D358" s="147" t="s">
        <v>240</v>
      </c>
      <c r="E358" s="148"/>
      <c r="F358" s="149" t="s">
        <v>1664</v>
      </c>
      <c r="G358" s="150" t="s">
        <v>266</v>
      </c>
      <c r="H358" s="151">
        <v>0.56399999999999995</v>
      </c>
      <c r="I358" s="152"/>
      <c r="J358" s="153">
        <f>ROUND(I358*H358,2)</f>
        <v>0</v>
      </c>
      <c r="K358" s="154"/>
      <c r="L358" s="30"/>
      <c r="M358" s="155" t="s">
        <v>1</v>
      </c>
      <c r="N358" s="156" t="s">
        <v>43</v>
      </c>
      <c r="O358" s="54"/>
      <c r="P358" s="157">
        <f>O358*H358</f>
        <v>0</v>
      </c>
      <c r="Q358" s="157">
        <v>0</v>
      </c>
      <c r="R358" s="157">
        <f>Q358*H358</f>
        <v>0</v>
      </c>
      <c r="S358" s="157">
        <v>0</v>
      </c>
      <c r="T358" s="158">
        <f>S358*H358</f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59" t="s">
        <v>286</v>
      </c>
      <c r="AT358" s="159" t="s">
        <v>240</v>
      </c>
      <c r="AU358" s="159" t="s">
        <v>89</v>
      </c>
      <c r="AY358" s="14" t="s">
        <v>237</v>
      </c>
      <c r="BE358" s="160">
        <f>IF(N358="základná",J358,0)</f>
        <v>0</v>
      </c>
      <c r="BF358" s="160">
        <f>IF(N358="znížená",J358,0)</f>
        <v>0</v>
      </c>
      <c r="BG358" s="160">
        <f>IF(N358="zákl. prenesená",J358,0)</f>
        <v>0</v>
      </c>
      <c r="BH358" s="160">
        <f>IF(N358="zníž. prenesená",J358,0)</f>
        <v>0</v>
      </c>
      <c r="BI358" s="160">
        <f>IF(N358="nulová",J358,0)</f>
        <v>0</v>
      </c>
      <c r="BJ358" s="14" t="s">
        <v>89</v>
      </c>
      <c r="BK358" s="160">
        <f>ROUND(I358*H358,2)</f>
        <v>0</v>
      </c>
      <c r="BL358" s="14" t="s">
        <v>286</v>
      </c>
      <c r="BM358" s="159" t="s">
        <v>1665</v>
      </c>
    </row>
    <row r="359" spans="1:65" s="12" customFormat="1" ht="25.95" customHeight="1" x14ac:dyDescent="0.25">
      <c r="B359" s="134"/>
      <c r="D359" s="135" t="s">
        <v>76</v>
      </c>
      <c r="E359" s="136"/>
      <c r="F359" s="136" t="s">
        <v>1081</v>
      </c>
      <c r="I359" s="137"/>
      <c r="J359" s="122">
        <f>BK359</f>
        <v>0</v>
      </c>
      <c r="L359" s="134"/>
      <c r="M359" s="138"/>
      <c r="N359" s="139"/>
      <c r="O359" s="139"/>
      <c r="P359" s="140">
        <f>P360</f>
        <v>0</v>
      </c>
      <c r="Q359" s="139"/>
      <c r="R359" s="140">
        <f>R360</f>
        <v>0</v>
      </c>
      <c r="S359" s="139"/>
      <c r="T359" s="141">
        <f>T360</f>
        <v>0</v>
      </c>
      <c r="AR359" s="135" t="s">
        <v>247</v>
      </c>
      <c r="AT359" s="142" t="s">
        <v>76</v>
      </c>
      <c r="AU359" s="142" t="s">
        <v>77</v>
      </c>
      <c r="AY359" s="135" t="s">
        <v>237</v>
      </c>
      <c r="BK359" s="143">
        <f>BK360</f>
        <v>0</v>
      </c>
    </row>
    <row r="360" spans="1:65" s="12" customFormat="1" ht="22.95" customHeight="1" x14ac:dyDescent="0.25">
      <c r="B360" s="134"/>
      <c r="D360" s="135" t="s">
        <v>76</v>
      </c>
      <c r="E360" s="144"/>
      <c r="F360" s="144" t="s">
        <v>1666</v>
      </c>
      <c r="I360" s="137"/>
      <c r="J360" s="145">
        <f>BK360</f>
        <v>0</v>
      </c>
      <c r="L360" s="134"/>
      <c r="M360" s="138"/>
      <c r="N360" s="139"/>
      <c r="O360" s="139"/>
      <c r="P360" s="140">
        <f>P361</f>
        <v>0</v>
      </c>
      <c r="Q360" s="139"/>
      <c r="R360" s="140">
        <f>R361</f>
        <v>0</v>
      </c>
      <c r="S360" s="139"/>
      <c r="T360" s="141">
        <f>T361</f>
        <v>0</v>
      </c>
      <c r="AR360" s="135" t="s">
        <v>247</v>
      </c>
      <c r="AT360" s="142" t="s">
        <v>76</v>
      </c>
      <c r="AU360" s="142" t="s">
        <v>83</v>
      </c>
      <c r="AY360" s="135" t="s">
        <v>237</v>
      </c>
      <c r="BK360" s="143">
        <f>BK361</f>
        <v>0</v>
      </c>
    </row>
    <row r="361" spans="1:65" s="2" customFormat="1" ht="16.5" customHeight="1" x14ac:dyDescent="0.2">
      <c r="A361" s="29"/>
      <c r="B361" s="146"/>
      <c r="C361" s="147" t="s">
        <v>282</v>
      </c>
      <c r="D361" s="147" t="s">
        <v>240</v>
      </c>
      <c r="E361" s="148"/>
      <c r="F361" s="149" t="s">
        <v>1667</v>
      </c>
      <c r="G361" s="150" t="s">
        <v>307</v>
      </c>
      <c r="H361" s="151">
        <v>3</v>
      </c>
      <c r="I361" s="152"/>
      <c r="J361" s="153">
        <f>ROUND(I361*H361,2)</f>
        <v>0</v>
      </c>
      <c r="K361" s="154"/>
      <c r="L361" s="30"/>
      <c r="M361" s="155" t="s">
        <v>1</v>
      </c>
      <c r="N361" s="156" t="s">
        <v>43</v>
      </c>
      <c r="O361" s="54"/>
      <c r="P361" s="157">
        <f>O361*H361</f>
        <v>0</v>
      </c>
      <c r="Q361" s="157">
        <v>0</v>
      </c>
      <c r="R361" s="157">
        <f>Q361*H361</f>
        <v>0</v>
      </c>
      <c r="S361" s="157">
        <v>0</v>
      </c>
      <c r="T361" s="158">
        <f>S361*H361</f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59" t="s">
        <v>436</v>
      </c>
      <c r="AT361" s="159" t="s">
        <v>240</v>
      </c>
      <c r="AU361" s="159" t="s">
        <v>89</v>
      </c>
      <c r="AY361" s="14" t="s">
        <v>237</v>
      </c>
      <c r="BE361" s="160">
        <f>IF(N361="základná",J361,0)</f>
        <v>0</v>
      </c>
      <c r="BF361" s="160">
        <f>IF(N361="znížená",J361,0)</f>
        <v>0</v>
      </c>
      <c r="BG361" s="160">
        <f>IF(N361="zákl. prenesená",J361,0)</f>
        <v>0</v>
      </c>
      <c r="BH361" s="160">
        <f>IF(N361="zníž. prenesená",J361,0)</f>
        <v>0</v>
      </c>
      <c r="BI361" s="160">
        <f>IF(N361="nulová",J361,0)</f>
        <v>0</v>
      </c>
      <c r="BJ361" s="14" t="s">
        <v>89</v>
      </c>
      <c r="BK361" s="160">
        <f>ROUND(I361*H361,2)</f>
        <v>0</v>
      </c>
      <c r="BL361" s="14" t="s">
        <v>436</v>
      </c>
      <c r="BM361" s="159" t="s">
        <v>1668</v>
      </c>
    </row>
    <row r="362" spans="1:65" s="12" customFormat="1" ht="25.95" customHeight="1" x14ac:dyDescent="0.25">
      <c r="B362" s="134"/>
      <c r="D362" s="135" t="s">
        <v>76</v>
      </c>
      <c r="E362" s="136"/>
      <c r="F362" s="136" t="s">
        <v>467</v>
      </c>
      <c r="I362" s="137"/>
      <c r="J362" s="122">
        <f>BK362</f>
        <v>0</v>
      </c>
      <c r="L362" s="134"/>
      <c r="M362" s="138"/>
      <c r="N362" s="139"/>
      <c r="O362" s="139"/>
      <c r="P362" s="140">
        <f>SUM(P363:P363)</f>
        <v>0</v>
      </c>
      <c r="Q362" s="139"/>
      <c r="R362" s="140">
        <f>SUM(R363:R363)</f>
        <v>6.3959999999999989E-2</v>
      </c>
      <c r="S362" s="139"/>
      <c r="T362" s="141">
        <f>SUM(T363:T363)</f>
        <v>0</v>
      </c>
      <c r="AR362" s="135" t="s">
        <v>252</v>
      </c>
      <c r="AT362" s="142" t="s">
        <v>76</v>
      </c>
      <c r="AU362" s="142" t="s">
        <v>77</v>
      </c>
      <c r="AY362" s="135" t="s">
        <v>237</v>
      </c>
      <c r="BK362" s="143">
        <f>SUM(BK363:BK363)</f>
        <v>0</v>
      </c>
    </row>
    <row r="363" spans="1:65" s="2" customFormat="1" ht="21.75" customHeight="1" x14ac:dyDescent="0.2">
      <c r="A363" s="29"/>
      <c r="B363" s="146"/>
      <c r="C363" s="161" t="s">
        <v>883</v>
      </c>
      <c r="D363" s="161" t="s">
        <v>310</v>
      </c>
      <c r="E363" s="162"/>
      <c r="F363" s="163" t="s">
        <v>465</v>
      </c>
      <c r="G363" s="164" t="s">
        <v>307</v>
      </c>
      <c r="H363" s="165">
        <v>3</v>
      </c>
      <c r="I363" s="166"/>
      <c r="J363" s="167">
        <f>ROUND(I363*H363,2)</f>
        <v>0</v>
      </c>
      <c r="K363" s="168"/>
      <c r="L363" s="169"/>
      <c r="M363" s="170" t="s">
        <v>1</v>
      </c>
      <c r="N363" s="171" t="s">
        <v>43</v>
      </c>
      <c r="O363" s="54"/>
      <c r="P363" s="157">
        <f>O363*H363</f>
        <v>0</v>
      </c>
      <c r="Q363" s="157">
        <v>2.1319999999999999E-2</v>
      </c>
      <c r="R363" s="157">
        <f>Q363*H363</f>
        <v>6.3959999999999989E-2</v>
      </c>
      <c r="S363" s="157">
        <v>0</v>
      </c>
      <c r="T363" s="158">
        <f>S363*H363</f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59" t="s">
        <v>470</v>
      </c>
      <c r="AT363" s="159" t="s">
        <v>310</v>
      </c>
      <c r="AU363" s="159" t="s">
        <v>83</v>
      </c>
      <c r="AY363" s="14" t="s">
        <v>237</v>
      </c>
      <c r="BE363" s="160">
        <f>IF(N363="základná",J363,0)</f>
        <v>0</v>
      </c>
      <c r="BF363" s="160">
        <f>IF(N363="znížená",J363,0)</f>
        <v>0</v>
      </c>
      <c r="BG363" s="160">
        <f>IF(N363="zákl. prenesená",J363,0)</f>
        <v>0</v>
      </c>
      <c r="BH363" s="160">
        <f>IF(N363="zníž. prenesená",J363,0)</f>
        <v>0</v>
      </c>
      <c r="BI363" s="160">
        <f>IF(N363="nulová",J363,0)</f>
        <v>0</v>
      </c>
      <c r="BJ363" s="14" t="s">
        <v>89</v>
      </c>
      <c r="BK363" s="160">
        <f>ROUND(I363*H363,2)</f>
        <v>0</v>
      </c>
      <c r="BL363" s="14" t="s">
        <v>470</v>
      </c>
      <c r="BM363" s="159" t="s">
        <v>1669</v>
      </c>
    </row>
    <row r="364" spans="1:65" s="2" customFormat="1" ht="6.9" customHeight="1" x14ac:dyDescent="0.2">
      <c r="A364" s="29"/>
      <c r="B364" s="43"/>
      <c r="C364" s="44"/>
      <c r="D364" s="44"/>
      <c r="E364" s="44"/>
      <c r="F364" s="44"/>
      <c r="G364" s="44"/>
      <c r="H364" s="44"/>
      <c r="I364" s="44"/>
      <c r="J364" s="44"/>
      <c r="K364" s="44"/>
      <c r="L364" s="30"/>
      <c r="M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</row>
  </sheetData>
  <autoFilter ref="C144:K363" xr:uid="{00000000-0009-0000-0000-000004000000}"/>
  <mergeCells count="12">
    <mergeCell ref="E137:H137"/>
    <mergeCell ref="L2:V2"/>
    <mergeCell ref="E85:H85"/>
    <mergeCell ref="E87:H87"/>
    <mergeCell ref="E89:H89"/>
    <mergeCell ref="E133:H133"/>
    <mergeCell ref="E135:H135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364" xr:uid="{00000000-0002-0000-0400-000000000000}">
      <formula1>"K, M"</formula1>
    </dataValidation>
    <dataValidation type="list" allowBlank="1" showInputMessage="1" showErrorMessage="1" error="Povolené sú hodnoty základná, znížená, nulová." sqref="N364" xr:uid="{00000000-0002-0000-04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20"/>
  <sheetViews>
    <sheetView showGridLines="0" topLeftCell="A118" zoomScaleNormal="100" workbookViewId="0">
      <selection activeCell="X144" sqref="X144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105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41.25" customHeight="1" x14ac:dyDescent="0.2">
      <c r="A9" s="29"/>
      <c r="B9" s="30"/>
      <c r="C9" s="29"/>
      <c r="D9" s="29"/>
      <c r="E9" s="241" t="s">
        <v>4825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 x14ac:dyDescent="0.2">
      <c r="A11" s="29"/>
      <c r="B11" s="30"/>
      <c r="C11" s="29"/>
      <c r="D11" s="29"/>
      <c r="E11" s="214" t="s">
        <v>4826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ROUND(J129,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ROUND((ROUND((SUM(BE129:BE219)),  2) + SUM(#REF!)), 2)</f>
        <v>#REF!</v>
      </c>
      <c r="G35" s="29"/>
      <c r="H35" s="29"/>
      <c r="I35" s="101">
        <v>0.2</v>
      </c>
      <c r="J35" s="100" t="e">
        <f>ROUND((ROUND(((SUM(BE129:BE219))*I35),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ROUND((ROUND((SUM(BF129:BF219)),  2) + SUM(#REF!)), 2)</f>
        <v>#REF!</v>
      </c>
      <c r="G36" s="29"/>
      <c r="H36" s="29"/>
      <c r="I36" s="101">
        <v>0.2</v>
      </c>
      <c r="J36" s="100" t="e">
        <f>ROUND((ROUND(((SUM(BF129:BF219))*I36),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ROUND((ROUND((SUM(BG129:BG219)),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ROUND((ROUND((SUM(BH129:BH219)),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ROUND((ROUND((SUM(BI129:BI219)),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38.25" customHeight="1" x14ac:dyDescent="0.2">
      <c r="A87" s="29"/>
      <c r="B87" s="30"/>
      <c r="C87" s="29"/>
      <c r="D87" s="29"/>
      <c r="E87" s="241" t="s">
        <v>4825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 x14ac:dyDescent="0.2">
      <c r="A89" s="29"/>
      <c r="B89" s="30"/>
      <c r="C89" s="29"/>
      <c r="D89" s="29"/>
      <c r="E89" s="214" t="str">
        <f>E11</f>
        <v xml:space="preserve">SO 01.2_E - ELI - Elektroinštalácie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J129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J130</f>
        <v>0</v>
      </c>
      <c r="L99" s="113"/>
    </row>
    <row r="100" spans="1:47" s="10" customFormat="1" ht="19.95" customHeight="1" x14ac:dyDescent="0.2">
      <c r="B100" s="117"/>
      <c r="D100" s="118" t="s">
        <v>1670</v>
      </c>
      <c r="E100" s="119"/>
      <c r="F100" s="119"/>
      <c r="G100" s="119"/>
      <c r="H100" s="119"/>
      <c r="I100" s="119"/>
      <c r="J100" s="120">
        <f>J131</f>
        <v>0</v>
      </c>
      <c r="L100" s="117"/>
    </row>
    <row r="101" spans="1:47" s="10" customFormat="1" ht="19.95" customHeight="1" x14ac:dyDescent="0.2">
      <c r="B101" s="117"/>
      <c r="D101" s="118" t="s">
        <v>1275</v>
      </c>
      <c r="E101" s="119"/>
      <c r="F101" s="119"/>
      <c r="G101" s="119"/>
      <c r="H101" s="119"/>
      <c r="I101" s="119"/>
      <c r="J101" s="120">
        <f>J140</f>
        <v>0</v>
      </c>
      <c r="L101" s="117"/>
    </row>
    <row r="102" spans="1:47" s="9" customFormat="1" ht="24.9" customHeight="1" x14ac:dyDescent="0.2">
      <c r="B102" s="113"/>
      <c r="D102" s="114" t="s">
        <v>1276</v>
      </c>
      <c r="E102" s="115"/>
      <c r="F102" s="115"/>
      <c r="G102" s="115"/>
      <c r="H102" s="115"/>
      <c r="I102" s="115"/>
      <c r="J102" s="116">
        <f>J142</f>
        <v>0</v>
      </c>
      <c r="L102" s="113"/>
    </row>
    <row r="103" spans="1:47" s="10" customFormat="1" ht="19.95" customHeight="1" x14ac:dyDescent="0.2">
      <c r="B103" s="117"/>
      <c r="D103" s="118" t="s">
        <v>1278</v>
      </c>
      <c r="E103" s="119"/>
      <c r="F103" s="119"/>
      <c r="G103" s="119"/>
      <c r="H103" s="119"/>
      <c r="I103" s="119"/>
      <c r="J103" s="120">
        <f>J143</f>
        <v>0</v>
      </c>
      <c r="L103" s="117"/>
    </row>
    <row r="104" spans="1:47" s="9" customFormat="1" ht="24.9" customHeight="1" x14ac:dyDescent="0.2">
      <c r="B104" s="113"/>
      <c r="D104" s="114" t="s">
        <v>1061</v>
      </c>
      <c r="E104" s="115"/>
      <c r="F104" s="115"/>
      <c r="G104" s="115"/>
      <c r="H104" s="115"/>
      <c r="I104" s="115"/>
      <c r="J104" s="116">
        <f>J148</f>
        <v>0</v>
      </c>
      <c r="L104" s="113"/>
    </row>
    <row r="105" spans="1:47" s="10" customFormat="1" ht="19.95" customHeight="1" x14ac:dyDescent="0.2">
      <c r="B105" s="117"/>
      <c r="D105" s="118" t="s">
        <v>1671</v>
      </c>
      <c r="E105" s="119"/>
      <c r="F105" s="119"/>
      <c r="G105" s="119"/>
      <c r="H105" s="119"/>
      <c r="I105" s="119"/>
      <c r="J105" s="120">
        <f>J149</f>
        <v>0</v>
      </c>
      <c r="L105" s="117"/>
    </row>
    <row r="106" spans="1:47" s="10" customFormat="1" ht="19.95" customHeight="1" x14ac:dyDescent="0.2">
      <c r="B106" s="117"/>
      <c r="D106" s="118" t="s">
        <v>1672</v>
      </c>
      <c r="E106" s="119"/>
      <c r="F106" s="119"/>
      <c r="G106" s="119"/>
      <c r="H106" s="119"/>
      <c r="I106" s="119"/>
      <c r="J106" s="120">
        <f>J214</f>
        <v>0</v>
      </c>
      <c r="L106" s="117"/>
    </row>
    <row r="107" spans="1:47" s="9" customFormat="1" ht="24.9" customHeight="1" x14ac:dyDescent="0.2">
      <c r="B107" s="113"/>
      <c r="D107" s="114" t="s">
        <v>1673</v>
      </c>
      <c r="E107" s="115"/>
      <c r="F107" s="115"/>
      <c r="G107" s="115"/>
      <c r="H107" s="115"/>
      <c r="I107" s="115"/>
      <c r="J107" s="116">
        <f>J217</f>
        <v>0</v>
      </c>
      <c r="L107" s="113"/>
    </row>
    <row r="108" spans="1:47" s="2" customFormat="1" ht="21.75" customHeight="1" x14ac:dyDescent="0.2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3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 x14ac:dyDescent="0.2">
      <c r="A109" s="29"/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3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 x14ac:dyDescent="0.2">
      <c r="A113" s="29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 x14ac:dyDescent="0.2">
      <c r="A114" s="29"/>
      <c r="B114" s="30"/>
      <c r="C114" s="18" t="s">
        <v>224</v>
      </c>
      <c r="D114" s="29"/>
      <c r="E114" s="29"/>
      <c r="F114" s="29"/>
      <c r="G114" s="29"/>
      <c r="H114" s="29"/>
      <c r="I114" s="29"/>
      <c r="J114" s="29"/>
      <c r="K114" s="29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 x14ac:dyDescent="0.2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3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 x14ac:dyDescent="0.2">
      <c r="A116" s="29"/>
      <c r="B116" s="30"/>
      <c r="C116" s="24" t="s">
        <v>15</v>
      </c>
      <c r="D116" s="29"/>
      <c r="E116" s="29"/>
      <c r="F116" s="29"/>
      <c r="G116" s="29"/>
      <c r="H116" s="29"/>
      <c r="I116" s="29"/>
      <c r="J116" s="29"/>
      <c r="K116" s="29"/>
      <c r="L116" s="3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 x14ac:dyDescent="0.2">
      <c r="A117" s="29"/>
      <c r="B117" s="30"/>
      <c r="C117" s="29"/>
      <c r="D117" s="29"/>
      <c r="E117" s="241" t="str">
        <f>E7</f>
        <v>SOŠ hotelových služieb a dopravy – modernizácia odborného vzdelávania</v>
      </c>
      <c r="F117" s="242"/>
      <c r="G117" s="242"/>
      <c r="H117" s="242"/>
      <c r="I117" s="29"/>
      <c r="J117" s="29"/>
      <c r="K117" s="29"/>
      <c r="L117" s="3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 x14ac:dyDescent="0.2">
      <c r="B118" s="17"/>
      <c r="C118" s="24" t="s">
        <v>201</v>
      </c>
      <c r="L118" s="17"/>
    </row>
    <row r="119" spans="1:31" s="2" customFormat="1" ht="44.25" customHeight="1" x14ac:dyDescent="0.2">
      <c r="A119" s="29"/>
      <c r="B119" s="30"/>
      <c r="C119" s="29"/>
      <c r="D119" s="29"/>
      <c r="E119" s="241" t="s">
        <v>4825</v>
      </c>
      <c r="F119" s="240"/>
      <c r="G119" s="240"/>
      <c r="H119" s="240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 x14ac:dyDescent="0.2">
      <c r="A120" s="29"/>
      <c r="B120" s="30"/>
      <c r="C120" s="24" t="s">
        <v>203</v>
      </c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 x14ac:dyDescent="0.2">
      <c r="A121" s="29"/>
      <c r="B121" s="30"/>
      <c r="C121" s="29"/>
      <c r="D121" s="29"/>
      <c r="E121" s="214" t="str">
        <f>E11</f>
        <v xml:space="preserve">SO 01.2_E - ELI - Elektroinštalácie </v>
      </c>
      <c r="F121" s="240"/>
      <c r="G121" s="240"/>
      <c r="H121" s="240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 x14ac:dyDescent="0.2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 x14ac:dyDescent="0.2">
      <c r="A123" s="29"/>
      <c r="B123" s="30"/>
      <c r="C123" s="24" t="s">
        <v>19</v>
      </c>
      <c r="D123" s="29"/>
      <c r="E123" s="29"/>
      <c r="F123" s="22" t="str">
        <f>F14</f>
        <v>Lučenec</v>
      </c>
      <c r="G123" s="29"/>
      <c r="H123" s="29"/>
      <c r="I123" s="24" t="s">
        <v>21</v>
      </c>
      <c r="J123" s="51">
        <f>IF(J14="","",J14)</f>
        <v>44354</v>
      </c>
      <c r="K123" s="29"/>
      <c r="L123" s="3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 x14ac:dyDescent="0.2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 x14ac:dyDescent="0.2">
      <c r="A125" s="29"/>
      <c r="B125" s="30"/>
      <c r="C125" s="24" t="s">
        <v>22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28</v>
      </c>
      <c r="J125" s="27" t="str">
        <f>E23</f>
        <v>DESIGN ENGINEERING, a.s.</v>
      </c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 x14ac:dyDescent="0.2">
      <c r="A126" s="29"/>
      <c r="B126" s="30"/>
      <c r="C126" s="24" t="s">
        <v>26</v>
      </c>
      <c r="D126" s="29"/>
      <c r="E126" s="29"/>
      <c r="F126" s="22" t="str">
        <f>IF(E20="","",E20)</f>
        <v>Vyplň údaj</v>
      </c>
      <c r="G126" s="29"/>
      <c r="H126" s="29"/>
      <c r="I126" s="24" t="s">
        <v>33</v>
      </c>
      <c r="J126" s="27" t="str">
        <f>E26</f>
        <v xml:space="preserve"> </v>
      </c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 x14ac:dyDescent="0.2">
      <c r="A128" s="123"/>
      <c r="B128" s="124"/>
      <c r="C128" s="125" t="s">
        <v>225</v>
      </c>
      <c r="D128" s="126" t="s">
        <v>62</v>
      </c>
      <c r="E128" s="126" t="s">
        <v>58</v>
      </c>
      <c r="F128" s="126" t="s">
        <v>59</v>
      </c>
      <c r="G128" s="126" t="s">
        <v>226</v>
      </c>
      <c r="H128" s="126" t="s">
        <v>227</v>
      </c>
      <c r="I128" s="126" t="s">
        <v>228</v>
      </c>
      <c r="J128" s="127" t="s">
        <v>207</v>
      </c>
      <c r="K128" s="128" t="s">
        <v>229</v>
      </c>
      <c r="L128" s="129"/>
      <c r="M128" s="58" t="s">
        <v>1</v>
      </c>
      <c r="N128" s="59" t="s">
        <v>41</v>
      </c>
      <c r="O128" s="59" t="s">
        <v>230</v>
      </c>
      <c r="P128" s="59" t="s">
        <v>231</v>
      </c>
      <c r="Q128" s="59" t="s">
        <v>232</v>
      </c>
      <c r="R128" s="59" t="s">
        <v>233</v>
      </c>
      <c r="S128" s="59" t="s">
        <v>234</v>
      </c>
      <c r="T128" s="60" t="s">
        <v>235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</row>
    <row r="129" spans="1:65" s="2" customFormat="1" ht="22.95" customHeight="1" x14ac:dyDescent="0.3">
      <c r="A129" s="29"/>
      <c r="B129" s="30"/>
      <c r="C129" s="65" t="s">
        <v>208</v>
      </c>
      <c r="D129" s="29"/>
      <c r="E129" s="29"/>
      <c r="F129" s="29"/>
      <c r="G129" s="29"/>
      <c r="H129" s="29"/>
      <c r="I129" s="29"/>
      <c r="J129" s="130">
        <f>J130+J142+J217</f>
        <v>0</v>
      </c>
      <c r="K129" s="29"/>
      <c r="L129" s="30"/>
      <c r="M129" s="61"/>
      <c r="N129" s="52"/>
      <c r="O129" s="62"/>
      <c r="P129" s="131" t="e">
        <f>P130+P142+P148+P217+#REF!+#REF!</f>
        <v>#REF!</v>
      </c>
      <c r="Q129" s="62"/>
      <c r="R129" s="131" t="e">
        <f>R130+R142+R148+R217+#REF!+#REF!</f>
        <v>#REF!</v>
      </c>
      <c r="S129" s="62"/>
      <c r="T129" s="132" t="e">
        <f>T130+T142+T148+T217+#REF!+#REF!</f>
        <v>#REF!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76</v>
      </c>
      <c r="AU129" s="14" t="s">
        <v>209</v>
      </c>
      <c r="BK129" s="133" t="e">
        <f>BK130+BK142+BK148+BK217+#REF!+#REF!</f>
        <v>#REF!</v>
      </c>
    </row>
    <row r="130" spans="1:65" s="12" customFormat="1" ht="25.95" customHeight="1" x14ac:dyDescent="0.25">
      <c r="B130" s="134"/>
      <c r="D130" s="135" t="s">
        <v>76</v>
      </c>
      <c r="E130" s="136"/>
      <c r="F130" s="136" t="s">
        <v>1291</v>
      </c>
      <c r="I130" s="137"/>
      <c r="J130" s="122">
        <f>BK130</f>
        <v>0</v>
      </c>
      <c r="L130" s="134"/>
      <c r="M130" s="138"/>
      <c r="N130" s="139"/>
      <c r="O130" s="139"/>
      <c r="P130" s="140">
        <f>P131+P140</f>
        <v>0</v>
      </c>
      <c r="Q130" s="139"/>
      <c r="R130" s="140">
        <f>R131+R140</f>
        <v>0</v>
      </c>
      <c r="S130" s="139"/>
      <c r="T130" s="141">
        <f>T131+T140</f>
        <v>4.875</v>
      </c>
      <c r="AR130" s="135" t="s">
        <v>83</v>
      </c>
      <c r="AT130" s="142" t="s">
        <v>76</v>
      </c>
      <c r="AU130" s="142" t="s">
        <v>77</v>
      </c>
      <c r="AY130" s="135" t="s">
        <v>237</v>
      </c>
      <c r="BK130" s="143">
        <f>BK131+BK140</f>
        <v>0</v>
      </c>
    </row>
    <row r="131" spans="1:65" s="12" customFormat="1" ht="22.95" customHeight="1" x14ac:dyDescent="0.25">
      <c r="B131" s="134"/>
      <c r="D131" s="135" t="s">
        <v>76</v>
      </c>
      <c r="E131" s="144"/>
      <c r="F131" s="144" t="s">
        <v>1674</v>
      </c>
      <c r="I131" s="137"/>
      <c r="J131" s="145">
        <f>BK131</f>
        <v>0</v>
      </c>
      <c r="L131" s="134"/>
      <c r="M131" s="138"/>
      <c r="N131" s="139"/>
      <c r="O131" s="139"/>
      <c r="P131" s="140">
        <f>SUM(P132:P139)</f>
        <v>0</v>
      </c>
      <c r="Q131" s="139"/>
      <c r="R131" s="140">
        <f>SUM(R132:R139)</f>
        <v>0</v>
      </c>
      <c r="S131" s="139"/>
      <c r="T131" s="141">
        <f>SUM(T132:T139)</f>
        <v>4.875</v>
      </c>
      <c r="AR131" s="135" t="s">
        <v>83</v>
      </c>
      <c r="AT131" s="142" t="s">
        <v>76</v>
      </c>
      <c r="AU131" s="142" t="s">
        <v>83</v>
      </c>
      <c r="AY131" s="135" t="s">
        <v>237</v>
      </c>
      <c r="BK131" s="143">
        <f>SUM(BK132:BK139)</f>
        <v>0</v>
      </c>
    </row>
    <row r="132" spans="1:65" s="2" customFormat="1" ht="21.75" customHeight="1" x14ac:dyDescent="0.2">
      <c r="A132" s="29"/>
      <c r="B132" s="146"/>
      <c r="C132" s="147" t="s">
        <v>83</v>
      </c>
      <c r="D132" s="147" t="s">
        <v>240</v>
      </c>
      <c r="E132" s="148"/>
      <c r="F132" s="149" t="s">
        <v>1675</v>
      </c>
      <c r="G132" s="150" t="s">
        <v>491</v>
      </c>
      <c r="H132" s="151">
        <v>1.9</v>
      </c>
      <c r="I132" s="152"/>
      <c r="J132" s="153">
        <f t="shared" ref="J132:J139" si="0">ROUND(I132*H132,2)</f>
        <v>0</v>
      </c>
      <c r="K132" s="154"/>
      <c r="L132" s="30"/>
      <c r="M132" s="155" t="s">
        <v>1</v>
      </c>
      <c r="N132" s="156" t="s">
        <v>43</v>
      </c>
      <c r="O132" s="54"/>
      <c r="P132" s="157">
        <f t="shared" ref="P132:P139" si="1">O132*H132</f>
        <v>0</v>
      </c>
      <c r="Q132" s="157">
        <v>0</v>
      </c>
      <c r="R132" s="157">
        <f t="shared" ref="R132:R139" si="2">Q132*H132</f>
        <v>0</v>
      </c>
      <c r="S132" s="157">
        <v>2.4</v>
      </c>
      <c r="T132" s="158">
        <f t="shared" ref="T132:T139" si="3">S132*H132</f>
        <v>4.5599999999999996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59" t="s">
        <v>243</v>
      </c>
      <c r="AT132" s="159" t="s">
        <v>240</v>
      </c>
      <c r="AU132" s="159" t="s">
        <v>89</v>
      </c>
      <c r="AY132" s="14" t="s">
        <v>237</v>
      </c>
      <c r="BE132" s="160">
        <f t="shared" ref="BE132:BE139" si="4">IF(N132="základná",J132,0)</f>
        <v>0</v>
      </c>
      <c r="BF132" s="160">
        <f t="shared" ref="BF132:BF139" si="5">IF(N132="znížená",J132,0)</f>
        <v>0</v>
      </c>
      <c r="BG132" s="160">
        <f t="shared" ref="BG132:BG139" si="6">IF(N132="zákl. prenesená",J132,0)</f>
        <v>0</v>
      </c>
      <c r="BH132" s="160">
        <f t="shared" ref="BH132:BH139" si="7">IF(N132="zníž. prenesená",J132,0)</f>
        <v>0</v>
      </c>
      <c r="BI132" s="160">
        <f t="shared" ref="BI132:BI139" si="8">IF(N132="nulová",J132,0)</f>
        <v>0</v>
      </c>
      <c r="BJ132" s="14" t="s">
        <v>89</v>
      </c>
      <c r="BK132" s="160">
        <f t="shared" ref="BK132:BK139" si="9">ROUND(I132*H132,2)</f>
        <v>0</v>
      </c>
      <c r="BL132" s="14" t="s">
        <v>243</v>
      </c>
      <c r="BM132" s="159" t="s">
        <v>1676</v>
      </c>
    </row>
    <row r="133" spans="1:65" s="2" customFormat="1" ht="33" customHeight="1" x14ac:dyDescent="0.2">
      <c r="A133" s="29"/>
      <c r="B133" s="146"/>
      <c r="C133" s="147" t="s">
        <v>89</v>
      </c>
      <c r="D133" s="147" t="s">
        <v>240</v>
      </c>
      <c r="E133" s="148"/>
      <c r="F133" s="149" t="s">
        <v>1677</v>
      </c>
      <c r="G133" s="150" t="s">
        <v>376</v>
      </c>
      <c r="H133" s="151">
        <v>35</v>
      </c>
      <c r="I133" s="152"/>
      <c r="J133" s="153">
        <f t="shared" si="0"/>
        <v>0</v>
      </c>
      <c r="K133" s="154"/>
      <c r="L133" s="30"/>
      <c r="M133" s="155" t="s">
        <v>1</v>
      </c>
      <c r="N133" s="156" t="s">
        <v>43</v>
      </c>
      <c r="O133" s="54"/>
      <c r="P133" s="157">
        <f t="shared" si="1"/>
        <v>0</v>
      </c>
      <c r="Q133" s="157">
        <v>0</v>
      </c>
      <c r="R133" s="157">
        <f t="shared" si="2"/>
        <v>0</v>
      </c>
      <c r="S133" s="157">
        <v>8.9999999999999993E-3</v>
      </c>
      <c r="T133" s="158">
        <f t="shared" si="3"/>
        <v>0.315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59" t="s">
        <v>243</v>
      </c>
      <c r="AT133" s="159" t="s">
        <v>240</v>
      </c>
      <c r="AU133" s="159" t="s">
        <v>89</v>
      </c>
      <c r="AY133" s="14" t="s">
        <v>237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4" t="s">
        <v>89</v>
      </c>
      <c r="BK133" s="160">
        <f t="shared" si="9"/>
        <v>0</v>
      </c>
      <c r="BL133" s="14" t="s">
        <v>243</v>
      </c>
      <c r="BM133" s="159" t="s">
        <v>1678</v>
      </c>
    </row>
    <row r="134" spans="1:65" s="2" customFormat="1" ht="21.75" customHeight="1" x14ac:dyDescent="0.2">
      <c r="A134" s="29"/>
      <c r="B134" s="146"/>
      <c r="C134" s="147" t="s">
        <v>247</v>
      </c>
      <c r="D134" s="147" t="s">
        <v>240</v>
      </c>
      <c r="E134" s="148"/>
      <c r="F134" s="149" t="s">
        <v>272</v>
      </c>
      <c r="G134" s="150" t="s">
        <v>266</v>
      </c>
      <c r="H134" s="151">
        <v>4.875</v>
      </c>
      <c r="I134" s="152"/>
      <c r="J134" s="153">
        <f t="shared" si="0"/>
        <v>0</v>
      </c>
      <c r="K134" s="154"/>
      <c r="L134" s="30"/>
      <c r="M134" s="155" t="s">
        <v>1</v>
      </c>
      <c r="N134" s="156" t="s">
        <v>43</v>
      </c>
      <c r="O134" s="54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59" t="s">
        <v>243</v>
      </c>
      <c r="AT134" s="159" t="s">
        <v>240</v>
      </c>
      <c r="AU134" s="159" t="s">
        <v>89</v>
      </c>
      <c r="AY134" s="14" t="s">
        <v>237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4" t="s">
        <v>89</v>
      </c>
      <c r="BK134" s="160">
        <f t="shared" si="9"/>
        <v>0</v>
      </c>
      <c r="BL134" s="14" t="s">
        <v>243</v>
      </c>
      <c r="BM134" s="159" t="s">
        <v>1679</v>
      </c>
    </row>
    <row r="135" spans="1:65" s="2" customFormat="1" ht="21.75" customHeight="1" x14ac:dyDescent="0.2">
      <c r="A135" s="29"/>
      <c r="B135" s="146"/>
      <c r="C135" s="147" t="s">
        <v>243</v>
      </c>
      <c r="D135" s="147" t="s">
        <v>240</v>
      </c>
      <c r="E135" s="148"/>
      <c r="F135" s="149" t="s">
        <v>275</v>
      </c>
      <c r="G135" s="150" t="s">
        <v>266</v>
      </c>
      <c r="H135" s="151">
        <v>29.25</v>
      </c>
      <c r="I135" s="152"/>
      <c r="J135" s="153">
        <f t="shared" si="0"/>
        <v>0</v>
      </c>
      <c r="K135" s="154"/>
      <c r="L135" s="30"/>
      <c r="M135" s="155" t="s">
        <v>1</v>
      </c>
      <c r="N135" s="156" t="s">
        <v>43</v>
      </c>
      <c r="O135" s="54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59" t="s">
        <v>243</v>
      </c>
      <c r="AT135" s="159" t="s">
        <v>240</v>
      </c>
      <c r="AU135" s="159" t="s">
        <v>89</v>
      </c>
      <c r="AY135" s="14" t="s">
        <v>237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4" t="s">
        <v>89</v>
      </c>
      <c r="BK135" s="160">
        <f t="shared" si="9"/>
        <v>0</v>
      </c>
      <c r="BL135" s="14" t="s">
        <v>243</v>
      </c>
      <c r="BM135" s="159" t="s">
        <v>1680</v>
      </c>
    </row>
    <row r="136" spans="1:65" s="2" customFormat="1" ht="21.75" customHeight="1" x14ac:dyDescent="0.2">
      <c r="A136" s="29"/>
      <c r="B136" s="146"/>
      <c r="C136" s="147" t="s">
        <v>252</v>
      </c>
      <c r="D136" s="147" t="s">
        <v>240</v>
      </c>
      <c r="E136" s="148"/>
      <c r="F136" s="149" t="s">
        <v>278</v>
      </c>
      <c r="G136" s="150" t="s">
        <v>266</v>
      </c>
      <c r="H136" s="151">
        <v>4.875</v>
      </c>
      <c r="I136" s="152"/>
      <c r="J136" s="153">
        <f t="shared" si="0"/>
        <v>0</v>
      </c>
      <c r="K136" s="154"/>
      <c r="L136" s="30"/>
      <c r="M136" s="155" t="s">
        <v>1</v>
      </c>
      <c r="N136" s="156" t="s">
        <v>43</v>
      </c>
      <c r="O136" s="54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59" t="s">
        <v>243</v>
      </c>
      <c r="AT136" s="159" t="s">
        <v>240</v>
      </c>
      <c r="AU136" s="159" t="s">
        <v>89</v>
      </c>
      <c r="AY136" s="14" t="s">
        <v>237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4" t="s">
        <v>89</v>
      </c>
      <c r="BK136" s="160">
        <f t="shared" si="9"/>
        <v>0</v>
      </c>
      <c r="BL136" s="14" t="s">
        <v>243</v>
      </c>
      <c r="BM136" s="159" t="s">
        <v>1681</v>
      </c>
    </row>
    <row r="137" spans="1:65" s="2" customFormat="1" ht="21.75" customHeight="1" x14ac:dyDescent="0.2">
      <c r="A137" s="29"/>
      <c r="B137" s="146"/>
      <c r="C137" s="147" t="s">
        <v>238</v>
      </c>
      <c r="D137" s="147" t="s">
        <v>240</v>
      </c>
      <c r="E137" s="148"/>
      <c r="F137" s="149" t="s">
        <v>1457</v>
      </c>
      <c r="G137" s="150" t="s">
        <v>266</v>
      </c>
      <c r="H137" s="151">
        <v>4.875</v>
      </c>
      <c r="I137" s="152"/>
      <c r="J137" s="153">
        <f t="shared" si="0"/>
        <v>0</v>
      </c>
      <c r="K137" s="154"/>
      <c r="L137" s="30"/>
      <c r="M137" s="155" t="s">
        <v>1</v>
      </c>
      <c r="N137" s="156" t="s">
        <v>43</v>
      </c>
      <c r="O137" s="54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4" t="s">
        <v>89</v>
      </c>
      <c r="BK137" s="160">
        <f t="shared" si="9"/>
        <v>0</v>
      </c>
      <c r="BL137" s="14" t="s">
        <v>243</v>
      </c>
      <c r="BM137" s="159" t="s">
        <v>1682</v>
      </c>
    </row>
    <row r="138" spans="1:65" s="2" customFormat="1" ht="21.75" customHeight="1" x14ac:dyDescent="0.2">
      <c r="A138" s="29"/>
      <c r="B138" s="146"/>
      <c r="C138" s="147" t="s">
        <v>259</v>
      </c>
      <c r="D138" s="147" t="s">
        <v>240</v>
      </c>
      <c r="E138" s="148"/>
      <c r="F138" s="149" t="s">
        <v>1683</v>
      </c>
      <c r="G138" s="150" t="s">
        <v>266</v>
      </c>
      <c r="H138" s="151">
        <v>4.875</v>
      </c>
      <c r="I138" s="152"/>
      <c r="J138" s="153">
        <f t="shared" si="0"/>
        <v>0</v>
      </c>
      <c r="K138" s="154"/>
      <c r="L138" s="30"/>
      <c r="M138" s="155" t="s">
        <v>1</v>
      </c>
      <c r="N138" s="156" t="s">
        <v>43</v>
      </c>
      <c r="O138" s="54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4" t="s">
        <v>89</v>
      </c>
      <c r="BK138" s="160">
        <f t="shared" si="9"/>
        <v>0</v>
      </c>
      <c r="BL138" s="14" t="s">
        <v>243</v>
      </c>
      <c r="BM138" s="159" t="s">
        <v>1684</v>
      </c>
    </row>
    <row r="139" spans="1:65" s="2" customFormat="1" ht="21.75" customHeight="1" x14ac:dyDescent="0.2">
      <c r="A139" s="29"/>
      <c r="B139" s="146"/>
      <c r="C139" s="147" t="s">
        <v>262</v>
      </c>
      <c r="D139" s="147" t="s">
        <v>240</v>
      </c>
      <c r="E139" s="148"/>
      <c r="F139" s="149" t="s">
        <v>287</v>
      </c>
      <c r="G139" s="150" t="s">
        <v>266</v>
      </c>
      <c r="H139" s="151">
        <v>4.875</v>
      </c>
      <c r="I139" s="152"/>
      <c r="J139" s="153">
        <f t="shared" si="0"/>
        <v>0</v>
      </c>
      <c r="K139" s="154"/>
      <c r="L139" s="30"/>
      <c r="M139" s="155" t="s">
        <v>1</v>
      </c>
      <c r="N139" s="156" t="s">
        <v>43</v>
      </c>
      <c r="O139" s="54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4" t="s">
        <v>89</v>
      </c>
      <c r="BK139" s="160">
        <f t="shared" si="9"/>
        <v>0</v>
      </c>
      <c r="BL139" s="14" t="s">
        <v>243</v>
      </c>
      <c r="BM139" s="159" t="s">
        <v>1685</v>
      </c>
    </row>
    <row r="140" spans="1:65" s="12" customFormat="1" ht="22.95" customHeight="1" x14ac:dyDescent="0.25">
      <c r="B140" s="134"/>
      <c r="D140" s="135" t="s">
        <v>76</v>
      </c>
      <c r="E140" s="144"/>
      <c r="F140" s="144" t="s">
        <v>1460</v>
      </c>
      <c r="I140" s="137"/>
      <c r="J140" s="145">
        <f>BK140</f>
        <v>0</v>
      </c>
      <c r="L140" s="134"/>
      <c r="M140" s="138"/>
      <c r="N140" s="139"/>
      <c r="O140" s="139"/>
      <c r="P140" s="140">
        <f>P141</f>
        <v>0</v>
      </c>
      <c r="Q140" s="139"/>
      <c r="R140" s="140">
        <f>R141</f>
        <v>0</v>
      </c>
      <c r="S140" s="139"/>
      <c r="T140" s="141">
        <f>T141</f>
        <v>0</v>
      </c>
      <c r="AR140" s="135" t="s">
        <v>83</v>
      </c>
      <c r="AT140" s="142" t="s">
        <v>76</v>
      </c>
      <c r="AU140" s="142" t="s">
        <v>83</v>
      </c>
      <c r="AY140" s="135" t="s">
        <v>237</v>
      </c>
      <c r="BK140" s="143">
        <f>BK141</f>
        <v>0</v>
      </c>
    </row>
    <row r="141" spans="1:65" s="2" customFormat="1" ht="21.75" customHeight="1" x14ac:dyDescent="0.2">
      <c r="A141" s="29"/>
      <c r="B141" s="146"/>
      <c r="C141" s="147" t="s">
        <v>257</v>
      </c>
      <c r="D141" s="147" t="s">
        <v>240</v>
      </c>
      <c r="E141" s="148"/>
      <c r="F141" s="149" t="s">
        <v>292</v>
      </c>
      <c r="G141" s="150" t="s">
        <v>266</v>
      </c>
      <c r="H141" s="151">
        <v>0.01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0</v>
      </c>
      <c r="R141" s="157">
        <f>Q141*H141</f>
        <v>0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243</v>
      </c>
      <c r="BM141" s="159" t="s">
        <v>1686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1462</v>
      </c>
      <c r="I142" s="137"/>
      <c r="J142" s="122">
        <f>BK142</f>
        <v>0</v>
      </c>
      <c r="L142" s="134"/>
      <c r="M142" s="138"/>
      <c r="N142" s="139"/>
      <c r="O142" s="139"/>
      <c r="P142" s="140">
        <f>P143</f>
        <v>0</v>
      </c>
      <c r="Q142" s="139"/>
      <c r="R142" s="140">
        <f>R143</f>
        <v>1.1800000000000001E-2</v>
      </c>
      <c r="S142" s="139"/>
      <c r="T142" s="141">
        <f>T143</f>
        <v>0</v>
      </c>
      <c r="AR142" s="135" t="s">
        <v>89</v>
      </c>
      <c r="AT142" s="142" t="s">
        <v>76</v>
      </c>
      <c r="AU142" s="142" t="s">
        <v>77</v>
      </c>
      <c r="AY142" s="135" t="s">
        <v>237</v>
      </c>
      <c r="BK142" s="143">
        <f>BK143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1470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SUM(P144:P147)</f>
        <v>0</v>
      </c>
      <c r="Q143" s="139"/>
      <c r="R143" s="140">
        <f>SUM(R144:R147)</f>
        <v>1.1800000000000001E-2</v>
      </c>
      <c r="S143" s="139"/>
      <c r="T143" s="141">
        <f>SUM(T144:T147)</f>
        <v>0</v>
      </c>
      <c r="AR143" s="135" t="s">
        <v>89</v>
      </c>
      <c r="AT143" s="142" t="s">
        <v>76</v>
      </c>
      <c r="AU143" s="142" t="s">
        <v>83</v>
      </c>
      <c r="AY143" s="135" t="s">
        <v>237</v>
      </c>
      <c r="BK143" s="143">
        <f>SUM(BK144:BK147)</f>
        <v>0</v>
      </c>
    </row>
    <row r="144" spans="1:65" s="2" customFormat="1" ht="21.75" customHeight="1" x14ac:dyDescent="0.2">
      <c r="A144" s="29"/>
      <c r="B144" s="146"/>
      <c r="C144" s="147" t="s">
        <v>268</v>
      </c>
      <c r="D144" s="147" t="s">
        <v>240</v>
      </c>
      <c r="E144" s="148"/>
      <c r="F144" s="149" t="s">
        <v>1687</v>
      </c>
      <c r="G144" s="150" t="s">
        <v>307</v>
      </c>
      <c r="H144" s="151">
        <v>1</v>
      </c>
      <c r="I144" s="152"/>
      <c r="J144" s="153">
        <f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>O144*H144</f>
        <v>0</v>
      </c>
      <c r="Q144" s="157">
        <v>1E-4</v>
      </c>
      <c r="R144" s="157">
        <f>Q144*H144</f>
        <v>1E-4</v>
      </c>
      <c r="S144" s="157">
        <v>0</v>
      </c>
      <c r="T144" s="158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286</v>
      </c>
      <c r="AT144" s="159" t="s">
        <v>240</v>
      </c>
      <c r="AU144" s="159" t="s">
        <v>89</v>
      </c>
      <c r="AY144" s="14" t="s">
        <v>237</v>
      </c>
      <c r="BE144" s="160">
        <f>IF(N144="základná",J144,0)</f>
        <v>0</v>
      </c>
      <c r="BF144" s="160">
        <f>IF(N144="znížená",J144,0)</f>
        <v>0</v>
      </c>
      <c r="BG144" s="160">
        <f>IF(N144="zákl. prenesená",J144,0)</f>
        <v>0</v>
      </c>
      <c r="BH144" s="160">
        <f>IF(N144="zníž. prenesená",J144,0)</f>
        <v>0</v>
      </c>
      <c r="BI144" s="160">
        <f>IF(N144="nulová",J144,0)</f>
        <v>0</v>
      </c>
      <c r="BJ144" s="14" t="s">
        <v>89</v>
      </c>
      <c r="BK144" s="160">
        <f>ROUND(I144*H144,2)</f>
        <v>0</v>
      </c>
      <c r="BL144" s="14" t="s">
        <v>286</v>
      </c>
      <c r="BM144" s="159" t="s">
        <v>1688</v>
      </c>
    </row>
    <row r="145" spans="1:65" s="2" customFormat="1" ht="21.75" customHeight="1" x14ac:dyDescent="0.2">
      <c r="A145" s="29"/>
      <c r="B145" s="146"/>
      <c r="C145" s="161" t="s">
        <v>271</v>
      </c>
      <c r="D145" s="161" t="s">
        <v>310</v>
      </c>
      <c r="E145" s="162"/>
      <c r="F145" s="163" t="s">
        <v>1689</v>
      </c>
      <c r="G145" s="164" t="s">
        <v>307</v>
      </c>
      <c r="H145" s="165">
        <v>3</v>
      </c>
      <c r="I145" s="166"/>
      <c r="J145" s="167">
        <f>ROUND(I145*H145,2)</f>
        <v>0</v>
      </c>
      <c r="K145" s="168"/>
      <c r="L145" s="169"/>
      <c r="M145" s="170" t="s">
        <v>1</v>
      </c>
      <c r="N145" s="171" t="s">
        <v>43</v>
      </c>
      <c r="O145" s="54"/>
      <c r="P145" s="157">
        <f>O145*H145</f>
        <v>0</v>
      </c>
      <c r="Q145" s="157">
        <v>4.6999999999999999E-4</v>
      </c>
      <c r="R145" s="157">
        <f>Q145*H145</f>
        <v>1.41E-3</v>
      </c>
      <c r="S145" s="157">
        <v>0</v>
      </c>
      <c r="T145" s="158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312</v>
      </c>
      <c r="AT145" s="159" t="s">
        <v>310</v>
      </c>
      <c r="AU145" s="159" t="s">
        <v>89</v>
      </c>
      <c r="AY145" s="14" t="s">
        <v>237</v>
      </c>
      <c r="BE145" s="160">
        <f>IF(N145="základná",J145,0)</f>
        <v>0</v>
      </c>
      <c r="BF145" s="160">
        <f>IF(N145="znížená",J145,0)</f>
        <v>0</v>
      </c>
      <c r="BG145" s="160">
        <f>IF(N145="zákl. prenesená",J145,0)</f>
        <v>0</v>
      </c>
      <c r="BH145" s="160">
        <f>IF(N145="zníž. prenesená",J145,0)</f>
        <v>0</v>
      </c>
      <c r="BI145" s="160">
        <f>IF(N145="nulová",J145,0)</f>
        <v>0</v>
      </c>
      <c r="BJ145" s="14" t="s">
        <v>89</v>
      </c>
      <c r="BK145" s="160">
        <f>ROUND(I145*H145,2)</f>
        <v>0</v>
      </c>
      <c r="BL145" s="14" t="s">
        <v>286</v>
      </c>
      <c r="BM145" s="159" t="s">
        <v>1690</v>
      </c>
    </row>
    <row r="146" spans="1:65" s="2" customFormat="1" ht="33" customHeight="1" x14ac:dyDescent="0.2">
      <c r="A146" s="29"/>
      <c r="B146" s="146"/>
      <c r="C146" s="161" t="s">
        <v>274</v>
      </c>
      <c r="D146" s="161" t="s">
        <v>310</v>
      </c>
      <c r="E146" s="162"/>
      <c r="F146" s="163" t="s">
        <v>4858</v>
      </c>
      <c r="G146" s="164" t="s">
        <v>242</v>
      </c>
      <c r="H146" s="165">
        <v>3</v>
      </c>
      <c r="I146" s="166"/>
      <c r="J146" s="167">
        <f>ROUND(I146*H146,2)</f>
        <v>0</v>
      </c>
      <c r="K146" s="168"/>
      <c r="L146" s="169"/>
      <c r="M146" s="170" t="s">
        <v>1</v>
      </c>
      <c r="N146" s="171" t="s">
        <v>43</v>
      </c>
      <c r="O146" s="54"/>
      <c r="P146" s="157">
        <f>O146*H146</f>
        <v>0</v>
      </c>
      <c r="Q146" s="157">
        <v>3.4299999999999999E-3</v>
      </c>
      <c r="R146" s="157">
        <f>Q146*H146</f>
        <v>1.0290000000000001E-2</v>
      </c>
      <c r="S146" s="157">
        <v>0</v>
      </c>
      <c r="T146" s="158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312</v>
      </c>
      <c r="AT146" s="159" t="s">
        <v>310</v>
      </c>
      <c r="AU146" s="159" t="s">
        <v>89</v>
      </c>
      <c r="AY146" s="14" t="s">
        <v>237</v>
      </c>
      <c r="BE146" s="160">
        <f>IF(N146="základná",J146,0)</f>
        <v>0</v>
      </c>
      <c r="BF146" s="160">
        <f>IF(N146="znížená",J146,0)</f>
        <v>0</v>
      </c>
      <c r="BG146" s="160">
        <f>IF(N146="zákl. prenesená",J146,0)</f>
        <v>0</v>
      </c>
      <c r="BH146" s="160">
        <f>IF(N146="zníž. prenesená",J146,0)</f>
        <v>0</v>
      </c>
      <c r="BI146" s="160">
        <f>IF(N146="nulová",J146,0)</f>
        <v>0</v>
      </c>
      <c r="BJ146" s="14" t="s">
        <v>89</v>
      </c>
      <c r="BK146" s="160">
        <f>ROUND(I146*H146,2)</f>
        <v>0</v>
      </c>
      <c r="BL146" s="14" t="s">
        <v>286</v>
      </c>
      <c r="BM146" s="159" t="s">
        <v>1692</v>
      </c>
    </row>
    <row r="147" spans="1:65" s="2" customFormat="1" ht="21.75" customHeight="1" x14ac:dyDescent="0.2">
      <c r="A147" s="29"/>
      <c r="B147" s="146"/>
      <c r="C147" s="147" t="s">
        <v>277</v>
      </c>
      <c r="D147" s="147" t="s">
        <v>240</v>
      </c>
      <c r="E147" s="148"/>
      <c r="F147" s="149" t="s">
        <v>1693</v>
      </c>
      <c r="G147" s="150" t="s">
        <v>266</v>
      </c>
      <c r="H147" s="151">
        <v>1.2E-2</v>
      </c>
      <c r="I147" s="152"/>
      <c r="J147" s="153">
        <f>ROUND(I147*H147,2)</f>
        <v>0</v>
      </c>
      <c r="K147" s="154"/>
      <c r="L147" s="30"/>
      <c r="M147" s="155" t="s">
        <v>1</v>
      </c>
      <c r="N147" s="156" t="s">
        <v>43</v>
      </c>
      <c r="O147" s="54"/>
      <c r="P147" s="157">
        <f>O147*H147</f>
        <v>0</v>
      </c>
      <c r="Q147" s="157">
        <v>0</v>
      </c>
      <c r="R147" s="157">
        <f>Q147*H147</f>
        <v>0</v>
      </c>
      <c r="S147" s="157">
        <v>0</v>
      </c>
      <c r="T147" s="158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286</v>
      </c>
      <c r="AT147" s="159" t="s">
        <v>240</v>
      </c>
      <c r="AU147" s="159" t="s">
        <v>89</v>
      </c>
      <c r="AY147" s="14" t="s">
        <v>237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4" t="s">
        <v>89</v>
      </c>
      <c r="BK147" s="160">
        <f>ROUND(I147*H147,2)</f>
        <v>0</v>
      </c>
      <c r="BL147" s="14" t="s">
        <v>286</v>
      </c>
      <c r="BM147" s="159" t="s">
        <v>1694</v>
      </c>
    </row>
    <row r="148" spans="1:65" s="12" customFormat="1" ht="25.95" customHeight="1" x14ac:dyDescent="0.25">
      <c r="B148" s="134"/>
      <c r="D148" s="135" t="s">
        <v>76</v>
      </c>
      <c r="E148" s="136"/>
      <c r="F148" s="136" t="s">
        <v>1081</v>
      </c>
      <c r="I148" s="137"/>
      <c r="J148" s="122">
        <f>BK148</f>
        <v>0</v>
      </c>
      <c r="L148" s="134"/>
      <c r="M148" s="138"/>
      <c r="N148" s="139"/>
      <c r="O148" s="139"/>
      <c r="P148" s="140">
        <f>P149+P214</f>
        <v>0</v>
      </c>
      <c r="Q148" s="139"/>
      <c r="R148" s="140">
        <f>R149+R214</f>
        <v>0.30737999999999993</v>
      </c>
      <c r="S148" s="139"/>
      <c r="T148" s="141">
        <f>T149+T214</f>
        <v>0.28439999999999999</v>
      </c>
      <c r="AR148" s="135" t="s">
        <v>247</v>
      </c>
      <c r="AT148" s="142" t="s">
        <v>76</v>
      </c>
      <c r="AU148" s="142" t="s">
        <v>77</v>
      </c>
      <c r="AY148" s="135" t="s">
        <v>237</v>
      </c>
      <c r="BK148" s="143">
        <f>BK149+BK214</f>
        <v>0</v>
      </c>
    </row>
    <row r="149" spans="1:65" s="12" customFormat="1" ht="22.95" customHeight="1" x14ac:dyDescent="0.25">
      <c r="B149" s="134"/>
      <c r="D149" s="135" t="s">
        <v>76</v>
      </c>
      <c r="E149" s="144"/>
      <c r="F149" s="144" t="s">
        <v>1695</v>
      </c>
      <c r="I149" s="137"/>
      <c r="J149" s="145">
        <f>BK149</f>
        <v>0</v>
      </c>
      <c r="L149" s="134"/>
      <c r="M149" s="138"/>
      <c r="N149" s="139"/>
      <c r="O149" s="139"/>
      <c r="P149" s="140">
        <f>SUM(P150:P213)</f>
        <v>0</v>
      </c>
      <c r="Q149" s="139"/>
      <c r="R149" s="140">
        <f>SUM(R150:R213)</f>
        <v>0.30677999999999994</v>
      </c>
      <c r="S149" s="139"/>
      <c r="T149" s="141">
        <f>SUM(T150:T213)</f>
        <v>0.28439999999999999</v>
      </c>
      <c r="AR149" s="135" t="s">
        <v>247</v>
      </c>
      <c r="AT149" s="142" t="s">
        <v>76</v>
      </c>
      <c r="AU149" s="142" t="s">
        <v>83</v>
      </c>
      <c r="AY149" s="135" t="s">
        <v>237</v>
      </c>
      <c r="BK149" s="143">
        <f>SUM(BK150:BK213)</f>
        <v>0</v>
      </c>
    </row>
    <row r="150" spans="1:65" s="2" customFormat="1" ht="21.75" customHeight="1" x14ac:dyDescent="0.2">
      <c r="A150" s="29"/>
      <c r="B150" s="146"/>
      <c r="C150" s="147" t="s">
        <v>280</v>
      </c>
      <c r="D150" s="147" t="s">
        <v>240</v>
      </c>
      <c r="E150" s="148"/>
      <c r="F150" s="149" t="s">
        <v>1696</v>
      </c>
      <c r="G150" s="150" t="s">
        <v>376</v>
      </c>
      <c r="H150" s="151">
        <v>25</v>
      </c>
      <c r="I150" s="152"/>
      <c r="J150" s="153">
        <f t="shared" ref="J150:J181" si="10">ROUND(I150*H150,2)</f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ref="P150:P181" si="11">O150*H150</f>
        <v>0</v>
      </c>
      <c r="Q150" s="157">
        <v>0</v>
      </c>
      <c r="R150" s="157">
        <f t="shared" ref="R150:R181" si="12">Q150*H150</f>
        <v>0</v>
      </c>
      <c r="S150" s="157">
        <v>0</v>
      </c>
      <c r="T150" s="158">
        <f t="shared" ref="T150:T181" si="1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436</v>
      </c>
      <c r="AT150" s="159" t="s">
        <v>240</v>
      </c>
      <c r="AU150" s="159" t="s">
        <v>89</v>
      </c>
      <c r="AY150" s="14" t="s">
        <v>237</v>
      </c>
      <c r="BE150" s="160">
        <f t="shared" ref="BE150:BE181" si="14">IF(N150="základná",J150,0)</f>
        <v>0</v>
      </c>
      <c r="BF150" s="160">
        <f t="shared" ref="BF150:BF181" si="15">IF(N150="znížená",J150,0)</f>
        <v>0</v>
      </c>
      <c r="BG150" s="160">
        <f t="shared" ref="BG150:BG181" si="16">IF(N150="zákl. prenesená",J150,0)</f>
        <v>0</v>
      </c>
      <c r="BH150" s="160">
        <f t="shared" ref="BH150:BH181" si="17">IF(N150="zníž. prenesená",J150,0)</f>
        <v>0</v>
      </c>
      <c r="BI150" s="160">
        <f t="shared" ref="BI150:BI181" si="18">IF(N150="nulová",J150,0)</f>
        <v>0</v>
      </c>
      <c r="BJ150" s="14" t="s">
        <v>89</v>
      </c>
      <c r="BK150" s="160">
        <f t="shared" ref="BK150:BK181" si="19">ROUND(I150*H150,2)</f>
        <v>0</v>
      </c>
      <c r="BL150" s="14" t="s">
        <v>436</v>
      </c>
      <c r="BM150" s="159" t="s">
        <v>1697</v>
      </c>
    </row>
    <row r="151" spans="1:65" s="2" customFormat="1" ht="16.5" customHeight="1" x14ac:dyDescent="0.2">
      <c r="A151" s="29"/>
      <c r="B151" s="146"/>
      <c r="C151" s="161" t="s">
        <v>283</v>
      </c>
      <c r="D151" s="161" t="s">
        <v>310</v>
      </c>
      <c r="E151" s="162"/>
      <c r="F151" s="163" t="s">
        <v>1698</v>
      </c>
      <c r="G151" s="164" t="s">
        <v>307</v>
      </c>
      <c r="H151" s="165">
        <v>5</v>
      </c>
      <c r="I151" s="166"/>
      <c r="J151" s="167">
        <f t="shared" si="1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574</v>
      </c>
      <c r="AT151" s="159" t="s">
        <v>310</v>
      </c>
      <c r="AU151" s="159" t="s">
        <v>89</v>
      </c>
      <c r="AY151" s="14" t="s">
        <v>237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4" t="s">
        <v>89</v>
      </c>
      <c r="BK151" s="160">
        <f t="shared" si="19"/>
        <v>0</v>
      </c>
      <c r="BL151" s="14" t="s">
        <v>574</v>
      </c>
      <c r="BM151" s="159" t="s">
        <v>1699</v>
      </c>
    </row>
    <row r="152" spans="1:65" s="2" customFormat="1" ht="16.5" customHeight="1" x14ac:dyDescent="0.2">
      <c r="A152" s="29"/>
      <c r="B152" s="146"/>
      <c r="C152" s="161" t="s">
        <v>286</v>
      </c>
      <c r="D152" s="161" t="s">
        <v>310</v>
      </c>
      <c r="E152" s="162"/>
      <c r="F152" s="163" t="s">
        <v>1700</v>
      </c>
      <c r="G152" s="164" t="s">
        <v>307</v>
      </c>
      <c r="H152" s="165">
        <v>5</v>
      </c>
      <c r="I152" s="166"/>
      <c r="J152" s="167">
        <f t="shared" si="10"/>
        <v>0</v>
      </c>
      <c r="K152" s="168"/>
      <c r="L152" s="169"/>
      <c r="M152" s="170" t="s">
        <v>1</v>
      </c>
      <c r="N152" s="171" t="s">
        <v>43</v>
      </c>
      <c r="O152" s="54"/>
      <c r="P152" s="157">
        <f t="shared" si="11"/>
        <v>0</v>
      </c>
      <c r="Q152" s="157">
        <v>0</v>
      </c>
      <c r="R152" s="157">
        <f t="shared" si="12"/>
        <v>0</v>
      </c>
      <c r="S152" s="157">
        <v>0</v>
      </c>
      <c r="T152" s="158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574</v>
      </c>
      <c r="AT152" s="159" t="s">
        <v>310</v>
      </c>
      <c r="AU152" s="159" t="s">
        <v>89</v>
      </c>
      <c r="AY152" s="14" t="s">
        <v>237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4" t="s">
        <v>89</v>
      </c>
      <c r="BK152" s="160">
        <f t="shared" si="19"/>
        <v>0</v>
      </c>
      <c r="BL152" s="14" t="s">
        <v>574</v>
      </c>
      <c r="BM152" s="159" t="s">
        <v>1701</v>
      </c>
    </row>
    <row r="153" spans="1:65" s="2" customFormat="1" ht="16.5" customHeight="1" x14ac:dyDescent="0.2">
      <c r="A153" s="29"/>
      <c r="B153" s="146"/>
      <c r="C153" s="161" t="s">
        <v>291</v>
      </c>
      <c r="D153" s="161" t="s">
        <v>310</v>
      </c>
      <c r="E153" s="162"/>
      <c r="F153" s="163" t="s">
        <v>1702</v>
      </c>
      <c r="G153" s="164" t="s">
        <v>307</v>
      </c>
      <c r="H153" s="165">
        <v>5</v>
      </c>
      <c r="I153" s="166"/>
      <c r="J153" s="167">
        <f t="shared" si="1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1"/>
        <v>0</v>
      </c>
      <c r="Q153" s="157">
        <v>1.0000000000000001E-5</v>
      </c>
      <c r="R153" s="157">
        <f t="shared" si="12"/>
        <v>5.0000000000000002E-5</v>
      </c>
      <c r="S153" s="157">
        <v>0</v>
      </c>
      <c r="T153" s="158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574</v>
      </c>
      <c r="AT153" s="159" t="s">
        <v>310</v>
      </c>
      <c r="AU153" s="159" t="s">
        <v>89</v>
      </c>
      <c r="AY153" s="14" t="s">
        <v>237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4" t="s">
        <v>89</v>
      </c>
      <c r="BK153" s="160">
        <f t="shared" si="19"/>
        <v>0</v>
      </c>
      <c r="BL153" s="14" t="s">
        <v>574</v>
      </c>
      <c r="BM153" s="159" t="s">
        <v>1703</v>
      </c>
    </row>
    <row r="154" spans="1:65" s="2" customFormat="1" ht="16.5" customHeight="1" x14ac:dyDescent="0.2">
      <c r="A154" s="29"/>
      <c r="B154" s="146"/>
      <c r="C154" s="161" t="s">
        <v>294</v>
      </c>
      <c r="D154" s="161" t="s">
        <v>310</v>
      </c>
      <c r="E154" s="162"/>
      <c r="F154" s="163" t="s">
        <v>1704</v>
      </c>
      <c r="G154" s="164" t="s">
        <v>307</v>
      </c>
      <c r="H154" s="165">
        <v>10</v>
      </c>
      <c r="I154" s="166"/>
      <c r="J154" s="167">
        <f t="shared" si="1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1"/>
        <v>0</v>
      </c>
      <c r="Q154" s="157">
        <v>1.0000000000000001E-5</v>
      </c>
      <c r="R154" s="157">
        <f t="shared" si="12"/>
        <v>1E-4</v>
      </c>
      <c r="S154" s="157">
        <v>0</v>
      </c>
      <c r="T154" s="158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574</v>
      </c>
      <c r="AT154" s="159" t="s">
        <v>310</v>
      </c>
      <c r="AU154" s="159" t="s">
        <v>89</v>
      </c>
      <c r="AY154" s="14" t="s">
        <v>237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4" t="s">
        <v>89</v>
      </c>
      <c r="BK154" s="160">
        <f t="shared" si="19"/>
        <v>0</v>
      </c>
      <c r="BL154" s="14" t="s">
        <v>574</v>
      </c>
      <c r="BM154" s="159" t="s">
        <v>1705</v>
      </c>
    </row>
    <row r="155" spans="1:65" s="2" customFormat="1" ht="16.5" customHeight="1" x14ac:dyDescent="0.2">
      <c r="A155" s="29"/>
      <c r="B155" s="146"/>
      <c r="C155" s="161" t="s">
        <v>297</v>
      </c>
      <c r="D155" s="161" t="s">
        <v>310</v>
      </c>
      <c r="E155" s="162"/>
      <c r="F155" s="163" t="s">
        <v>1706</v>
      </c>
      <c r="G155" s="164" t="s">
        <v>307</v>
      </c>
      <c r="H155" s="165">
        <v>10</v>
      </c>
      <c r="I155" s="166"/>
      <c r="J155" s="167">
        <f t="shared" si="1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1"/>
        <v>0</v>
      </c>
      <c r="Q155" s="157">
        <v>1.0000000000000001E-5</v>
      </c>
      <c r="R155" s="157">
        <f t="shared" si="12"/>
        <v>1E-4</v>
      </c>
      <c r="S155" s="157">
        <v>0</v>
      </c>
      <c r="T155" s="158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574</v>
      </c>
      <c r="AT155" s="159" t="s">
        <v>310</v>
      </c>
      <c r="AU155" s="159" t="s">
        <v>89</v>
      </c>
      <c r="AY155" s="14" t="s">
        <v>237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4" t="s">
        <v>89</v>
      </c>
      <c r="BK155" s="160">
        <f t="shared" si="19"/>
        <v>0</v>
      </c>
      <c r="BL155" s="14" t="s">
        <v>574</v>
      </c>
      <c r="BM155" s="159" t="s">
        <v>1707</v>
      </c>
    </row>
    <row r="156" spans="1:65" s="2" customFormat="1" ht="16.5" customHeight="1" x14ac:dyDescent="0.2">
      <c r="A156" s="29"/>
      <c r="B156" s="146"/>
      <c r="C156" s="161" t="s">
        <v>7</v>
      </c>
      <c r="D156" s="161" t="s">
        <v>310</v>
      </c>
      <c r="E156" s="162"/>
      <c r="F156" s="163" t="s">
        <v>1708</v>
      </c>
      <c r="G156" s="164" t="s">
        <v>307</v>
      </c>
      <c r="H156" s="165">
        <v>10</v>
      </c>
      <c r="I156" s="166"/>
      <c r="J156" s="167">
        <f t="shared" si="1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1"/>
        <v>0</v>
      </c>
      <c r="Q156" s="157">
        <v>1.0000000000000001E-5</v>
      </c>
      <c r="R156" s="157">
        <f t="shared" si="12"/>
        <v>1E-4</v>
      </c>
      <c r="S156" s="157">
        <v>0</v>
      </c>
      <c r="T156" s="158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574</v>
      </c>
      <c r="AT156" s="159" t="s">
        <v>310</v>
      </c>
      <c r="AU156" s="159" t="s">
        <v>89</v>
      </c>
      <c r="AY156" s="14" t="s">
        <v>237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4" t="s">
        <v>89</v>
      </c>
      <c r="BK156" s="160">
        <f t="shared" si="19"/>
        <v>0</v>
      </c>
      <c r="BL156" s="14" t="s">
        <v>574</v>
      </c>
      <c r="BM156" s="159" t="s">
        <v>1709</v>
      </c>
    </row>
    <row r="157" spans="1:65" s="2" customFormat="1" ht="16.5" customHeight="1" x14ac:dyDescent="0.2">
      <c r="A157" s="29"/>
      <c r="B157" s="146"/>
      <c r="C157" s="161" t="s">
        <v>305</v>
      </c>
      <c r="D157" s="161" t="s">
        <v>310</v>
      </c>
      <c r="E157" s="162"/>
      <c r="F157" s="163" t="s">
        <v>1710</v>
      </c>
      <c r="G157" s="164" t="s">
        <v>307</v>
      </c>
      <c r="H157" s="165">
        <v>10</v>
      </c>
      <c r="I157" s="166"/>
      <c r="J157" s="167">
        <f t="shared" si="1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1"/>
        <v>0</v>
      </c>
      <c r="Q157" s="157">
        <v>1.0000000000000001E-5</v>
      </c>
      <c r="R157" s="157">
        <f t="shared" si="12"/>
        <v>1E-4</v>
      </c>
      <c r="S157" s="157">
        <v>0</v>
      </c>
      <c r="T157" s="158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574</v>
      </c>
      <c r="AT157" s="159" t="s">
        <v>310</v>
      </c>
      <c r="AU157" s="159" t="s">
        <v>89</v>
      </c>
      <c r="AY157" s="14" t="s">
        <v>237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4" t="s">
        <v>89</v>
      </c>
      <c r="BK157" s="160">
        <f t="shared" si="19"/>
        <v>0</v>
      </c>
      <c r="BL157" s="14" t="s">
        <v>574</v>
      </c>
      <c r="BM157" s="159" t="s">
        <v>1711</v>
      </c>
    </row>
    <row r="158" spans="1:65" s="2" customFormat="1" ht="21.75" customHeight="1" x14ac:dyDescent="0.2">
      <c r="A158" s="29"/>
      <c r="B158" s="146"/>
      <c r="C158" s="161" t="s">
        <v>309</v>
      </c>
      <c r="D158" s="161" t="s">
        <v>310</v>
      </c>
      <c r="E158" s="162"/>
      <c r="F158" s="163" t="s">
        <v>1712</v>
      </c>
      <c r="G158" s="164" t="s">
        <v>376</v>
      </c>
      <c r="H158" s="165">
        <v>25</v>
      </c>
      <c r="I158" s="166"/>
      <c r="J158" s="167">
        <f t="shared" si="10"/>
        <v>0</v>
      </c>
      <c r="K158" s="168"/>
      <c r="L158" s="169"/>
      <c r="M158" s="170" t="s">
        <v>1</v>
      </c>
      <c r="N158" s="171" t="s">
        <v>43</v>
      </c>
      <c r="O158" s="54"/>
      <c r="P158" s="157">
        <f t="shared" si="11"/>
        <v>0</v>
      </c>
      <c r="Q158" s="157">
        <v>5.0000000000000001E-4</v>
      </c>
      <c r="R158" s="157">
        <f t="shared" si="12"/>
        <v>1.2500000000000001E-2</v>
      </c>
      <c r="S158" s="157">
        <v>0</v>
      </c>
      <c r="T158" s="158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574</v>
      </c>
      <c r="AT158" s="159" t="s">
        <v>310</v>
      </c>
      <c r="AU158" s="159" t="s">
        <v>89</v>
      </c>
      <c r="AY158" s="14" t="s">
        <v>237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4" t="s">
        <v>89</v>
      </c>
      <c r="BK158" s="160">
        <f t="shared" si="19"/>
        <v>0</v>
      </c>
      <c r="BL158" s="14" t="s">
        <v>574</v>
      </c>
      <c r="BM158" s="159" t="s">
        <v>1713</v>
      </c>
    </row>
    <row r="159" spans="1:65" s="2" customFormat="1" ht="21.75" customHeight="1" x14ac:dyDescent="0.2">
      <c r="A159" s="29"/>
      <c r="B159" s="146"/>
      <c r="C159" s="147" t="s">
        <v>314</v>
      </c>
      <c r="D159" s="147" t="s">
        <v>240</v>
      </c>
      <c r="E159" s="148"/>
      <c r="F159" s="149" t="s">
        <v>1714</v>
      </c>
      <c r="G159" s="150" t="s">
        <v>307</v>
      </c>
      <c r="H159" s="151">
        <v>6</v>
      </c>
      <c r="I159" s="152"/>
      <c r="J159" s="153">
        <f t="shared" si="10"/>
        <v>0</v>
      </c>
      <c r="K159" s="154"/>
      <c r="L159" s="30"/>
      <c r="M159" s="155" t="s">
        <v>1</v>
      </c>
      <c r="N159" s="156" t="s">
        <v>43</v>
      </c>
      <c r="O159" s="54"/>
      <c r="P159" s="157">
        <f t="shared" si="11"/>
        <v>0</v>
      </c>
      <c r="Q159" s="157">
        <v>0</v>
      </c>
      <c r="R159" s="157">
        <f t="shared" si="12"/>
        <v>0</v>
      </c>
      <c r="S159" s="157">
        <v>0</v>
      </c>
      <c r="T159" s="158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436</v>
      </c>
      <c r="AT159" s="159" t="s">
        <v>240</v>
      </c>
      <c r="AU159" s="159" t="s">
        <v>89</v>
      </c>
      <c r="AY159" s="14" t="s">
        <v>237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4" t="s">
        <v>89</v>
      </c>
      <c r="BK159" s="160">
        <f t="shared" si="19"/>
        <v>0</v>
      </c>
      <c r="BL159" s="14" t="s">
        <v>436</v>
      </c>
      <c r="BM159" s="159" t="s">
        <v>1715</v>
      </c>
    </row>
    <row r="160" spans="1:65" s="2" customFormat="1" ht="21.75" customHeight="1" x14ac:dyDescent="0.2">
      <c r="A160" s="29"/>
      <c r="B160" s="146"/>
      <c r="C160" s="161" t="s">
        <v>317</v>
      </c>
      <c r="D160" s="161" t="s">
        <v>310</v>
      </c>
      <c r="E160" s="162"/>
      <c r="F160" s="163" t="s">
        <v>1716</v>
      </c>
      <c r="G160" s="164" t="s">
        <v>307</v>
      </c>
      <c r="H160" s="165">
        <v>6</v>
      </c>
      <c r="I160" s="166"/>
      <c r="J160" s="167">
        <f t="shared" si="1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1"/>
        <v>0</v>
      </c>
      <c r="Q160" s="157">
        <v>6.0000000000000002E-5</v>
      </c>
      <c r="R160" s="157">
        <f t="shared" si="12"/>
        <v>3.6000000000000002E-4</v>
      </c>
      <c r="S160" s="157">
        <v>0</v>
      </c>
      <c r="T160" s="158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574</v>
      </c>
      <c r="AT160" s="159" t="s">
        <v>310</v>
      </c>
      <c r="AU160" s="159" t="s">
        <v>89</v>
      </c>
      <c r="AY160" s="14" t="s">
        <v>237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4" t="s">
        <v>89</v>
      </c>
      <c r="BK160" s="160">
        <f t="shared" si="19"/>
        <v>0</v>
      </c>
      <c r="BL160" s="14" t="s">
        <v>574</v>
      </c>
      <c r="BM160" s="159" t="s">
        <v>1717</v>
      </c>
    </row>
    <row r="161" spans="1:65" s="2" customFormat="1" ht="21.75" customHeight="1" x14ac:dyDescent="0.2">
      <c r="A161" s="29"/>
      <c r="B161" s="146"/>
      <c r="C161" s="147" t="s">
        <v>320</v>
      </c>
      <c r="D161" s="147" t="s">
        <v>240</v>
      </c>
      <c r="E161" s="148"/>
      <c r="F161" s="149" t="s">
        <v>1718</v>
      </c>
      <c r="G161" s="150" t="s">
        <v>307</v>
      </c>
      <c r="H161" s="151">
        <v>20</v>
      </c>
      <c r="I161" s="152"/>
      <c r="J161" s="153">
        <f t="shared" si="1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436</v>
      </c>
      <c r="AT161" s="159" t="s">
        <v>240</v>
      </c>
      <c r="AU161" s="159" t="s">
        <v>89</v>
      </c>
      <c r="AY161" s="14" t="s">
        <v>237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4" t="s">
        <v>89</v>
      </c>
      <c r="BK161" s="160">
        <f t="shared" si="19"/>
        <v>0</v>
      </c>
      <c r="BL161" s="14" t="s">
        <v>436</v>
      </c>
      <c r="BM161" s="159" t="s">
        <v>1719</v>
      </c>
    </row>
    <row r="162" spans="1:65" s="2" customFormat="1" ht="16.5" customHeight="1" x14ac:dyDescent="0.2">
      <c r="A162" s="29"/>
      <c r="B162" s="146"/>
      <c r="C162" s="161" t="s">
        <v>323</v>
      </c>
      <c r="D162" s="161" t="s">
        <v>310</v>
      </c>
      <c r="E162" s="162"/>
      <c r="F162" s="163" t="s">
        <v>1720</v>
      </c>
      <c r="G162" s="164" t="s">
        <v>307</v>
      </c>
      <c r="H162" s="165">
        <v>20</v>
      </c>
      <c r="I162" s="166"/>
      <c r="J162" s="167">
        <f t="shared" si="1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1"/>
        <v>0</v>
      </c>
      <c r="Q162" s="157">
        <v>1.0000000000000001E-5</v>
      </c>
      <c r="R162" s="157">
        <f t="shared" si="12"/>
        <v>2.0000000000000001E-4</v>
      </c>
      <c r="S162" s="157">
        <v>0</v>
      </c>
      <c r="T162" s="158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574</v>
      </c>
      <c r="AT162" s="159" t="s">
        <v>310</v>
      </c>
      <c r="AU162" s="159" t="s">
        <v>89</v>
      </c>
      <c r="AY162" s="14" t="s">
        <v>237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4" t="s">
        <v>89</v>
      </c>
      <c r="BK162" s="160">
        <f t="shared" si="19"/>
        <v>0</v>
      </c>
      <c r="BL162" s="14" t="s">
        <v>574</v>
      </c>
      <c r="BM162" s="159" t="s">
        <v>1721</v>
      </c>
    </row>
    <row r="163" spans="1:65" s="2" customFormat="1" ht="21.75" customHeight="1" x14ac:dyDescent="0.2">
      <c r="A163" s="29"/>
      <c r="B163" s="146"/>
      <c r="C163" s="147" t="s">
        <v>326</v>
      </c>
      <c r="D163" s="147" t="s">
        <v>240</v>
      </c>
      <c r="E163" s="148"/>
      <c r="F163" s="149" t="s">
        <v>1722</v>
      </c>
      <c r="G163" s="150" t="s">
        <v>376</v>
      </c>
      <c r="H163" s="151">
        <v>2</v>
      </c>
      <c r="I163" s="152"/>
      <c r="J163" s="153">
        <f t="shared" si="1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436</v>
      </c>
      <c r="AT163" s="159" t="s">
        <v>240</v>
      </c>
      <c r="AU163" s="159" t="s">
        <v>89</v>
      </c>
      <c r="AY163" s="14" t="s">
        <v>237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4" t="s">
        <v>89</v>
      </c>
      <c r="BK163" s="160">
        <f t="shared" si="19"/>
        <v>0</v>
      </c>
      <c r="BL163" s="14" t="s">
        <v>436</v>
      </c>
      <c r="BM163" s="159" t="s">
        <v>1723</v>
      </c>
    </row>
    <row r="164" spans="1:65" s="2" customFormat="1" ht="16.5" customHeight="1" x14ac:dyDescent="0.2">
      <c r="A164" s="29"/>
      <c r="B164" s="146"/>
      <c r="C164" s="161" t="s">
        <v>329</v>
      </c>
      <c r="D164" s="161" t="s">
        <v>310</v>
      </c>
      <c r="E164" s="162"/>
      <c r="F164" s="163" t="s">
        <v>1724</v>
      </c>
      <c r="G164" s="164" t="s">
        <v>376</v>
      </c>
      <c r="H164" s="165">
        <v>2</v>
      </c>
      <c r="I164" s="166"/>
      <c r="J164" s="167">
        <f t="shared" si="1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1"/>
        <v>0</v>
      </c>
      <c r="Q164" s="157">
        <v>7.3999999999999999E-4</v>
      </c>
      <c r="R164" s="157">
        <f t="shared" si="12"/>
        <v>1.48E-3</v>
      </c>
      <c r="S164" s="157">
        <v>0</v>
      </c>
      <c r="T164" s="158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574</v>
      </c>
      <c r="AT164" s="159" t="s">
        <v>310</v>
      </c>
      <c r="AU164" s="159" t="s">
        <v>89</v>
      </c>
      <c r="AY164" s="14" t="s">
        <v>237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4" t="s">
        <v>89</v>
      </c>
      <c r="BK164" s="160">
        <f t="shared" si="19"/>
        <v>0</v>
      </c>
      <c r="BL164" s="14" t="s">
        <v>574</v>
      </c>
      <c r="BM164" s="159" t="s">
        <v>1725</v>
      </c>
    </row>
    <row r="165" spans="1:65" s="2" customFormat="1" ht="21.75" customHeight="1" x14ac:dyDescent="0.2">
      <c r="A165" s="29"/>
      <c r="B165" s="146"/>
      <c r="C165" s="161" t="s">
        <v>332</v>
      </c>
      <c r="D165" s="161" t="s">
        <v>310</v>
      </c>
      <c r="E165" s="162"/>
      <c r="F165" s="163" t="s">
        <v>1726</v>
      </c>
      <c r="G165" s="164" t="s">
        <v>307</v>
      </c>
      <c r="H165" s="165">
        <v>2</v>
      </c>
      <c r="I165" s="166"/>
      <c r="J165" s="167">
        <f t="shared" si="1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1"/>
        <v>0</v>
      </c>
      <c r="Q165" s="157">
        <v>1.0000000000000001E-5</v>
      </c>
      <c r="R165" s="157">
        <f t="shared" si="12"/>
        <v>2.0000000000000002E-5</v>
      </c>
      <c r="S165" s="157">
        <v>0</v>
      </c>
      <c r="T165" s="158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574</v>
      </c>
      <c r="AT165" s="159" t="s">
        <v>310</v>
      </c>
      <c r="AU165" s="159" t="s">
        <v>89</v>
      </c>
      <c r="AY165" s="14" t="s">
        <v>237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4" t="s">
        <v>89</v>
      </c>
      <c r="BK165" s="160">
        <f t="shared" si="19"/>
        <v>0</v>
      </c>
      <c r="BL165" s="14" t="s">
        <v>574</v>
      </c>
      <c r="BM165" s="159" t="s">
        <v>1727</v>
      </c>
    </row>
    <row r="166" spans="1:65" s="2" customFormat="1" ht="21.75" customHeight="1" x14ac:dyDescent="0.2">
      <c r="A166" s="29"/>
      <c r="B166" s="146"/>
      <c r="C166" s="147" t="s">
        <v>335</v>
      </c>
      <c r="D166" s="147" t="s">
        <v>240</v>
      </c>
      <c r="E166" s="148"/>
      <c r="F166" s="149" t="s">
        <v>1728</v>
      </c>
      <c r="G166" s="150" t="s">
        <v>376</v>
      </c>
      <c r="H166" s="151">
        <v>40</v>
      </c>
      <c r="I166" s="152"/>
      <c r="J166" s="153">
        <f t="shared" si="1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1"/>
        <v>0</v>
      </c>
      <c r="Q166" s="157">
        <v>0</v>
      </c>
      <c r="R166" s="157">
        <f t="shared" si="12"/>
        <v>0</v>
      </c>
      <c r="S166" s="157">
        <v>0</v>
      </c>
      <c r="T166" s="158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436</v>
      </c>
      <c r="AT166" s="159" t="s">
        <v>240</v>
      </c>
      <c r="AU166" s="159" t="s">
        <v>89</v>
      </c>
      <c r="AY166" s="14" t="s">
        <v>237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4" t="s">
        <v>89</v>
      </c>
      <c r="BK166" s="160">
        <f t="shared" si="19"/>
        <v>0</v>
      </c>
      <c r="BL166" s="14" t="s">
        <v>436</v>
      </c>
      <c r="BM166" s="159" t="s">
        <v>1729</v>
      </c>
    </row>
    <row r="167" spans="1:65" s="2" customFormat="1" ht="21.75" customHeight="1" x14ac:dyDescent="0.2">
      <c r="A167" s="29"/>
      <c r="B167" s="146"/>
      <c r="C167" s="161" t="s">
        <v>338</v>
      </c>
      <c r="D167" s="161" t="s">
        <v>310</v>
      </c>
      <c r="E167" s="162"/>
      <c r="F167" s="163" t="s">
        <v>1730</v>
      </c>
      <c r="G167" s="164" t="s">
        <v>307</v>
      </c>
      <c r="H167" s="165">
        <v>40</v>
      </c>
      <c r="I167" s="166"/>
      <c r="J167" s="167">
        <f t="shared" si="1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1"/>
        <v>0</v>
      </c>
      <c r="Q167" s="157">
        <v>1E-4</v>
      </c>
      <c r="R167" s="157">
        <f t="shared" si="12"/>
        <v>4.0000000000000001E-3</v>
      </c>
      <c r="S167" s="157">
        <v>0</v>
      </c>
      <c r="T167" s="158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574</v>
      </c>
      <c r="AT167" s="159" t="s">
        <v>310</v>
      </c>
      <c r="AU167" s="159" t="s">
        <v>89</v>
      </c>
      <c r="AY167" s="14" t="s">
        <v>237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4" t="s">
        <v>89</v>
      </c>
      <c r="BK167" s="160">
        <f t="shared" si="19"/>
        <v>0</v>
      </c>
      <c r="BL167" s="14" t="s">
        <v>574</v>
      </c>
      <c r="BM167" s="159" t="s">
        <v>1731</v>
      </c>
    </row>
    <row r="168" spans="1:65" s="2" customFormat="1" ht="33" customHeight="1" x14ac:dyDescent="0.2">
      <c r="A168" s="29"/>
      <c r="B168" s="146"/>
      <c r="C168" s="147" t="s">
        <v>312</v>
      </c>
      <c r="D168" s="147" t="s">
        <v>240</v>
      </c>
      <c r="E168" s="148"/>
      <c r="F168" s="149" t="s">
        <v>1732</v>
      </c>
      <c r="G168" s="150" t="s">
        <v>376</v>
      </c>
      <c r="H168" s="151">
        <v>90</v>
      </c>
      <c r="I168" s="152"/>
      <c r="J168" s="153">
        <f t="shared" si="10"/>
        <v>0</v>
      </c>
      <c r="K168" s="154"/>
      <c r="L168" s="30"/>
      <c r="M168" s="155" t="s">
        <v>1</v>
      </c>
      <c r="N168" s="156" t="s">
        <v>43</v>
      </c>
      <c r="O168" s="54"/>
      <c r="P168" s="157">
        <f t="shared" si="11"/>
        <v>0</v>
      </c>
      <c r="Q168" s="157">
        <v>0</v>
      </c>
      <c r="R168" s="157">
        <f t="shared" si="12"/>
        <v>0</v>
      </c>
      <c r="S168" s="157">
        <v>0</v>
      </c>
      <c r="T168" s="158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436</v>
      </c>
      <c r="AT168" s="159" t="s">
        <v>240</v>
      </c>
      <c r="AU168" s="159" t="s">
        <v>89</v>
      </c>
      <c r="AY168" s="14" t="s">
        <v>237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4" t="s">
        <v>89</v>
      </c>
      <c r="BK168" s="160">
        <f t="shared" si="19"/>
        <v>0</v>
      </c>
      <c r="BL168" s="14" t="s">
        <v>436</v>
      </c>
      <c r="BM168" s="159" t="s">
        <v>1733</v>
      </c>
    </row>
    <row r="169" spans="1:65" s="2" customFormat="1" ht="21.75" customHeight="1" x14ac:dyDescent="0.2">
      <c r="A169" s="29"/>
      <c r="B169" s="146"/>
      <c r="C169" s="161" t="s">
        <v>344</v>
      </c>
      <c r="D169" s="161" t="s">
        <v>310</v>
      </c>
      <c r="E169" s="162"/>
      <c r="F169" s="163" t="s">
        <v>1734</v>
      </c>
      <c r="G169" s="164" t="s">
        <v>376</v>
      </c>
      <c r="H169" s="165">
        <v>90</v>
      </c>
      <c r="I169" s="166"/>
      <c r="J169" s="167">
        <f t="shared" si="10"/>
        <v>0</v>
      </c>
      <c r="K169" s="168"/>
      <c r="L169" s="169"/>
      <c r="M169" s="170" t="s">
        <v>1</v>
      </c>
      <c r="N169" s="171" t="s">
        <v>43</v>
      </c>
      <c r="O169" s="54"/>
      <c r="P169" s="157">
        <f t="shared" si="11"/>
        <v>0</v>
      </c>
      <c r="Q169" s="157">
        <v>5.1000000000000004E-4</v>
      </c>
      <c r="R169" s="157">
        <f t="shared" si="12"/>
        <v>4.5900000000000003E-2</v>
      </c>
      <c r="S169" s="157">
        <v>0</v>
      </c>
      <c r="T169" s="158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700</v>
      </c>
      <c r="AT169" s="159" t="s">
        <v>310</v>
      </c>
      <c r="AU169" s="159" t="s">
        <v>89</v>
      </c>
      <c r="AY169" s="14" t="s">
        <v>237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4" t="s">
        <v>89</v>
      </c>
      <c r="BK169" s="160">
        <f t="shared" si="19"/>
        <v>0</v>
      </c>
      <c r="BL169" s="14" t="s">
        <v>436</v>
      </c>
      <c r="BM169" s="159" t="s">
        <v>1735</v>
      </c>
    </row>
    <row r="170" spans="1:65" s="2" customFormat="1" ht="21.75" customHeight="1" x14ac:dyDescent="0.2">
      <c r="A170" s="29"/>
      <c r="B170" s="146"/>
      <c r="C170" s="147" t="s">
        <v>347</v>
      </c>
      <c r="D170" s="147" t="s">
        <v>240</v>
      </c>
      <c r="E170" s="148"/>
      <c r="F170" s="149" t="s">
        <v>1736</v>
      </c>
      <c r="G170" s="150" t="s">
        <v>307</v>
      </c>
      <c r="H170" s="151">
        <v>35</v>
      </c>
      <c r="I170" s="152"/>
      <c r="J170" s="153">
        <f t="shared" si="10"/>
        <v>0</v>
      </c>
      <c r="K170" s="154"/>
      <c r="L170" s="30"/>
      <c r="M170" s="155" t="s">
        <v>1</v>
      </c>
      <c r="N170" s="156" t="s">
        <v>43</v>
      </c>
      <c r="O170" s="54"/>
      <c r="P170" s="157">
        <f t="shared" si="11"/>
        <v>0</v>
      </c>
      <c r="Q170" s="157">
        <v>0</v>
      </c>
      <c r="R170" s="157">
        <f t="shared" si="12"/>
        <v>0</v>
      </c>
      <c r="S170" s="157">
        <v>0</v>
      </c>
      <c r="T170" s="158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59" t="s">
        <v>436</v>
      </c>
      <c r="AT170" s="159" t="s">
        <v>240</v>
      </c>
      <c r="AU170" s="159" t="s">
        <v>89</v>
      </c>
      <c r="AY170" s="14" t="s">
        <v>237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4" t="s">
        <v>89</v>
      </c>
      <c r="BK170" s="160">
        <f t="shared" si="19"/>
        <v>0</v>
      </c>
      <c r="BL170" s="14" t="s">
        <v>436</v>
      </c>
      <c r="BM170" s="159" t="s">
        <v>1737</v>
      </c>
    </row>
    <row r="171" spans="1:65" s="2" customFormat="1" ht="21.75" customHeight="1" x14ac:dyDescent="0.2">
      <c r="A171" s="29"/>
      <c r="B171" s="146"/>
      <c r="C171" s="147" t="s">
        <v>351</v>
      </c>
      <c r="D171" s="147" t="s">
        <v>240</v>
      </c>
      <c r="E171" s="148"/>
      <c r="F171" s="149" t="s">
        <v>1738</v>
      </c>
      <c r="G171" s="150" t="s">
        <v>307</v>
      </c>
      <c r="H171" s="151">
        <v>6</v>
      </c>
      <c r="I171" s="152"/>
      <c r="J171" s="153">
        <f t="shared" si="10"/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si="11"/>
        <v>0</v>
      </c>
      <c r="Q171" s="157">
        <v>0</v>
      </c>
      <c r="R171" s="157">
        <f t="shared" si="12"/>
        <v>0</v>
      </c>
      <c r="S171" s="157">
        <v>0</v>
      </c>
      <c r="T171" s="158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436</v>
      </c>
      <c r="AT171" s="159" t="s">
        <v>240</v>
      </c>
      <c r="AU171" s="159" t="s">
        <v>89</v>
      </c>
      <c r="AY171" s="14" t="s">
        <v>237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4" t="s">
        <v>89</v>
      </c>
      <c r="BK171" s="160">
        <f t="shared" si="19"/>
        <v>0</v>
      </c>
      <c r="BL171" s="14" t="s">
        <v>436</v>
      </c>
      <c r="BM171" s="159" t="s">
        <v>1739</v>
      </c>
    </row>
    <row r="172" spans="1:65" s="2" customFormat="1" ht="21.75" customHeight="1" x14ac:dyDescent="0.2">
      <c r="A172" s="29"/>
      <c r="B172" s="146"/>
      <c r="C172" s="161" t="s">
        <v>354</v>
      </c>
      <c r="D172" s="161" t="s">
        <v>310</v>
      </c>
      <c r="E172" s="162"/>
      <c r="F172" s="163" t="s">
        <v>1740</v>
      </c>
      <c r="G172" s="164" t="s">
        <v>307</v>
      </c>
      <c r="H172" s="165">
        <v>6</v>
      </c>
      <c r="I172" s="166"/>
      <c r="J172" s="167">
        <f t="shared" si="10"/>
        <v>0</v>
      </c>
      <c r="K172" s="168"/>
      <c r="L172" s="169"/>
      <c r="M172" s="170" t="s">
        <v>1</v>
      </c>
      <c r="N172" s="171" t="s">
        <v>43</v>
      </c>
      <c r="O172" s="54"/>
      <c r="P172" s="157">
        <f t="shared" si="11"/>
        <v>0</v>
      </c>
      <c r="Q172" s="157">
        <v>1E-4</v>
      </c>
      <c r="R172" s="157">
        <f t="shared" si="12"/>
        <v>6.0000000000000006E-4</v>
      </c>
      <c r="S172" s="157">
        <v>0</v>
      </c>
      <c r="T172" s="158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574</v>
      </c>
      <c r="AT172" s="159" t="s">
        <v>310</v>
      </c>
      <c r="AU172" s="159" t="s">
        <v>89</v>
      </c>
      <c r="AY172" s="14" t="s">
        <v>237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574</v>
      </c>
      <c r="BM172" s="159" t="s">
        <v>1741</v>
      </c>
    </row>
    <row r="173" spans="1:65" s="2" customFormat="1" ht="21.75" customHeight="1" x14ac:dyDescent="0.2">
      <c r="A173" s="29"/>
      <c r="B173" s="146"/>
      <c r="C173" s="147" t="s">
        <v>358</v>
      </c>
      <c r="D173" s="147" t="s">
        <v>240</v>
      </c>
      <c r="E173" s="148"/>
      <c r="F173" s="149" t="s">
        <v>1742</v>
      </c>
      <c r="G173" s="150" t="s">
        <v>307</v>
      </c>
      <c r="H173" s="151">
        <v>6</v>
      </c>
      <c r="I173" s="152"/>
      <c r="J173" s="153">
        <f t="shared" si="1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1"/>
        <v>0</v>
      </c>
      <c r="Q173" s="157">
        <v>0</v>
      </c>
      <c r="R173" s="157">
        <f t="shared" si="12"/>
        <v>0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286</v>
      </c>
      <c r="AT173" s="159" t="s">
        <v>240</v>
      </c>
      <c r="AU173" s="159" t="s">
        <v>89</v>
      </c>
      <c r="AY173" s="14" t="s">
        <v>237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286</v>
      </c>
      <c r="BM173" s="159" t="s">
        <v>1743</v>
      </c>
    </row>
    <row r="174" spans="1:65" s="2" customFormat="1" ht="21.75" customHeight="1" x14ac:dyDescent="0.2">
      <c r="A174" s="29"/>
      <c r="B174" s="146"/>
      <c r="C174" s="161" t="s">
        <v>361</v>
      </c>
      <c r="D174" s="161" t="s">
        <v>310</v>
      </c>
      <c r="E174" s="162"/>
      <c r="F174" s="163" t="s">
        <v>1744</v>
      </c>
      <c r="G174" s="164" t="s">
        <v>307</v>
      </c>
      <c r="H174" s="165">
        <v>6</v>
      </c>
      <c r="I174" s="166"/>
      <c r="J174" s="167">
        <f t="shared" si="10"/>
        <v>0</v>
      </c>
      <c r="K174" s="168"/>
      <c r="L174" s="169"/>
      <c r="M174" s="170" t="s">
        <v>1</v>
      </c>
      <c r="N174" s="171" t="s">
        <v>43</v>
      </c>
      <c r="O174" s="54"/>
      <c r="P174" s="157">
        <f t="shared" si="11"/>
        <v>0</v>
      </c>
      <c r="Q174" s="157">
        <v>1.2E-4</v>
      </c>
      <c r="R174" s="157">
        <f t="shared" si="12"/>
        <v>7.2000000000000005E-4</v>
      </c>
      <c r="S174" s="157">
        <v>0</v>
      </c>
      <c r="T174" s="158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574</v>
      </c>
      <c r="AT174" s="159" t="s">
        <v>310</v>
      </c>
      <c r="AU174" s="159" t="s">
        <v>89</v>
      </c>
      <c r="AY174" s="14" t="s">
        <v>237</v>
      </c>
      <c r="BE174" s="160">
        <f t="shared" si="14"/>
        <v>0</v>
      </c>
      <c r="BF174" s="160">
        <f t="shared" si="15"/>
        <v>0</v>
      </c>
      <c r="BG174" s="160">
        <f t="shared" si="16"/>
        <v>0</v>
      </c>
      <c r="BH174" s="160">
        <f t="shared" si="17"/>
        <v>0</v>
      </c>
      <c r="BI174" s="160">
        <f t="shared" si="18"/>
        <v>0</v>
      </c>
      <c r="BJ174" s="14" t="s">
        <v>89</v>
      </c>
      <c r="BK174" s="160">
        <f t="shared" si="19"/>
        <v>0</v>
      </c>
      <c r="BL174" s="14" t="s">
        <v>574</v>
      </c>
      <c r="BM174" s="159" t="s">
        <v>1745</v>
      </c>
    </row>
    <row r="175" spans="1:65" s="2" customFormat="1" ht="21.75" customHeight="1" x14ac:dyDescent="0.2">
      <c r="A175" s="29"/>
      <c r="B175" s="146"/>
      <c r="C175" s="147" t="s">
        <v>364</v>
      </c>
      <c r="D175" s="147" t="s">
        <v>240</v>
      </c>
      <c r="E175" s="148"/>
      <c r="F175" s="149" t="s">
        <v>1746</v>
      </c>
      <c r="G175" s="150" t="s">
        <v>307</v>
      </c>
      <c r="H175" s="151">
        <v>2</v>
      </c>
      <c r="I175" s="152"/>
      <c r="J175" s="153">
        <f t="shared" si="1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1"/>
        <v>0</v>
      </c>
      <c r="Q175" s="157">
        <v>0</v>
      </c>
      <c r="R175" s="157">
        <f t="shared" si="12"/>
        <v>0</v>
      </c>
      <c r="S175" s="157">
        <v>0</v>
      </c>
      <c r="T175" s="158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436</v>
      </c>
      <c r="AT175" s="159" t="s">
        <v>240</v>
      </c>
      <c r="AU175" s="159" t="s">
        <v>89</v>
      </c>
      <c r="AY175" s="14" t="s">
        <v>237</v>
      </c>
      <c r="BE175" s="160">
        <f t="shared" si="14"/>
        <v>0</v>
      </c>
      <c r="BF175" s="160">
        <f t="shared" si="15"/>
        <v>0</v>
      </c>
      <c r="BG175" s="160">
        <f t="shared" si="16"/>
        <v>0</v>
      </c>
      <c r="BH175" s="160">
        <f t="shared" si="17"/>
        <v>0</v>
      </c>
      <c r="BI175" s="160">
        <f t="shared" si="18"/>
        <v>0</v>
      </c>
      <c r="BJ175" s="14" t="s">
        <v>89</v>
      </c>
      <c r="BK175" s="160">
        <f t="shared" si="19"/>
        <v>0</v>
      </c>
      <c r="BL175" s="14" t="s">
        <v>436</v>
      </c>
      <c r="BM175" s="159" t="s">
        <v>1747</v>
      </c>
    </row>
    <row r="176" spans="1:65" s="2" customFormat="1" ht="16.5" customHeight="1" x14ac:dyDescent="0.2">
      <c r="A176" s="29"/>
      <c r="B176" s="146"/>
      <c r="C176" s="161" t="s">
        <v>367</v>
      </c>
      <c r="D176" s="161" t="s">
        <v>310</v>
      </c>
      <c r="E176" s="162"/>
      <c r="F176" s="163" t="s">
        <v>1748</v>
      </c>
      <c r="G176" s="164" t="s">
        <v>307</v>
      </c>
      <c r="H176" s="165">
        <v>2</v>
      </c>
      <c r="I176" s="166"/>
      <c r="J176" s="167">
        <f t="shared" si="10"/>
        <v>0</v>
      </c>
      <c r="K176" s="168"/>
      <c r="L176" s="169"/>
      <c r="M176" s="170" t="s">
        <v>1</v>
      </c>
      <c r="N176" s="171" t="s">
        <v>43</v>
      </c>
      <c r="O176" s="54"/>
      <c r="P176" s="157">
        <f t="shared" si="11"/>
        <v>0</v>
      </c>
      <c r="Q176" s="157">
        <v>8.0000000000000007E-5</v>
      </c>
      <c r="R176" s="157">
        <f t="shared" si="12"/>
        <v>1.6000000000000001E-4</v>
      </c>
      <c r="S176" s="157">
        <v>0</v>
      </c>
      <c r="T176" s="158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574</v>
      </c>
      <c r="AT176" s="159" t="s">
        <v>310</v>
      </c>
      <c r="AU176" s="159" t="s">
        <v>89</v>
      </c>
      <c r="AY176" s="14" t="s">
        <v>237</v>
      </c>
      <c r="BE176" s="160">
        <f t="shared" si="14"/>
        <v>0</v>
      </c>
      <c r="BF176" s="160">
        <f t="shared" si="15"/>
        <v>0</v>
      </c>
      <c r="BG176" s="160">
        <f t="shared" si="16"/>
        <v>0</v>
      </c>
      <c r="BH176" s="160">
        <f t="shared" si="17"/>
        <v>0</v>
      </c>
      <c r="BI176" s="160">
        <f t="shared" si="18"/>
        <v>0</v>
      </c>
      <c r="BJ176" s="14" t="s">
        <v>89</v>
      </c>
      <c r="BK176" s="160">
        <f t="shared" si="19"/>
        <v>0</v>
      </c>
      <c r="BL176" s="14" t="s">
        <v>574</v>
      </c>
      <c r="BM176" s="159" t="s">
        <v>1749</v>
      </c>
    </row>
    <row r="177" spans="1:65" s="2" customFormat="1" ht="21.75" customHeight="1" x14ac:dyDescent="0.2">
      <c r="A177" s="29"/>
      <c r="B177" s="146"/>
      <c r="C177" s="147" t="s">
        <v>370</v>
      </c>
      <c r="D177" s="147" t="s">
        <v>240</v>
      </c>
      <c r="E177" s="148"/>
      <c r="F177" s="149" t="s">
        <v>1750</v>
      </c>
      <c r="G177" s="150" t="s">
        <v>307</v>
      </c>
      <c r="H177" s="151">
        <v>9</v>
      </c>
      <c r="I177" s="152"/>
      <c r="J177" s="153">
        <f t="shared" si="1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11"/>
        <v>0</v>
      </c>
      <c r="Q177" s="157">
        <v>0</v>
      </c>
      <c r="R177" s="157">
        <f t="shared" si="12"/>
        <v>0</v>
      </c>
      <c r="S177" s="157">
        <v>0</v>
      </c>
      <c r="T177" s="158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436</v>
      </c>
      <c r="AT177" s="159" t="s">
        <v>240</v>
      </c>
      <c r="AU177" s="159" t="s">
        <v>89</v>
      </c>
      <c r="AY177" s="14" t="s">
        <v>237</v>
      </c>
      <c r="BE177" s="160">
        <f t="shared" si="14"/>
        <v>0</v>
      </c>
      <c r="BF177" s="160">
        <f t="shared" si="15"/>
        <v>0</v>
      </c>
      <c r="BG177" s="160">
        <f t="shared" si="16"/>
        <v>0</v>
      </c>
      <c r="BH177" s="160">
        <f t="shared" si="17"/>
        <v>0</v>
      </c>
      <c r="BI177" s="160">
        <f t="shared" si="18"/>
        <v>0</v>
      </c>
      <c r="BJ177" s="14" t="s">
        <v>89</v>
      </c>
      <c r="BK177" s="160">
        <f t="shared" si="19"/>
        <v>0</v>
      </c>
      <c r="BL177" s="14" t="s">
        <v>436</v>
      </c>
      <c r="BM177" s="159" t="s">
        <v>1751</v>
      </c>
    </row>
    <row r="178" spans="1:65" s="2" customFormat="1" ht="16.5" customHeight="1" x14ac:dyDescent="0.2">
      <c r="A178" s="29"/>
      <c r="B178" s="146"/>
      <c r="C178" s="161" t="s">
        <v>374</v>
      </c>
      <c r="D178" s="161" t="s">
        <v>310</v>
      </c>
      <c r="E178" s="162"/>
      <c r="F178" s="163" t="s">
        <v>1752</v>
      </c>
      <c r="G178" s="164" t="s">
        <v>307</v>
      </c>
      <c r="H178" s="165">
        <v>9</v>
      </c>
      <c r="I178" s="166"/>
      <c r="J178" s="167">
        <f t="shared" si="10"/>
        <v>0</v>
      </c>
      <c r="K178" s="168"/>
      <c r="L178" s="169"/>
      <c r="M178" s="170" t="s">
        <v>1</v>
      </c>
      <c r="N178" s="171" t="s">
        <v>43</v>
      </c>
      <c r="O178" s="54"/>
      <c r="P178" s="157">
        <f t="shared" si="11"/>
        <v>0</v>
      </c>
      <c r="Q178" s="157">
        <v>2.0000000000000001E-4</v>
      </c>
      <c r="R178" s="157">
        <f t="shared" si="12"/>
        <v>1.8000000000000002E-3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574</v>
      </c>
      <c r="AT178" s="159" t="s">
        <v>310</v>
      </c>
      <c r="AU178" s="159" t="s">
        <v>89</v>
      </c>
      <c r="AY178" s="14" t="s">
        <v>237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574</v>
      </c>
      <c r="BM178" s="159" t="s">
        <v>1753</v>
      </c>
    </row>
    <row r="179" spans="1:65" s="2" customFormat="1" ht="16.5" customHeight="1" x14ac:dyDescent="0.2">
      <c r="A179" s="29"/>
      <c r="B179" s="146"/>
      <c r="C179" s="147" t="s">
        <v>378</v>
      </c>
      <c r="D179" s="147" t="s">
        <v>240</v>
      </c>
      <c r="E179" s="148"/>
      <c r="F179" s="149" t="s">
        <v>1754</v>
      </c>
      <c r="G179" s="150" t="s">
        <v>307</v>
      </c>
      <c r="H179" s="151">
        <v>9</v>
      </c>
      <c r="I179" s="152"/>
      <c r="J179" s="153">
        <f t="shared" si="1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11"/>
        <v>0</v>
      </c>
      <c r="Q179" s="157">
        <v>0</v>
      </c>
      <c r="R179" s="157">
        <f t="shared" si="12"/>
        <v>0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436</v>
      </c>
      <c r="AT179" s="159" t="s">
        <v>240</v>
      </c>
      <c r="AU179" s="159" t="s">
        <v>89</v>
      </c>
      <c r="AY179" s="14" t="s">
        <v>237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436</v>
      </c>
      <c r="BM179" s="159" t="s">
        <v>1755</v>
      </c>
    </row>
    <row r="180" spans="1:65" s="2" customFormat="1" ht="21.75" customHeight="1" x14ac:dyDescent="0.2">
      <c r="A180" s="29"/>
      <c r="B180" s="146"/>
      <c r="C180" s="161" t="s">
        <v>381</v>
      </c>
      <c r="D180" s="161" t="s">
        <v>310</v>
      </c>
      <c r="E180" s="162"/>
      <c r="F180" s="163" t="s">
        <v>1756</v>
      </c>
      <c r="G180" s="164" t="s">
        <v>307</v>
      </c>
      <c r="H180" s="165">
        <v>4</v>
      </c>
      <c r="I180" s="166"/>
      <c r="J180" s="167">
        <f t="shared" si="10"/>
        <v>0</v>
      </c>
      <c r="K180" s="168"/>
      <c r="L180" s="169"/>
      <c r="M180" s="170" t="s">
        <v>1</v>
      </c>
      <c r="N180" s="171" t="s">
        <v>43</v>
      </c>
      <c r="O180" s="54"/>
      <c r="P180" s="157">
        <f t="shared" si="11"/>
        <v>0</v>
      </c>
      <c r="Q180" s="157">
        <v>1.4999999999999999E-4</v>
      </c>
      <c r="R180" s="157">
        <f t="shared" si="12"/>
        <v>5.9999999999999995E-4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574</v>
      </c>
      <c r="AT180" s="159" t="s">
        <v>310</v>
      </c>
      <c r="AU180" s="159" t="s">
        <v>89</v>
      </c>
      <c r="AY180" s="14" t="s">
        <v>237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574</v>
      </c>
      <c r="BM180" s="159" t="s">
        <v>1757</v>
      </c>
    </row>
    <row r="181" spans="1:65" s="2" customFormat="1" ht="21.75" customHeight="1" x14ac:dyDescent="0.2">
      <c r="A181" s="29"/>
      <c r="B181" s="146"/>
      <c r="C181" s="161" t="s">
        <v>384</v>
      </c>
      <c r="D181" s="161" t="s">
        <v>310</v>
      </c>
      <c r="E181" s="162"/>
      <c r="F181" s="163" t="s">
        <v>1758</v>
      </c>
      <c r="G181" s="164" t="s">
        <v>307</v>
      </c>
      <c r="H181" s="165">
        <v>4</v>
      </c>
      <c r="I181" s="166"/>
      <c r="J181" s="167">
        <f t="shared" si="10"/>
        <v>0</v>
      </c>
      <c r="K181" s="168"/>
      <c r="L181" s="169"/>
      <c r="M181" s="170" t="s">
        <v>1</v>
      </c>
      <c r="N181" s="171" t="s">
        <v>43</v>
      </c>
      <c r="O181" s="54"/>
      <c r="P181" s="157">
        <f t="shared" si="11"/>
        <v>0</v>
      </c>
      <c r="Q181" s="157">
        <v>1.4999999999999999E-4</v>
      </c>
      <c r="R181" s="157">
        <f t="shared" si="12"/>
        <v>5.9999999999999995E-4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574</v>
      </c>
      <c r="AT181" s="159" t="s">
        <v>310</v>
      </c>
      <c r="AU181" s="159" t="s">
        <v>89</v>
      </c>
      <c r="AY181" s="14" t="s">
        <v>237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574</v>
      </c>
      <c r="BM181" s="159" t="s">
        <v>1759</v>
      </c>
    </row>
    <row r="182" spans="1:65" s="2" customFormat="1" ht="21.75" customHeight="1" x14ac:dyDescent="0.2">
      <c r="A182" s="29"/>
      <c r="B182" s="146"/>
      <c r="C182" s="161" t="s">
        <v>387</v>
      </c>
      <c r="D182" s="161" t="s">
        <v>310</v>
      </c>
      <c r="E182" s="162"/>
      <c r="F182" s="163" t="s">
        <v>1760</v>
      </c>
      <c r="G182" s="164" t="s">
        <v>307</v>
      </c>
      <c r="H182" s="165">
        <v>1</v>
      </c>
      <c r="I182" s="166"/>
      <c r="J182" s="167">
        <f t="shared" ref="J182:J213" si="20">ROUND(I182*H182,2)</f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ref="P182:P213" si="21">O182*H182</f>
        <v>0</v>
      </c>
      <c r="Q182" s="157">
        <v>1.4999999999999999E-4</v>
      </c>
      <c r="R182" s="157">
        <f t="shared" ref="R182:R213" si="22">Q182*H182</f>
        <v>1.4999999999999999E-4</v>
      </c>
      <c r="S182" s="157">
        <v>0</v>
      </c>
      <c r="T182" s="158">
        <f t="shared" ref="T182:T213" si="23"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574</v>
      </c>
      <c r="AT182" s="159" t="s">
        <v>310</v>
      </c>
      <c r="AU182" s="159" t="s">
        <v>89</v>
      </c>
      <c r="AY182" s="14" t="s">
        <v>237</v>
      </c>
      <c r="BE182" s="160">
        <f t="shared" ref="BE182:BE213" si="24">IF(N182="základná",J182,0)</f>
        <v>0</v>
      </c>
      <c r="BF182" s="160">
        <f t="shared" ref="BF182:BF213" si="25">IF(N182="znížená",J182,0)</f>
        <v>0</v>
      </c>
      <c r="BG182" s="160">
        <f t="shared" ref="BG182:BG213" si="26">IF(N182="zákl. prenesená",J182,0)</f>
        <v>0</v>
      </c>
      <c r="BH182" s="160">
        <f t="shared" ref="BH182:BH213" si="27">IF(N182="zníž. prenesená",J182,0)</f>
        <v>0</v>
      </c>
      <c r="BI182" s="160">
        <f t="shared" ref="BI182:BI213" si="28">IF(N182="nulová",J182,0)</f>
        <v>0</v>
      </c>
      <c r="BJ182" s="14" t="s">
        <v>89</v>
      </c>
      <c r="BK182" s="160">
        <f t="shared" ref="BK182:BK213" si="29">ROUND(I182*H182,2)</f>
        <v>0</v>
      </c>
      <c r="BL182" s="14" t="s">
        <v>574</v>
      </c>
      <c r="BM182" s="159" t="s">
        <v>1761</v>
      </c>
    </row>
    <row r="183" spans="1:65" s="2" customFormat="1" ht="21.75" customHeight="1" x14ac:dyDescent="0.2">
      <c r="A183" s="29"/>
      <c r="B183" s="146"/>
      <c r="C183" s="147" t="s">
        <v>390</v>
      </c>
      <c r="D183" s="147" t="s">
        <v>240</v>
      </c>
      <c r="E183" s="148"/>
      <c r="F183" s="149" t="s">
        <v>1762</v>
      </c>
      <c r="G183" s="150" t="s">
        <v>307</v>
      </c>
      <c r="H183" s="151">
        <v>1</v>
      </c>
      <c r="I183" s="152"/>
      <c r="J183" s="153">
        <f t="shared" si="2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21"/>
        <v>0</v>
      </c>
      <c r="Q183" s="157">
        <v>0</v>
      </c>
      <c r="R183" s="157">
        <f t="shared" si="22"/>
        <v>0</v>
      </c>
      <c r="S183" s="157">
        <v>0</v>
      </c>
      <c r="T183" s="158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436</v>
      </c>
      <c r="AT183" s="159" t="s">
        <v>240</v>
      </c>
      <c r="AU183" s="159" t="s">
        <v>89</v>
      </c>
      <c r="AY183" s="14" t="s">
        <v>237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4" t="s">
        <v>89</v>
      </c>
      <c r="BK183" s="160">
        <f t="shared" si="29"/>
        <v>0</v>
      </c>
      <c r="BL183" s="14" t="s">
        <v>436</v>
      </c>
      <c r="BM183" s="159" t="s">
        <v>1763</v>
      </c>
    </row>
    <row r="184" spans="1:65" s="2" customFormat="1" ht="33" customHeight="1" x14ac:dyDescent="0.2">
      <c r="A184" s="29"/>
      <c r="B184" s="146"/>
      <c r="C184" s="161" t="s">
        <v>244</v>
      </c>
      <c r="D184" s="161" t="s">
        <v>310</v>
      </c>
      <c r="E184" s="162"/>
      <c r="F184" s="163" t="s">
        <v>1764</v>
      </c>
      <c r="G184" s="164" t="s">
        <v>307</v>
      </c>
      <c r="H184" s="165">
        <v>1</v>
      </c>
      <c r="I184" s="166"/>
      <c r="J184" s="167">
        <f t="shared" si="2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21"/>
        <v>0</v>
      </c>
      <c r="Q184" s="157">
        <v>1.6080000000000001E-2</v>
      </c>
      <c r="R184" s="157">
        <f t="shared" si="22"/>
        <v>1.6080000000000001E-2</v>
      </c>
      <c r="S184" s="157">
        <v>0</v>
      </c>
      <c r="T184" s="158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574</v>
      </c>
      <c r="AT184" s="159" t="s">
        <v>310</v>
      </c>
      <c r="AU184" s="159" t="s">
        <v>89</v>
      </c>
      <c r="AY184" s="14" t="s">
        <v>237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4" t="s">
        <v>89</v>
      </c>
      <c r="BK184" s="160">
        <f t="shared" si="29"/>
        <v>0</v>
      </c>
      <c r="BL184" s="14" t="s">
        <v>574</v>
      </c>
      <c r="BM184" s="159" t="s">
        <v>1765</v>
      </c>
    </row>
    <row r="185" spans="1:65" s="2" customFormat="1" ht="21.75" customHeight="1" x14ac:dyDescent="0.2">
      <c r="A185" s="29"/>
      <c r="B185" s="146"/>
      <c r="C185" s="147" t="s">
        <v>394</v>
      </c>
      <c r="D185" s="147" t="s">
        <v>240</v>
      </c>
      <c r="E185" s="148"/>
      <c r="F185" s="149" t="s">
        <v>1766</v>
      </c>
      <c r="G185" s="150" t="s">
        <v>307</v>
      </c>
      <c r="H185" s="151">
        <v>34</v>
      </c>
      <c r="I185" s="152"/>
      <c r="J185" s="153">
        <f t="shared" si="2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21"/>
        <v>0</v>
      </c>
      <c r="Q185" s="157">
        <v>0</v>
      </c>
      <c r="R185" s="157">
        <f t="shared" si="22"/>
        <v>0</v>
      </c>
      <c r="S185" s="157">
        <v>0</v>
      </c>
      <c r="T185" s="158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436</v>
      </c>
      <c r="AT185" s="159" t="s">
        <v>240</v>
      </c>
      <c r="AU185" s="159" t="s">
        <v>89</v>
      </c>
      <c r="AY185" s="14" t="s">
        <v>237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4" t="s">
        <v>89</v>
      </c>
      <c r="BK185" s="160">
        <f t="shared" si="29"/>
        <v>0</v>
      </c>
      <c r="BL185" s="14" t="s">
        <v>436</v>
      </c>
      <c r="BM185" s="159" t="s">
        <v>1767</v>
      </c>
    </row>
    <row r="186" spans="1:65" s="2" customFormat="1" ht="21.75" customHeight="1" x14ac:dyDescent="0.2">
      <c r="A186" s="29"/>
      <c r="B186" s="146"/>
      <c r="C186" s="161" t="s">
        <v>246</v>
      </c>
      <c r="D186" s="161" t="s">
        <v>310</v>
      </c>
      <c r="E186" s="162"/>
      <c r="F186" s="163" t="s">
        <v>1768</v>
      </c>
      <c r="G186" s="164" t="s">
        <v>307</v>
      </c>
      <c r="H186" s="165">
        <v>24</v>
      </c>
      <c r="I186" s="166"/>
      <c r="J186" s="167">
        <f t="shared" si="2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21"/>
        <v>0</v>
      </c>
      <c r="Q186" s="157">
        <v>5.0000000000000001E-4</v>
      </c>
      <c r="R186" s="157">
        <f t="shared" si="22"/>
        <v>1.2E-2</v>
      </c>
      <c r="S186" s="157">
        <v>0</v>
      </c>
      <c r="T186" s="158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574</v>
      </c>
      <c r="AT186" s="159" t="s">
        <v>310</v>
      </c>
      <c r="AU186" s="159" t="s">
        <v>89</v>
      </c>
      <c r="AY186" s="14" t="s">
        <v>237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4" t="s">
        <v>89</v>
      </c>
      <c r="BK186" s="160">
        <f t="shared" si="29"/>
        <v>0</v>
      </c>
      <c r="BL186" s="14" t="s">
        <v>574</v>
      </c>
      <c r="BM186" s="159" t="s">
        <v>1769</v>
      </c>
    </row>
    <row r="187" spans="1:65" s="2" customFormat="1" ht="16.5" customHeight="1" x14ac:dyDescent="0.2">
      <c r="A187" s="29"/>
      <c r="B187" s="146"/>
      <c r="C187" s="161" t="s">
        <v>399</v>
      </c>
      <c r="D187" s="161" t="s">
        <v>310</v>
      </c>
      <c r="E187" s="162"/>
      <c r="F187" s="163" t="s">
        <v>1770</v>
      </c>
      <c r="G187" s="164" t="s">
        <v>307</v>
      </c>
      <c r="H187" s="165">
        <v>10</v>
      </c>
      <c r="I187" s="166"/>
      <c r="J187" s="167">
        <f t="shared" si="20"/>
        <v>0</v>
      </c>
      <c r="K187" s="168"/>
      <c r="L187" s="169"/>
      <c r="M187" s="170" t="s">
        <v>1</v>
      </c>
      <c r="N187" s="171" t="s">
        <v>43</v>
      </c>
      <c r="O187" s="54"/>
      <c r="P187" s="157">
        <f t="shared" si="21"/>
        <v>0</v>
      </c>
      <c r="Q187" s="157">
        <v>5.0000000000000001E-4</v>
      </c>
      <c r="R187" s="157">
        <f t="shared" si="22"/>
        <v>5.0000000000000001E-3</v>
      </c>
      <c r="S187" s="157">
        <v>0</v>
      </c>
      <c r="T187" s="158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574</v>
      </c>
      <c r="AT187" s="159" t="s">
        <v>310</v>
      </c>
      <c r="AU187" s="159" t="s">
        <v>89</v>
      </c>
      <c r="AY187" s="14" t="s">
        <v>237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4" t="s">
        <v>89</v>
      </c>
      <c r="BK187" s="160">
        <f t="shared" si="29"/>
        <v>0</v>
      </c>
      <c r="BL187" s="14" t="s">
        <v>574</v>
      </c>
      <c r="BM187" s="159" t="s">
        <v>1771</v>
      </c>
    </row>
    <row r="188" spans="1:65" s="2" customFormat="1" ht="21.75" customHeight="1" x14ac:dyDescent="0.2">
      <c r="A188" s="29"/>
      <c r="B188" s="146"/>
      <c r="C188" s="147" t="s">
        <v>249</v>
      </c>
      <c r="D188" s="147" t="s">
        <v>240</v>
      </c>
      <c r="E188" s="148"/>
      <c r="F188" s="149" t="s">
        <v>1772</v>
      </c>
      <c r="G188" s="150" t="s">
        <v>307</v>
      </c>
      <c r="H188" s="151">
        <v>2</v>
      </c>
      <c r="I188" s="152"/>
      <c r="J188" s="153">
        <f t="shared" si="20"/>
        <v>0</v>
      </c>
      <c r="K188" s="154"/>
      <c r="L188" s="30"/>
      <c r="M188" s="155" t="s">
        <v>1</v>
      </c>
      <c r="N188" s="156" t="s">
        <v>43</v>
      </c>
      <c r="O188" s="54"/>
      <c r="P188" s="157">
        <f t="shared" si="21"/>
        <v>0</v>
      </c>
      <c r="Q188" s="157">
        <v>0</v>
      </c>
      <c r="R188" s="157">
        <f t="shared" si="22"/>
        <v>0</v>
      </c>
      <c r="S188" s="157">
        <v>0</v>
      </c>
      <c r="T188" s="158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436</v>
      </c>
      <c r="AT188" s="159" t="s">
        <v>240</v>
      </c>
      <c r="AU188" s="159" t="s">
        <v>89</v>
      </c>
      <c r="AY188" s="14" t="s">
        <v>237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4" t="s">
        <v>89</v>
      </c>
      <c r="BK188" s="160">
        <f t="shared" si="29"/>
        <v>0</v>
      </c>
      <c r="BL188" s="14" t="s">
        <v>436</v>
      </c>
      <c r="BM188" s="159" t="s">
        <v>1773</v>
      </c>
    </row>
    <row r="189" spans="1:65" s="2" customFormat="1" ht="16.5" customHeight="1" x14ac:dyDescent="0.2">
      <c r="A189" s="29"/>
      <c r="B189" s="146"/>
      <c r="C189" s="161" t="s">
        <v>404</v>
      </c>
      <c r="D189" s="161" t="s">
        <v>310</v>
      </c>
      <c r="E189" s="162"/>
      <c r="F189" s="163" t="s">
        <v>1774</v>
      </c>
      <c r="G189" s="164" t="s">
        <v>307</v>
      </c>
      <c r="H189" s="165">
        <v>2</v>
      </c>
      <c r="I189" s="166"/>
      <c r="J189" s="167">
        <f t="shared" si="20"/>
        <v>0</v>
      </c>
      <c r="K189" s="168"/>
      <c r="L189" s="169"/>
      <c r="M189" s="170" t="s">
        <v>1</v>
      </c>
      <c r="N189" s="171" t="s">
        <v>43</v>
      </c>
      <c r="O189" s="54"/>
      <c r="P189" s="157">
        <f t="shared" si="21"/>
        <v>0</v>
      </c>
      <c r="Q189" s="157">
        <v>3.8000000000000002E-4</v>
      </c>
      <c r="R189" s="157">
        <f t="shared" si="22"/>
        <v>7.6000000000000004E-4</v>
      </c>
      <c r="S189" s="157">
        <v>0</v>
      </c>
      <c r="T189" s="158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574</v>
      </c>
      <c r="AT189" s="159" t="s">
        <v>310</v>
      </c>
      <c r="AU189" s="159" t="s">
        <v>89</v>
      </c>
      <c r="AY189" s="14" t="s">
        <v>237</v>
      </c>
      <c r="BE189" s="160">
        <f t="shared" si="24"/>
        <v>0</v>
      </c>
      <c r="BF189" s="160">
        <f t="shared" si="25"/>
        <v>0</v>
      </c>
      <c r="BG189" s="160">
        <f t="shared" si="26"/>
        <v>0</v>
      </c>
      <c r="BH189" s="160">
        <f t="shared" si="27"/>
        <v>0</v>
      </c>
      <c r="BI189" s="160">
        <f t="shared" si="28"/>
        <v>0</v>
      </c>
      <c r="BJ189" s="14" t="s">
        <v>89</v>
      </c>
      <c r="BK189" s="160">
        <f t="shared" si="29"/>
        <v>0</v>
      </c>
      <c r="BL189" s="14" t="s">
        <v>574</v>
      </c>
      <c r="BM189" s="159" t="s">
        <v>1775</v>
      </c>
    </row>
    <row r="190" spans="1:65" s="2" customFormat="1" ht="21.75" customHeight="1" x14ac:dyDescent="0.2">
      <c r="A190" s="29"/>
      <c r="B190" s="146"/>
      <c r="C190" s="147" t="s">
        <v>407</v>
      </c>
      <c r="D190" s="147" t="s">
        <v>240</v>
      </c>
      <c r="E190" s="148"/>
      <c r="F190" s="149" t="s">
        <v>1776</v>
      </c>
      <c r="G190" s="150" t="s">
        <v>307</v>
      </c>
      <c r="H190" s="151">
        <v>3</v>
      </c>
      <c r="I190" s="152"/>
      <c r="J190" s="153">
        <f t="shared" si="20"/>
        <v>0</v>
      </c>
      <c r="K190" s="154"/>
      <c r="L190" s="30"/>
      <c r="M190" s="155" t="s">
        <v>1</v>
      </c>
      <c r="N190" s="156" t="s">
        <v>43</v>
      </c>
      <c r="O190" s="54"/>
      <c r="P190" s="157">
        <f t="shared" si="21"/>
        <v>0</v>
      </c>
      <c r="Q190" s="157">
        <v>0</v>
      </c>
      <c r="R190" s="157">
        <f t="shared" si="22"/>
        <v>0</v>
      </c>
      <c r="S190" s="157">
        <v>0</v>
      </c>
      <c r="T190" s="158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436</v>
      </c>
      <c r="AT190" s="159" t="s">
        <v>240</v>
      </c>
      <c r="AU190" s="159" t="s">
        <v>89</v>
      </c>
      <c r="AY190" s="14" t="s">
        <v>237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4" t="s">
        <v>89</v>
      </c>
      <c r="BK190" s="160">
        <f t="shared" si="29"/>
        <v>0</v>
      </c>
      <c r="BL190" s="14" t="s">
        <v>436</v>
      </c>
      <c r="BM190" s="159" t="s">
        <v>1777</v>
      </c>
    </row>
    <row r="191" spans="1:65" s="2" customFormat="1" ht="16.5" customHeight="1" x14ac:dyDescent="0.2">
      <c r="A191" s="29"/>
      <c r="B191" s="146"/>
      <c r="C191" s="161" t="s">
        <v>410</v>
      </c>
      <c r="D191" s="161" t="s">
        <v>310</v>
      </c>
      <c r="E191" s="162"/>
      <c r="F191" s="163" t="s">
        <v>1778</v>
      </c>
      <c r="G191" s="164" t="s">
        <v>307</v>
      </c>
      <c r="H191" s="165">
        <v>3</v>
      </c>
      <c r="I191" s="166"/>
      <c r="J191" s="167">
        <f t="shared" si="20"/>
        <v>0</v>
      </c>
      <c r="K191" s="168"/>
      <c r="L191" s="169"/>
      <c r="M191" s="170" t="s">
        <v>1</v>
      </c>
      <c r="N191" s="171" t="s">
        <v>43</v>
      </c>
      <c r="O191" s="54"/>
      <c r="P191" s="157">
        <f t="shared" si="21"/>
        <v>0</v>
      </c>
      <c r="Q191" s="157">
        <v>6.9999999999999999E-4</v>
      </c>
      <c r="R191" s="157">
        <f t="shared" si="22"/>
        <v>2.0999999999999999E-3</v>
      </c>
      <c r="S191" s="157">
        <v>0</v>
      </c>
      <c r="T191" s="158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574</v>
      </c>
      <c r="AT191" s="159" t="s">
        <v>310</v>
      </c>
      <c r="AU191" s="159" t="s">
        <v>89</v>
      </c>
      <c r="AY191" s="14" t="s">
        <v>237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4" t="s">
        <v>89</v>
      </c>
      <c r="BK191" s="160">
        <f t="shared" si="29"/>
        <v>0</v>
      </c>
      <c r="BL191" s="14" t="s">
        <v>574</v>
      </c>
      <c r="BM191" s="159" t="s">
        <v>1779</v>
      </c>
    </row>
    <row r="192" spans="1:65" s="2" customFormat="1" ht="16.5" customHeight="1" x14ac:dyDescent="0.2">
      <c r="A192" s="29"/>
      <c r="B192" s="146"/>
      <c r="C192" s="147" t="s">
        <v>251</v>
      </c>
      <c r="D192" s="147" t="s">
        <v>240</v>
      </c>
      <c r="E192" s="148"/>
      <c r="F192" s="149" t="s">
        <v>1780</v>
      </c>
      <c r="G192" s="150" t="s">
        <v>307</v>
      </c>
      <c r="H192" s="151">
        <v>1</v>
      </c>
      <c r="I192" s="152"/>
      <c r="J192" s="153">
        <f t="shared" si="20"/>
        <v>0</v>
      </c>
      <c r="K192" s="154"/>
      <c r="L192" s="30"/>
      <c r="M192" s="155" t="s">
        <v>1</v>
      </c>
      <c r="N192" s="156" t="s">
        <v>43</v>
      </c>
      <c r="O192" s="54"/>
      <c r="P192" s="157">
        <f t="shared" si="21"/>
        <v>0</v>
      </c>
      <c r="Q192" s="157">
        <v>0</v>
      </c>
      <c r="R192" s="157">
        <f t="shared" si="22"/>
        <v>0</v>
      </c>
      <c r="S192" s="157">
        <v>0</v>
      </c>
      <c r="T192" s="158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436</v>
      </c>
      <c r="AT192" s="159" t="s">
        <v>240</v>
      </c>
      <c r="AU192" s="159" t="s">
        <v>89</v>
      </c>
      <c r="AY192" s="14" t="s">
        <v>237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4" t="s">
        <v>89</v>
      </c>
      <c r="BK192" s="160">
        <f t="shared" si="29"/>
        <v>0</v>
      </c>
      <c r="BL192" s="14" t="s">
        <v>436</v>
      </c>
      <c r="BM192" s="159" t="s">
        <v>1781</v>
      </c>
    </row>
    <row r="193" spans="1:65" s="2" customFormat="1" ht="16.5" customHeight="1" x14ac:dyDescent="0.2">
      <c r="A193" s="29"/>
      <c r="B193" s="146"/>
      <c r="C193" s="161" t="s">
        <v>416</v>
      </c>
      <c r="D193" s="161" t="s">
        <v>310</v>
      </c>
      <c r="E193" s="162"/>
      <c r="F193" s="163" t="s">
        <v>1782</v>
      </c>
      <c r="G193" s="164" t="s">
        <v>307</v>
      </c>
      <c r="H193" s="165">
        <v>1</v>
      </c>
      <c r="I193" s="166"/>
      <c r="J193" s="167">
        <f t="shared" si="20"/>
        <v>0</v>
      </c>
      <c r="K193" s="168"/>
      <c r="L193" s="169"/>
      <c r="M193" s="170" t="s">
        <v>1</v>
      </c>
      <c r="N193" s="171" t="s">
        <v>43</v>
      </c>
      <c r="O193" s="54"/>
      <c r="P193" s="157">
        <f t="shared" si="21"/>
        <v>0</v>
      </c>
      <c r="Q193" s="157">
        <v>2.9999999999999997E-4</v>
      </c>
      <c r="R193" s="157">
        <f t="shared" si="22"/>
        <v>2.9999999999999997E-4</v>
      </c>
      <c r="S193" s="157">
        <v>0</v>
      </c>
      <c r="T193" s="158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700</v>
      </c>
      <c r="AT193" s="159" t="s">
        <v>310</v>
      </c>
      <c r="AU193" s="159" t="s">
        <v>89</v>
      </c>
      <c r="AY193" s="14" t="s">
        <v>237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4" t="s">
        <v>89</v>
      </c>
      <c r="BK193" s="160">
        <f t="shared" si="29"/>
        <v>0</v>
      </c>
      <c r="BL193" s="14" t="s">
        <v>436</v>
      </c>
      <c r="BM193" s="159" t="s">
        <v>1783</v>
      </c>
    </row>
    <row r="194" spans="1:65" s="2" customFormat="1" ht="21.75" customHeight="1" x14ac:dyDescent="0.2">
      <c r="A194" s="29"/>
      <c r="B194" s="146"/>
      <c r="C194" s="147" t="s">
        <v>254</v>
      </c>
      <c r="D194" s="147" t="s">
        <v>240</v>
      </c>
      <c r="E194" s="148"/>
      <c r="F194" s="149" t="s">
        <v>1784</v>
      </c>
      <c r="G194" s="150" t="s">
        <v>376</v>
      </c>
      <c r="H194" s="151">
        <v>4</v>
      </c>
      <c r="I194" s="152"/>
      <c r="J194" s="153">
        <f t="shared" si="20"/>
        <v>0</v>
      </c>
      <c r="K194" s="154"/>
      <c r="L194" s="30"/>
      <c r="M194" s="155" t="s">
        <v>1</v>
      </c>
      <c r="N194" s="156" t="s">
        <v>43</v>
      </c>
      <c r="O194" s="54"/>
      <c r="P194" s="157">
        <f t="shared" si="21"/>
        <v>0</v>
      </c>
      <c r="Q194" s="157">
        <v>0</v>
      </c>
      <c r="R194" s="157">
        <f t="shared" si="22"/>
        <v>0</v>
      </c>
      <c r="S194" s="157">
        <v>0</v>
      </c>
      <c r="T194" s="158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436</v>
      </c>
      <c r="AT194" s="159" t="s">
        <v>240</v>
      </c>
      <c r="AU194" s="159" t="s">
        <v>89</v>
      </c>
      <c r="AY194" s="14" t="s">
        <v>237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4" t="s">
        <v>89</v>
      </c>
      <c r="BK194" s="160">
        <f t="shared" si="29"/>
        <v>0</v>
      </c>
      <c r="BL194" s="14" t="s">
        <v>436</v>
      </c>
      <c r="BM194" s="159" t="s">
        <v>1785</v>
      </c>
    </row>
    <row r="195" spans="1:65" s="2" customFormat="1" ht="16.5" customHeight="1" x14ac:dyDescent="0.2">
      <c r="A195" s="29"/>
      <c r="B195" s="146"/>
      <c r="C195" s="161" t="s">
        <v>422</v>
      </c>
      <c r="D195" s="161" t="s">
        <v>310</v>
      </c>
      <c r="E195" s="162"/>
      <c r="F195" s="163" t="s">
        <v>1786</v>
      </c>
      <c r="G195" s="164" t="s">
        <v>376</v>
      </c>
      <c r="H195" s="165">
        <v>4</v>
      </c>
      <c r="I195" s="166"/>
      <c r="J195" s="167">
        <f t="shared" si="20"/>
        <v>0</v>
      </c>
      <c r="K195" s="168"/>
      <c r="L195" s="169"/>
      <c r="M195" s="170" t="s">
        <v>1</v>
      </c>
      <c r="N195" s="171" t="s">
        <v>43</v>
      </c>
      <c r="O195" s="54"/>
      <c r="P195" s="157">
        <f t="shared" si="21"/>
        <v>0</v>
      </c>
      <c r="Q195" s="157">
        <v>4.0000000000000002E-4</v>
      </c>
      <c r="R195" s="157">
        <f t="shared" si="22"/>
        <v>1.6000000000000001E-3</v>
      </c>
      <c r="S195" s="157">
        <v>0</v>
      </c>
      <c r="T195" s="158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574</v>
      </c>
      <c r="AT195" s="159" t="s">
        <v>310</v>
      </c>
      <c r="AU195" s="159" t="s">
        <v>89</v>
      </c>
      <c r="AY195" s="14" t="s">
        <v>237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4" t="s">
        <v>89</v>
      </c>
      <c r="BK195" s="160">
        <f t="shared" si="29"/>
        <v>0</v>
      </c>
      <c r="BL195" s="14" t="s">
        <v>574</v>
      </c>
      <c r="BM195" s="159" t="s">
        <v>1787</v>
      </c>
    </row>
    <row r="196" spans="1:65" s="2" customFormat="1" ht="16.5" customHeight="1" x14ac:dyDescent="0.2">
      <c r="A196" s="29"/>
      <c r="B196" s="146"/>
      <c r="C196" s="147" t="s">
        <v>256</v>
      </c>
      <c r="D196" s="147" t="s">
        <v>240</v>
      </c>
      <c r="E196" s="148"/>
      <c r="F196" s="149" t="s">
        <v>1788</v>
      </c>
      <c r="G196" s="150" t="s">
        <v>376</v>
      </c>
      <c r="H196" s="151">
        <v>315</v>
      </c>
      <c r="I196" s="152"/>
      <c r="J196" s="153">
        <f t="shared" si="2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21"/>
        <v>0</v>
      </c>
      <c r="Q196" s="157">
        <v>0</v>
      </c>
      <c r="R196" s="157">
        <f t="shared" si="22"/>
        <v>0</v>
      </c>
      <c r="S196" s="157">
        <v>0</v>
      </c>
      <c r="T196" s="158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436</v>
      </c>
      <c r="AT196" s="159" t="s">
        <v>240</v>
      </c>
      <c r="AU196" s="159" t="s">
        <v>89</v>
      </c>
      <c r="AY196" s="14" t="s">
        <v>237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4" t="s">
        <v>89</v>
      </c>
      <c r="BK196" s="160">
        <f t="shared" si="29"/>
        <v>0</v>
      </c>
      <c r="BL196" s="14" t="s">
        <v>436</v>
      </c>
      <c r="BM196" s="159" t="s">
        <v>1789</v>
      </c>
    </row>
    <row r="197" spans="1:65" s="2" customFormat="1" ht="16.5" customHeight="1" x14ac:dyDescent="0.2">
      <c r="A197" s="29"/>
      <c r="B197" s="146"/>
      <c r="C197" s="161" t="s">
        <v>427</v>
      </c>
      <c r="D197" s="161" t="s">
        <v>310</v>
      </c>
      <c r="E197" s="162"/>
      <c r="F197" s="163" t="s">
        <v>1790</v>
      </c>
      <c r="G197" s="164" t="s">
        <v>376</v>
      </c>
      <c r="H197" s="165">
        <v>315</v>
      </c>
      <c r="I197" s="166"/>
      <c r="J197" s="167">
        <f t="shared" si="20"/>
        <v>0</v>
      </c>
      <c r="K197" s="168"/>
      <c r="L197" s="169"/>
      <c r="M197" s="170" t="s">
        <v>1</v>
      </c>
      <c r="N197" s="171" t="s">
        <v>43</v>
      </c>
      <c r="O197" s="54"/>
      <c r="P197" s="157">
        <f t="shared" si="21"/>
        <v>0</v>
      </c>
      <c r="Q197" s="157">
        <v>2.7999999999999998E-4</v>
      </c>
      <c r="R197" s="157">
        <f t="shared" si="22"/>
        <v>8.8199999999999987E-2</v>
      </c>
      <c r="S197" s="157">
        <v>0</v>
      </c>
      <c r="T197" s="158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574</v>
      </c>
      <c r="AT197" s="159" t="s">
        <v>310</v>
      </c>
      <c r="AU197" s="159" t="s">
        <v>89</v>
      </c>
      <c r="AY197" s="14" t="s">
        <v>237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4" t="s">
        <v>89</v>
      </c>
      <c r="BK197" s="160">
        <f t="shared" si="29"/>
        <v>0</v>
      </c>
      <c r="BL197" s="14" t="s">
        <v>574</v>
      </c>
      <c r="BM197" s="159" t="s">
        <v>1791</v>
      </c>
    </row>
    <row r="198" spans="1:65" s="2" customFormat="1" ht="21.75" customHeight="1" x14ac:dyDescent="0.2">
      <c r="A198" s="29"/>
      <c r="B198" s="146"/>
      <c r="C198" s="147" t="s">
        <v>430</v>
      </c>
      <c r="D198" s="147" t="s">
        <v>240</v>
      </c>
      <c r="E198" s="148"/>
      <c r="F198" s="149" t="s">
        <v>1792</v>
      </c>
      <c r="G198" s="150" t="s">
        <v>376</v>
      </c>
      <c r="H198" s="151">
        <v>30</v>
      </c>
      <c r="I198" s="152"/>
      <c r="J198" s="153">
        <f t="shared" si="2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21"/>
        <v>0</v>
      </c>
      <c r="Q198" s="157">
        <v>0</v>
      </c>
      <c r="R198" s="157">
        <f t="shared" si="22"/>
        <v>0</v>
      </c>
      <c r="S198" s="157">
        <v>0</v>
      </c>
      <c r="T198" s="158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436</v>
      </c>
      <c r="AT198" s="159" t="s">
        <v>240</v>
      </c>
      <c r="AU198" s="159" t="s">
        <v>89</v>
      </c>
      <c r="AY198" s="14" t="s">
        <v>237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4" t="s">
        <v>89</v>
      </c>
      <c r="BK198" s="160">
        <f t="shared" si="29"/>
        <v>0</v>
      </c>
      <c r="BL198" s="14" t="s">
        <v>436</v>
      </c>
      <c r="BM198" s="159" t="s">
        <v>1793</v>
      </c>
    </row>
    <row r="199" spans="1:65" s="2" customFormat="1" ht="21.75" customHeight="1" x14ac:dyDescent="0.2">
      <c r="A199" s="29"/>
      <c r="B199" s="146"/>
      <c r="C199" s="161" t="s">
        <v>433</v>
      </c>
      <c r="D199" s="161" t="s">
        <v>310</v>
      </c>
      <c r="E199" s="162"/>
      <c r="F199" s="163" t="s">
        <v>1794</v>
      </c>
      <c r="G199" s="164" t="s">
        <v>376</v>
      </c>
      <c r="H199" s="165">
        <v>30</v>
      </c>
      <c r="I199" s="166"/>
      <c r="J199" s="167">
        <f t="shared" si="20"/>
        <v>0</v>
      </c>
      <c r="K199" s="168"/>
      <c r="L199" s="169"/>
      <c r="M199" s="170" t="s">
        <v>1</v>
      </c>
      <c r="N199" s="171" t="s">
        <v>43</v>
      </c>
      <c r="O199" s="54"/>
      <c r="P199" s="157">
        <f t="shared" si="21"/>
        <v>0</v>
      </c>
      <c r="Q199" s="157">
        <v>2.9999999999999997E-4</v>
      </c>
      <c r="R199" s="157">
        <f t="shared" si="22"/>
        <v>8.9999999999999993E-3</v>
      </c>
      <c r="S199" s="157">
        <v>0</v>
      </c>
      <c r="T199" s="158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574</v>
      </c>
      <c r="AT199" s="159" t="s">
        <v>310</v>
      </c>
      <c r="AU199" s="159" t="s">
        <v>89</v>
      </c>
      <c r="AY199" s="14" t="s">
        <v>237</v>
      </c>
      <c r="BE199" s="160">
        <f t="shared" si="24"/>
        <v>0</v>
      </c>
      <c r="BF199" s="160">
        <f t="shared" si="25"/>
        <v>0</v>
      </c>
      <c r="BG199" s="160">
        <f t="shared" si="26"/>
        <v>0</v>
      </c>
      <c r="BH199" s="160">
        <f t="shared" si="27"/>
        <v>0</v>
      </c>
      <c r="BI199" s="160">
        <f t="shared" si="28"/>
        <v>0</v>
      </c>
      <c r="BJ199" s="14" t="s">
        <v>89</v>
      </c>
      <c r="BK199" s="160">
        <f t="shared" si="29"/>
        <v>0</v>
      </c>
      <c r="BL199" s="14" t="s">
        <v>574</v>
      </c>
      <c r="BM199" s="159" t="s">
        <v>1795</v>
      </c>
    </row>
    <row r="200" spans="1:65" s="2" customFormat="1" ht="21.75" customHeight="1" x14ac:dyDescent="0.2">
      <c r="A200" s="29"/>
      <c r="B200" s="146"/>
      <c r="C200" s="147" t="s">
        <v>436</v>
      </c>
      <c r="D200" s="147" t="s">
        <v>240</v>
      </c>
      <c r="E200" s="148"/>
      <c r="F200" s="149" t="s">
        <v>1796</v>
      </c>
      <c r="G200" s="150" t="s">
        <v>376</v>
      </c>
      <c r="H200" s="151">
        <v>280</v>
      </c>
      <c r="I200" s="152"/>
      <c r="J200" s="153">
        <f t="shared" si="2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21"/>
        <v>0</v>
      </c>
      <c r="Q200" s="157">
        <v>0</v>
      </c>
      <c r="R200" s="157">
        <f t="shared" si="22"/>
        <v>0</v>
      </c>
      <c r="S200" s="157">
        <v>0</v>
      </c>
      <c r="T200" s="158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436</v>
      </c>
      <c r="AT200" s="159" t="s">
        <v>240</v>
      </c>
      <c r="AU200" s="159" t="s">
        <v>89</v>
      </c>
      <c r="AY200" s="14" t="s">
        <v>237</v>
      </c>
      <c r="BE200" s="160">
        <f t="shared" si="24"/>
        <v>0</v>
      </c>
      <c r="BF200" s="160">
        <f t="shared" si="25"/>
        <v>0</v>
      </c>
      <c r="BG200" s="160">
        <f t="shared" si="26"/>
        <v>0</v>
      </c>
      <c r="BH200" s="160">
        <f t="shared" si="27"/>
        <v>0</v>
      </c>
      <c r="BI200" s="160">
        <f t="shared" si="28"/>
        <v>0</v>
      </c>
      <c r="BJ200" s="14" t="s">
        <v>89</v>
      </c>
      <c r="BK200" s="160">
        <f t="shared" si="29"/>
        <v>0</v>
      </c>
      <c r="BL200" s="14" t="s">
        <v>436</v>
      </c>
      <c r="BM200" s="159" t="s">
        <v>1797</v>
      </c>
    </row>
    <row r="201" spans="1:65" s="2" customFormat="1" ht="21.75" customHeight="1" x14ac:dyDescent="0.2">
      <c r="A201" s="29"/>
      <c r="B201" s="146"/>
      <c r="C201" s="161" t="s">
        <v>439</v>
      </c>
      <c r="D201" s="161" t="s">
        <v>310</v>
      </c>
      <c r="E201" s="162"/>
      <c r="F201" s="163" t="s">
        <v>1798</v>
      </c>
      <c r="G201" s="164" t="s">
        <v>376</v>
      </c>
      <c r="H201" s="165">
        <v>280</v>
      </c>
      <c r="I201" s="166"/>
      <c r="J201" s="167">
        <f t="shared" si="20"/>
        <v>0</v>
      </c>
      <c r="K201" s="168"/>
      <c r="L201" s="169"/>
      <c r="M201" s="170" t="s">
        <v>1</v>
      </c>
      <c r="N201" s="171" t="s">
        <v>43</v>
      </c>
      <c r="O201" s="54"/>
      <c r="P201" s="157">
        <f t="shared" si="21"/>
        <v>0</v>
      </c>
      <c r="Q201" s="157">
        <v>2.9999999999999997E-4</v>
      </c>
      <c r="R201" s="157">
        <f t="shared" si="22"/>
        <v>8.3999999999999991E-2</v>
      </c>
      <c r="S201" s="157">
        <v>0</v>
      </c>
      <c r="T201" s="158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574</v>
      </c>
      <c r="AT201" s="159" t="s">
        <v>310</v>
      </c>
      <c r="AU201" s="159" t="s">
        <v>89</v>
      </c>
      <c r="AY201" s="14" t="s">
        <v>237</v>
      </c>
      <c r="BE201" s="160">
        <f t="shared" si="24"/>
        <v>0</v>
      </c>
      <c r="BF201" s="160">
        <f t="shared" si="25"/>
        <v>0</v>
      </c>
      <c r="BG201" s="160">
        <f t="shared" si="26"/>
        <v>0</v>
      </c>
      <c r="BH201" s="160">
        <f t="shared" si="27"/>
        <v>0</v>
      </c>
      <c r="BI201" s="160">
        <f t="shared" si="28"/>
        <v>0</v>
      </c>
      <c r="BJ201" s="14" t="s">
        <v>89</v>
      </c>
      <c r="BK201" s="160">
        <f t="shared" si="29"/>
        <v>0</v>
      </c>
      <c r="BL201" s="14" t="s">
        <v>574</v>
      </c>
      <c r="BM201" s="159" t="s">
        <v>1799</v>
      </c>
    </row>
    <row r="202" spans="1:65" s="2" customFormat="1" ht="21.75" customHeight="1" x14ac:dyDescent="0.2">
      <c r="A202" s="29"/>
      <c r="B202" s="146"/>
      <c r="C202" s="147" t="s">
        <v>442</v>
      </c>
      <c r="D202" s="147" t="s">
        <v>240</v>
      </c>
      <c r="E202" s="148"/>
      <c r="F202" s="149" t="s">
        <v>1800</v>
      </c>
      <c r="G202" s="150" t="s">
        <v>376</v>
      </c>
      <c r="H202" s="151">
        <v>52</v>
      </c>
      <c r="I202" s="152"/>
      <c r="J202" s="153">
        <f t="shared" si="20"/>
        <v>0</v>
      </c>
      <c r="K202" s="154"/>
      <c r="L202" s="30"/>
      <c r="M202" s="155" t="s">
        <v>1</v>
      </c>
      <c r="N202" s="156" t="s">
        <v>43</v>
      </c>
      <c r="O202" s="54"/>
      <c r="P202" s="157">
        <f t="shared" si="21"/>
        <v>0</v>
      </c>
      <c r="Q202" s="157">
        <v>0</v>
      </c>
      <c r="R202" s="157">
        <f t="shared" si="22"/>
        <v>0</v>
      </c>
      <c r="S202" s="157">
        <v>0</v>
      </c>
      <c r="T202" s="158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436</v>
      </c>
      <c r="AT202" s="159" t="s">
        <v>240</v>
      </c>
      <c r="AU202" s="159" t="s">
        <v>89</v>
      </c>
      <c r="AY202" s="14" t="s">
        <v>237</v>
      </c>
      <c r="BE202" s="160">
        <f t="shared" si="24"/>
        <v>0</v>
      </c>
      <c r="BF202" s="160">
        <f t="shared" si="25"/>
        <v>0</v>
      </c>
      <c r="BG202" s="160">
        <f t="shared" si="26"/>
        <v>0</v>
      </c>
      <c r="BH202" s="160">
        <f t="shared" si="27"/>
        <v>0</v>
      </c>
      <c r="BI202" s="160">
        <f t="shared" si="28"/>
        <v>0</v>
      </c>
      <c r="BJ202" s="14" t="s">
        <v>89</v>
      </c>
      <c r="BK202" s="160">
        <f t="shared" si="29"/>
        <v>0</v>
      </c>
      <c r="BL202" s="14" t="s">
        <v>436</v>
      </c>
      <c r="BM202" s="159" t="s">
        <v>1801</v>
      </c>
    </row>
    <row r="203" spans="1:65" s="2" customFormat="1" ht="21.75" customHeight="1" x14ac:dyDescent="0.2">
      <c r="A203" s="29"/>
      <c r="B203" s="146"/>
      <c r="C203" s="161" t="s">
        <v>445</v>
      </c>
      <c r="D203" s="161" t="s">
        <v>310</v>
      </c>
      <c r="E203" s="162"/>
      <c r="F203" s="163" t="s">
        <v>1802</v>
      </c>
      <c r="G203" s="164" t="s">
        <v>376</v>
      </c>
      <c r="H203" s="165">
        <v>52</v>
      </c>
      <c r="I203" s="166"/>
      <c r="J203" s="167">
        <f t="shared" si="20"/>
        <v>0</v>
      </c>
      <c r="K203" s="168"/>
      <c r="L203" s="169"/>
      <c r="M203" s="170" t="s">
        <v>1</v>
      </c>
      <c r="N203" s="171" t="s">
        <v>43</v>
      </c>
      <c r="O203" s="54"/>
      <c r="P203" s="157">
        <f t="shared" si="21"/>
        <v>0</v>
      </c>
      <c r="Q203" s="157">
        <v>3.5E-4</v>
      </c>
      <c r="R203" s="157">
        <f t="shared" si="22"/>
        <v>1.8200000000000001E-2</v>
      </c>
      <c r="S203" s="157">
        <v>0</v>
      </c>
      <c r="T203" s="158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574</v>
      </c>
      <c r="AT203" s="159" t="s">
        <v>310</v>
      </c>
      <c r="AU203" s="159" t="s">
        <v>89</v>
      </c>
      <c r="AY203" s="14" t="s">
        <v>237</v>
      </c>
      <c r="BE203" s="160">
        <f t="shared" si="24"/>
        <v>0</v>
      </c>
      <c r="BF203" s="160">
        <f t="shared" si="25"/>
        <v>0</v>
      </c>
      <c r="BG203" s="160">
        <f t="shared" si="26"/>
        <v>0</v>
      </c>
      <c r="BH203" s="160">
        <f t="shared" si="27"/>
        <v>0</v>
      </c>
      <c r="BI203" s="160">
        <f t="shared" si="28"/>
        <v>0</v>
      </c>
      <c r="BJ203" s="14" t="s">
        <v>89</v>
      </c>
      <c r="BK203" s="160">
        <f t="shared" si="29"/>
        <v>0</v>
      </c>
      <c r="BL203" s="14" t="s">
        <v>574</v>
      </c>
      <c r="BM203" s="159" t="s">
        <v>1803</v>
      </c>
    </row>
    <row r="204" spans="1:65" s="2" customFormat="1" ht="33" customHeight="1" x14ac:dyDescent="0.2">
      <c r="A204" s="29"/>
      <c r="B204" s="146"/>
      <c r="C204" s="147" t="s">
        <v>448</v>
      </c>
      <c r="D204" s="147" t="s">
        <v>240</v>
      </c>
      <c r="E204" s="148"/>
      <c r="F204" s="149" t="s">
        <v>1804</v>
      </c>
      <c r="G204" s="150" t="s">
        <v>307</v>
      </c>
      <c r="H204" s="151">
        <v>6</v>
      </c>
      <c r="I204" s="152"/>
      <c r="J204" s="153">
        <f t="shared" si="2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21"/>
        <v>0</v>
      </c>
      <c r="Q204" s="157">
        <v>0</v>
      </c>
      <c r="R204" s="157">
        <f t="shared" si="22"/>
        <v>0</v>
      </c>
      <c r="S204" s="157">
        <v>1.6000000000000001E-4</v>
      </c>
      <c r="T204" s="158">
        <f t="shared" si="23"/>
        <v>9.6000000000000013E-4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436</v>
      </c>
      <c r="AT204" s="159" t="s">
        <v>240</v>
      </c>
      <c r="AU204" s="159" t="s">
        <v>89</v>
      </c>
      <c r="AY204" s="14" t="s">
        <v>237</v>
      </c>
      <c r="BE204" s="160">
        <f t="shared" si="24"/>
        <v>0</v>
      </c>
      <c r="BF204" s="160">
        <f t="shared" si="25"/>
        <v>0</v>
      </c>
      <c r="BG204" s="160">
        <f t="shared" si="26"/>
        <v>0</v>
      </c>
      <c r="BH204" s="160">
        <f t="shared" si="27"/>
        <v>0</v>
      </c>
      <c r="BI204" s="160">
        <f t="shared" si="28"/>
        <v>0</v>
      </c>
      <c r="BJ204" s="14" t="s">
        <v>89</v>
      </c>
      <c r="BK204" s="160">
        <f t="shared" si="29"/>
        <v>0</v>
      </c>
      <c r="BL204" s="14" t="s">
        <v>436</v>
      </c>
      <c r="BM204" s="159" t="s">
        <v>1805</v>
      </c>
    </row>
    <row r="205" spans="1:65" s="2" customFormat="1" ht="21.75" customHeight="1" x14ac:dyDescent="0.2">
      <c r="A205" s="29"/>
      <c r="B205" s="146"/>
      <c r="C205" s="147" t="s">
        <v>452</v>
      </c>
      <c r="D205" s="147" t="s">
        <v>240</v>
      </c>
      <c r="E205" s="148"/>
      <c r="F205" s="149" t="s">
        <v>1806</v>
      </c>
      <c r="G205" s="150" t="s">
        <v>376</v>
      </c>
      <c r="H205" s="151">
        <v>100</v>
      </c>
      <c r="I205" s="152"/>
      <c r="J205" s="153">
        <f t="shared" si="2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21"/>
        <v>0</v>
      </c>
      <c r="Q205" s="157">
        <v>0</v>
      </c>
      <c r="R205" s="157">
        <f t="shared" si="22"/>
        <v>0</v>
      </c>
      <c r="S205" s="157">
        <v>2.3000000000000001E-4</v>
      </c>
      <c r="T205" s="158">
        <f t="shared" si="23"/>
        <v>2.3E-2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436</v>
      </c>
      <c r="AT205" s="159" t="s">
        <v>240</v>
      </c>
      <c r="AU205" s="159" t="s">
        <v>89</v>
      </c>
      <c r="AY205" s="14" t="s">
        <v>237</v>
      </c>
      <c r="BE205" s="160">
        <f t="shared" si="24"/>
        <v>0</v>
      </c>
      <c r="BF205" s="160">
        <f t="shared" si="25"/>
        <v>0</v>
      </c>
      <c r="BG205" s="160">
        <f t="shared" si="26"/>
        <v>0</v>
      </c>
      <c r="BH205" s="160">
        <f t="shared" si="27"/>
        <v>0</v>
      </c>
      <c r="BI205" s="160">
        <f t="shared" si="28"/>
        <v>0</v>
      </c>
      <c r="BJ205" s="14" t="s">
        <v>89</v>
      </c>
      <c r="BK205" s="160">
        <f t="shared" si="29"/>
        <v>0</v>
      </c>
      <c r="BL205" s="14" t="s">
        <v>436</v>
      </c>
      <c r="BM205" s="159" t="s">
        <v>1807</v>
      </c>
    </row>
    <row r="206" spans="1:65" s="2" customFormat="1" ht="33" customHeight="1" x14ac:dyDescent="0.2">
      <c r="A206" s="29"/>
      <c r="B206" s="146"/>
      <c r="C206" s="147" t="s">
        <v>457</v>
      </c>
      <c r="D206" s="147" t="s">
        <v>240</v>
      </c>
      <c r="E206" s="148"/>
      <c r="F206" s="149" t="s">
        <v>1808</v>
      </c>
      <c r="G206" s="150" t="s">
        <v>376</v>
      </c>
      <c r="H206" s="151">
        <v>100</v>
      </c>
      <c r="I206" s="152"/>
      <c r="J206" s="153">
        <f t="shared" si="2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21"/>
        <v>0</v>
      </c>
      <c r="Q206" s="157">
        <v>0</v>
      </c>
      <c r="R206" s="157">
        <f t="shared" si="22"/>
        <v>0</v>
      </c>
      <c r="S206" s="157">
        <v>1.15E-3</v>
      </c>
      <c r="T206" s="158">
        <f t="shared" si="23"/>
        <v>0.11499999999999999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436</v>
      </c>
      <c r="AT206" s="159" t="s">
        <v>240</v>
      </c>
      <c r="AU206" s="159" t="s">
        <v>89</v>
      </c>
      <c r="AY206" s="14" t="s">
        <v>237</v>
      </c>
      <c r="BE206" s="160">
        <f t="shared" si="24"/>
        <v>0</v>
      </c>
      <c r="BF206" s="160">
        <f t="shared" si="25"/>
        <v>0</v>
      </c>
      <c r="BG206" s="160">
        <f t="shared" si="26"/>
        <v>0</v>
      </c>
      <c r="BH206" s="160">
        <f t="shared" si="27"/>
        <v>0</v>
      </c>
      <c r="BI206" s="160">
        <f t="shared" si="28"/>
        <v>0</v>
      </c>
      <c r="BJ206" s="14" t="s">
        <v>89</v>
      </c>
      <c r="BK206" s="160">
        <f t="shared" si="29"/>
        <v>0</v>
      </c>
      <c r="BL206" s="14" t="s">
        <v>436</v>
      </c>
      <c r="BM206" s="159" t="s">
        <v>1809</v>
      </c>
    </row>
    <row r="207" spans="1:65" s="2" customFormat="1" ht="21.75" customHeight="1" x14ac:dyDescent="0.2">
      <c r="A207" s="29"/>
      <c r="B207" s="146"/>
      <c r="C207" s="147" t="s">
        <v>460</v>
      </c>
      <c r="D207" s="147" t="s">
        <v>240</v>
      </c>
      <c r="E207" s="148"/>
      <c r="F207" s="149" t="s">
        <v>1810</v>
      </c>
      <c r="G207" s="150" t="s">
        <v>307</v>
      </c>
      <c r="H207" s="151">
        <v>12</v>
      </c>
      <c r="I207" s="152"/>
      <c r="J207" s="153">
        <f t="shared" si="20"/>
        <v>0</v>
      </c>
      <c r="K207" s="154"/>
      <c r="L207" s="30"/>
      <c r="M207" s="155" t="s">
        <v>1</v>
      </c>
      <c r="N207" s="156" t="s">
        <v>43</v>
      </c>
      <c r="O207" s="54"/>
      <c r="P207" s="157">
        <f t="shared" si="21"/>
        <v>0</v>
      </c>
      <c r="Q207" s="157">
        <v>0</v>
      </c>
      <c r="R207" s="157">
        <f t="shared" si="22"/>
        <v>0</v>
      </c>
      <c r="S207" s="157">
        <v>3.2000000000000003E-4</v>
      </c>
      <c r="T207" s="158">
        <f t="shared" si="23"/>
        <v>3.8400000000000005E-3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59" t="s">
        <v>436</v>
      </c>
      <c r="AT207" s="159" t="s">
        <v>240</v>
      </c>
      <c r="AU207" s="159" t="s">
        <v>89</v>
      </c>
      <c r="AY207" s="14" t="s">
        <v>237</v>
      </c>
      <c r="BE207" s="160">
        <f t="shared" si="24"/>
        <v>0</v>
      </c>
      <c r="BF207" s="160">
        <f t="shared" si="25"/>
        <v>0</v>
      </c>
      <c r="BG207" s="160">
        <f t="shared" si="26"/>
        <v>0</v>
      </c>
      <c r="BH207" s="160">
        <f t="shared" si="27"/>
        <v>0</v>
      </c>
      <c r="BI207" s="160">
        <f t="shared" si="28"/>
        <v>0</v>
      </c>
      <c r="BJ207" s="14" t="s">
        <v>89</v>
      </c>
      <c r="BK207" s="160">
        <f t="shared" si="29"/>
        <v>0</v>
      </c>
      <c r="BL207" s="14" t="s">
        <v>436</v>
      </c>
      <c r="BM207" s="159" t="s">
        <v>1811</v>
      </c>
    </row>
    <row r="208" spans="1:65" s="2" customFormat="1" ht="16.5" customHeight="1" x14ac:dyDescent="0.2">
      <c r="A208" s="29"/>
      <c r="B208" s="146"/>
      <c r="C208" s="147" t="s">
        <v>464</v>
      </c>
      <c r="D208" s="147" t="s">
        <v>240</v>
      </c>
      <c r="E208" s="148"/>
      <c r="F208" s="149" t="s">
        <v>1812</v>
      </c>
      <c r="G208" s="150" t="s">
        <v>307</v>
      </c>
      <c r="H208" s="151">
        <v>15</v>
      </c>
      <c r="I208" s="152"/>
      <c r="J208" s="153">
        <f t="shared" si="20"/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si="21"/>
        <v>0</v>
      </c>
      <c r="Q208" s="157">
        <v>0</v>
      </c>
      <c r="R208" s="157">
        <f t="shared" si="22"/>
        <v>0</v>
      </c>
      <c r="S208" s="157">
        <v>0</v>
      </c>
      <c r="T208" s="158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436</v>
      </c>
      <c r="AT208" s="159" t="s">
        <v>240</v>
      </c>
      <c r="AU208" s="159" t="s">
        <v>89</v>
      </c>
      <c r="AY208" s="14" t="s">
        <v>237</v>
      </c>
      <c r="BE208" s="160">
        <f t="shared" si="24"/>
        <v>0</v>
      </c>
      <c r="BF208" s="160">
        <f t="shared" si="25"/>
        <v>0</v>
      </c>
      <c r="BG208" s="160">
        <f t="shared" si="26"/>
        <v>0</v>
      </c>
      <c r="BH208" s="160">
        <f t="shared" si="27"/>
        <v>0</v>
      </c>
      <c r="BI208" s="160">
        <f t="shared" si="28"/>
        <v>0</v>
      </c>
      <c r="BJ208" s="14" t="s">
        <v>89</v>
      </c>
      <c r="BK208" s="160">
        <f t="shared" si="29"/>
        <v>0</v>
      </c>
      <c r="BL208" s="14" t="s">
        <v>436</v>
      </c>
      <c r="BM208" s="159" t="s">
        <v>1813</v>
      </c>
    </row>
    <row r="209" spans="1:65" s="2" customFormat="1" ht="21.75" customHeight="1" x14ac:dyDescent="0.2">
      <c r="A209" s="29"/>
      <c r="B209" s="146"/>
      <c r="C209" s="147" t="s">
        <v>468</v>
      </c>
      <c r="D209" s="147" t="s">
        <v>240</v>
      </c>
      <c r="E209" s="148"/>
      <c r="F209" s="149" t="s">
        <v>1814</v>
      </c>
      <c r="G209" s="150" t="s">
        <v>307</v>
      </c>
      <c r="H209" s="151">
        <v>42</v>
      </c>
      <c r="I209" s="152"/>
      <c r="J209" s="153">
        <f t="shared" si="20"/>
        <v>0</v>
      </c>
      <c r="K209" s="154"/>
      <c r="L209" s="30"/>
      <c r="M209" s="155" t="s">
        <v>1</v>
      </c>
      <c r="N209" s="156" t="s">
        <v>43</v>
      </c>
      <c r="O209" s="54"/>
      <c r="P209" s="157">
        <f t="shared" si="21"/>
        <v>0</v>
      </c>
      <c r="Q209" s="157">
        <v>0</v>
      </c>
      <c r="R209" s="157">
        <f t="shared" si="22"/>
        <v>0</v>
      </c>
      <c r="S209" s="157">
        <v>2E-3</v>
      </c>
      <c r="T209" s="158">
        <f t="shared" si="23"/>
        <v>8.4000000000000005E-2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436</v>
      </c>
      <c r="AT209" s="159" t="s">
        <v>240</v>
      </c>
      <c r="AU209" s="159" t="s">
        <v>89</v>
      </c>
      <c r="AY209" s="14" t="s">
        <v>237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436</v>
      </c>
      <c r="BM209" s="159" t="s">
        <v>1815</v>
      </c>
    </row>
    <row r="210" spans="1:65" s="2" customFormat="1" ht="21.75" customHeight="1" x14ac:dyDescent="0.2">
      <c r="A210" s="29"/>
      <c r="B210" s="146"/>
      <c r="C210" s="147" t="s">
        <v>471</v>
      </c>
      <c r="D210" s="147" t="s">
        <v>240</v>
      </c>
      <c r="E210" s="148"/>
      <c r="F210" s="149" t="s">
        <v>1816</v>
      </c>
      <c r="G210" s="150" t="s">
        <v>376</v>
      </c>
      <c r="H210" s="151">
        <v>360</v>
      </c>
      <c r="I210" s="152"/>
      <c r="J210" s="153">
        <f t="shared" si="2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21"/>
        <v>0</v>
      </c>
      <c r="Q210" s="157">
        <v>0</v>
      </c>
      <c r="R210" s="157">
        <f t="shared" si="22"/>
        <v>0</v>
      </c>
      <c r="S210" s="157">
        <v>1.6000000000000001E-4</v>
      </c>
      <c r="T210" s="158">
        <f t="shared" si="23"/>
        <v>5.7600000000000005E-2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436</v>
      </c>
      <c r="AT210" s="159" t="s">
        <v>240</v>
      </c>
      <c r="AU210" s="159" t="s">
        <v>89</v>
      </c>
      <c r="AY210" s="14" t="s">
        <v>237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436</v>
      </c>
      <c r="BM210" s="159" t="s">
        <v>1817</v>
      </c>
    </row>
    <row r="211" spans="1:65" s="2" customFormat="1" ht="16.5" customHeight="1" x14ac:dyDescent="0.2">
      <c r="A211" s="29"/>
      <c r="B211" s="146"/>
      <c r="C211" s="147" t="s">
        <v>609</v>
      </c>
      <c r="D211" s="147" t="s">
        <v>240</v>
      </c>
      <c r="E211" s="148"/>
      <c r="F211" s="149" t="s">
        <v>1818</v>
      </c>
      <c r="G211" s="150" t="s">
        <v>454</v>
      </c>
      <c r="H211" s="151">
        <v>20</v>
      </c>
      <c r="I211" s="152"/>
      <c r="J211" s="153">
        <f t="shared" si="20"/>
        <v>0</v>
      </c>
      <c r="K211" s="154"/>
      <c r="L211" s="30"/>
      <c r="M211" s="155" t="s">
        <v>1</v>
      </c>
      <c r="N211" s="156" t="s">
        <v>43</v>
      </c>
      <c r="O211" s="54"/>
      <c r="P211" s="157">
        <f t="shared" si="21"/>
        <v>0</v>
      </c>
      <c r="Q211" s="157">
        <v>0</v>
      </c>
      <c r="R211" s="157">
        <f t="shared" si="22"/>
        <v>0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972</v>
      </c>
      <c r="AT211" s="159" t="s">
        <v>240</v>
      </c>
      <c r="AU211" s="159" t="s">
        <v>89</v>
      </c>
      <c r="AY211" s="14" t="s">
        <v>237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972</v>
      </c>
      <c r="BM211" s="159" t="s">
        <v>1819</v>
      </c>
    </row>
    <row r="212" spans="1:65" s="2" customFormat="1" ht="16.5" customHeight="1" x14ac:dyDescent="0.2">
      <c r="A212" s="29"/>
      <c r="B212" s="146"/>
      <c r="C212" s="147" t="s">
        <v>527</v>
      </c>
      <c r="D212" s="147" t="s">
        <v>240</v>
      </c>
      <c r="E212" s="148"/>
      <c r="F212" s="149" t="s">
        <v>1820</v>
      </c>
      <c r="G212" s="150" t="s">
        <v>349</v>
      </c>
      <c r="H212" s="172"/>
      <c r="I212" s="152"/>
      <c r="J212" s="153">
        <f t="shared" si="2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21"/>
        <v>0</v>
      </c>
      <c r="Q212" s="157">
        <v>0</v>
      </c>
      <c r="R212" s="157">
        <f t="shared" si="22"/>
        <v>0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436</v>
      </c>
      <c r="AT212" s="159" t="s">
        <v>240</v>
      </c>
      <c r="AU212" s="159" t="s">
        <v>89</v>
      </c>
      <c r="AY212" s="14" t="s">
        <v>237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436</v>
      </c>
      <c r="BM212" s="159" t="s">
        <v>1821</v>
      </c>
    </row>
    <row r="213" spans="1:65" s="2" customFormat="1" ht="16.5" customHeight="1" x14ac:dyDescent="0.2">
      <c r="A213" s="29"/>
      <c r="B213" s="146"/>
      <c r="C213" s="147" t="s">
        <v>614</v>
      </c>
      <c r="D213" s="147" t="s">
        <v>240</v>
      </c>
      <c r="E213" s="148"/>
      <c r="F213" s="149" t="s">
        <v>1262</v>
      </c>
      <c r="G213" s="150" t="s">
        <v>349</v>
      </c>
      <c r="H213" s="172"/>
      <c r="I213" s="152"/>
      <c r="J213" s="153">
        <f t="shared" si="20"/>
        <v>0</v>
      </c>
      <c r="K213" s="154"/>
      <c r="L213" s="30"/>
      <c r="M213" s="155" t="s">
        <v>1</v>
      </c>
      <c r="N213" s="156" t="s">
        <v>43</v>
      </c>
      <c r="O213" s="54"/>
      <c r="P213" s="157">
        <f t="shared" si="21"/>
        <v>0</v>
      </c>
      <c r="Q213" s="157">
        <v>0</v>
      </c>
      <c r="R213" s="157">
        <f t="shared" si="22"/>
        <v>0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574</v>
      </c>
      <c r="AT213" s="159" t="s">
        <v>240</v>
      </c>
      <c r="AU213" s="159" t="s">
        <v>89</v>
      </c>
      <c r="AY213" s="14" t="s">
        <v>237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574</v>
      </c>
      <c r="BM213" s="159" t="s">
        <v>1822</v>
      </c>
    </row>
    <row r="214" spans="1:65" s="12" customFormat="1" ht="22.95" customHeight="1" x14ac:dyDescent="0.25">
      <c r="B214" s="134"/>
      <c r="D214" s="135" t="s">
        <v>76</v>
      </c>
      <c r="E214" s="144"/>
      <c r="F214" s="144" t="s">
        <v>1823</v>
      </c>
      <c r="I214" s="137"/>
      <c r="J214" s="145">
        <f>BK214</f>
        <v>0</v>
      </c>
      <c r="L214" s="134"/>
      <c r="M214" s="138"/>
      <c r="N214" s="139"/>
      <c r="O214" s="139"/>
      <c r="P214" s="140">
        <f>SUM(P215:P216)</f>
        <v>0</v>
      </c>
      <c r="Q214" s="139"/>
      <c r="R214" s="140">
        <f>SUM(R215:R216)</f>
        <v>6.0000000000000006E-4</v>
      </c>
      <c r="S214" s="139"/>
      <c r="T214" s="141">
        <f>SUM(T215:T216)</f>
        <v>0</v>
      </c>
      <c r="AR214" s="135" t="s">
        <v>247</v>
      </c>
      <c r="AT214" s="142" t="s">
        <v>76</v>
      </c>
      <c r="AU214" s="142" t="s">
        <v>83</v>
      </c>
      <c r="AY214" s="135" t="s">
        <v>237</v>
      </c>
      <c r="BK214" s="143">
        <f>SUM(BK215:BK216)</f>
        <v>0</v>
      </c>
    </row>
    <row r="215" spans="1:65" s="2" customFormat="1" ht="21.75" customHeight="1" x14ac:dyDescent="0.2">
      <c r="A215" s="29"/>
      <c r="B215" s="146"/>
      <c r="C215" s="147" t="s">
        <v>529</v>
      </c>
      <c r="D215" s="147" t="s">
        <v>240</v>
      </c>
      <c r="E215" s="148"/>
      <c r="F215" s="149" t="s">
        <v>1824</v>
      </c>
      <c r="G215" s="150" t="s">
        <v>307</v>
      </c>
      <c r="H215" s="151">
        <v>20</v>
      </c>
      <c r="I215" s="152"/>
      <c r="J215" s="153">
        <f>ROUND(I215*H215,2)</f>
        <v>0</v>
      </c>
      <c r="K215" s="154"/>
      <c r="L215" s="30"/>
      <c r="M215" s="155" t="s">
        <v>1</v>
      </c>
      <c r="N215" s="156" t="s">
        <v>43</v>
      </c>
      <c r="O215" s="54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436</v>
      </c>
      <c r="AT215" s="159" t="s">
        <v>240</v>
      </c>
      <c r="AU215" s="159" t="s">
        <v>89</v>
      </c>
      <c r="AY215" s="14" t="s">
        <v>237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4" t="s">
        <v>89</v>
      </c>
      <c r="BK215" s="160">
        <f>ROUND(I215*H215,2)</f>
        <v>0</v>
      </c>
      <c r="BL215" s="14" t="s">
        <v>436</v>
      </c>
      <c r="BM215" s="159" t="s">
        <v>1825</v>
      </c>
    </row>
    <row r="216" spans="1:65" s="2" customFormat="1" ht="16.5" customHeight="1" x14ac:dyDescent="0.2">
      <c r="A216" s="29"/>
      <c r="B216" s="146"/>
      <c r="C216" s="161" t="s">
        <v>619</v>
      </c>
      <c r="D216" s="161" t="s">
        <v>310</v>
      </c>
      <c r="E216" s="162"/>
      <c r="F216" s="163" t="s">
        <v>1826</v>
      </c>
      <c r="G216" s="164" t="s">
        <v>307</v>
      </c>
      <c r="H216" s="165">
        <v>20</v>
      </c>
      <c r="I216" s="166"/>
      <c r="J216" s="167">
        <f>ROUND(I216*H216,2)</f>
        <v>0</v>
      </c>
      <c r="K216" s="168"/>
      <c r="L216" s="169"/>
      <c r="M216" s="170" t="s">
        <v>1</v>
      </c>
      <c r="N216" s="171" t="s">
        <v>43</v>
      </c>
      <c r="O216" s="54"/>
      <c r="P216" s="157">
        <f>O216*H216</f>
        <v>0</v>
      </c>
      <c r="Q216" s="157">
        <v>3.0000000000000001E-5</v>
      </c>
      <c r="R216" s="157">
        <f>Q216*H216</f>
        <v>6.0000000000000006E-4</v>
      </c>
      <c r="S216" s="157">
        <v>0</v>
      </c>
      <c r="T216" s="158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574</v>
      </c>
      <c r="AT216" s="159" t="s">
        <v>310</v>
      </c>
      <c r="AU216" s="159" t="s">
        <v>89</v>
      </c>
      <c r="AY216" s="14" t="s">
        <v>237</v>
      </c>
      <c r="BE216" s="160">
        <f>IF(N216="základná",J216,0)</f>
        <v>0</v>
      </c>
      <c r="BF216" s="160">
        <f>IF(N216="znížená",J216,0)</f>
        <v>0</v>
      </c>
      <c r="BG216" s="160">
        <f>IF(N216="zákl. prenesená",J216,0)</f>
        <v>0</v>
      </c>
      <c r="BH216" s="160">
        <f>IF(N216="zníž. prenesená",J216,0)</f>
        <v>0</v>
      </c>
      <c r="BI216" s="160">
        <f>IF(N216="nulová",J216,0)</f>
        <v>0</v>
      </c>
      <c r="BJ216" s="14" t="s">
        <v>89</v>
      </c>
      <c r="BK216" s="160">
        <f>ROUND(I216*H216,2)</f>
        <v>0</v>
      </c>
      <c r="BL216" s="14" t="s">
        <v>574</v>
      </c>
      <c r="BM216" s="159" t="s">
        <v>1827</v>
      </c>
    </row>
    <row r="217" spans="1:65" s="12" customFormat="1" ht="25.95" customHeight="1" x14ac:dyDescent="0.25">
      <c r="B217" s="134"/>
      <c r="D217" s="135" t="s">
        <v>76</v>
      </c>
      <c r="E217" s="136"/>
      <c r="F217" s="136" t="s">
        <v>1828</v>
      </c>
      <c r="I217" s="137"/>
      <c r="J217" s="122">
        <f>BK217</f>
        <v>0</v>
      </c>
      <c r="L217" s="134"/>
      <c r="M217" s="138"/>
      <c r="N217" s="139"/>
      <c r="O217" s="139"/>
      <c r="P217" s="140">
        <f>SUM(P218:P219)</f>
        <v>0</v>
      </c>
      <c r="Q217" s="139"/>
      <c r="R217" s="140">
        <f>SUM(R218:R219)</f>
        <v>0</v>
      </c>
      <c r="S217" s="139"/>
      <c r="T217" s="141">
        <f>SUM(T218:T219)</f>
        <v>0</v>
      </c>
      <c r="AR217" s="135" t="s">
        <v>243</v>
      </c>
      <c r="AT217" s="142" t="s">
        <v>76</v>
      </c>
      <c r="AU217" s="142" t="s">
        <v>77</v>
      </c>
      <c r="AY217" s="135" t="s">
        <v>237</v>
      </c>
      <c r="BK217" s="143">
        <f>SUM(BK218:BK219)</f>
        <v>0</v>
      </c>
    </row>
    <row r="218" spans="1:65" s="2" customFormat="1" ht="33" customHeight="1" x14ac:dyDescent="0.2">
      <c r="A218" s="29"/>
      <c r="B218" s="146"/>
      <c r="C218" s="147" t="s">
        <v>531</v>
      </c>
      <c r="D218" s="147" t="s">
        <v>240</v>
      </c>
      <c r="E218" s="148"/>
      <c r="F218" s="149" t="s">
        <v>1829</v>
      </c>
      <c r="G218" s="150" t="s">
        <v>454</v>
      </c>
      <c r="H218" s="151">
        <v>80</v>
      </c>
      <c r="I218" s="152"/>
      <c r="J218" s="153">
        <f>ROUND(I218*H218,2)</f>
        <v>0</v>
      </c>
      <c r="K218" s="154"/>
      <c r="L218" s="30"/>
      <c r="M218" s="155" t="s">
        <v>1</v>
      </c>
      <c r="N218" s="156" t="s">
        <v>43</v>
      </c>
      <c r="O218" s="54"/>
      <c r="P218" s="157">
        <f>O218*H218</f>
        <v>0</v>
      </c>
      <c r="Q218" s="157">
        <v>0</v>
      </c>
      <c r="R218" s="157">
        <f>Q218*H218</f>
        <v>0</v>
      </c>
      <c r="S218" s="157">
        <v>0</v>
      </c>
      <c r="T218" s="158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972</v>
      </c>
      <c r="AT218" s="159" t="s">
        <v>240</v>
      </c>
      <c r="AU218" s="159" t="s">
        <v>83</v>
      </c>
      <c r="AY218" s="14" t="s">
        <v>237</v>
      </c>
      <c r="BE218" s="160">
        <f>IF(N218="základná",J218,0)</f>
        <v>0</v>
      </c>
      <c r="BF218" s="160">
        <f>IF(N218="znížená",J218,0)</f>
        <v>0</v>
      </c>
      <c r="BG218" s="160">
        <f>IF(N218="zákl. prenesená",J218,0)</f>
        <v>0</v>
      </c>
      <c r="BH218" s="160">
        <f>IF(N218="zníž. prenesená",J218,0)</f>
        <v>0</v>
      </c>
      <c r="BI218" s="160">
        <f>IF(N218="nulová",J218,0)</f>
        <v>0</v>
      </c>
      <c r="BJ218" s="14" t="s">
        <v>89</v>
      </c>
      <c r="BK218" s="160">
        <f>ROUND(I218*H218,2)</f>
        <v>0</v>
      </c>
      <c r="BL218" s="14" t="s">
        <v>972</v>
      </c>
      <c r="BM218" s="159" t="s">
        <v>1830</v>
      </c>
    </row>
    <row r="219" spans="1:65" s="2" customFormat="1" ht="33" customHeight="1" x14ac:dyDescent="0.2">
      <c r="A219" s="29"/>
      <c r="B219" s="146"/>
      <c r="C219" s="147" t="s">
        <v>625</v>
      </c>
      <c r="D219" s="147" t="s">
        <v>240</v>
      </c>
      <c r="E219" s="148"/>
      <c r="F219" s="149" t="s">
        <v>1831</v>
      </c>
      <c r="G219" s="150" t="s">
        <v>454</v>
      </c>
      <c r="H219" s="151">
        <v>80</v>
      </c>
      <c r="I219" s="152"/>
      <c r="J219" s="153">
        <f>ROUND(I219*H219,2)</f>
        <v>0</v>
      </c>
      <c r="K219" s="154"/>
      <c r="L219" s="30"/>
      <c r="M219" s="155" t="s">
        <v>1</v>
      </c>
      <c r="N219" s="156" t="s">
        <v>43</v>
      </c>
      <c r="O219" s="54"/>
      <c r="P219" s="157">
        <f>O219*H219</f>
        <v>0</v>
      </c>
      <c r="Q219" s="157">
        <v>0</v>
      </c>
      <c r="R219" s="157">
        <f>Q219*H219</f>
        <v>0</v>
      </c>
      <c r="S219" s="157">
        <v>0</v>
      </c>
      <c r="T219" s="158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972</v>
      </c>
      <c r="AT219" s="159" t="s">
        <v>240</v>
      </c>
      <c r="AU219" s="159" t="s">
        <v>83</v>
      </c>
      <c r="AY219" s="14" t="s">
        <v>237</v>
      </c>
      <c r="BE219" s="160">
        <f>IF(N219="základná",J219,0)</f>
        <v>0</v>
      </c>
      <c r="BF219" s="160">
        <f>IF(N219="znížená",J219,0)</f>
        <v>0</v>
      </c>
      <c r="BG219" s="160">
        <f>IF(N219="zákl. prenesená",J219,0)</f>
        <v>0</v>
      </c>
      <c r="BH219" s="160">
        <f>IF(N219="zníž. prenesená",J219,0)</f>
        <v>0</v>
      </c>
      <c r="BI219" s="160">
        <f>IF(N219="nulová",J219,0)</f>
        <v>0</v>
      </c>
      <c r="BJ219" s="14" t="s">
        <v>89</v>
      </c>
      <c r="BK219" s="160">
        <f>ROUND(I219*H219,2)</f>
        <v>0</v>
      </c>
      <c r="BL219" s="14" t="s">
        <v>972</v>
      </c>
      <c r="BM219" s="159" t="s">
        <v>1832</v>
      </c>
    </row>
    <row r="220" spans="1:65" s="2" customFormat="1" ht="6.9" customHeight="1" x14ac:dyDescent="0.2">
      <c r="A220" s="29"/>
      <c r="B220" s="43"/>
      <c r="C220" s="44"/>
      <c r="D220" s="44"/>
      <c r="E220" s="44"/>
      <c r="F220" s="44"/>
      <c r="G220" s="44"/>
      <c r="H220" s="44"/>
      <c r="I220" s="44"/>
      <c r="J220" s="44"/>
      <c r="K220" s="44"/>
      <c r="L220" s="30"/>
      <c r="M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</row>
  </sheetData>
  <autoFilter ref="C128:K219" xr:uid="{00000000-0009-0000-0000-000005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20" xr:uid="{00000000-0002-0000-0500-000000000000}">
      <formula1>"K, M"</formula1>
    </dataValidation>
    <dataValidation type="list" allowBlank="1" showInputMessage="1" showErrorMessage="1" error="Povolené sú hodnoty základná, znížená, nulová." sqref="N220" xr:uid="{00000000-0002-0000-0500-000001000000}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260"/>
  <sheetViews>
    <sheetView showGridLines="0" topLeftCell="A135" zoomScaleNormal="100" workbookViewId="0">
      <selection activeCell="J135" sqref="J135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V2" s="213"/>
      <c r="AT2" s="14" t="s">
        <v>108</v>
      </c>
    </row>
    <row r="3" spans="1:46" s="1" customFormat="1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77</v>
      </c>
    </row>
    <row r="4" spans="1:46" s="1" customFormat="1" ht="24.9" customHeight="1" x14ac:dyDescent="0.2">
      <c r="B4" s="17"/>
      <c r="D4" s="18" t="s">
        <v>200</v>
      </c>
      <c r="L4" s="17"/>
      <c r="M4" s="94" t="s">
        <v>9</v>
      </c>
      <c r="AT4" s="14" t="s">
        <v>3</v>
      </c>
    </row>
    <row r="5" spans="1:46" s="1" customFormat="1" ht="6.9" customHeight="1" x14ac:dyDescent="0.2">
      <c r="B5" s="17"/>
      <c r="L5" s="17"/>
    </row>
    <row r="6" spans="1:46" s="1" customFormat="1" ht="12" customHeight="1" x14ac:dyDescent="0.2">
      <c r="B6" s="17"/>
      <c r="D6" s="24" t="s">
        <v>15</v>
      </c>
      <c r="L6" s="17"/>
    </row>
    <row r="7" spans="1:46" s="1" customFormat="1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6" s="1" customFormat="1" ht="12" customHeight="1" x14ac:dyDescent="0.2">
      <c r="B8" s="17"/>
      <c r="D8" s="24" t="s">
        <v>201</v>
      </c>
      <c r="L8" s="17"/>
    </row>
    <row r="9" spans="1:46" s="2" customFormat="1" ht="43.5" customHeight="1" x14ac:dyDescent="0.2">
      <c r="A9" s="29"/>
      <c r="B9" s="30"/>
      <c r="C9" s="29"/>
      <c r="D9" s="29"/>
      <c r="E9" s="241" t="s">
        <v>4825</v>
      </c>
      <c r="F9" s="240"/>
      <c r="G9" s="240"/>
      <c r="H9" s="240"/>
      <c r="I9" s="29"/>
      <c r="J9" s="29"/>
      <c r="K9" s="29"/>
      <c r="L9" s="3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 x14ac:dyDescent="0.2">
      <c r="A10" s="29"/>
      <c r="B10" s="30"/>
      <c r="C10" s="29"/>
      <c r="D10" s="24" t="s">
        <v>203</v>
      </c>
      <c r="E10" s="29"/>
      <c r="F10" s="29"/>
      <c r="G10" s="29"/>
      <c r="H10" s="29"/>
      <c r="I10" s="29"/>
      <c r="J10" s="29"/>
      <c r="K10" s="29"/>
      <c r="L10" s="3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27.75" customHeight="1" x14ac:dyDescent="0.2">
      <c r="A11" s="29"/>
      <c r="B11" s="30"/>
      <c r="C11" s="29"/>
      <c r="D11" s="29"/>
      <c r="E11" s="214" t="s">
        <v>4827</v>
      </c>
      <c r="F11" s="240"/>
      <c r="G11" s="240"/>
      <c r="H11" s="240"/>
      <c r="I11" s="29"/>
      <c r="J11" s="29"/>
      <c r="K11" s="29"/>
      <c r="L11" s="3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x14ac:dyDescent="0.2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3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 x14ac:dyDescent="0.2">
      <c r="A13" s="29"/>
      <c r="B13" s="30"/>
      <c r="C13" s="29"/>
      <c r="D13" s="24" t="s">
        <v>17</v>
      </c>
      <c r="E13" s="29"/>
      <c r="F13" s="22" t="s">
        <v>1</v>
      </c>
      <c r="G13" s="29"/>
      <c r="H13" s="29"/>
      <c r="I13" s="24" t="s">
        <v>18</v>
      </c>
      <c r="J13" s="22" t="s">
        <v>1</v>
      </c>
      <c r="K13" s="29"/>
      <c r="L13" s="3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 x14ac:dyDescent="0.2">
      <c r="A14" s="29"/>
      <c r="B14" s="30"/>
      <c r="C14" s="29"/>
      <c r="D14" s="24" t="s">
        <v>19</v>
      </c>
      <c r="E14" s="29"/>
      <c r="F14" s="22" t="s">
        <v>20</v>
      </c>
      <c r="G14" s="29"/>
      <c r="H14" s="29"/>
      <c r="I14" s="24" t="s">
        <v>21</v>
      </c>
      <c r="J14" s="51">
        <f>'Rekapitulácia stavby'!AN8</f>
        <v>44354</v>
      </c>
      <c r="K14" s="29"/>
      <c r="L14" s="3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 x14ac:dyDescent="0.2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3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 x14ac:dyDescent="0.2">
      <c r="A16" s="29"/>
      <c r="B16" s="30"/>
      <c r="C16" s="29"/>
      <c r="D16" s="24" t="s">
        <v>22</v>
      </c>
      <c r="E16" s="29"/>
      <c r="F16" s="29"/>
      <c r="G16" s="29"/>
      <c r="H16" s="29"/>
      <c r="I16" s="24" t="s">
        <v>23</v>
      </c>
      <c r="J16" s="22" t="s">
        <v>1</v>
      </c>
      <c r="K16" s="29"/>
      <c r="L16" s="3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 x14ac:dyDescent="0.2">
      <c r="A17" s="29"/>
      <c r="B17" s="30"/>
      <c r="C17" s="29"/>
      <c r="D17" s="29"/>
      <c r="E17" s="22" t="s">
        <v>24</v>
      </c>
      <c r="F17" s="29"/>
      <c r="G17" s="29"/>
      <c r="H17" s="29"/>
      <c r="I17" s="24" t="s">
        <v>25</v>
      </c>
      <c r="J17" s="22" t="s">
        <v>1</v>
      </c>
      <c r="K17" s="29"/>
      <c r="L17" s="3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 x14ac:dyDescent="0.2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3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 x14ac:dyDescent="0.2">
      <c r="A19" s="29"/>
      <c r="B19" s="30"/>
      <c r="C19" s="29"/>
      <c r="D19" s="24" t="s">
        <v>26</v>
      </c>
      <c r="E19" s="29"/>
      <c r="F19" s="29"/>
      <c r="G19" s="29"/>
      <c r="H19" s="29"/>
      <c r="I19" s="24" t="s">
        <v>23</v>
      </c>
      <c r="J19" s="25" t="str">
        <f>'Rekapitulácia stavby'!AN13</f>
        <v>Vyplň údaj</v>
      </c>
      <c r="K19" s="29"/>
      <c r="L19" s="3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 x14ac:dyDescent="0.2">
      <c r="A20" s="29"/>
      <c r="B20" s="30"/>
      <c r="C20" s="29"/>
      <c r="D20" s="29"/>
      <c r="E20" s="243" t="str">
        <f>'Rekapitulácia stavby'!E14</f>
        <v>Vyplň údaj</v>
      </c>
      <c r="F20" s="229"/>
      <c r="G20" s="229"/>
      <c r="H20" s="229"/>
      <c r="I20" s="24" t="s">
        <v>25</v>
      </c>
      <c r="J20" s="25" t="str">
        <f>'Rekapitulácia stavby'!AN14</f>
        <v>Vyplň údaj</v>
      </c>
      <c r="K20" s="29"/>
      <c r="L20" s="3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 x14ac:dyDescent="0.2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3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 x14ac:dyDescent="0.2">
      <c r="A22" s="29"/>
      <c r="B22" s="30"/>
      <c r="C22" s="29"/>
      <c r="D22" s="24" t="s">
        <v>28</v>
      </c>
      <c r="E22" s="29"/>
      <c r="F22" s="29"/>
      <c r="G22" s="29"/>
      <c r="H22" s="29"/>
      <c r="I22" s="24" t="s">
        <v>23</v>
      </c>
      <c r="J22" s="22" t="s">
        <v>29</v>
      </c>
      <c r="K22" s="29"/>
      <c r="L22" s="3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 x14ac:dyDescent="0.2">
      <c r="A23" s="29"/>
      <c r="B23" s="30"/>
      <c r="C23" s="29"/>
      <c r="D23" s="29"/>
      <c r="E23" s="22" t="s">
        <v>30</v>
      </c>
      <c r="F23" s="29"/>
      <c r="G23" s="29"/>
      <c r="H23" s="29"/>
      <c r="I23" s="24" t="s">
        <v>25</v>
      </c>
      <c r="J23" s="22" t="s">
        <v>31</v>
      </c>
      <c r="K23" s="29"/>
      <c r="L23" s="3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 x14ac:dyDescent="0.2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3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 x14ac:dyDescent="0.2">
      <c r="A25" s="29"/>
      <c r="B25" s="30"/>
      <c r="C25" s="29"/>
      <c r="D25" s="24" t="s">
        <v>33</v>
      </c>
      <c r="E25" s="29"/>
      <c r="F25" s="29"/>
      <c r="G25" s="29"/>
      <c r="H25" s="29"/>
      <c r="I25" s="24" t="s">
        <v>23</v>
      </c>
      <c r="J25" s="22" t="str">
        <f>IF('Rekapitulácia stavby'!AN19="","",'Rekapitulácia stavby'!AN19)</f>
        <v/>
      </c>
      <c r="K25" s="29"/>
      <c r="L25" s="3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 x14ac:dyDescent="0.2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25</v>
      </c>
      <c r="J26" s="22" t="str">
        <f>IF('Rekapitulácia stavby'!AN20="","",'Rekapitulácia stavby'!AN20)</f>
        <v/>
      </c>
      <c r="K26" s="29"/>
      <c r="L26" s="3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 x14ac:dyDescent="0.2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3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 x14ac:dyDescent="0.2">
      <c r="A28" s="29"/>
      <c r="B28" s="30"/>
      <c r="C28" s="29"/>
      <c r="D28" s="24" t="s">
        <v>35</v>
      </c>
      <c r="E28" s="29"/>
      <c r="F28" s="29"/>
      <c r="G28" s="29"/>
      <c r="H28" s="29"/>
      <c r="I28" s="29"/>
      <c r="J28" s="29"/>
      <c r="K28" s="29"/>
      <c r="L28" s="3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s="2" customFormat="1" ht="6.9" customHeight="1" x14ac:dyDescent="0.2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3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 x14ac:dyDescent="0.2">
      <c r="A31" s="29"/>
      <c r="B31" s="30"/>
      <c r="C31" s="29"/>
      <c r="D31" s="62"/>
      <c r="E31" s="62"/>
      <c r="F31" s="62"/>
      <c r="G31" s="62"/>
      <c r="H31" s="62"/>
      <c r="I31" s="62"/>
      <c r="J31" s="62"/>
      <c r="K31" s="62"/>
      <c r="L31" s="3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 x14ac:dyDescent="0.2">
      <c r="A32" s="29"/>
      <c r="B32" s="30"/>
      <c r="C32" s="29"/>
      <c r="D32" s="98" t="s">
        <v>37</v>
      </c>
      <c r="E32" s="29"/>
      <c r="F32" s="29"/>
      <c r="G32" s="29"/>
      <c r="H32" s="29"/>
      <c r="I32" s="29"/>
      <c r="J32" s="67">
        <f>ROUND(J134, 2)</f>
        <v>0</v>
      </c>
      <c r="K32" s="29"/>
      <c r="L32" s="3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 x14ac:dyDescent="0.2">
      <c r="A33" s="29"/>
      <c r="B33" s="30"/>
      <c r="C33" s="29"/>
      <c r="D33" s="62"/>
      <c r="E33" s="62"/>
      <c r="F33" s="62"/>
      <c r="G33" s="62"/>
      <c r="H33" s="62"/>
      <c r="I33" s="62"/>
      <c r="J33" s="62"/>
      <c r="K33" s="62"/>
      <c r="L33" s="3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 x14ac:dyDescent="0.2">
      <c r="A34" s="29"/>
      <c r="B34" s="30"/>
      <c r="C34" s="29"/>
      <c r="D34" s="29"/>
      <c r="E34" s="29"/>
      <c r="F34" s="33" t="s">
        <v>39</v>
      </c>
      <c r="G34" s="29"/>
      <c r="H34" s="29"/>
      <c r="I34" s="33" t="s">
        <v>38</v>
      </c>
      <c r="J34" s="33" t="s">
        <v>40</v>
      </c>
      <c r="K34" s="29"/>
      <c r="L34" s="3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 x14ac:dyDescent="0.2">
      <c r="A35" s="29"/>
      <c r="B35" s="30"/>
      <c r="C35" s="29"/>
      <c r="D35" s="99" t="s">
        <v>41</v>
      </c>
      <c r="E35" s="24" t="s">
        <v>42</v>
      </c>
      <c r="F35" s="100" t="e">
        <f>ROUND((ROUND((SUM(BE134:BE259)),  2) + SUM(#REF!)), 2)</f>
        <v>#REF!</v>
      </c>
      <c r="G35" s="29"/>
      <c r="H35" s="29"/>
      <c r="I35" s="101">
        <v>0.2</v>
      </c>
      <c r="J35" s="100" t="e">
        <f>ROUND((ROUND(((SUM(BE134:BE259))*I35),  2) + (SUM(#REF!)*I35)), 2)</f>
        <v>#REF!</v>
      </c>
      <c r="K35" s="29"/>
      <c r="L35" s="3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 x14ac:dyDescent="0.2">
      <c r="A36" s="29"/>
      <c r="B36" s="30"/>
      <c r="C36" s="29"/>
      <c r="D36" s="29"/>
      <c r="E36" s="24" t="s">
        <v>43</v>
      </c>
      <c r="F36" s="100" t="e">
        <f>ROUND((ROUND((SUM(BF134:BF259)),  2) + SUM(#REF!)), 2)</f>
        <v>#REF!</v>
      </c>
      <c r="G36" s="29"/>
      <c r="H36" s="29"/>
      <c r="I36" s="101">
        <v>0.2</v>
      </c>
      <c r="J36" s="100" t="e">
        <f>ROUND((ROUND(((SUM(BF134:BF259))*I36),  2) + (SUM(#REF!)*I36)), 2)</f>
        <v>#REF!</v>
      </c>
      <c r="K36" s="29"/>
      <c r="L36" s="3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 x14ac:dyDescent="0.2">
      <c r="A37" s="29"/>
      <c r="B37" s="30"/>
      <c r="C37" s="29"/>
      <c r="D37" s="29"/>
      <c r="E37" s="24" t="s">
        <v>44</v>
      </c>
      <c r="F37" s="100" t="e">
        <f>ROUND((ROUND((SUM(BG134:BG259)),  2) + SUM(#REF!)), 2)</f>
        <v>#REF!</v>
      </c>
      <c r="G37" s="29"/>
      <c r="H37" s="29"/>
      <c r="I37" s="101">
        <v>0.2</v>
      </c>
      <c r="J37" s="100">
        <f>0</f>
        <v>0</v>
      </c>
      <c r="K37" s="29"/>
      <c r="L37" s="3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 x14ac:dyDescent="0.2">
      <c r="A38" s="29"/>
      <c r="B38" s="30"/>
      <c r="C38" s="29"/>
      <c r="D38" s="29"/>
      <c r="E38" s="24" t="s">
        <v>45</v>
      </c>
      <c r="F38" s="100" t="e">
        <f>ROUND((ROUND((SUM(BH134:BH259)),  2) + SUM(#REF!)), 2)</f>
        <v>#REF!</v>
      </c>
      <c r="G38" s="29"/>
      <c r="H38" s="29"/>
      <c r="I38" s="101">
        <v>0.2</v>
      </c>
      <c r="J38" s="100">
        <f>0</f>
        <v>0</v>
      </c>
      <c r="K38" s="29"/>
      <c r="L38" s="3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 x14ac:dyDescent="0.2">
      <c r="A39" s="29"/>
      <c r="B39" s="30"/>
      <c r="C39" s="29"/>
      <c r="D39" s="29"/>
      <c r="E39" s="24" t="s">
        <v>46</v>
      </c>
      <c r="F39" s="100" t="e">
        <f>ROUND((ROUND((SUM(BI134:BI259)),  2) + SUM(#REF!)), 2)</f>
        <v>#REF!</v>
      </c>
      <c r="G39" s="29"/>
      <c r="H39" s="29"/>
      <c r="I39" s="101">
        <v>0</v>
      </c>
      <c r="J39" s="100">
        <f>0</f>
        <v>0</v>
      </c>
      <c r="K39" s="29"/>
      <c r="L39" s="3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 x14ac:dyDescent="0.2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3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 x14ac:dyDescent="0.2">
      <c r="A41" s="29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 x14ac:dyDescent="0.2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3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 x14ac:dyDescent="0.2">
      <c r="B43" s="17"/>
      <c r="L43" s="17"/>
    </row>
    <row r="44" spans="1:31" s="1" customFormat="1" ht="14.4" customHeight="1" x14ac:dyDescent="0.2">
      <c r="B44" s="17"/>
      <c r="L44" s="17"/>
    </row>
    <row r="45" spans="1:31" s="1" customFormat="1" ht="14.4" customHeight="1" x14ac:dyDescent="0.2">
      <c r="B45" s="17"/>
      <c r="L45" s="17"/>
    </row>
    <row r="46" spans="1:31" s="1" customFormat="1" ht="14.4" customHeight="1" x14ac:dyDescent="0.2">
      <c r="B46" s="17"/>
      <c r="L46" s="17"/>
    </row>
    <row r="47" spans="1:31" s="1" customFormat="1" ht="14.4" customHeight="1" x14ac:dyDescent="0.2">
      <c r="B47" s="17"/>
      <c r="L47" s="17"/>
    </row>
    <row r="48" spans="1:31" s="1" customFormat="1" ht="14.4" customHeight="1" x14ac:dyDescent="0.2">
      <c r="B48" s="17"/>
      <c r="L48" s="17"/>
    </row>
    <row r="49" spans="1:31" s="1" customFormat="1" ht="14.4" customHeight="1" x14ac:dyDescent="0.2">
      <c r="B49" s="17"/>
      <c r="L49" s="17"/>
    </row>
    <row r="50" spans="1:31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1" x14ac:dyDescent="0.2">
      <c r="B51" s="17"/>
      <c r="L51" s="17"/>
    </row>
    <row r="52" spans="1:31" x14ac:dyDescent="0.2">
      <c r="B52" s="17"/>
      <c r="L52" s="17"/>
    </row>
    <row r="53" spans="1:31" x14ac:dyDescent="0.2">
      <c r="B53" s="17"/>
      <c r="L53" s="17"/>
    </row>
    <row r="54" spans="1:31" x14ac:dyDescent="0.2">
      <c r="B54" s="17"/>
      <c r="L54" s="17"/>
    </row>
    <row r="55" spans="1:31" x14ac:dyDescent="0.2">
      <c r="B55" s="17"/>
      <c r="L55" s="17"/>
    </row>
    <row r="56" spans="1:31" x14ac:dyDescent="0.2">
      <c r="B56" s="17"/>
      <c r="L56" s="17"/>
    </row>
    <row r="57" spans="1:31" x14ac:dyDescent="0.2">
      <c r="B57" s="17"/>
      <c r="L57" s="17"/>
    </row>
    <row r="58" spans="1:31" x14ac:dyDescent="0.2">
      <c r="B58" s="17"/>
      <c r="L58" s="17"/>
    </row>
    <row r="59" spans="1:31" x14ac:dyDescent="0.2">
      <c r="B59" s="17"/>
      <c r="L59" s="17"/>
    </row>
    <row r="60" spans="1:31" x14ac:dyDescent="0.2">
      <c r="B60" s="17"/>
      <c r="L60" s="17"/>
    </row>
    <row r="61" spans="1:31" s="2" customFormat="1" ht="13.2" x14ac:dyDescent="0.2">
      <c r="A61" s="29"/>
      <c r="B61" s="30"/>
      <c r="C61" s="29"/>
      <c r="D61" s="41" t="s">
        <v>52</v>
      </c>
      <c r="E61" s="32"/>
      <c r="F61" s="108" t="s">
        <v>53</v>
      </c>
      <c r="G61" s="41" t="s">
        <v>52</v>
      </c>
      <c r="H61" s="32"/>
      <c r="I61" s="32"/>
      <c r="J61" s="109" t="s">
        <v>53</v>
      </c>
      <c r="K61" s="32"/>
      <c r="L61" s="38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x14ac:dyDescent="0.2">
      <c r="B62" s="17"/>
      <c r="L62" s="17"/>
    </row>
    <row r="63" spans="1:31" x14ac:dyDescent="0.2">
      <c r="B63" s="17"/>
      <c r="L63" s="17"/>
    </row>
    <row r="64" spans="1:31" x14ac:dyDescent="0.2">
      <c r="B64" s="17"/>
      <c r="L64" s="17"/>
    </row>
    <row r="65" spans="1:31" s="2" customFormat="1" ht="13.2" x14ac:dyDescent="0.2">
      <c r="A65" s="29"/>
      <c r="B65" s="30"/>
      <c r="C65" s="29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x14ac:dyDescent="0.2">
      <c r="B66" s="17"/>
      <c r="L66" s="17"/>
    </row>
    <row r="67" spans="1:31" x14ac:dyDescent="0.2">
      <c r="B67" s="17"/>
      <c r="L67" s="17"/>
    </row>
    <row r="68" spans="1:31" x14ac:dyDescent="0.2">
      <c r="B68" s="17"/>
      <c r="L68" s="17"/>
    </row>
    <row r="69" spans="1:31" x14ac:dyDescent="0.2">
      <c r="B69" s="17"/>
      <c r="L69" s="17"/>
    </row>
    <row r="70" spans="1:31" x14ac:dyDescent="0.2">
      <c r="B70" s="17"/>
      <c r="L70" s="17"/>
    </row>
    <row r="71" spans="1:31" x14ac:dyDescent="0.2">
      <c r="B71" s="17"/>
      <c r="L71" s="17"/>
    </row>
    <row r="72" spans="1:31" x14ac:dyDescent="0.2">
      <c r="B72" s="17"/>
      <c r="L72" s="17"/>
    </row>
    <row r="73" spans="1:31" x14ac:dyDescent="0.2">
      <c r="B73" s="17"/>
      <c r="L73" s="17"/>
    </row>
    <row r="74" spans="1:31" x14ac:dyDescent="0.2">
      <c r="B74" s="17"/>
      <c r="L74" s="17"/>
    </row>
    <row r="75" spans="1:31" x14ac:dyDescent="0.2">
      <c r="B75" s="17"/>
      <c r="L75" s="17"/>
    </row>
    <row r="76" spans="1:31" s="2" customFormat="1" ht="13.2" x14ac:dyDescent="0.2">
      <c r="A76" s="29"/>
      <c r="B76" s="30"/>
      <c r="C76" s="29"/>
      <c r="D76" s="41" t="s">
        <v>52</v>
      </c>
      <c r="E76" s="32"/>
      <c r="F76" s="108" t="s">
        <v>53</v>
      </c>
      <c r="G76" s="41" t="s">
        <v>52</v>
      </c>
      <c r="H76" s="32"/>
      <c r="I76" s="32"/>
      <c r="J76" s="109" t="s">
        <v>53</v>
      </c>
      <c r="K76" s="32"/>
      <c r="L76" s="38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 x14ac:dyDescent="0.2">
      <c r="A77" s="29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 x14ac:dyDescent="0.2">
      <c r="A81" s="29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 x14ac:dyDescent="0.2">
      <c r="A82" s="29"/>
      <c r="B82" s="30"/>
      <c r="C82" s="18" t="s">
        <v>205</v>
      </c>
      <c r="D82" s="29"/>
      <c r="E82" s="29"/>
      <c r="F82" s="29"/>
      <c r="G82" s="29"/>
      <c r="H82" s="29"/>
      <c r="I82" s="29"/>
      <c r="J82" s="29"/>
      <c r="K82" s="29"/>
      <c r="L82" s="38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 x14ac:dyDescent="0.2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38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 x14ac:dyDescent="0.2">
      <c r="A84" s="29"/>
      <c r="B84" s="30"/>
      <c r="C84" s="24" t="s">
        <v>15</v>
      </c>
      <c r="D84" s="29"/>
      <c r="E84" s="29"/>
      <c r="F84" s="29"/>
      <c r="G84" s="29"/>
      <c r="H84" s="29"/>
      <c r="I84" s="29"/>
      <c r="J84" s="29"/>
      <c r="K84" s="29"/>
      <c r="L84" s="38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 x14ac:dyDescent="0.2">
      <c r="A85" s="29"/>
      <c r="B85" s="30"/>
      <c r="C85" s="29"/>
      <c r="D85" s="29"/>
      <c r="E85" s="241" t="str">
        <f>E7</f>
        <v>SOŠ hotelových služieb a dopravy – modernizácia odborného vzdelávania</v>
      </c>
      <c r="F85" s="242"/>
      <c r="G85" s="242"/>
      <c r="H85" s="242"/>
      <c r="I85" s="29"/>
      <c r="J85" s="29"/>
      <c r="K85" s="29"/>
      <c r="L85" s="38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 x14ac:dyDescent="0.2">
      <c r="B86" s="17"/>
      <c r="C86" s="24" t="s">
        <v>201</v>
      </c>
      <c r="L86" s="17"/>
    </row>
    <row r="87" spans="1:31" s="2" customFormat="1" ht="34.5" customHeight="1" x14ac:dyDescent="0.2">
      <c r="A87" s="29"/>
      <c r="B87" s="30"/>
      <c r="C87" s="29"/>
      <c r="D87" s="29"/>
      <c r="E87" s="241" t="s">
        <v>4825</v>
      </c>
      <c r="F87" s="240"/>
      <c r="G87" s="240"/>
      <c r="H87" s="240"/>
      <c r="I87" s="29"/>
      <c r="J87" s="29"/>
      <c r="K87" s="29"/>
      <c r="L87" s="38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 x14ac:dyDescent="0.2">
      <c r="A88" s="29"/>
      <c r="B88" s="30"/>
      <c r="C88" s="24" t="s">
        <v>203</v>
      </c>
      <c r="D88" s="29"/>
      <c r="E88" s="29"/>
      <c r="F88" s="29"/>
      <c r="G88" s="29"/>
      <c r="H88" s="29"/>
      <c r="I88" s="29"/>
      <c r="J88" s="29"/>
      <c r="K88" s="29"/>
      <c r="L88" s="38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27" customHeight="1" x14ac:dyDescent="0.2">
      <c r="A89" s="29"/>
      <c r="B89" s="30"/>
      <c r="C89" s="29"/>
      <c r="D89" s="29"/>
      <c r="E89" s="214" t="str">
        <f>E11</f>
        <v xml:space="preserve">SO 01.2_U - Úprava potrubných rozvodov </v>
      </c>
      <c r="F89" s="240"/>
      <c r="G89" s="240"/>
      <c r="H89" s="240"/>
      <c r="I89" s="29"/>
      <c r="J89" s="29"/>
      <c r="K89" s="29"/>
      <c r="L89" s="38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 x14ac:dyDescent="0.2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38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 x14ac:dyDescent="0.2">
      <c r="A91" s="29"/>
      <c r="B91" s="30"/>
      <c r="C91" s="24" t="s">
        <v>19</v>
      </c>
      <c r="D91" s="29"/>
      <c r="E91" s="29"/>
      <c r="F91" s="22" t="str">
        <f>F14</f>
        <v>Lučenec</v>
      </c>
      <c r="G91" s="29"/>
      <c r="H91" s="29"/>
      <c r="I91" s="24" t="s">
        <v>21</v>
      </c>
      <c r="J91" s="51">
        <f>IF(J14="","",J14)</f>
        <v>44354</v>
      </c>
      <c r="K91" s="29"/>
      <c r="L91" s="38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 x14ac:dyDescent="0.2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3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 x14ac:dyDescent="0.2">
      <c r="A93" s="29"/>
      <c r="B93" s="30"/>
      <c r="C93" s="24" t="s">
        <v>22</v>
      </c>
      <c r="D93" s="29"/>
      <c r="E93" s="29"/>
      <c r="F93" s="22" t="str">
        <f>E17</f>
        <v>Banskobystrický samosprávny kraj</v>
      </c>
      <c r="G93" s="29"/>
      <c r="H93" s="29"/>
      <c r="I93" s="24" t="s">
        <v>28</v>
      </c>
      <c r="J93" s="27" t="str">
        <f>E23</f>
        <v>DESIGN ENGINEERING, a.s.</v>
      </c>
      <c r="K93" s="29"/>
      <c r="L93" s="3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 x14ac:dyDescent="0.2">
      <c r="A94" s="29"/>
      <c r="B94" s="30"/>
      <c r="C94" s="24" t="s">
        <v>26</v>
      </c>
      <c r="D94" s="29"/>
      <c r="E94" s="29"/>
      <c r="F94" s="22" t="str">
        <f>IF(E20="","",E20)</f>
        <v>Vyplň údaj</v>
      </c>
      <c r="G94" s="29"/>
      <c r="H94" s="29"/>
      <c r="I94" s="24" t="s">
        <v>33</v>
      </c>
      <c r="J94" s="27" t="str">
        <f>E26</f>
        <v xml:space="preserve"> </v>
      </c>
      <c r="K94" s="29"/>
      <c r="L94" s="3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 x14ac:dyDescent="0.2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3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 x14ac:dyDescent="0.2">
      <c r="A96" s="29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 x14ac:dyDescent="0.2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3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 x14ac:dyDescent="0.2">
      <c r="A98" s="29"/>
      <c r="B98" s="30"/>
      <c r="C98" s="112" t="s">
        <v>208</v>
      </c>
      <c r="D98" s="29"/>
      <c r="E98" s="29"/>
      <c r="F98" s="29"/>
      <c r="G98" s="29"/>
      <c r="H98" s="29"/>
      <c r="I98" s="29"/>
      <c r="J98" s="67">
        <f>J134</f>
        <v>0</v>
      </c>
      <c r="K98" s="29"/>
      <c r="L98" s="3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209</v>
      </c>
    </row>
    <row r="99" spans="1:47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J135</f>
        <v>0</v>
      </c>
      <c r="L99" s="113"/>
    </row>
    <row r="100" spans="1:47" s="10" customFormat="1" ht="19.95" customHeight="1" x14ac:dyDescent="0.2">
      <c r="B100" s="117"/>
      <c r="D100" s="118" t="s">
        <v>1670</v>
      </c>
      <c r="E100" s="119"/>
      <c r="F100" s="119"/>
      <c r="G100" s="119"/>
      <c r="H100" s="119"/>
      <c r="I100" s="119"/>
      <c r="J100" s="120">
        <f>J136</f>
        <v>0</v>
      </c>
      <c r="L100" s="117"/>
    </row>
    <row r="101" spans="1:47" s="9" customFormat="1" ht="24.9" customHeight="1" x14ac:dyDescent="0.2">
      <c r="B101" s="113"/>
      <c r="D101" s="114" t="s">
        <v>1276</v>
      </c>
      <c r="E101" s="115"/>
      <c r="F101" s="115"/>
      <c r="G101" s="115"/>
      <c r="H101" s="115"/>
      <c r="I101" s="115"/>
      <c r="J101" s="116">
        <f>J142</f>
        <v>0</v>
      </c>
      <c r="L101" s="113"/>
    </row>
    <row r="102" spans="1:47" s="10" customFormat="1" ht="19.95" customHeight="1" x14ac:dyDescent="0.2">
      <c r="B102" s="117"/>
      <c r="D102" s="118" t="s">
        <v>1278</v>
      </c>
      <c r="E102" s="119"/>
      <c r="F102" s="119"/>
      <c r="G102" s="119"/>
      <c r="H102" s="119"/>
      <c r="I102" s="119"/>
      <c r="J102" s="120">
        <f>J143</f>
        <v>0</v>
      </c>
      <c r="L102" s="117"/>
    </row>
    <row r="103" spans="1:47" s="10" customFormat="1" ht="19.95" customHeight="1" x14ac:dyDescent="0.2">
      <c r="B103" s="117"/>
      <c r="D103" s="118" t="s">
        <v>1833</v>
      </c>
      <c r="E103" s="119"/>
      <c r="F103" s="119"/>
      <c r="G103" s="119"/>
      <c r="H103" s="119"/>
      <c r="I103" s="119"/>
      <c r="J103" s="120">
        <f>J170</f>
        <v>0</v>
      </c>
      <c r="L103" s="117"/>
    </row>
    <row r="104" spans="1:47" s="10" customFormat="1" ht="19.95" customHeight="1" x14ac:dyDescent="0.2">
      <c r="B104" s="117"/>
      <c r="D104" s="118" t="s">
        <v>1834</v>
      </c>
      <c r="E104" s="119"/>
      <c r="F104" s="119"/>
      <c r="G104" s="119"/>
      <c r="H104" s="119"/>
      <c r="I104" s="119"/>
      <c r="J104" s="120">
        <f>J207</f>
        <v>0</v>
      </c>
      <c r="L104" s="117"/>
    </row>
    <row r="105" spans="1:47" s="10" customFormat="1" ht="19.95" customHeight="1" x14ac:dyDescent="0.2">
      <c r="B105" s="117"/>
      <c r="D105" s="118" t="s">
        <v>1835</v>
      </c>
      <c r="E105" s="119"/>
      <c r="F105" s="119"/>
      <c r="G105" s="119"/>
      <c r="H105" s="119"/>
      <c r="I105" s="119"/>
      <c r="J105" s="120">
        <f>J223</f>
        <v>0</v>
      </c>
      <c r="L105" s="117"/>
    </row>
    <row r="106" spans="1:47" s="10" customFormat="1" ht="19.95" customHeight="1" x14ac:dyDescent="0.2">
      <c r="B106" s="117"/>
      <c r="D106" s="118" t="s">
        <v>1836</v>
      </c>
      <c r="E106" s="119"/>
      <c r="F106" s="119"/>
      <c r="G106" s="119"/>
      <c r="H106" s="119"/>
      <c r="I106" s="119"/>
      <c r="J106" s="120">
        <f>J228</f>
        <v>0</v>
      </c>
      <c r="L106" s="117"/>
    </row>
    <row r="107" spans="1:47" s="10" customFormat="1" ht="19.95" customHeight="1" x14ac:dyDescent="0.2">
      <c r="B107" s="117"/>
      <c r="D107" s="118" t="s">
        <v>1837</v>
      </c>
      <c r="E107" s="119"/>
      <c r="F107" s="119"/>
      <c r="G107" s="119"/>
      <c r="H107" s="119"/>
      <c r="I107" s="119"/>
      <c r="J107" s="120">
        <f>J234</f>
        <v>0</v>
      </c>
      <c r="L107" s="117"/>
    </row>
    <row r="108" spans="1:47" s="10" customFormat="1" ht="19.95" customHeight="1" x14ac:dyDescent="0.2">
      <c r="B108" s="117"/>
      <c r="D108" s="118" t="s">
        <v>1838</v>
      </c>
      <c r="E108" s="119"/>
      <c r="F108" s="119"/>
      <c r="G108" s="119"/>
      <c r="H108" s="119"/>
      <c r="I108" s="119"/>
      <c r="J108" s="120">
        <f>J243</f>
        <v>0</v>
      </c>
      <c r="L108" s="117"/>
    </row>
    <row r="109" spans="1:47" s="10" customFormat="1" ht="19.95" customHeight="1" x14ac:dyDescent="0.2">
      <c r="B109" s="117"/>
      <c r="D109" s="118" t="s">
        <v>1282</v>
      </c>
      <c r="E109" s="119"/>
      <c r="F109" s="119"/>
      <c r="G109" s="119"/>
      <c r="H109" s="119"/>
      <c r="I109" s="119"/>
      <c r="J109" s="120">
        <f>J248</f>
        <v>0</v>
      </c>
      <c r="L109" s="117"/>
    </row>
    <row r="110" spans="1:47" s="9" customFormat="1" ht="24.9" customHeight="1" x14ac:dyDescent="0.2">
      <c r="B110" s="113"/>
      <c r="D110" s="114" t="s">
        <v>1061</v>
      </c>
      <c r="E110" s="115"/>
      <c r="F110" s="115"/>
      <c r="G110" s="115"/>
      <c r="H110" s="115"/>
      <c r="I110" s="115"/>
      <c r="J110" s="116">
        <f>J252</f>
        <v>0</v>
      </c>
      <c r="L110" s="113"/>
    </row>
    <row r="111" spans="1:47" s="9" customFormat="1" ht="24.9" customHeight="1" x14ac:dyDescent="0.2">
      <c r="B111" s="113"/>
      <c r="D111" s="114" t="s">
        <v>1673</v>
      </c>
      <c r="E111" s="115"/>
      <c r="F111" s="115"/>
      <c r="G111" s="115"/>
      <c r="H111" s="115"/>
      <c r="I111" s="115"/>
      <c r="J111" s="116">
        <f>J253</f>
        <v>0</v>
      </c>
      <c r="L111" s="113"/>
    </row>
    <row r="112" spans="1:47" s="9" customFormat="1" ht="24.9" customHeight="1" x14ac:dyDescent="0.2">
      <c r="B112" s="113"/>
      <c r="D112" s="114" t="s">
        <v>222</v>
      </c>
      <c r="E112" s="115"/>
      <c r="F112" s="115"/>
      <c r="G112" s="115"/>
      <c r="H112" s="115"/>
      <c r="I112" s="115"/>
      <c r="J112" s="116">
        <f>J256</f>
        <v>0</v>
      </c>
      <c r="L112" s="113"/>
    </row>
    <row r="113" spans="1:31" s="2" customFormat="1" ht="21.75" customHeight="1" x14ac:dyDescent="0.2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3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" customHeight="1" x14ac:dyDescent="0.2">
      <c r="A114" s="29"/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3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" customHeight="1" x14ac:dyDescent="0.2">
      <c r="A118" s="29"/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3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" customHeight="1" x14ac:dyDescent="0.2">
      <c r="A119" s="29"/>
      <c r="B119" s="30"/>
      <c r="C119" s="18" t="s">
        <v>224</v>
      </c>
      <c r="D119" s="29"/>
      <c r="E119" s="29"/>
      <c r="F119" s="29"/>
      <c r="G119" s="29"/>
      <c r="H119" s="29"/>
      <c r="I119" s="29"/>
      <c r="J119" s="29"/>
      <c r="K119" s="29"/>
      <c r="L119" s="3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 x14ac:dyDescent="0.2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3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 x14ac:dyDescent="0.2">
      <c r="A121" s="29"/>
      <c r="B121" s="30"/>
      <c r="C121" s="24" t="s">
        <v>15</v>
      </c>
      <c r="D121" s="29"/>
      <c r="E121" s="29"/>
      <c r="F121" s="29"/>
      <c r="G121" s="29"/>
      <c r="H121" s="29"/>
      <c r="I121" s="29"/>
      <c r="J121" s="29"/>
      <c r="K121" s="29"/>
      <c r="L121" s="3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 x14ac:dyDescent="0.2">
      <c r="A122" s="29"/>
      <c r="B122" s="30"/>
      <c r="C122" s="29"/>
      <c r="D122" s="29"/>
      <c r="E122" s="241" t="str">
        <f>E7</f>
        <v>SOŠ hotelových služieb a dopravy – modernizácia odborného vzdelávania</v>
      </c>
      <c r="F122" s="242"/>
      <c r="G122" s="242"/>
      <c r="H122" s="242"/>
      <c r="I122" s="29"/>
      <c r="J122" s="29"/>
      <c r="K122" s="29"/>
      <c r="L122" s="3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 x14ac:dyDescent="0.2">
      <c r="B123" s="17"/>
      <c r="C123" s="24" t="s">
        <v>201</v>
      </c>
      <c r="L123" s="17"/>
    </row>
    <row r="124" spans="1:31" s="2" customFormat="1" ht="33.75" customHeight="1" x14ac:dyDescent="0.2">
      <c r="A124" s="29"/>
      <c r="B124" s="30"/>
      <c r="C124" s="29"/>
      <c r="D124" s="29"/>
      <c r="E124" s="241" t="s">
        <v>4825</v>
      </c>
      <c r="F124" s="240"/>
      <c r="G124" s="240"/>
      <c r="H124" s="240"/>
      <c r="I124" s="29"/>
      <c r="J124" s="29"/>
      <c r="K124" s="29"/>
      <c r="L124" s="3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 x14ac:dyDescent="0.2">
      <c r="A125" s="29"/>
      <c r="B125" s="30"/>
      <c r="C125" s="24" t="s">
        <v>203</v>
      </c>
      <c r="D125" s="29"/>
      <c r="E125" s="29"/>
      <c r="F125" s="29"/>
      <c r="G125" s="29"/>
      <c r="H125" s="29"/>
      <c r="I125" s="29"/>
      <c r="J125" s="29"/>
      <c r="K125" s="29"/>
      <c r="L125" s="3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" customHeight="1" x14ac:dyDescent="0.2">
      <c r="A126" s="29"/>
      <c r="B126" s="30"/>
      <c r="C126" s="29"/>
      <c r="D126" s="29"/>
      <c r="E126" s="214" t="str">
        <f>E11</f>
        <v xml:space="preserve">SO 01.2_U - Úprava potrubných rozvodov </v>
      </c>
      <c r="F126" s="240"/>
      <c r="G126" s="240"/>
      <c r="H126" s="240"/>
      <c r="I126" s="29"/>
      <c r="J126" s="29"/>
      <c r="K126" s="29"/>
      <c r="L126" s="3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 x14ac:dyDescent="0.2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3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 x14ac:dyDescent="0.2">
      <c r="A128" s="29"/>
      <c r="B128" s="30"/>
      <c r="C128" s="24" t="s">
        <v>19</v>
      </c>
      <c r="D128" s="29"/>
      <c r="E128" s="29"/>
      <c r="F128" s="22" t="str">
        <f>F14</f>
        <v>Lučenec</v>
      </c>
      <c r="G128" s="29"/>
      <c r="H128" s="29"/>
      <c r="I128" s="24" t="s">
        <v>21</v>
      </c>
      <c r="J128" s="51">
        <f>IF(J14="","",J14)</f>
        <v>44354</v>
      </c>
      <c r="K128" s="29"/>
      <c r="L128" s="3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 x14ac:dyDescent="0.2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3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65" customHeight="1" x14ac:dyDescent="0.2">
      <c r="A130" s="29"/>
      <c r="B130" s="30"/>
      <c r="C130" s="24" t="s">
        <v>22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28</v>
      </c>
      <c r="J130" s="27" t="str">
        <f>E23</f>
        <v>DESIGN ENGINEERING, a.s.</v>
      </c>
      <c r="K130" s="29"/>
      <c r="L130" s="3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15" customHeight="1" x14ac:dyDescent="0.2">
      <c r="A131" s="29"/>
      <c r="B131" s="30"/>
      <c r="C131" s="24" t="s">
        <v>26</v>
      </c>
      <c r="D131" s="29"/>
      <c r="E131" s="29"/>
      <c r="F131" s="22" t="str">
        <f>IF(E20="","",E20)</f>
        <v>Vyplň údaj</v>
      </c>
      <c r="G131" s="29"/>
      <c r="H131" s="29"/>
      <c r="I131" s="24" t="s">
        <v>33</v>
      </c>
      <c r="J131" s="27" t="str">
        <f>E26</f>
        <v xml:space="preserve"> </v>
      </c>
      <c r="K131" s="29"/>
      <c r="L131" s="3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 x14ac:dyDescent="0.2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3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 x14ac:dyDescent="0.2">
      <c r="A133" s="123"/>
      <c r="B133" s="124"/>
      <c r="C133" s="125" t="s">
        <v>225</v>
      </c>
      <c r="D133" s="126" t="s">
        <v>62</v>
      </c>
      <c r="E133" s="126" t="s">
        <v>58</v>
      </c>
      <c r="F133" s="126" t="s">
        <v>59</v>
      </c>
      <c r="G133" s="126" t="s">
        <v>226</v>
      </c>
      <c r="H133" s="126" t="s">
        <v>227</v>
      </c>
      <c r="I133" s="126" t="s">
        <v>228</v>
      </c>
      <c r="J133" s="127" t="s">
        <v>207</v>
      </c>
      <c r="K133" s="128" t="s">
        <v>229</v>
      </c>
      <c r="L133" s="129"/>
      <c r="M133" s="58" t="s">
        <v>1</v>
      </c>
      <c r="N133" s="59" t="s">
        <v>41</v>
      </c>
      <c r="O133" s="59" t="s">
        <v>230</v>
      </c>
      <c r="P133" s="59" t="s">
        <v>231</v>
      </c>
      <c r="Q133" s="59" t="s">
        <v>232</v>
      </c>
      <c r="R133" s="59" t="s">
        <v>233</v>
      </c>
      <c r="S133" s="59" t="s">
        <v>234</v>
      </c>
      <c r="T133" s="60" t="s">
        <v>235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</row>
    <row r="134" spans="1:65" s="2" customFormat="1" ht="22.95" customHeight="1" x14ac:dyDescent="0.3">
      <c r="A134" s="29"/>
      <c r="B134" s="30"/>
      <c r="C134" s="65" t="s">
        <v>208</v>
      </c>
      <c r="D134" s="29"/>
      <c r="E134" s="29"/>
      <c r="F134" s="29"/>
      <c r="G134" s="29"/>
      <c r="H134" s="29"/>
      <c r="I134" s="29"/>
      <c r="J134" s="130">
        <f>J135+J142+J252</f>
        <v>0</v>
      </c>
      <c r="K134" s="29"/>
      <c r="L134" s="30"/>
      <c r="M134" s="61"/>
      <c r="N134" s="52"/>
      <c r="O134" s="62"/>
      <c r="P134" s="131" t="e">
        <f>P135+P142+P252+P253+P256+#REF!</f>
        <v>#REF!</v>
      </c>
      <c r="Q134" s="62"/>
      <c r="R134" s="131" t="e">
        <f>R135+R142+R252+R253+R256+#REF!</f>
        <v>#REF!</v>
      </c>
      <c r="S134" s="62"/>
      <c r="T134" s="132" t="e">
        <f>T135+T142+T252+T253+T256+#REF!</f>
        <v>#REF!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76</v>
      </c>
      <c r="AU134" s="14" t="s">
        <v>209</v>
      </c>
      <c r="BK134" s="133" t="e">
        <f>BK135+BK142+BK252+BK253+BK256+#REF!</f>
        <v>#REF!</v>
      </c>
    </row>
    <row r="135" spans="1:65" s="12" customFormat="1" ht="25.95" customHeight="1" x14ac:dyDescent="0.25">
      <c r="B135" s="134"/>
      <c r="D135" s="135" t="s">
        <v>76</v>
      </c>
      <c r="E135" s="136"/>
      <c r="F135" s="136" t="s">
        <v>1291</v>
      </c>
      <c r="I135" s="137"/>
      <c r="J135" s="122">
        <f>BK135</f>
        <v>0</v>
      </c>
      <c r="L135" s="134"/>
      <c r="M135" s="138"/>
      <c r="N135" s="139"/>
      <c r="O135" s="139"/>
      <c r="P135" s="140">
        <f>P136</f>
        <v>0</v>
      </c>
      <c r="Q135" s="139"/>
      <c r="R135" s="140">
        <f>R136</f>
        <v>0</v>
      </c>
      <c r="S135" s="139"/>
      <c r="T135" s="141">
        <f>T136</f>
        <v>0</v>
      </c>
      <c r="AR135" s="135" t="s">
        <v>83</v>
      </c>
      <c r="AT135" s="142" t="s">
        <v>76</v>
      </c>
      <c r="AU135" s="142" t="s">
        <v>77</v>
      </c>
      <c r="AY135" s="135" t="s">
        <v>237</v>
      </c>
      <c r="BK135" s="143">
        <f>BK136</f>
        <v>0</v>
      </c>
    </row>
    <row r="136" spans="1:65" s="12" customFormat="1" ht="22.95" customHeight="1" x14ac:dyDescent="0.25">
      <c r="B136" s="134"/>
      <c r="D136" s="135" t="s">
        <v>76</v>
      </c>
      <c r="E136" s="144"/>
      <c r="F136" s="144" t="s">
        <v>1674</v>
      </c>
      <c r="I136" s="137"/>
      <c r="J136" s="145">
        <f>BK136</f>
        <v>0</v>
      </c>
      <c r="L136" s="134"/>
      <c r="M136" s="138"/>
      <c r="N136" s="139"/>
      <c r="O136" s="139"/>
      <c r="P136" s="140">
        <f>SUM(P137:P141)</f>
        <v>0</v>
      </c>
      <c r="Q136" s="139"/>
      <c r="R136" s="140">
        <f>SUM(R137:R141)</f>
        <v>0</v>
      </c>
      <c r="S136" s="139"/>
      <c r="T136" s="141">
        <f>SUM(T137:T141)</f>
        <v>0</v>
      </c>
      <c r="AR136" s="135" t="s">
        <v>83</v>
      </c>
      <c r="AT136" s="142" t="s">
        <v>76</v>
      </c>
      <c r="AU136" s="142" t="s">
        <v>83</v>
      </c>
      <c r="AY136" s="135" t="s">
        <v>237</v>
      </c>
      <c r="BK136" s="143">
        <f>SUM(BK137:BK141)</f>
        <v>0</v>
      </c>
    </row>
    <row r="137" spans="1:65" s="2" customFormat="1" ht="21.75" customHeight="1" x14ac:dyDescent="0.2">
      <c r="A137" s="29"/>
      <c r="B137" s="146"/>
      <c r="C137" s="147" t="s">
        <v>83</v>
      </c>
      <c r="D137" s="147" t="s">
        <v>240</v>
      </c>
      <c r="E137" s="148"/>
      <c r="F137" s="149" t="s">
        <v>272</v>
      </c>
      <c r="G137" s="150" t="s">
        <v>266</v>
      </c>
      <c r="H137" s="151">
        <v>4.7720000000000002</v>
      </c>
      <c r="I137" s="152"/>
      <c r="J137" s="153">
        <f>ROUND(I137*H137,2)</f>
        <v>0</v>
      </c>
      <c r="K137" s="154"/>
      <c r="L137" s="30"/>
      <c r="M137" s="155" t="s">
        <v>1</v>
      </c>
      <c r="N137" s="156" t="s">
        <v>43</v>
      </c>
      <c r="O137" s="54"/>
      <c r="P137" s="157">
        <f>O137*H137</f>
        <v>0</v>
      </c>
      <c r="Q137" s="157">
        <v>0</v>
      </c>
      <c r="R137" s="157">
        <f>Q137*H137</f>
        <v>0</v>
      </c>
      <c r="S137" s="157">
        <v>0</v>
      </c>
      <c r="T137" s="158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59" t="s">
        <v>243</v>
      </c>
      <c r="AT137" s="159" t="s">
        <v>240</v>
      </c>
      <c r="AU137" s="159" t="s">
        <v>89</v>
      </c>
      <c r="AY137" s="14" t="s">
        <v>237</v>
      </c>
      <c r="BE137" s="160">
        <f>IF(N137="základná",J137,0)</f>
        <v>0</v>
      </c>
      <c r="BF137" s="160">
        <f>IF(N137="znížená",J137,0)</f>
        <v>0</v>
      </c>
      <c r="BG137" s="160">
        <f>IF(N137="zákl. prenesená",J137,0)</f>
        <v>0</v>
      </c>
      <c r="BH137" s="160">
        <f>IF(N137="zníž. prenesená",J137,0)</f>
        <v>0</v>
      </c>
      <c r="BI137" s="160">
        <f>IF(N137="nulová",J137,0)</f>
        <v>0</v>
      </c>
      <c r="BJ137" s="14" t="s">
        <v>89</v>
      </c>
      <c r="BK137" s="160">
        <f>ROUND(I137*H137,2)</f>
        <v>0</v>
      </c>
      <c r="BL137" s="14" t="s">
        <v>243</v>
      </c>
      <c r="BM137" s="159" t="s">
        <v>1839</v>
      </c>
    </row>
    <row r="138" spans="1:65" s="2" customFormat="1" ht="21.75" customHeight="1" x14ac:dyDescent="0.2">
      <c r="A138" s="29"/>
      <c r="B138" s="146"/>
      <c r="C138" s="147" t="s">
        <v>89</v>
      </c>
      <c r="D138" s="147" t="s">
        <v>240</v>
      </c>
      <c r="E138" s="148"/>
      <c r="F138" s="149" t="s">
        <v>275</v>
      </c>
      <c r="G138" s="150" t="s">
        <v>266</v>
      </c>
      <c r="H138" s="151">
        <v>57.264000000000003</v>
      </c>
      <c r="I138" s="152"/>
      <c r="J138" s="153">
        <f>ROUND(I138*H138,2)</f>
        <v>0</v>
      </c>
      <c r="K138" s="154"/>
      <c r="L138" s="30"/>
      <c r="M138" s="155" t="s">
        <v>1</v>
      </c>
      <c r="N138" s="156" t="s">
        <v>43</v>
      </c>
      <c r="O138" s="54"/>
      <c r="P138" s="157">
        <f>O138*H138</f>
        <v>0</v>
      </c>
      <c r="Q138" s="157">
        <v>0</v>
      </c>
      <c r="R138" s="157">
        <f>Q138*H138</f>
        <v>0</v>
      </c>
      <c r="S138" s="157">
        <v>0</v>
      </c>
      <c r="T138" s="158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59" t="s">
        <v>243</v>
      </c>
      <c r="AT138" s="159" t="s">
        <v>240</v>
      </c>
      <c r="AU138" s="159" t="s">
        <v>89</v>
      </c>
      <c r="AY138" s="14" t="s">
        <v>237</v>
      </c>
      <c r="BE138" s="160">
        <f>IF(N138="základná",J138,0)</f>
        <v>0</v>
      </c>
      <c r="BF138" s="160">
        <f>IF(N138="znížená",J138,0)</f>
        <v>0</v>
      </c>
      <c r="BG138" s="160">
        <f>IF(N138="zákl. prenesená",J138,0)</f>
        <v>0</v>
      </c>
      <c r="BH138" s="160">
        <f>IF(N138="zníž. prenesená",J138,0)</f>
        <v>0</v>
      </c>
      <c r="BI138" s="160">
        <f>IF(N138="nulová",J138,0)</f>
        <v>0</v>
      </c>
      <c r="BJ138" s="14" t="s">
        <v>89</v>
      </c>
      <c r="BK138" s="160">
        <f>ROUND(I138*H138,2)</f>
        <v>0</v>
      </c>
      <c r="BL138" s="14" t="s">
        <v>243</v>
      </c>
      <c r="BM138" s="159" t="s">
        <v>1840</v>
      </c>
    </row>
    <row r="139" spans="1:65" s="2" customFormat="1" ht="21.75" customHeight="1" x14ac:dyDescent="0.2">
      <c r="A139" s="29"/>
      <c r="B139" s="146"/>
      <c r="C139" s="147" t="s">
        <v>247</v>
      </c>
      <c r="D139" s="147" t="s">
        <v>240</v>
      </c>
      <c r="E139" s="148"/>
      <c r="F139" s="149" t="s">
        <v>278</v>
      </c>
      <c r="G139" s="150" t="s">
        <v>266</v>
      </c>
      <c r="H139" s="151">
        <v>4.7720000000000002</v>
      </c>
      <c r="I139" s="152"/>
      <c r="J139" s="153">
        <f>ROUND(I139*H139,2)</f>
        <v>0</v>
      </c>
      <c r="K139" s="154"/>
      <c r="L139" s="30"/>
      <c r="M139" s="155" t="s">
        <v>1</v>
      </c>
      <c r="N139" s="156" t="s">
        <v>43</v>
      </c>
      <c r="O139" s="54"/>
      <c r="P139" s="157">
        <f>O139*H139</f>
        <v>0</v>
      </c>
      <c r="Q139" s="157">
        <v>0</v>
      </c>
      <c r="R139" s="157">
        <f>Q139*H139</f>
        <v>0</v>
      </c>
      <c r="S139" s="157">
        <v>0</v>
      </c>
      <c r="T139" s="158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59" t="s">
        <v>243</v>
      </c>
      <c r="AT139" s="159" t="s">
        <v>240</v>
      </c>
      <c r="AU139" s="159" t="s">
        <v>89</v>
      </c>
      <c r="AY139" s="14" t="s">
        <v>237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4" t="s">
        <v>89</v>
      </c>
      <c r="BK139" s="160">
        <f>ROUND(I139*H139,2)</f>
        <v>0</v>
      </c>
      <c r="BL139" s="14" t="s">
        <v>243</v>
      </c>
      <c r="BM139" s="159" t="s">
        <v>1841</v>
      </c>
    </row>
    <row r="140" spans="1:65" s="2" customFormat="1" ht="21.75" customHeight="1" x14ac:dyDescent="0.2">
      <c r="A140" s="29"/>
      <c r="B140" s="146"/>
      <c r="C140" s="147" t="s">
        <v>243</v>
      </c>
      <c r="D140" s="147" t="s">
        <v>240</v>
      </c>
      <c r="E140" s="148"/>
      <c r="F140" s="149" t="s">
        <v>1457</v>
      </c>
      <c r="G140" s="150" t="s">
        <v>266</v>
      </c>
      <c r="H140" s="151">
        <v>4.7720000000000002</v>
      </c>
      <c r="I140" s="152"/>
      <c r="J140" s="153">
        <f>ROUND(I140*H140,2)</f>
        <v>0</v>
      </c>
      <c r="K140" s="154"/>
      <c r="L140" s="30"/>
      <c r="M140" s="155" t="s">
        <v>1</v>
      </c>
      <c r="N140" s="156" t="s">
        <v>43</v>
      </c>
      <c r="O140" s="54"/>
      <c r="P140" s="157">
        <f>O140*H140</f>
        <v>0</v>
      </c>
      <c r="Q140" s="157">
        <v>0</v>
      </c>
      <c r="R140" s="157">
        <f>Q140*H140</f>
        <v>0</v>
      </c>
      <c r="S140" s="157">
        <v>0</v>
      </c>
      <c r="T140" s="158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59" t="s">
        <v>243</v>
      </c>
      <c r="AT140" s="159" t="s">
        <v>240</v>
      </c>
      <c r="AU140" s="159" t="s">
        <v>89</v>
      </c>
      <c r="AY140" s="14" t="s">
        <v>237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4" t="s">
        <v>89</v>
      </c>
      <c r="BK140" s="160">
        <f>ROUND(I140*H140,2)</f>
        <v>0</v>
      </c>
      <c r="BL140" s="14" t="s">
        <v>243</v>
      </c>
      <c r="BM140" s="159" t="s">
        <v>1842</v>
      </c>
    </row>
    <row r="141" spans="1:65" s="2" customFormat="1" ht="21.75" customHeight="1" x14ac:dyDescent="0.2">
      <c r="A141" s="29"/>
      <c r="B141" s="146"/>
      <c r="C141" s="147" t="s">
        <v>252</v>
      </c>
      <c r="D141" s="147" t="s">
        <v>240</v>
      </c>
      <c r="E141" s="148"/>
      <c r="F141" s="149" t="s">
        <v>287</v>
      </c>
      <c r="G141" s="150" t="s">
        <v>266</v>
      </c>
      <c r="H141" s="151">
        <v>4.7720000000000002</v>
      </c>
      <c r="I141" s="152"/>
      <c r="J141" s="153">
        <f>ROUND(I141*H141,2)</f>
        <v>0</v>
      </c>
      <c r="K141" s="154"/>
      <c r="L141" s="30"/>
      <c r="M141" s="155" t="s">
        <v>1</v>
      </c>
      <c r="N141" s="156" t="s">
        <v>43</v>
      </c>
      <c r="O141" s="54"/>
      <c r="P141" s="157">
        <f>O141*H141</f>
        <v>0</v>
      </c>
      <c r="Q141" s="157">
        <v>0</v>
      </c>
      <c r="R141" s="157">
        <f>Q141*H141</f>
        <v>0</v>
      </c>
      <c r="S141" s="157">
        <v>0</v>
      </c>
      <c r="T141" s="158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59" t="s">
        <v>243</v>
      </c>
      <c r="AT141" s="159" t="s">
        <v>240</v>
      </c>
      <c r="AU141" s="159" t="s">
        <v>89</v>
      </c>
      <c r="AY141" s="14" t="s">
        <v>237</v>
      </c>
      <c r="BE141" s="160">
        <f>IF(N141="základná",J141,0)</f>
        <v>0</v>
      </c>
      <c r="BF141" s="160">
        <f>IF(N141="znížená",J141,0)</f>
        <v>0</v>
      </c>
      <c r="BG141" s="160">
        <f>IF(N141="zákl. prenesená",J141,0)</f>
        <v>0</v>
      </c>
      <c r="BH141" s="160">
        <f>IF(N141="zníž. prenesená",J141,0)</f>
        <v>0</v>
      </c>
      <c r="BI141" s="160">
        <f>IF(N141="nulová",J141,0)</f>
        <v>0</v>
      </c>
      <c r="BJ141" s="14" t="s">
        <v>89</v>
      </c>
      <c r="BK141" s="160">
        <f>ROUND(I141*H141,2)</f>
        <v>0</v>
      </c>
      <c r="BL141" s="14" t="s">
        <v>243</v>
      </c>
      <c r="BM141" s="159" t="s">
        <v>1843</v>
      </c>
    </row>
    <row r="142" spans="1:65" s="12" customFormat="1" ht="25.95" customHeight="1" x14ac:dyDescent="0.25">
      <c r="B142" s="134"/>
      <c r="D142" s="135" t="s">
        <v>76</v>
      </c>
      <c r="E142" s="136"/>
      <c r="F142" s="136" t="s">
        <v>1462</v>
      </c>
      <c r="I142" s="137"/>
      <c r="J142" s="122">
        <f>BK142</f>
        <v>0</v>
      </c>
      <c r="L142" s="134"/>
      <c r="M142" s="138"/>
      <c r="N142" s="139"/>
      <c r="O142" s="139"/>
      <c r="P142" s="140">
        <f>P143+P170+P207+P223+P228+P234+P243+P248</f>
        <v>0</v>
      </c>
      <c r="Q142" s="139"/>
      <c r="R142" s="140">
        <f>R143+R170+R207+R223+R228+R234+R243+R248</f>
        <v>1.5374417600000003</v>
      </c>
      <c r="S142" s="139"/>
      <c r="T142" s="141">
        <f>T143+T170+T207+T223+T228+T234+T243+T248</f>
        <v>4.7717749999999999</v>
      </c>
      <c r="AR142" s="135" t="s">
        <v>89</v>
      </c>
      <c r="AT142" s="142" t="s">
        <v>76</v>
      </c>
      <c r="AU142" s="142" t="s">
        <v>77</v>
      </c>
      <c r="AY142" s="135" t="s">
        <v>237</v>
      </c>
      <c r="BK142" s="143">
        <f>BK143+BK170+BK207+BK223+BK228+BK234+BK243+BK248</f>
        <v>0</v>
      </c>
    </row>
    <row r="143" spans="1:65" s="12" customFormat="1" ht="22.95" customHeight="1" x14ac:dyDescent="0.25">
      <c r="B143" s="134"/>
      <c r="D143" s="135" t="s">
        <v>76</v>
      </c>
      <c r="E143" s="144"/>
      <c r="F143" s="144" t="s">
        <v>1470</v>
      </c>
      <c r="I143" s="137"/>
      <c r="J143" s="145">
        <f>BK143</f>
        <v>0</v>
      </c>
      <c r="L143" s="134"/>
      <c r="M143" s="138"/>
      <c r="N143" s="139"/>
      <c r="O143" s="139"/>
      <c r="P143" s="140">
        <f>SUM(P144:P169)</f>
        <v>0</v>
      </c>
      <c r="Q143" s="139"/>
      <c r="R143" s="140">
        <f>SUM(R144:R169)</f>
        <v>0.12807676000000001</v>
      </c>
      <c r="S143" s="139"/>
      <c r="T143" s="141">
        <f>SUM(T144:T169)</f>
        <v>0</v>
      </c>
      <c r="AR143" s="135" t="s">
        <v>89</v>
      </c>
      <c r="AT143" s="142" t="s">
        <v>76</v>
      </c>
      <c r="AU143" s="142" t="s">
        <v>83</v>
      </c>
      <c r="AY143" s="135" t="s">
        <v>237</v>
      </c>
      <c r="BK143" s="143">
        <f>SUM(BK144:BK169)</f>
        <v>0</v>
      </c>
    </row>
    <row r="144" spans="1:65" s="2" customFormat="1" ht="21.75" customHeight="1" x14ac:dyDescent="0.2">
      <c r="A144" s="29"/>
      <c r="B144" s="146"/>
      <c r="C144" s="147" t="s">
        <v>238</v>
      </c>
      <c r="D144" s="147" t="s">
        <v>240</v>
      </c>
      <c r="E144" s="148"/>
      <c r="F144" s="149" t="s">
        <v>1844</v>
      </c>
      <c r="G144" s="150" t="s">
        <v>376</v>
      </c>
      <c r="H144" s="151">
        <v>69.599999999999994</v>
      </c>
      <c r="I144" s="152"/>
      <c r="J144" s="153">
        <f t="shared" ref="J144:J169" si="0">ROUND(I144*H144,2)</f>
        <v>0</v>
      </c>
      <c r="K144" s="154"/>
      <c r="L144" s="30"/>
      <c r="M144" s="155" t="s">
        <v>1</v>
      </c>
      <c r="N144" s="156" t="s">
        <v>43</v>
      </c>
      <c r="O144" s="54"/>
      <c r="P144" s="157">
        <f t="shared" ref="P144:P169" si="1">O144*H144</f>
        <v>0</v>
      </c>
      <c r="Q144" s="157">
        <v>0</v>
      </c>
      <c r="R144" s="157">
        <f t="shared" ref="R144:R169" si="2">Q144*H144</f>
        <v>0</v>
      </c>
      <c r="S144" s="157">
        <v>0</v>
      </c>
      <c r="T144" s="158">
        <f t="shared" ref="T144:T169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59" t="s">
        <v>286</v>
      </c>
      <c r="AT144" s="159" t="s">
        <v>240</v>
      </c>
      <c r="AU144" s="159" t="s">
        <v>89</v>
      </c>
      <c r="AY144" s="14" t="s">
        <v>237</v>
      </c>
      <c r="BE144" s="160">
        <f t="shared" ref="BE144:BE169" si="4">IF(N144="základná",J144,0)</f>
        <v>0</v>
      </c>
      <c r="BF144" s="160">
        <f t="shared" ref="BF144:BF169" si="5">IF(N144="znížená",J144,0)</f>
        <v>0</v>
      </c>
      <c r="BG144" s="160">
        <f t="shared" ref="BG144:BG169" si="6">IF(N144="zákl. prenesená",J144,0)</f>
        <v>0</v>
      </c>
      <c r="BH144" s="160">
        <f t="shared" ref="BH144:BH169" si="7">IF(N144="zníž. prenesená",J144,0)</f>
        <v>0</v>
      </c>
      <c r="BI144" s="160">
        <f t="shared" ref="BI144:BI169" si="8">IF(N144="nulová",J144,0)</f>
        <v>0</v>
      </c>
      <c r="BJ144" s="14" t="s">
        <v>89</v>
      </c>
      <c r="BK144" s="160">
        <f t="shared" ref="BK144:BK169" si="9">ROUND(I144*H144,2)</f>
        <v>0</v>
      </c>
      <c r="BL144" s="14" t="s">
        <v>286</v>
      </c>
      <c r="BM144" s="159" t="s">
        <v>1845</v>
      </c>
    </row>
    <row r="145" spans="1:65" s="2" customFormat="1" ht="21.75" customHeight="1" x14ac:dyDescent="0.2">
      <c r="A145" s="29"/>
      <c r="B145" s="146"/>
      <c r="C145" s="161" t="s">
        <v>259</v>
      </c>
      <c r="D145" s="161" t="s">
        <v>310</v>
      </c>
      <c r="E145" s="162"/>
      <c r="F145" s="163" t="s">
        <v>1846</v>
      </c>
      <c r="G145" s="164" t="s">
        <v>376</v>
      </c>
      <c r="H145" s="165">
        <v>23.6</v>
      </c>
      <c r="I145" s="166"/>
      <c r="J145" s="167">
        <f t="shared" si="0"/>
        <v>0</v>
      </c>
      <c r="K145" s="168"/>
      <c r="L145" s="169"/>
      <c r="M145" s="170" t="s">
        <v>1</v>
      </c>
      <c r="N145" s="171" t="s">
        <v>43</v>
      </c>
      <c r="O145" s="54"/>
      <c r="P145" s="157">
        <f t="shared" si="1"/>
        <v>0</v>
      </c>
      <c r="Q145" s="157">
        <v>9.0000000000000006E-5</v>
      </c>
      <c r="R145" s="157">
        <f t="shared" si="2"/>
        <v>2.1240000000000005E-3</v>
      </c>
      <c r="S145" s="157">
        <v>0</v>
      </c>
      <c r="T145" s="158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59" t="s">
        <v>312</v>
      </c>
      <c r="AT145" s="159" t="s">
        <v>310</v>
      </c>
      <c r="AU145" s="159" t="s">
        <v>89</v>
      </c>
      <c r="AY145" s="14" t="s">
        <v>237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4" t="s">
        <v>89</v>
      </c>
      <c r="BK145" s="160">
        <f t="shared" si="9"/>
        <v>0</v>
      </c>
      <c r="BL145" s="14" t="s">
        <v>286</v>
      </c>
      <c r="BM145" s="159" t="s">
        <v>1847</v>
      </c>
    </row>
    <row r="146" spans="1:65" s="2" customFormat="1" ht="21.75" customHeight="1" x14ac:dyDescent="0.2">
      <c r="A146" s="29"/>
      <c r="B146" s="146"/>
      <c r="C146" s="161" t="s">
        <v>262</v>
      </c>
      <c r="D146" s="161" t="s">
        <v>310</v>
      </c>
      <c r="E146" s="162"/>
      <c r="F146" s="163" t="s">
        <v>1848</v>
      </c>
      <c r="G146" s="164" t="s">
        <v>376</v>
      </c>
      <c r="H146" s="165">
        <v>3</v>
      </c>
      <c r="I146" s="166"/>
      <c r="J146" s="167">
        <f t="shared" si="0"/>
        <v>0</v>
      </c>
      <c r="K146" s="168"/>
      <c r="L146" s="169"/>
      <c r="M146" s="170" t="s">
        <v>1</v>
      </c>
      <c r="N146" s="171" t="s">
        <v>43</v>
      </c>
      <c r="O146" s="54"/>
      <c r="P146" s="157">
        <f t="shared" si="1"/>
        <v>0</v>
      </c>
      <c r="Q146" s="157">
        <v>4.0000000000000003E-5</v>
      </c>
      <c r="R146" s="157">
        <f t="shared" si="2"/>
        <v>1.2000000000000002E-4</v>
      </c>
      <c r="S146" s="157">
        <v>0</v>
      </c>
      <c r="T146" s="158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59" t="s">
        <v>312</v>
      </c>
      <c r="AT146" s="159" t="s">
        <v>310</v>
      </c>
      <c r="AU146" s="159" t="s">
        <v>89</v>
      </c>
      <c r="AY146" s="14" t="s">
        <v>237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4" t="s">
        <v>89</v>
      </c>
      <c r="BK146" s="160">
        <f t="shared" si="9"/>
        <v>0</v>
      </c>
      <c r="BL146" s="14" t="s">
        <v>286</v>
      </c>
      <c r="BM146" s="159" t="s">
        <v>1849</v>
      </c>
    </row>
    <row r="147" spans="1:65" s="2" customFormat="1" ht="21.75" customHeight="1" x14ac:dyDescent="0.2">
      <c r="A147" s="29"/>
      <c r="B147" s="146"/>
      <c r="C147" s="161" t="s">
        <v>257</v>
      </c>
      <c r="D147" s="161" t="s">
        <v>310</v>
      </c>
      <c r="E147" s="162"/>
      <c r="F147" s="163" t="s">
        <v>1850</v>
      </c>
      <c r="G147" s="164" t="s">
        <v>376</v>
      </c>
      <c r="H147" s="165">
        <v>43</v>
      </c>
      <c r="I147" s="166"/>
      <c r="J147" s="167">
        <f t="shared" si="0"/>
        <v>0</v>
      </c>
      <c r="K147" s="168"/>
      <c r="L147" s="169"/>
      <c r="M147" s="170" t="s">
        <v>1</v>
      </c>
      <c r="N147" s="171" t="s">
        <v>43</v>
      </c>
      <c r="O147" s="54"/>
      <c r="P147" s="157">
        <f t="shared" si="1"/>
        <v>0</v>
      </c>
      <c r="Q147" s="157">
        <v>1.0000000000000001E-5</v>
      </c>
      <c r="R147" s="157">
        <f t="shared" si="2"/>
        <v>4.3000000000000004E-4</v>
      </c>
      <c r="S147" s="157">
        <v>0</v>
      </c>
      <c r="T147" s="158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59" t="s">
        <v>312</v>
      </c>
      <c r="AT147" s="159" t="s">
        <v>310</v>
      </c>
      <c r="AU147" s="159" t="s">
        <v>89</v>
      </c>
      <c r="AY147" s="14" t="s">
        <v>237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4" t="s">
        <v>89</v>
      </c>
      <c r="BK147" s="160">
        <f t="shared" si="9"/>
        <v>0</v>
      </c>
      <c r="BL147" s="14" t="s">
        <v>286</v>
      </c>
      <c r="BM147" s="159" t="s">
        <v>1851</v>
      </c>
    </row>
    <row r="148" spans="1:65" s="2" customFormat="1" ht="21.75" customHeight="1" x14ac:dyDescent="0.2">
      <c r="A148" s="29"/>
      <c r="B148" s="146"/>
      <c r="C148" s="147" t="s">
        <v>268</v>
      </c>
      <c r="D148" s="147" t="s">
        <v>240</v>
      </c>
      <c r="E148" s="148"/>
      <c r="F148" s="149" t="s">
        <v>1852</v>
      </c>
      <c r="G148" s="150" t="s">
        <v>376</v>
      </c>
      <c r="H148" s="151">
        <v>64</v>
      </c>
      <c r="I148" s="152"/>
      <c r="J148" s="153">
        <f t="shared" si="0"/>
        <v>0</v>
      </c>
      <c r="K148" s="154"/>
      <c r="L148" s="30"/>
      <c r="M148" s="155" t="s">
        <v>1</v>
      </c>
      <c r="N148" s="156" t="s">
        <v>43</v>
      </c>
      <c r="O148" s="54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59" t="s">
        <v>286</v>
      </c>
      <c r="AT148" s="159" t="s">
        <v>240</v>
      </c>
      <c r="AU148" s="159" t="s">
        <v>89</v>
      </c>
      <c r="AY148" s="14" t="s">
        <v>237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4" t="s">
        <v>89</v>
      </c>
      <c r="BK148" s="160">
        <f t="shared" si="9"/>
        <v>0</v>
      </c>
      <c r="BL148" s="14" t="s">
        <v>286</v>
      </c>
      <c r="BM148" s="159" t="s">
        <v>1853</v>
      </c>
    </row>
    <row r="149" spans="1:65" s="2" customFormat="1" ht="21.75" customHeight="1" x14ac:dyDescent="0.2">
      <c r="A149" s="29"/>
      <c r="B149" s="146"/>
      <c r="C149" s="161" t="s">
        <v>271</v>
      </c>
      <c r="D149" s="161" t="s">
        <v>310</v>
      </c>
      <c r="E149" s="162"/>
      <c r="F149" s="163" t="s">
        <v>1854</v>
      </c>
      <c r="G149" s="164" t="s">
        <v>376</v>
      </c>
      <c r="H149" s="165">
        <v>64</v>
      </c>
      <c r="I149" s="166"/>
      <c r="J149" s="167">
        <f t="shared" si="0"/>
        <v>0</v>
      </c>
      <c r="K149" s="168"/>
      <c r="L149" s="169"/>
      <c r="M149" s="170" t="s">
        <v>1</v>
      </c>
      <c r="N149" s="171" t="s">
        <v>43</v>
      </c>
      <c r="O149" s="54"/>
      <c r="P149" s="157">
        <f t="shared" si="1"/>
        <v>0</v>
      </c>
      <c r="Q149" s="157">
        <v>2.7999999999999998E-4</v>
      </c>
      <c r="R149" s="157">
        <f t="shared" si="2"/>
        <v>1.7919999999999998E-2</v>
      </c>
      <c r="S149" s="157">
        <v>0</v>
      </c>
      <c r="T149" s="158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59" t="s">
        <v>312</v>
      </c>
      <c r="AT149" s="159" t="s">
        <v>310</v>
      </c>
      <c r="AU149" s="159" t="s">
        <v>89</v>
      </c>
      <c r="AY149" s="14" t="s">
        <v>237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4" t="s">
        <v>89</v>
      </c>
      <c r="BK149" s="160">
        <f t="shared" si="9"/>
        <v>0</v>
      </c>
      <c r="BL149" s="14" t="s">
        <v>286</v>
      </c>
      <c r="BM149" s="159" t="s">
        <v>1855</v>
      </c>
    </row>
    <row r="150" spans="1:65" s="2" customFormat="1" ht="33.75" customHeight="1" x14ac:dyDescent="0.2">
      <c r="A150" s="29"/>
      <c r="B150" s="146"/>
      <c r="C150" s="147" t="s">
        <v>274</v>
      </c>
      <c r="D150" s="147" t="s">
        <v>240</v>
      </c>
      <c r="E150" s="148"/>
      <c r="F150" s="149" t="s">
        <v>1856</v>
      </c>
      <c r="G150" s="150" t="s">
        <v>376</v>
      </c>
      <c r="H150" s="151">
        <v>22</v>
      </c>
      <c r="I150" s="152"/>
      <c r="J150" s="153">
        <f t="shared" si="0"/>
        <v>0</v>
      </c>
      <c r="K150" s="154"/>
      <c r="L150" s="30"/>
      <c r="M150" s="155" t="s">
        <v>1</v>
      </c>
      <c r="N150" s="156" t="s">
        <v>43</v>
      </c>
      <c r="O150" s="54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59" t="s">
        <v>286</v>
      </c>
      <c r="AT150" s="159" t="s">
        <v>240</v>
      </c>
      <c r="AU150" s="159" t="s">
        <v>89</v>
      </c>
      <c r="AY150" s="14" t="s">
        <v>237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4" t="s">
        <v>89</v>
      </c>
      <c r="BK150" s="160">
        <f t="shared" si="9"/>
        <v>0</v>
      </c>
      <c r="BL150" s="14" t="s">
        <v>286</v>
      </c>
      <c r="BM150" s="159" t="s">
        <v>1857</v>
      </c>
    </row>
    <row r="151" spans="1:65" s="2" customFormat="1" ht="21.75" customHeight="1" x14ac:dyDescent="0.2">
      <c r="A151" s="29"/>
      <c r="B151" s="146"/>
      <c r="C151" s="161" t="s">
        <v>277</v>
      </c>
      <c r="D151" s="161" t="s">
        <v>310</v>
      </c>
      <c r="E151" s="162"/>
      <c r="F151" s="163" t="s">
        <v>1858</v>
      </c>
      <c r="G151" s="164" t="s">
        <v>376</v>
      </c>
      <c r="H151" s="165">
        <v>22</v>
      </c>
      <c r="I151" s="166"/>
      <c r="J151" s="167">
        <f t="shared" si="0"/>
        <v>0</v>
      </c>
      <c r="K151" s="168"/>
      <c r="L151" s="169"/>
      <c r="M151" s="170" t="s">
        <v>1</v>
      </c>
      <c r="N151" s="171" t="s">
        <v>43</v>
      </c>
      <c r="O151" s="54"/>
      <c r="P151" s="157">
        <f t="shared" si="1"/>
        <v>0</v>
      </c>
      <c r="Q151" s="157">
        <v>5.0000000000000002E-5</v>
      </c>
      <c r="R151" s="157">
        <f t="shared" si="2"/>
        <v>1.1000000000000001E-3</v>
      </c>
      <c r="S151" s="157">
        <v>0</v>
      </c>
      <c r="T151" s="158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59" t="s">
        <v>312</v>
      </c>
      <c r="AT151" s="159" t="s">
        <v>310</v>
      </c>
      <c r="AU151" s="159" t="s">
        <v>89</v>
      </c>
      <c r="AY151" s="14" t="s">
        <v>237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4" t="s">
        <v>89</v>
      </c>
      <c r="BK151" s="160">
        <f t="shared" si="9"/>
        <v>0</v>
      </c>
      <c r="BL151" s="14" t="s">
        <v>286</v>
      </c>
      <c r="BM151" s="159" t="s">
        <v>1859</v>
      </c>
    </row>
    <row r="152" spans="1:65" s="2" customFormat="1" ht="21.75" customHeight="1" x14ac:dyDescent="0.2">
      <c r="A152" s="29"/>
      <c r="B152" s="146"/>
      <c r="C152" s="147" t="s">
        <v>280</v>
      </c>
      <c r="D152" s="147" t="s">
        <v>240</v>
      </c>
      <c r="E152" s="148"/>
      <c r="F152" s="149" t="s">
        <v>1860</v>
      </c>
      <c r="G152" s="150" t="s">
        <v>376</v>
      </c>
      <c r="H152" s="151">
        <v>257.39999999999998</v>
      </c>
      <c r="I152" s="152"/>
      <c r="J152" s="153">
        <f t="shared" si="0"/>
        <v>0</v>
      </c>
      <c r="K152" s="154"/>
      <c r="L152" s="30"/>
      <c r="M152" s="155" t="s">
        <v>1</v>
      </c>
      <c r="N152" s="156" t="s">
        <v>43</v>
      </c>
      <c r="O152" s="54"/>
      <c r="P152" s="157">
        <f t="shared" si="1"/>
        <v>0</v>
      </c>
      <c r="Q152" s="157">
        <v>2.0000000000000002E-5</v>
      </c>
      <c r="R152" s="157">
        <f t="shared" si="2"/>
        <v>5.1479999999999998E-3</v>
      </c>
      <c r="S152" s="157">
        <v>0</v>
      </c>
      <c r="T152" s="158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59" t="s">
        <v>286</v>
      </c>
      <c r="AT152" s="159" t="s">
        <v>240</v>
      </c>
      <c r="AU152" s="159" t="s">
        <v>89</v>
      </c>
      <c r="AY152" s="14" t="s">
        <v>237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4" t="s">
        <v>89</v>
      </c>
      <c r="BK152" s="160">
        <f t="shared" si="9"/>
        <v>0</v>
      </c>
      <c r="BL152" s="14" t="s">
        <v>286</v>
      </c>
      <c r="BM152" s="159" t="s">
        <v>1861</v>
      </c>
    </row>
    <row r="153" spans="1:65" s="2" customFormat="1" ht="21.75" customHeight="1" x14ac:dyDescent="0.2">
      <c r="A153" s="29"/>
      <c r="B153" s="146"/>
      <c r="C153" s="161" t="s">
        <v>283</v>
      </c>
      <c r="D153" s="161" t="s">
        <v>310</v>
      </c>
      <c r="E153" s="162"/>
      <c r="F153" s="163" t="s">
        <v>1862</v>
      </c>
      <c r="G153" s="164" t="s">
        <v>376</v>
      </c>
      <c r="H153" s="165">
        <v>66.3</v>
      </c>
      <c r="I153" s="166"/>
      <c r="J153" s="167">
        <f t="shared" si="0"/>
        <v>0</v>
      </c>
      <c r="K153" s="168"/>
      <c r="L153" s="169"/>
      <c r="M153" s="170" t="s">
        <v>1</v>
      </c>
      <c r="N153" s="171" t="s">
        <v>43</v>
      </c>
      <c r="O153" s="54"/>
      <c r="P153" s="157">
        <f t="shared" si="1"/>
        <v>0</v>
      </c>
      <c r="Q153" s="157">
        <v>1.0000000000000001E-5</v>
      </c>
      <c r="R153" s="157">
        <f t="shared" si="2"/>
        <v>6.6300000000000007E-4</v>
      </c>
      <c r="S153" s="157">
        <v>0</v>
      </c>
      <c r="T153" s="158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59" t="s">
        <v>312</v>
      </c>
      <c r="AT153" s="159" t="s">
        <v>310</v>
      </c>
      <c r="AU153" s="159" t="s">
        <v>89</v>
      </c>
      <c r="AY153" s="14" t="s">
        <v>237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4" t="s">
        <v>89</v>
      </c>
      <c r="BK153" s="160">
        <f t="shared" si="9"/>
        <v>0</v>
      </c>
      <c r="BL153" s="14" t="s">
        <v>286</v>
      </c>
      <c r="BM153" s="159" t="s">
        <v>1863</v>
      </c>
    </row>
    <row r="154" spans="1:65" s="2" customFormat="1" ht="21.75" customHeight="1" x14ac:dyDescent="0.2">
      <c r="A154" s="29"/>
      <c r="B154" s="146"/>
      <c r="C154" s="161" t="s">
        <v>286</v>
      </c>
      <c r="D154" s="161" t="s">
        <v>310</v>
      </c>
      <c r="E154" s="162"/>
      <c r="F154" s="163" t="s">
        <v>1864</v>
      </c>
      <c r="G154" s="164" t="s">
        <v>376</v>
      </c>
      <c r="H154" s="165">
        <v>37.74</v>
      </c>
      <c r="I154" s="166"/>
      <c r="J154" s="167">
        <f t="shared" si="0"/>
        <v>0</v>
      </c>
      <c r="K154" s="168"/>
      <c r="L154" s="169"/>
      <c r="M154" s="170" t="s">
        <v>1</v>
      </c>
      <c r="N154" s="171" t="s">
        <v>43</v>
      </c>
      <c r="O154" s="54"/>
      <c r="P154" s="157">
        <f t="shared" si="1"/>
        <v>0</v>
      </c>
      <c r="Q154" s="157">
        <v>8.0000000000000007E-5</v>
      </c>
      <c r="R154" s="157">
        <f t="shared" si="2"/>
        <v>3.0192000000000005E-3</v>
      </c>
      <c r="S154" s="157">
        <v>0</v>
      </c>
      <c r="T154" s="158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59" t="s">
        <v>312</v>
      </c>
      <c r="AT154" s="159" t="s">
        <v>310</v>
      </c>
      <c r="AU154" s="159" t="s">
        <v>89</v>
      </c>
      <c r="AY154" s="14" t="s">
        <v>237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4" t="s">
        <v>89</v>
      </c>
      <c r="BK154" s="160">
        <f t="shared" si="9"/>
        <v>0</v>
      </c>
      <c r="BL154" s="14" t="s">
        <v>286</v>
      </c>
      <c r="BM154" s="159" t="s">
        <v>1865</v>
      </c>
    </row>
    <row r="155" spans="1:65" s="2" customFormat="1" ht="21.75" customHeight="1" x14ac:dyDescent="0.2">
      <c r="A155" s="29"/>
      <c r="B155" s="146"/>
      <c r="C155" s="161" t="s">
        <v>291</v>
      </c>
      <c r="D155" s="161" t="s">
        <v>310</v>
      </c>
      <c r="E155" s="162"/>
      <c r="F155" s="163" t="s">
        <v>1866</v>
      </c>
      <c r="G155" s="164" t="s">
        <v>376</v>
      </c>
      <c r="H155" s="165">
        <v>96.9</v>
      </c>
      <c r="I155" s="166"/>
      <c r="J155" s="167">
        <f t="shared" si="0"/>
        <v>0</v>
      </c>
      <c r="K155" s="168"/>
      <c r="L155" s="169"/>
      <c r="M155" s="170" t="s">
        <v>1</v>
      </c>
      <c r="N155" s="171" t="s">
        <v>43</v>
      </c>
      <c r="O155" s="54"/>
      <c r="P155" s="157">
        <f t="shared" si="1"/>
        <v>0</v>
      </c>
      <c r="Q155" s="157">
        <v>1.3999999999999999E-4</v>
      </c>
      <c r="R155" s="157">
        <f t="shared" si="2"/>
        <v>1.3566E-2</v>
      </c>
      <c r="S155" s="157">
        <v>0</v>
      </c>
      <c r="T155" s="158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59" t="s">
        <v>312</v>
      </c>
      <c r="AT155" s="159" t="s">
        <v>310</v>
      </c>
      <c r="AU155" s="159" t="s">
        <v>89</v>
      </c>
      <c r="AY155" s="14" t="s">
        <v>237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4" t="s">
        <v>89</v>
      </c>
      <c r="BK155" s="160">
        <f t="shared" si="9"/>
        <v>0</v>
      </c>
      <c r="BL155" s="14" t="s">
        <v>286</v>
      </c>
      <c r="BM155" s="159" t="s">
        <v>1867</v>
      </c>
    </row>
    <row r="156" spans="1:65" s="2" customFormat="1" ht="21.75" customHeight="1" x14ac:dyDescent="0.2">
      <c r="A156" s="29"/>
      <c r="B156" s="146"/>
      <c r="C156" s="161" t="s">
        <v>294</v>
      </c>
      <c r="D156" s="161" t="s">
        <v>310</v>
      </c>
      <c r="E156" s="162"/>
      <c r="F156" s="163" t="s">
        <v>1868</v>
      </c>
      <c r="G156" s="164" t="s">
        <v>376</v>
      </c>
      <c r="H156" s="165">
        <v>42.228000000000002</v>
      </c>
      <c r="I156" s="166"/>
      <c r="J156" s="167">
        <f t="shared" si="0"/>
        <v>0</v>
      </c>
      <c r="K156" s="168"/>
      <c r="L156" s="169"/>
      <c r="M156" s="170" t="s">
        <v>1</v>
      </c>
      <c r="N156" s="171" t="s">
        <v>43</v>
      </c>
      <c r="O156" s="54"/>
      <c r="P156" s="157">
        <f t="shared" si="1"/>
        <v>0</v>
      </c>
      <c r="Q156" s="157">
        <v>2.0000000000000002E-5</v>
      </c>
      <c r="R156" s="157">
        <f t="shared" si="2"/>
        <v>8.4456000000000006E-4</v>
      </c>
      <c r="S156" s="157">
        <v>0</v>
      </c>
      <c r="T156" s="158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59" t="s">
        <v>312</v>
      </c>
      <c r="AT156" s="159" t="s">
        <v>310</v>
      </c>
      <c r="AU156" s="159" t="s">
        <v>89</v>
      </c>
      <c r="AY156" s="14" t="s">
        <v>237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4" t="s">
        <v>89</v>
      </c>
      <c r="BK156" s="160">
        <f t="shared" si="9"/>
        <v>0</v>
      </c>
      <c r="BL156" s="14" t="s">
        <v>286</v>
      </c>
      <c r="BM156" s="159" t="s">
        <v>1869</v>
      </c>
    </row>
    <row r="157" spans="1:65" s="2" customFormat="1" ht="21.75" customHeight="1" x14ac:dyDescent="0.2">
      <c r="A157" s="29"/>
      <c r="B157" s="146"/>
      <c r="C157" s="161" t="s">
        <v>297</v>
      </c>
      <c r="D157" s="161" t="s">
        <v>310</v>
      </c>
      <c r="E157" s="162"/>
      <c r="F157" s="163" t="s">
        <v>1870</v>
      </c>
      <c r="G157" s="164" t="s">
        <v>376</v>
      </c>
      <c r="H157" s="165">
        <v>19.38</v>
      </c>
      <c r="I157" s="166"/>
      <c r="J157" s="167">
        <f t="shared" si="0"/>
        <v>0</v>
      </c>
      <c r="K157" s="168"/>
      <c r="L157" s="169"/>
      <c r="M157" s="170" t="s">
        <v>1</v>
      </c>
      <c r="N157" s="171" t="s">
        <v>43</v>
      </c>
      <c r="O157" s="54"/>
      <c r="P157" s="157">
        <f t="shared" si="1"/>
        <v>0</v>
      </c>
      <c r="Q157" s="157">
        <v>4.0000000000000003E-5</v>
      </c>
      <c r="R157" s="157">
        <f t="shared" si="2"/>
        <v>7.7519999999999998E-4</v>
      </c>
      <c r="S157" s="157">
        <v>0</v>
      </c>
      <c r="T157" s="158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59" t="s">
        <v>312</v>
      </c>
      <c r="AT157" s="159" t="s">
        <v>310</v>
      </c>
      <c r="AU157" s="159" t="s">
        <v>89</v>
      </c>
      <c r="AY157" s="14" t="s">
        <v>237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4" t="s">
        <v>89</v>
      </c>
      <c r="BK157" s="160">
        <f t="shared" si="9"/>
        <v>0</v>
      </c>
      <c r="BL157" s="14" t="s">
        <v>286</v>
      </c>
      <c r="BM157" s="159" t="s">
        <v>1871</v>
      </c>
    </row>
    <row r="158" spans="1:65" s="2" customFormat="1" ht="21.75" customHeight="1" x14ac:dyDescent="0.2">
      <c r="A158" s="29"/>
      <c r="B158" s="146"/>
      <c r="C158" s="147" t="s">
        <v>7</v>
      </c>
      <c r="D158" s="147" t="s">
        <v>240</v>
      </c>
      <c r="E158" s="148"/>
      <c r="F158" s="149" t="s">
        <v>1872</v>
      </c>
      <c r="G158" s="150" t="s">
        <v>376</v>
      </c>
      <c r="H158" s="151">
        <v>123</v>
      </c>
      <c r="I158" s="152"/>
      <c r="J158" s="153">
        <f t="shared" si="0"/>
        <v>0</v>
      </c>
      <c r="K158" s="154"/>
      <c r="L158" s="30"/>
      <c r="M158" s="155" t="s">
        <v>1</v>
      </c>
      <c r="N158" s="156" t="s">
        <v>43</v>
      </c>
      <c r="O158" s="54"/>
      <c r="P158" s="157">
        <f t="shared" si="1"/>
        <v>0</v>
      </c>
      <c r="Q158" s="157">
        <v>2.0000000000000002E-5</v>
      </c>
      <c r="R158" s="157">
        <f t="shared" si="2"/>
        <v>2.4600000000000004E-3</v>
      </c>
      <c r="S158" s="157">
        <v>0</v>
      </c>
      <c r="T158" s="158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59" t="s">
        <v>286</v>
      </c>
      <c r="AT158" s="159" t="s">
        <v>240</v>
      </c>
      <c r="AU158" s="159" t="s">
        <v>89</v>
      </c>
      <c r="AY158" s="14" t="s">
        <v>237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4" t="s">
        <v>89</v>
      </c>
      <c r="BK158" s="160">
        <f t="shared" si="9"/>
        <v>0</v>
      </c>
      <c r="BL158" s="14" t="s">
        <v>286</v>
      </c>
      <c r="BM158" s="159" t="s">
        <v>1873</v>
      </c>
    </row>
    <row r="159" spans="1:65" s="2" customFormat="1" ht="21.75" customHeight="1" x14ac:dyDescent="0.2">
      <c r="A159" s="29"/>
      <c r="B159" s="146"/>
      <c r="C159" s="161" t="s">
        <v>305</v>
      </c>
      <c r="D159" s="161" t="s">
        <v>310</v>
      </c>
      <c r="E159" s="162"/>
      <c r="F159" s="163" t="s">
        <v>1874</v>
      </c>
      <c r="G159" s="164" t="s">
        <v>376</v>
      </c>
      <c r="H159" s="165">
        <v>51</v>
      </c>
      <c r="I159" s="166"/>
      <c r="J159" s="167">
        <f t="shared" si="0"/>
        <v>0</v>
      </c>
      <c r="K159" s="168"/>
      <c r="L159" s="169"/>
      <c r="M159" s="170" t="s">
        <v>1</v>
      </c>
      <c r="N159" s="171" t="s">
        <v>43</v>
      </c>
      <c r="O159" s="54"/>
      <c r="P159" s="157">
        <f t="shared" si="1"/>
        <v>0</v>
      </c>
      <c r="Q159" s="157">
        <v>9.0000000000000006E-5</v>
      </c>
      <c r="R159" s="157">
        <f t="shared" si="2"/>
        <v>4.5900000000000003E-3</v>
      </c>
      <c r="S159" s="157">
        <v>0</v>
      </c>
      <c r="T159" s="158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59" t="s">
        <v>312</v>
      </c>
      <c r="AT159" s="159" t="s">
        <v>310</v>
      </c>
      <c r="AU159" s="159" t="s">
        <v>89</v>
      </c>
      <c r="AY159" s="14" t="s">
        <v>237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4" t="s">
        <v>89</v>
      </c>
      <c r="BK159" s="160">
        <f t="shared" si="9"/>
        <v>0</v>
      </c>
      <c r="BL159" s="14" t="s">
        <v>286</v>
      </c>
      <c r="BM159" s="159" t="s">
        <v>1875</v>
      </c>
    </row>
    <row r="160" spans="1:65" s="2" customFormat="1" ht="21.75" customHeight="1" x14ac:dyDescent="0.2">
      <c r="A160" s="29"/>
      <c r="B160" s="146"/>
      <c r="C160" s="161" t="s">
        <v>309</v>
      </c>
      <c r="D160" s="161" t="s">
        <v>310</v>
      </c>
      <c r="E160" s="162"/>
      <c r="F160" s="163" t="s">
        <v>1876</v>
      </c>
      <c r="G160" s="164" t="s">
        <v>376</v>
      </c>
      <c r="H160" s="165">
        <v>74.459999999999994</v>
      </c>
      <c r="I160" s="166"/>
      <c r="J160" s="167">
        <f t="shared" si="0"/>
        <v>0</v>
      </c>
      <c r="K160" s="168"/>
      <c r="L160" s="169"/>
      <c r="M160" s="170" t="s">
        <v>1</v>
      </c>
      <c r="N160" s="171" t="s">
        <v>43</v>
      </c>
      <c r="O160" s="54"/>
      <c r="P160" s="157">
        <f t="shared" si="1"/>
        <v>0</v>
      </c>
      <c r="Q160" s="157">
        <v>1.8000000000000001E-4</v>
      </c>
      <c r="R160" s="157">
        <f t="shared" si="2"/>
        <v>1.3402799999999999E-2</v>
      </c>
      <c r="S160" s="157">
        <v>0</v>
      </c>
      <c r="T160" s="158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59" t="s">
        <v>312</v>
      </c>
      <c r="AT160" s="159" t="s">
        <v>310</v>
      </c>
      <c r="AU160" s="159" t="s">
        <v>89</v>
      </c>
      <c r="AY160" s="14" t="s">
        <v>237</v>
      </c>
      <c r="BE160" s="160">
        <f t="shared" si="4"/>
        <v>0</v>
      </c>
      <c r="BF160" s="160">
        <f t="shared" si="5"/>
        <v>0</v>
      </c>
      <c r="BG160" s="160">
        <f t="shared" si="6"/>
        <v>0</v>
      </c>
      <c r="BH160" s="160">
        <f t="shared" si="7"/>
        <v>0</v>
      </c>
      <c r="BI160" s="160">
        <f t="shared" si="8"/>
        <v>0</v>
      </c>
      <c r="BJ160" s="14" t="s">
        <v>89</v>
      </c>
      <c r="BK160" s="160">
        <f t="shared" si="9"/>
        <v>0</v>
      </c>
      <c r="BL160" s="14" t="s">
        <v>286</v>
      </c>
      <c r="BM160" s="159" t="s">
        <v>1877</v>
      </c>
    </row>
    <row r="161" spans="1:65" s="2" customFormat="1" ht="21.75" customHeight="1" x14ac:dyDescent="0.2">
      <c r="A161" s="29"/>
      <c r="B161" s="146"/>
      <c r="C161" s="147" t="s">
        <v>314</v>
      </c>
      <c r="D161" s="147" t="s">
        <v>240</v>
      </c>
      <c r="E161" s="148"/>
      <c r="F161" s="149" t="s">
        <v>1878</v>
      </c>
      <c r="G161" s="150" t="s">
        <v>376</v>
      </c>
      <c r="H161" s="151">
        <v>50</v>
      </c>
      <c r="I161" s="152"/>
      <c r="J161" s="153">
        <f t="shared" si="0"/>
        <v>0</v>
      </c>
      <c r="K161" s="154"/>
      <c r="L161" s="30"/>
      <c r="M161" s="155" t="s">
        <v>1</v>
      </c>
      <c r="N161" s="156" t="s">
        <v>43</v>
      </c>
      <c r="O161" s="54"/>
      <c r="P161" s="157">
        <f t="shared" si="1"/>
        <v>0</v>
      </c>
      <c r="Q161" s="157">
        <v>2.0000000000000002E-5</v>
      </c>
      <c r="R161" s="157">
        <f t="shared" si="2"/>
        <v>1E-3</v>
      </c>
      <c r="S161" s="157">
        <v>0</v>
      </c>
      <c r="T161" s="158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59" t="s">
        <v>286</v>
      </c>
      <c r="AT161" s="159" t="s">
        <v>240</v>
      </c>
      <c r="AU161" s="159" t="s">
        <v>89</v>
      </c>
      <c r="AY161" s="14" t="s">
        <v>237</v>
      </c>
      <c r="BE161" s="160">
        <f t="shared" si="4"/>
        <v>0</v>
      </c>
      <c r="BF161" s="160">
        <f t="shared" si="5"/>
        <v>0</v>
      </c>
      <c r="BG161" s="160">
        <f t="shared" si="6"/>
        <v>0</v>
      </c>
      <c r="BH161" s="160">
        <f t="shared" si="7"/>
        <v>0</v>
      </c>
      <c r="BI161" s="160">
        <f t="shared" si="8"/>
        <v>0</v>
      </c>
      <c r="BJ161" s="14" t="s">
        <v>89</v>
      </c>
      <c r="BK161" s="160">
        <f t="shared" si="9"/>
        <v>0</v>
      </c>
      <c r="BL161" s="14" t="s">
        <v>286</v>
      </c>
      <c r="BM161" s="159" t="s">
        <v>1879</v>
      </c>
    </row>
    <row r="162" spans="1:65" s="2" customFormat="1" ht="21.75" customHeight="1" x14ac:dyDescent="0.2">
      <c r="A162" s="29"/>
      <c r="B162" s="146"/>
      <c r="C162" s="161" t="s">
        <v>317</v>
      </c>
      <c r="D162" s="161" t="s">
        <v>310</v>
      </c>
      <c r="E162" s="162"/>
      <c r="F162" s="163" t="s">
        <v>1880</v>
      </c>
      <c r="G162" s="164" t="s">
        <v>376</v>
      </c>
      <c r="H162" s="165">
        <v>51</v>
      </c>
      <c r="I162" s="166"/>
      <c r="J162" s="167">
        <f t="shared" si="0"/>
        <v>0</v>
      </c>
      <c r="K162" s="168"/>
      <c r="L162" s="169"/>
      <c r="M162" s="170" t="s">
        <v>1</v>
      </c>
      <c r="N162" s="171" t="s">
        <v>43</v>
      </c>
      <c r="O162" s="54"/>
      <c r="P162" s="157">
        <f t="shared" si="1"/>
        <v>0</v>
      </c>
      <c r="Q162" s="157">
        <v>4.6000000000000001E-4</v>
      </c>
      <c r="R162" s="157">
        <f t="shared" si="2"/>
        <v>2.3460000000000002E-2</v>
      </c>
      <c r="S162" s="157">
        <v>0</v>
      </c>
      <c r="T162" s="158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59" t="s">
        <v>312</v>
      </c>
      <c r="AT162" s="159" t="s">
        <v>310</v>
      </c>
      <c r="AU162" s="159" t="s">
        <v>89</v>
      </c>
      <c r="AY162" s="14" t="s">
        <v>237</v>
      </c>
      <c r="BE162" s="160">
        <f t="shared" si="4"/>
        <v>0</v>
      </c>
      <c r="BF162" s="160">
        <f t="shared" si="5"/>
        <v>0</v>
      </c>
      <c r="BG162" s="160">
        <f t="shared" si="6"/>
        <v>0</v>
      </c>
      <c r="BH162" s="160">
        <f t="shared" si="7"/>
        <v>0</v>
      </c>
      <c r="BI162" s="160">
        <f t="shared" si="8"/>
        <v>0</v>
      </c>
      <c r="BJ162" s="14" t="s">
        <v>89</v>
      </c>
      <c r="BK162" s="160">
        <f t="shared" si="9"/>
        <v>0</v>
      </c>
      <c r="BL162" s="14" t="s">
        <v>286</v>
      </c>
      <c r="BM162" s="159" t="s">
        <v>1881</v>
      </c>
    </row>
    <row r="163" spans="1:65" s="2" customFormat="1" ht="21.75" customHeight="1" x14ac:dyDescent="0.2">
      <c r="A163" s="29"/>
      <c r="B163" s="146"/>
      <c r="C163" s="147" t="s">
        <v>320</v>
      </c>
      <c r="D163" s="147" t="s">
        <v>240</v>
      </c>
      <c r="E163" s="148"/>
      <c r="F163" s="149" t="s">
        <v>1882</v>
      </c>
      <c r="G163" s="150" t="s">
        <v>376</v>
      </c>
      <c r="H163" s="151">
        <v>130</v>
      </c>
      <c r="I163" s="152"/>
      <c r="J163" s="153">
        <f t="shared" si="0"/>
        <v>0</v>
      </c>
      <c r="K163" s="154"/>
      <c r="L163" s="30"/>
      <c r="M163" s="155" t="s">
        <v>1</v>
      </c>
      <c r="N163" s="156" t="s">
        <v>43</v>
      </c>
      <c r="O163" s="54"/>
      <c r="P163" s="157">
        <f t="shared" si="1"/>
        <v>0</v>
      </c>
      <c r="Q163" s="157">
        <v>4.0000000000000003E-5</v>
      </c>
      <c r="R163" s="157">
        <f t="shared" si="2"/>
        <v>5.2000000000000006E-3</v>
      </c>
      <c r="S163" s="157">
        <v>0</v>
      </c>
      <c r="T163" s="158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59" t="s">
        <v>286</v>
      </c>
      <c r="AT163" s="159" t="s">
        <v>240</v>
      </c>
      <c r="AU163" s="159" t="s">
        <v>89</v>
      </c>
      <c r="AY163" s="14" t="s">
        <v>237</v>
      </c>
      <c r="BE163" s="160">
        <f t="shared" si="4"/>
        <v>0</v>
      </c>
      <c r="BF163" s="160">
        <f t="shared" si="5"/>
        <v>0</v>
      </c>
      <c r="BG163" s="160">
        <f t="shared" si="6"/>
        <v>0</v>
      </c>
      <c r="BH163" s="160">
        <f t="shared" si="7"/>
        <v>0</v>
      </c>
      <c r="BI163" s="160">
        <f t="shared" si="8"/>
        <v>0</v>
      </c>
      <c r="BJ163" s="14" t="s">
        <v>89</v>
      </c>
      <c r="BK163" s="160">
        <f t="shared" si="9"/>
        <v>0</v>
      </c>
      <c r="BL163" s="14" t="s">
        <v>286</v>
      </c>
      <c r="BM163" s="159" t="s">
        <v>1883</v>
      </c>
    </row>
    <row r="164" spans="1:65" s="2" customFormat="1" ht="21.75" customHeight="1" x14ac:dyDescent="0.2">
      <c r="A164" s="29"/>
      <c r="B164" s="146"/>
      <c r="C164" s="161" t="s">
        <v>323</v>
      </c>
      <c r="D164" s="161" t="s">
        <v>310</v>
      </c>
      <c r="E164" s="162"/>
      <c r="F164" s="163" t="s">
        <v>1884</v>
      </c>
      <c r="G164" s="164" t="s">
        <v>376</v>
      </c>
      <c r="H164" s="165">
        <v>81.599999999999994</v>
      </c>
      <c r="I164" s="166"/>
      <c r="J164" s="167">
        <f t="shared" si="0"/>
        <v>0</v>
      </c>
      <c r="K164" s="168"/>
      <c r="L164" s="169"/>
      <c r="M164" s="170" t="s">
        <v>1</v>
      </c>
      <c r="N164" s="171" t="s">
        <v>43</v>
      </c>
      <c r="O164" s="54"/>
      <c r="P164" s="157">
        <f t="shared" si="1"/>
        <v>0</v>
      </c>
      <c r="Q164" s="157">
        <v>4.0000000000000003E-5</v>
      </c>
      <c r="R164" s="157">
        <f t="shared" si="2"/>
        <v>3.264E-3</v>
      </c>
      <c r="S164" s="157">
        <v>0</v>
      </c>
      <c r="T164" s="158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59" t="s">
        <v>312</v>
      </c>
      <c r="AT164" s="159" t="s">
        <v>310</v>
      </c>
      <c r="AU164" s="159" t="s">
        <v>89</v>
      </c>
      <c r="AY164" s="14" t="s">
        <v>237</v>
      </c>
      <c r="BE164" s="160">
        <f t="shared" si="4"/>
        <v>0</v>
      </c>
      <c r="BF164" s="160">
        <f t="shared" si="5"/>
        <v>0</v>
      </c>
      <c r="BG164" s="160">
        <f t="shared" si="6"/>
        <v>0</v>
      </c>
      <c r="BH164" s="160">
        <f t="shared" si="7"/>
        <v>0</v>
      </c>
      <c r="BI164" s="160">
        <f t="shared" si="8"/>
        <v>0</v>
      </c>
      <c r="BJ164" s="14" t="s">
        <v>89</v>
      </c>
      <c r="BK164" s="160">
        <f t="shared" si="9"/>
        <v>0</v>
      </c>
      <c r="BL164" s="14" t="s">
        <v>286</v>
      </c>
      <c r="BM164" s="159" t="s">
        <v>1885</v>
      </c>
    </row>
    <row r="165" spans="1:65" s="2" customFormat="1" ht="21.75" customHeight="1" x14ac:dyDescent="0.2">
      <c r="A165" s="29"/>
      <c r="B165" s="146"/>
      <c r="C165" s="161" t="s">
        <v>326</v>
      </c>
      <c r="D165" s="161" t="s">
        <v>310</v>
      </c>
      <c r="E165" s="162"/>
      <c r="F165" s="163" t="s">
        <v>1886</v>
      </c>
      <c r="G165" s="164" t="s">
        <v>376</v>
      </c>
      <c r="H165" s="165">
        <v>51</v>
      </c>
      <c r="I165" s="166"/>
      <c r="J165" s="167">
        <f t="shared" si="0"/>
        <v>0</v>
      </c>
      <c r="K165" s="168"/>
      <c r="L165" s="169"/>
      <c r="M165" s="170" t="s">
        <v>1</v>
      </c>
      <c r="N165" s="171" t="s">
        <v>43</v>
      </c>
      <c r="O165" s="54"/>
      <c r="P165" s="157">
        <f t="shared" si="1"/>
        <v>0</v>
      </c>
      <c r="Q165" s="157">
        <v>6.0000000000000002E-5</v>
      </c>
      <c r="R165" s="157">
        <f t="shared" si="2"/>
        <v>3.0600000000000002E-3</v>
      </c>
      <c r="S165" s="157">
        <v>0</v>
      </c>
      <c r="T165" s="158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59" t="s">
        <v>312</v>
      </c>
      <c r="AT165" s="159" t="s">
        <v>310</v>
      </c>
      <c r="AU165" s="159" t="s">
        <v>89</v>
      </c>
      <c r="AY165" s="14" t="s">
        <v>237</v>
      </c>
      <c r="BE165" s="160">
        <f t="shared" si="4"/>
        <v>0</v>
      </c>
      <c r="BF165" s="160">
        <f t="shared" si="5"/>
        <v>0</v>
      </c>
      <c r="BG165" s="160">
        <f t="shared" si="6"/>
        <v>0</v>
      </c>
      <c r="BH165" s="160">
        <f t="shared" si="7"/>
        <v>0</v>
      </c>
      <c r="BI165" s="160">
        <f t="shared" si="8"/>
        <v>0</v>
      </c>
      <c r="BJ165" s="14" t="s">
        <v>89</v>
      </c>
      <c r="BK165" s="160">
        <f t="shared" si="9"/>
        <v>0</v>
      </c>
      <c r="BL165" s="14" t="s">
        <v>286</v>
      </c>
      <c r="BM165" s="159" t="s">
        <v>1887</v>
      </c>
    </row>
    <row r="166" spans="1:65" s="2" customFormat="1" ht="21.75" customHeight="1" x14ac:dyDescent="0.2">
      <c r="A166" s="29"/>
      <c r="B166" s="146"/>
      <c r="C166" s="147" t="s">
        <v>329</v>
      </c>
      <c r="D166" s="147" t="s">
        <v>240</v>
      </c>
      <c r="E166" s="148"/>
      <c r="F166" s="149" t="s">
        <v>1888</v>
      </c>
      <c r="G166" s="150" t="s">
        <v>376</v>
      </c>
      <c r="H166" s="151">
        <v>100</v>
      </c>
      <c r="I166" s="152"/>
      <c r="J166" s="153">
        <f t="shared" si="0"/>
        <v>0</v>
      </c>
      <c r="K166" s="154"/>
      <c r="L166" s="30"/>
      <c r="M166" s="155" t="s">
        <v>1</v>
      </c>
      <c r="N166" s="156" t="s">
        <v>43</v>
      </c>
      <c r="O166" s="54"/>
      <c r="P166" s="157">
        <f t="shared" si="1"/>
        <v>0</v>
      </c>
      <c r="Q166" s="157">
        <v>4.0000000000000003E-5</v>
      </c>
      <c r="R166" s="157">
        <f t="shared" si="2"/>
        <v>4.0000000000000001E-3</v>
      </c>
      <c r="S166" s="157">
        <v>0</v>
      </c>
      <c r="T166" s="158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59" t="s">
        <v>286</v>
      </c>
      <c r="AT166" s="159" t="s">
        <v>240</v>
      </c>
      <c r="AU166" s="159" t="s">
        <v>89</v>
      </c>
      <c r="AY166" s="14" t="s">
        <v>237</v>
      </c>
      <c r="BE166" s="160">
        <f t="shared" si="4"/>
        <v>0</v>
      </c>
      <c r="BF166" s="160">
        <f t="shared" si="5"/>
        <v>0</v>
      </c>
      <c r="BG166" s="160">
        <f t="shared" si="6"/>
        <v>0</v>
      </c>
      <c r="BH166" s="160">
        <f t="shared" si="7"/>
        <v>0</v>
      </c>
      <c r="BI166" s="160">
        <f t="shared" si="8"/>
        <v>0</v>
      </c>
      <c r="BJ166" s="14" t="s">
        <v>89</v>
      </c>
      <c r="BK166" s="160">
        <f t="shared" si="9"/>
        <v>0</v>
      </c>
      <c r="BL166" s="14" t="s">
        <v>286</v>
      </c>
      <c r="BM166" s="159" t="s">
        <v>1889</v>
      </c>
    </row>
    <row r="167" spans="1:65" s="2" customFormat="1" ht="21.75" customHeight="1" x14ac:dyDescent="0.2">
      <c r="A167" s="29"/>
      <c r="B167" s="146"/>
      <c r="C167" s="161" t="s">
        <v>332</v>
      </c>
      <c r="D167" s="161" t="s">
        <v>310</v>
      </c>
      <c r="E167" s="162"/>
      <c r="F167" s="163" t="s">
        <v>1890</v>
      </c>
      <c r="G167" s="164" t="s">
        <v>376</v>
      </c>
      <c r="H167" s="165">
        <v>51</v>
      </c>
      <c r="I167" s="166"/>
      <c r="J167" s="167">
        <f t="shared" si="0"/>
        <v>0</v>
      </c>
      <c r="K167" s="168"/>
      <c r="L167" s="169"/>
      <c r="M167" s="170" t="s">
        <v>1</v>
      </c>
      <c r="N167" s="171" t="s">
        <v>43</v>
      </c>
      <c r="O167" s="54"/>
      <c r="P167" s="157">
        <f t="shared" si="1"/>
        <v>0</v>
      </c>
      <c r="Q167" s="157">
        <v>1.8000000000000001E-4</v>
      </c>
      <c r="R167" s="157">
        <f t="shared" si="2"/>
        <v>9.1800000000000007E-3</v>
      </c>
      <c r="S167" s="157">
        <v>0</v>
      </c>
      <c r="T167" s="158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59" t="s">
        <v>312</v>
      </c>
      <c r="AT167" s="159" t="s">
        <v>310</v>
      </c>
      <c r="AU167" s="159" t="s">
        <v>89</v>
      </c>
      <c r="AY167" s="14" t="s">
        <v>237</v>
      </c>
      <c r="BE167" s="160">
        <f t="shared" si="4"/>
        <v>0</v>
      </c>
      <c r="BF167" s="160">
        <f t="shared" si="5"/>
        <v>0</v>
      </c>
      <c r="BG167" s="160">
        <f t="shared" si="6"/>
        <v>0</v>
      </c>
      <c r="BH167" s="160">
        <f t="shared" si="7"/>
        <v>0</v>
      </c>
      <c r="BI167" s="160">
        <f t="shared" si="8"/>
        <v>0</v>
      </c>
      <c r="BJ167" s="14" t="s">
        <v>89</v>
      </c>
      <c r="BK167" s="160">
        <f t="shared" si="9"/>
        <v>0</v>
      </c>
      <c r="BL167" s="14" t="s">
        <v>286</v>
      </c>
      <c r="BM167" s="159" t="s">
        <v>1891</v>
      </c>
    </row>
    <row r="168" spans="1:65" s="2" customFormat="1" ht="21.75" customHeight="1" x14ac:dyDescent="0.2">
      <c r="A168" s="29"/>
      <c r="B168" s="146"/>
      <c r="C168" s="161" t="s">
        <v>335</v>
      </c>
      <c r="D168" s="161" t="s">
        <v>310</v>
      </c>
      <c r="E168" s="162"/>
      <c r="F168" s="163" t="s">
        <v>1892</v>
      </c>
      <c r="G168" s="164" t="s">
        <v>376</v>
      </c>
      <c r="H168" s="165">
        <v>51</v>
      </c>
      <c r="I168" s="166"/>
      <c r="J168" s="167">
        <f t="shared" si="0"/>
        <v>0</v>
      </c>
      <c r="K168" s="168"/>
      <c r="L168" s="169"/>
      <c r="M168" s="170" t="s">
        <v>1</v>
      </c>
      <c r="N168" s="171" t="s">
        <v>43</v>
      </c>
      <c r="O168" s="54"/>
      <c r="P168" s="157">
        <f t="shared" si="1"/>
        <v>0</v>
      </c>
      <c r="Q168" s="157">
        <v>2.5000000000000001E-4</v>
      </c>
      <c r="R168" s="157">
        <f t="shared" si="2"/>
        <v>1.2750000000000001E-2</v>
      </c>
      <c r="S168" s="157">
        <v>0</v>
      </c>
      <c r="T168" s="158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59" t="s">
        <v>312</v>
      </c>
      <c r="AT168" s="159" t="s">
        <v>310</v>
      </c>
      <c r="AU168" s="159" t="s">
        <v>89</v>
      </c>
      <c r="AY168" s="14" t="s">
        <v>237</v>
      </c>
      <c r="BE168" s="160">
        <f t="shared" si="4"/>
        <v>0</v>
      </c>
      <c r="BF168" s="160">
        <f t="shared" si="5"/>
        <v>0</v>
      </c>
      <c r="BG168" s="160">
        <f t="shared" si="6"/>
        <v>0</v>
      </c>
      <c r="BH168" s="160">
        <f t="shared" si="7"/>
        <v>0</v>
      </c>
      <c r="BI168" s="160">
        <f t="shared" si="8"/>
        <v>0</v>
      </c>
      <c r="BJ168" s="14" t="s">
        <v>89</v>
      </c>
      <c r="BK168" s="160">
        <f t="shared" si="9"/>
        <v>0</v>
      </c>
      <c r="BL168" s="14" t="s">
        <v>286</v>
      </c>
      <c r="BM168" s="159" t="s">
        <v>1893</v>
      </c>
    </row>
    <row r="169" spans="1:65" s="2" customFormat="1" ht="21.75" customHeight="1" x14ac:dyDescent="0.2">
      <c r="A169" s="29"/>
      <c r="B169" s="146"/>
      <c r="C169" s="147" t="s">
        <v>338</v>
      </c>
      <c r="D169" s="147" t="s">
        <v>240</v>
      </c>
      <c r="E169" s="148"/>
      <c r="F169" s="149" t="s">
        <v>1479</v>
      </c>
      <c r="G169" s="150" t="s">
        <v>266</v>
      </c>
      <c r="H169" s="151">
        <v>0.128</v>
      </c>
      <c r="I169" s="152"/>
      <c r="J169" s="153">
        <f t="shared" si="0"/>
        <v>0</v>
      </c>
      <c r="K169" s="154"/>
      <c r="L169" s="30"/>
      <c r="M169" s="155" t="s">
        <v>1</v>
      </c>
      <c r="N169" s="156" t="s">
        <v>43</v>
      </c>
      <c r="O169" s="54"/>
      <c r="P169" s="157">
        <f t="shared" si="1"/>
        <v>0</v>
      </c>
      <c r="Q169" s="157">
        <v>0</v>
      </c>
      <c r="R169" s="157">
        <f t="shared" si="2"/>
        <v>0</v>
      </c>
      <c r="S169" s="157">
        <v>0</v>
      </c>
      <c r="T169" s="158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59" t="s">
        <v>286</v>
      </c>
      <c r="AT169" s="159" t="s">
        <v>240</v>
      </c>
      <c r="AU169" s="159" t="s">
        <v>89</v>
      </c>
      <c r="AY169" s="14" t="s">
        <v>237</v>
      </c>
      <c r="BE169" s="160">
        <f t="shared" si="4"/>
        <v>0</v>
      </c>
      <c r="BF169" s="160">
        <f t="shared" si="5"/>
        <v>0</v>
      </c>
      <c r="BG169" s="160">
        <f t="shared" si="6"/>
        <v>0</v>
      </c>
      <c r="BH169" s="160">
        <f t="shared" si="7"/>
        <v>0</v>
      </c>
      <c r="BI169" s="160">
        <f t="shared" si="8"/>
        <v>0</v>
      </c>
      <c r="BJ169" s="14" t="s">
        <v>89</v>
      </c>
      <c r="BK169" s="160">
        <f t="shared" si="9"/>
        <v>0</v>
      </c>
      <c r="BL169" s="14" t="s">
        <v>286</v>
      </c>
      <c r="BM169" s="159" t="s">
        <v>1894</v>
      </c>
    </row>
    <row r="170" spans="1:65" s="12" customFormat="1" ht="22.95" customHeight="1" x14ac:dyDescent="0.25">
      <c r="B170" s="134"/>
      <c r="D170" s="135" t="s">
        <v>76</v>
      </c>
      <c r="E170" s="144"/>
      <c r="F170" s="144" t="s">
        <v>1895</v>
      </c>
      <c r="I170" s="137"/>
      <c r="J170" s="145">
        <f>BK170</f>
        <v>0</v>
      </c>
      <c r="L170" s="134"/>
      <c r="M170" s="138"/>
      <c r="N170" s="139"/>
      <c r="O170" s="139"/>
      <c r="P170" s="140">
        <f>SUM(P171:P206)</f>
        <v>0</v>
      </c>
      <c r="Q170" s="139"/>
      <c r="R170" s="140">
        <f>SUM(R171:R206)</f>
        <v>1.2739149999999999</v>
      </c>
      <c r="S170" s="139"/>
      <c r="T170" s="141">
        <f>SUM(T171:T206)</f>
        <v>1.2499549999999999</v>
      </c>
      <c r="AR170" s="135" t="s">
        <v>89</v>
      </c>
      <c r="AT170" s="142" t="s">
        <v>76</v>
      </c>
      <c r="AU170" s="142" t="s">
        <v>83</v>
      </c>
      <c r="AY170" s="135" t="s">
        <v>237</v>
      </c>
      <c r="BK170" s="143">
        <f>SUM(BK171:BK206)</f>
        <v>0</v>
      </c>
    </row>
    <row r="171" spans="1:65" s="2" customFormat="1" ht="33" customHeight="1" x14ac:dyDescent="0.2">
      <c r="A171" s="29"/>
      <c r="B171" s="146"/>
      <c r="C171" s="147" t="s">
        <v>312</v>
      </c>
      <c r="D171" s="147" t="s">
        <v>240</v>
      </c>
      <c r="E171" s="148"/>
      <c r="F171" s="149" t="s">
        <v>1896</v>
      </c>
      <c r="G171" s="150" t="s">
        <v>376</v>
      </c>
      <c r="H171" s="151">
        <v>23</v>
      </c>
      <c r="I171" s="152"/>
      <c r="J171" s="153">
        <f t="shared" ref="J171:J206" si="10">ROUND(I171*H171,2)</f>
        <v>0</v>
      </c>
      <c r="K171" s="154"/>
      <c r="L171" s="30"/>
      <c r="M171" s="155" t="s">
        <v>1</v>
      </c>
      <c r="N171" s="156" t="s">
        <v>43</v>
      </c>
      <c r="O171" s="54"/>
      <c r="P171" s="157">
        <f t="shared" ref="P171:P206" si="11">O171*H171</f>
        <v>0</v>
      </c>
      <c r="Q171" s="157">
        <v>6.5700000000000003E-3</v>
      </c>
      <c r="R171" s="157">
        <f t="shared" ref="R171:R206" si="12">Q171*H171</f>
        <v>0.15110999999999999</v>
      </c>
      <c r="S171" s="157">
        <v>0</v>
      </c>
      <c r="T171" s="158">
        <f t="shared" ref="T171:T206" si="13"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59" t="s">
        <v>286</v>
      </c>
      <c r="AT171" s="159" t="s">
        <v>240</v>
      </c>
      <c r="AU171" s="159" t="s">
        <v>89</v>
      </c>
      <c r="AY171" s="14" t="s">
        <v>237</v>
      </c>
      <c r="BE171" s="160">
        <f t="shared" ref="BE171:BE206" si="14">IF(N171="základná",J171,0)</f>
        <v>0</v>
      </c>
      <c r="BF171" s="160">
        <f t="shared" ref="BF171:BF206" si="15">IF(N171="znížená",J171,0)</f>
        <v>0</v>
      </c>
      <c r="BG171" s="160">
        <f t="shared" ref="BG171:BG206" si="16">IF(N171="zákl. prenesená",J171,0)</f>
        <v>0</v>
      </c>
      <c r="BH171" s="160">
        <f t="shared" ref="BH171:BH206" si="17">IF(N171="zníž. prenesená",J171,0)</f>
        <v>0</v>
      </c>
      <c r="BI171" s="160">
        <f t="shared" ref="BI171:BI206" si="18">IF(N171="nulová",J171,0)</f>
        <v>0</v>
      </c>
      <c r="BJ171" s="14" t="s">
        <v>89</v>
      </c>
      <c r="BK171" s="160">
        <f t="shared" ref="BK171:BK206" si="19">ROUND(I171*H171,2)</f>
        <v>0</v>
      </c>
      <c r="BL171" s="14" t="s">
        <v>286</v>
      </c>
      <c r="BM171" s="159" t="s">
        <v>1897</v>
      </c>
    </row>
    <row r="172" spans="1:65" s="2" customFormat="1" ht="21.75" customHeight="1" x14ac:dyDescent="0.2">
      <c r="A172" s="29"/>
      <c r="B172" s="146"/>
      <c r="C172" s="147" t="s">
        <v>344</v>
      </c>
      <c r="D172" s="147" t="s">
        <v>240</v>
      </c>
      <c r="E172" s="148"/>
      <c r="F172" s="149" t="s">
        <v>1898</v>
      </c>
      <c r="G172" s="150" t="s">
        <v>376</v>
      </c>
      <c r="H172" s="151">
        <v>251.5</v>
      </c>
      <c r="I172" s="152"/>
      <c r="J172" s="153">
        <f t="shared" si="10"/>
        <v>0</v>
      </c>
      <c r="K172" s="154"/>
      <c r="L172" s="30"/>
      <c r="M172" s="155" t="s">
        <v>1</v>
      </c>
      <c r="N172" s="156" t="s">
        <v>43</v>
      </c>
      <c r="O172" s="54"/>
      <c r="P172" s="157">
        <f t="shared" si="11"/>
        <v>0</v>
      </c>
      <c r="Q172" s="157">
        <v>0</v>
      </c>
      <c r="R172" s="157">
        <f t="shared" si="12"/>
        <v>0</v>
      </c>
      <c r="S172" s="157">
        <v>4.9699999999999996E-3</v>
      </c>
      <c r="T172" s="158">
        <f t="shared" si="13"/>
        <v>1.2499549999999999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59" t="s">
        <v>286</v>
      </c>
      <c r="AT172" s="159" t="s">
        <v>240</v>
      </c>
      <c r="AU172" s="159" t="s">
        <v>89</v>
      </c>
      <c r="AY172" s="14" t="s">
        <v>237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4" t="s">
        <v>89</v>
      </c>
      <c r="BK172" s="160">
        <f t="shared" si="19"/>
        <v>0</v>
      </c>
      <c r="BL172" s="14" t="s">
        <v>286</v>
      </c>
      <c r="BM172" s="159" t="s">
        <v>1899</v>
      </c>
    </row>
    <row r="173" spans="1:65" s="2" customFormat="1" ht="21.75" customHeight="1" x14ac:dyDescent="0.2">
      <c r="A173" s="29"/>
      <c r="B173" s="146"/>
      <c r="C173" s="147" t="s">
        <v>347</v>
      </c>
      <c r="D173" s="147" t="s">
        <v>240</v>
      </c>
      <c r="E173" s="148"/>
      <c r="F173" s="149" t="s">
        <v>1900</v>
      </c>
      <c r="G173" s="150" t="s">
        <v>376</v>
      </c>
      <c r="H173" s="151">
        <v>98</v>
      </c>
      <c r="I173" s="152"/>
      <c r="J173" s="153">
        <f t="shared" si="10"/>
        <v>0</v>
      </c>
      <c r="K173" s="154"/>
      <c r="L173" s="30"/>
      <c r="M173" s="155" t="s">
        <v>1</v>
      </c>
      <c r="N173" s="156" t="s">
        <v>43</v>
      </c>
      <c r="O173" s="54"/>
      <c r="P173" s="157">
        <f t="shared" si="11"/>
        <v>0</v>
      </c>
      <c r="Q173" s="157">
        <v>6.4999999999999997E-4</v>
      </c>
      <c r="R173" s="157">
        <f t="shared" si="12"/>
        <v>6.3699999999999993E-2</v>
      </c>
      <c r="S173" s="157">
        <v>0</v>
      </c>
      <c r="T173" s="158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59" t="s">
        <v>286</v>
      </c>
      <c r="AT173" s="159" t="s">
        <v>240</v>
      </c>
      <c r="AU173" s="159" t="s">
        <v>89</v>
      </c>
      <c r="AY173" s="14" t="s">
        <v>237</v>
      </c>
      <c r="BE173" s="160">
        <f t="shared" si="14"/>
        <v>0</v>
      </c>
      <c r="BF173" s="160">
        <f t="shared" si="15"/>
        <v>0</v>
      </c>
      <c r="BG173" s="160">
        <f t="shared" si="16"/>
        <v>0</v>
      </c>
      <c r="BH173" s="160">
        <f t="shared" si="17"/>
        <v>0</v>
      </c>
      <c r="BI173" s="160">
        <f t="shared" si="18"/>
        <v>0</v>
      </c>
      <c r="BJ173" s="14" t="s">
        <v>89</v>
      </c>
      <c r="BK173" s="160">
        <f t="shared" si="19"/>
        <v>0</v>
      </c>
      <c r="BL173" s="14" t="s">
        <v>286</v>
      </c>
      <c r="BM173" s="159" t="s">
        <v>1901</v>
      </c>
    </row>
    <row r="174" spans="1:65" s="2" customFormat="1" ht="21.75" customHeight="1" x14ac:dyDescent="0.2">
      <c r="A174" s="29"/>
      <c r="B174" s="146"/>
      <c r="C174" s="147" t="s">
        <v>351</v>
      </c>
      <c r="D174" s="147" t="s">
        <v>240</v>
      </c>
      <c r="E174" s="148"/>
      <c r="F174" s="149" t="s">
        <v>1902</v>
      </c>
      <c r="G174" s="150" t="s">
        <v>376</v>
      </c>
      <c r="H174" s="151">
        <v>65</v>
      </c>
      <c r="I174" s="152"/>
      <c r="J174" s="153">
        <f t="shared" si="10"/>
        <v>0</v>
      </c>
      <c r="K174" s="154"/>
      <c r="L174" s="30"/>
      <c r="M174" s="155" t="s">
        <v>1</v>
      </c>
      <c r="N174" s="156" t="s">
        <v>43</v>
      </c>
      <c r="O174" s="54"/>
      <c r="P174" s="157">
        <f t="shared" si="11"/>
        <v>0</v>
      </c>
      <c r="Q174" s="157">
        <v>9.3000000000000005E-4</v>
      </c>
      <c r="R174" s="157">
        <f t="shared" si="12"/>
        <v>6.0450000000000004E-2</v>
      </c>
      <c r="S174" s="157">
        <v>0</v>
      </c>
      <c r="T174" s="158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59" t="s">
        <v>286</v>
      </c>
      <c r="AT174" s="159" t="s">
        <v>240</v>
      </c>
      <c r="AU174" s="159" t="s">
        <v>89</v>
      </c>
      <c r="AY174" s="14" t="s">
        <v>237</v>
      </c>
      <c r="BE174" s="160">
        <f t="shared" si="14"/>
        <v>0</v>
      </c>
      <c r="BF174" s="160">
        <f t="shared" si="15"/>
        <v>0</v>
      </c>
      <c r="BG174" s="160">
        <f t="shared" si="16"/>
        <v>0</v>
      </c>
      <c r="BH174" s="160">
        <f t="shared" si="17"/>
        <v>0</v>
      </c>
      <c r="BI174" s="160">
        <f t="shared" si="18"/>
        <v>0</v>
      </c>
      <c r="BJ174" s="14" t="s">
        <v>89</v>
      </c>
      <c r="BK174" s="160">
        <f t="shared" si="19"/>
        <v>0</v>
      </c>
      <c r="BL174" s="14" t="s">
        <v>286</v>
      </c>
      <c r="BM174" s="159" t="s">
        <v>1903</v>
      </c>
    </row>
    <row r="175" spans="1:65" s="2" customFormat="1" ht="21.75" customHeight="1" x14ac:dyDescent="0.2">
      <c r="A175" s="29"/>
      <c r="B175" s="146"/>
      <c r="C175" s="147" t="s">
        <v>354</v>
      </c>
      <c r="D175" s="147" t="s">
        <v>240</v>
      </c>
      <c r="E175" s="148"/>
      <c r="F175" s="149" t="s">
        <v>1904</v>
      </c>
      <c r="G175" s="150" t="s">
        <v>376</v>
      </c>
      <c r="H175" s="151">
        <v>50</v>
      </c>
      <c r="I175" s="152"/>
      <c r="J175" s="153">
        <f t="shared" si="10"/>
        <v>0</v>
      </c>
      <c r="K175" s="154"/>
      <c r="L175" s="30"/>
      <c r="M175" s="155" t="s">
        <v>1</v>
      </c>
      <c r="N175" s="156" t="s">
        <v>43</v>
      </c>
      <c r="O175" s="54"/>
      <c r="P175" s="157">
        <f t="shared" si="11"/>
        <v>0</v>
      </c>
      <c r="Q175" s="157">
        <v>1.16E-3</v>
      </c>
      <c r="R175" s="157">
        <f t="shared" si="12"/>
        <v>5.8000000000000003E-2</v>
      </c>
      <c r="S175" s="157">
        <v>0</v>
      </c>
      <c r="T175" s="158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59" t="s">
        <v>286</v>
      </c>
      <c r="AT175" s="159" t="s">
        <v>240</v>
      </c>
      <c r="AU175" s="159" t="s">
        <v>89</v>
      </c>
      <c r="AY175" s="14" t="s">
        <v>237</v>
      </c>
      <c r="BE175" s="160">
        <f t="shared" si="14"/>
        <v>0</v>
      </c>
      <c r="BF175" s="160">
        <f t="shared" si="15"/>
        <v>0</v>
      </c>
      <c r="BG175" s="160">
        <f t="shared" si="16"/>
        <v>0</v>
      </c>
      <c r="BH175" s="160">
        <f t="shared" si="17"/>
        <v>0</v>
      </c>
      <c r="BI175" s="160">
        <f t="shared" si="18"/>
        <v>0</v>
      </c>
      <c r="BJ175" s="14" t="s">
        <v>89</v>
      </c>
      <c r="BK175" s="160">
        <f t="shared" si="19"/>
        <v>0</v>
      </c>
      <c r="BL175" s="14" t="s">
        <v>286</v>
      </c>
      <c r="BM175" s="159" t="s">
        <v>1905</v>
      </c>
    </row>
    <row r="176" spans="1:65" s="2" customFormat="1" ht="21.75" customHeight="1" x14ac:dyDescent="0.2">
      <c r="A176" s="29"/>
      <c r="B176" s="146"/>
      <c r="C176" s="147" t="s">
        <v>358</v>
      </c>
      <c r="D176" s="147" t="s">
        <v>240</v>
      </c>
      <c r="E176" s="148"/>
      <c r="F176" s="149" t="s">
        <v>1906</v>
      </c>
      <c r="G176" s="150" t="s">
        <v>376</v>
      </c>
      <c r="H176" s="151">
        <v>80</v>
      </c>
      <c r="I176" s="152"/>
      <c r="J176" s="153">
        <f t="shared" si="10"/>
        <v>0</v>
      </c>
      <c r="K176" s="154"/>
      <c r="L176" s="30"/>
      <c r="M176" s="155" t="s">
        <v>1</v>
      </c>
      <c r="N176" s="156" t="s">
        <v>43</v>
      </c>
      <c r="O176" s="54"/>
      <c r="P176" s="157">
        <f t="shared" si="11"/>
        <v>0</v>
      </c>
      <c r="Q176" s="157">
        <v>1.47E-3</v>
      </c>
      <c r="R176" s="157">
        <f t="shared" si="12"/>
        <v>0.1176</v>
      </c>
      <c r="S176" s="157">
        <v>0</v>
      </c>
      <c r="T176" s="158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59" t="s">
        <v>286</v>
      </c>
      <c r="AT176" s="159" t="s">
        <v>240</v>
      </c>
      <c r="AU176" s="159" t="s">
        <v>89</v>
      </c>
      <c r="AY176" s="14" t="s">
        <v>237</v>
      </c>
      <c r="BE176" s="160">
        <f t="shared" si="14"/>
        <v>0</v>
      </c>
      <c r="BF176" s="160">
        <f t="shared" si="15"/>
        <v>0</v>
      </c>
      <c r="BG176" s="160">
        <f t="shared" si="16"/>
        <v>0</v>
      </c>
      <c r="BH176" s="160">
        <f t="shared" si="17"/>
        <v>0</v>
      </c>
      <c r="BI176" s="160">
        <f t="shared" si="18"/>
        <v>0</v>
      </c>
      <c r="BJ176" s="14" t="s">
        <v>89</v>
      </c>
      <c r="BK176" s="160">
        <f t="shared" si="19"/>
        <v>0</v>
      </c>
      <c r="BL176" s="14" t="s">
        <v>286</v>
      </c>
      <c r="BM176" s="159" t="s">
        <v>1907</v>
      </c>
    </row>
    <row r="177" spans="1:65" s="2" customFormat="1" ht="21.75" customHeight="1" x14ac:dyDescent="0.2">
      <c r="A177" s="29"/>
      <c r="B177" s="146"/>
      <c r="C177" s="147" t="s">
        <v>361</v>
      </c>
      <c r="D177" s="147" t="s">
        <v>240</v>
      </c>
      <c r="E177" s="148"/>
      <c r="F177" s="149" t="s">
        <v>1908</v>
      </c>
      <c r="G177" s="150" t="s">
        <v>376</v>
      </c>
      <c r="H177" s="151">
        <v>100</v>
      </c>
      <c r="I177" s="152"/>
      <c r="J177" s="153">
        <f t="shared" si="10"/>
        <v>0</v>
      </c>
      <c r="K177" s="154"/>
      <c r="L177" s="30"/>
      <c r="M177" s="155" t="s">
        <v>1</v>
      </c>
      <c r="N177" s="156" t="s">
        <v>43</v>
      </c>
      <c r="O177" s="54"/>
      <c r="P177" s="157">
        <f t="shared" si="11"/>
        <v>0</v>
      </c>
      <c r="Q177" s="157">
        <v>1.7799999999999999E-3</v>
      </c>
      <c r="R177" s="157">
        <f t="shared" si="12"/>
        <v>0.17799999999999999</v>
      </c>
      <c r="S177" s="157">
        <v>0</v>
      </c>
      <c r="T177" s="158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59" t="s">
        <v>286</v>
      </c>
      <c r="AT177" s="159" t="s">
        <v>240</v>
      </c>
      <c r="AU177" s="159" t="s">
        <v>89</v>
      </c>
      <c r="AY177" s="14" t="s">
        <v>237</v>
      </c>
      <c r="BE177" s="160">
        <f t="shared" si="14"/>
        <v>0</v>
      </c>
      <c r="BF177" s="160">
        <f t="shared" si="15"/>
        <v>0</v>
      </c>
      <c r="BG177" s="160">
        <f t="shared" si="16"/>
        <v>0</v>
      </c>
      <c r="BH177" s="160">
        <f t="shared" si="17"/>
        <v>0</v>
      </c>
      <c r="BI177" s="160">
        <f t="shared" si="18"/>
        <v>0</v>
      </c>
      <c r="BJ177" s="14" t="s">
        <v>89</v>
      </c>
      <c r="BK177" s="160">
        <f t="shared" si="19"/>
        <v>0</v>
      </c>
      <c r="BL177" s="14" t="s">
        <v>286</v>
      </c>
      <c r="BM177" s="159" t="s">
        <v>1909</v>
      </c>
    </row>
    <row r="178" spans="1:65" s="2" customFormat="1" ht="21.75" customHeight="1" x14ac:dyDescent="0.2">
      <c r="A178" s="29"/>
      <c r="B178" s="146"/>
      <c r="C178" s="147" t="s">
        <v>364</v>
      </c>
      <c r="D178" s="147" t="s">
        <v>240</v>
      </c>
      <c r="E178" s="148"/>
      <c r="F178" s="149" t="s">
        <v>1910</v>
      </c>
      <c r="G178" s="150" t="s">
        <v>376</v>
      </c>
      <c r="H178" s="151">
        <v>123</v>
      </c>
      <c r="I178" s="152"/>
      <c r="J178" s="153">
        <f t="shared" si="10"/>
        <v>0</v>
      </c>
      <c r="K178" s="154"/>
      <c r="L178" s="30"/>
      <c r="M178" s="155" t="s">
        <v>1</v>
      </c>
      <c r="N178" s="156" t="s">
        <v>43</v>
      </c>
      <c r="O178" s="54"/>
      <c r="P178" s="157">
        <f t="shared" si="11"/>
        <v>0</v>
      </c>
      <c r="Q178" s="157">
        <v>2.33E-3</v>
      </c>
      <c r="R178" s="157">
        <f t="shared" si="12"/>
        <v>0.28659000000000001</v>
      </c>
      <c r="S178" s="157">
        <v>0</v>
      </c>
      <c r="T178" s="158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59" t="s">
        <v>286</v>
      </c>
      <c r="AT178" s="159" t="s">
        <v>240</v>
      </c>
      <c r="AU178" s="159" t="s">
        <v>89</v>
      </c>
      <c r="AY178" s="14" t="s">
        <v>237</v>
      </c>
      <c r="BE178" s="160">
        <f t="shared" si="14"/>
        <v>0</v>
      </c>
      <c r="BF178" s="160">
        <f t="shared" si="15"/>
        <v>0</v>
      </c>
      <c r="BG178" s="160">
        <f t="shared" si="16"/>
        <v>0</v>
      </c>
      <c r="BH178" s="160">
        <f t="shared" si="17"/>
        <v>0</v>
      </c>
      <c r="BI178" s="160">
        <f t="shared" si="18"/>
        <v>0</v>
      </c>
      <c r="BJ178" s="14" t="s">
        <v>89</v>
      </c>
      <c r="BK178" s="160">
        <f t="shared" si="19"/>
        <v>0</v>
      </c>
      <c r="BL178" s="14" t="s">
        <v>286</v>
      </c>
      <c r="BM178" s="159" t="s">
        <v>1911</v>
      </c>
    </row>
    <row r="179" spans="1:65" s="2" customFormat="1" ht="16.5" customHeight="1" x14ac:dyDescent="0.2">
      <c r="A179" s="29"/>
      <c r="B179" s="146"/>
      <c r="C179" s="147" t="s">
        <v>367</v>
      </c>
      <c r="D179" s="147" t="s">
        <v>240</v>
      </c>
      <c r="E179" s="148"/>
      <c r="F179" s="149" t="s">
        <v>1912</v>
      </c>
      <c r="G179" s="150" t="s">
        <v>307</v>
      </c>
      <c r="H179" s="151">
        <v>1</v>
      </c>
      <c r="I179" s="152"/>
      <c r="J179" s="153">
        <f t="shared" si="10"/>
        <v>0</v>
      </c>
      <c r="K179" s="154"/>
      <c r="L179" s="30"/>
      <c r="M179" s="155" t="s">
        <v>1</v>
      </c>
      <c r="N179" s="156" t="s">
        <v>43</v>
      </c>
      <c r="O179" s="54"/>
      <c r="P179" s="157">
        <f t="shared" si="11"/>
        <v>0</v>
      </c>
      <c r="Q179" s="157">
        <v>1.5E-3</v>
      </c>
      <c r="R179" s="157">
        <f t="shared" si="12"/>
        <v>1.5E-3</v>
      </c>
      <c r="S179" s="157">
        <v>0</v>
      </c>
      <c r="T179" s="158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59" t="s">
        <v>972</v>
      </c>
      <c r="AT179" s="159" t="s">
        <v>240</v>
      </c>
      <c r="AU179" s="159" t="s">
        <v>89</v>
      </c>
      <c r="AY179" s="14" t="s">
        <v>237</v>
      </c>
      <c r="BE179" s="160">
        <f t="shared" si="14"/>
        <v>0</v>
      </c>
      <c r="BF179" s="160">
        <f t="shared" si="15"/>
        <v>0</v>
      </c>
      <c r="BG179" s="160">
        <f t="shared" si="16"/>
        <v>0</v>
      </c>
      <c r="BH179" s="160">
        <f t="shared" si="17"/>
        <v>0</v>
      </c>
      <c r="BI179" s="160">
        <f t="shared" si="18"/>
        <v>0</v>
      </c>
      <c r="BJ179" s="14" t="s">
        <v>89</v>
      </c>
      <c r="BK179" s="160">
        <f t="shared" si="19"/>
        <v>0</v>
      </c>
      <c r="BL179" s="14" t="s">
        <v>972</v>
      </c>
      <c r="BM179" s="159" t="s">
        <v>1913</v>
      </c>
    </row>
    <row r="180" spans="1:65" s="2" customFormat="1" ht="21.75" customHeight="1" x14ac:dyDescent="0.2">
      <c r="A180" s="29"/>
      <c r="B180" s="146"/>
      <c r="C180" s="161" t="s">
        <v>370</v>
      </c>
      <c r="D180" s="161" t="s">
        <v>310</v>
      </c>
      <c r="E180" s="162"/>
      <c r="F180" s="163" t="s">
        <v>1914</v>
      </c>
      <c r="G180" s="164" t="s">
        <v>307</v>
      </c>
      <c r="H180" s="165">
        <v>1</v>
      </c>
      <c r="I180" s="166"/>
      <c r="J180" s="167">
        <f t="shared" si="10"/>
        <v>0</v>
      </c>
      <c r="K180" s="168"/>
      <c r="L180" s="169"/>
      <c r="M180" s="170" t="s">
        <v>1</v>
      </c>
      <c r="N180" s="171" t="s">
        <v>43</v>
      </c>
      <c r="O180" s="54"/>
      <c r="P180" s="157">
        <f t="shared" si="11"/>
        <v>0</v>
      </c>
      <c r="Q180" s="157">
        <v>1.6000000000000001E-3</v>
      </c>
      <c r="R180" s="157">
        <f t="shared" si="12"/>
        <v>1.6000000000000001E-3</v>
      </c>
      <c r="S180" s="157">
        <v>0</v>
      </c>
      <c r="T180" s="158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59" t="s">
        <v>972</v>
      </c>
      <c r="AT180" s="159" t="s">
        <v>310</v>
      </c>
      <c r="AU180" s="159" t="s">
        <v>89</v>
      </c>
      <c r="AY180" s="14" t="s">
        <v>237</v>
      </c>
      <c r="BE180" s="160">
        <f t="shared" si="14"/>
        <v>0</v>
      </c>
      <c r="BF180" s="160">
        <f t="shared" si="15"/>
        <v>0</v>
      </c>
      <c r="BG180" s="160">
        <f t="shared" si="16"/>
        <v>0</v>
      </c>
      <c r="BH180" s="160">
        <f t="shared" si="17"/>
        <v>0</v>
      </c>
      <c r="BI180" s="160">
        <f t="shared" si="18"/>
        <v>0</v>
      </c>
      <c r="BJ180" s="14" t="s">
        <v>89</v>
      </c>
      <c r="BK180" s="160">
        <f t="shared" si="19"/>
        <v>0</v>
      </c>
      <c r="BL180" s="14" t="s">
        <v>972</v>
      </c>
      <c r="BM180" s="159" t="s">
        <v>1915</v>
      </c>
    </row>
    <row r="181" spans="1:65" s="2" customFormat="1" ht="21.75" customHeight="1" x14ac:dyDescent="0.2">
      <c r="A181" s="29"/>
      <c r="B181" s="146"/>
      <c r="C181" s="147" t="s">
        <v>374</v>
      </c>
      <c r="D181" s="147" t="s">
        <v>240</v>
      </c>
      <c r="E181" s="148"/>
      <c r="F181" s="149" t="s">
        <v>1916</v>
      </c>
      <c r="G181" s="150" t="s">
        <v>307</v>
      </c>
      <c r="H181" s="151">
        <v>6</v>
      </c>
      <c r="I181" s="152"/>
      <c r="J181" s="153">
        <f t="shared" si="10"/>
        <v>0</v>
      </c>
      <c r="K181" s="154"/>
      <c r="L181" s="30"/>
      <c r="M181" s="155" t="s">
        <v>1</v>
      </c>
      <c r="N181" s="156" t="s">
        <v>43</v>
      </c>
      <c r="O181" s="54"/>
      <c r="P181" s="157">
        <f t="shared" si="11"/>
        <v>0</v>
      </c>
      <c r="Q181" s="157">
        <v>2.0000000000000002E-5</v>
      </c>
      <c r="R181" s="157">
        <f t="shared" si="12"/>
        <v>1.2000000000000002E-4</v>
      </c>
      <c r="S181" s="157">
        <v>0</v>
      </c>
      <c r="T181" s="158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59" t="s">
        <v>286</v>
      </c>
      <c r="AT181" s="159" t="s">
        <v>240</v>
      </c>
      <c r="AU181" s="159" t="s">
        <v>89</v>
      </c>
      <c r="AY181" s="14" t="s">
        <v>237</v>
      </c>
      <c r="BE181" s="160">
        <f t="shared" si="14"/>
        <v>0</v>
      </c>
      <c r="BF181" s="160">
        <f t="shared" si="15"/>
        <v>0</v>
      </c>
      <c r="BG181" s="160">
        <f t="shared" si="16"/>
        <v>0</v>
      </c>
      <c r="BH181" s="160">
        <f t="shared" si="17"/>
        <v>0</v>
      </c>
      <c r="BI181" s="160">
        <f t="shared" si="18"/>
        <v>0</v>
      </c>
      <c r="BJ181" s="14" t="s">
        <v>89</v>
      </c>
      <c r="BK181" s="160">
        <f t="shared" si="19"/>
        <v>0</v>
      </c>
      <c r="BL181" s="14" t="s">
        <v>286</v>
      </c>
      <c r="BM181" s="159" t="s">
        <v>1917</v>
      </c>
    </row>
    <row r="182" spans="1:65" s="2" customFormat="1" ht="21.75" customHeight="1" x14ac:dyDescent="0.2">
      <c r="A182" s="29"/>
      <c r="B182" s="146"/>
      <c r="C182" s="161" t="s">
        <v>378</v>
      </c>
      <c r="D182" s="161" t="s">
        <v>310</v>
      </c>
      <c r="E182" s="162"/>
      <c r="F182" s="163" t="s">
        <v>1918</v>
      </c>
      <c r="G182" s="164" t="s">
        <v>307</v>
      </c>
      <c r="H182" s="165">
        <v>6</v>
      </c>
      <c r="I182" s="166"/>
      <c r="J182" s="167">
        <f t="shared" si="10"/>
        <v>0</v>
      </c>
      <c r="K182" s="168"/>
      <c r="L182" s="169"/>
      <c r="M182" s="170" t="s">
        <v>1</v>
      </c>
      <c r="N182" s="171" t="s">
        <v>43</v>
      </c>
      <c r="O182" s="54"/>
      <c r="P182" s="157">
        <f t="shared" si="11"/>
        <v>0</v>
      </c>
      <c r="Q182" s="157">
        <v>6.9999999999999994E-5</v>
      </c>
      <c r="R182" s="157">
        <f t="shared" si="12"/>
        <v>4.1999999999999996E-4</v>
      </c>
      <c r="S182" s="157">
        <v>0</v>
      </c>
      <c r="T182" s="158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59" t="s">
        <v>312</v>
      </c>
      <c r="AT182" s="159" t="s">
        <v>310</v>
      </c>
      <c r="AU182" s="159" t="s">
        <v>89</v>
      </c>
      <c r="AY182" s="14" t="s">
        <v>237</v>
      </c>
      <c r="BE182" s="160">
        <f t="shared" si="14"/>
        <v>0</v>
      </c>
      <c r="BF182" s="160">
        <f t="shared" si="15"/>
        <v>0</v>
      </c>
      <c r="BG182" s="160">
        <f t="shared" si="16"/>
        <v>0</v>
      </c>
      <c r="BH182" s="160">
        <f t="shared" si="17"/>
        <v>0</v>
      </c>
      <c r="BI182" s="160">
        <f t="shared" si="18"/>
        <v>0</v>
      </c>
      <c r="BJ182" s="14" t="s">
        <v>89</v>
      </c>
      <c r="BK182" s="160">
        <f t="shared" si="19"/>
        <v>0</v>
      </c>
      <c r="BL182" s="14" t="s">
        <v>286</v>
      </c>
      <c r="BM182" s="159" t="s">
        <v>1919</v>
      </c>
    </row>
    <row r="183" spans="1:65" s="2" customFormat="1" ht="16.5" customHeight="1" x14ac:dyDescent="0.2">
      <c r="A183" s="29"/>
      <c r="B183" s="146"/>
      <c r="C183" s="147" t="s">
        <v>381</v>
      </c>
      <c r="D183" s="147" t="s">
        <v>240</v>
      </c>
      <c r="E183" s="148"/>
      <c r="F183" s="149" t="s">
        <v>1920</v>
      </c>
      <c r="G183" s="150" t="s">
        <v>307</v>
      </c>
      <c r="H183" s="151">
        <v>2</v>
      </c>
      <c r="I183" s="152"/>
      <c r="J183" s="153">
        <f t="shared" si="10"/>
        <v>0</v>
      </c>
      <c r="K183" s="154"/>
      <c r="L183" s="30"/>
      <c r="M183" s="155" t="s">
        <v>1</v>
      </c>
      <c r="N183" s="156" t="s">
        <v>43</v>
      </c>
      <c r="O183" s="54"/>
      <c r="P183" s="157">
        <f t="shared" si="11"/>
        <v>0</v>
      </c>
      <c r="Q183" s="157">
        <v>6.9999999999999994E-5</v>
      </c>
      <c r="R183" s="157">
        <f t="shared" si="12"/>
        <v>1.3999999999999999E-4</v>
      </c>
      <c r="S183" s="157">
        <v>0</v>
      </c>
      <c r="T183" s="158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59" t="s">
        <v>286</v>
      </c>
      <c r="AT183" s="159" t="s">
        <v>240</v>
      </c>
      <c r="AU183" s="159" t="s">
        <v>89</v>
      </c>
      <c r="AY183" s="14" t="s">
        <v>237</v>
      </c>
      <c r="BE183" s="160">
        <f t="shared" si="14"/>
        <v>0</v>
      </c>
      <c r="BF183" s="160">
        <f t="shared" si="15"/>
        <v>0</v>
      </c>
      <c r="BG183" s="160">
        <f t="shared" si="16"/>
        <v>0</v>
      </c>
      <c r="BH183" s="160">
        <f t="shared" si="17"/>
        <v>0</v>
      </c>
      <c r="BI183" s="160">
        <f t="shared" si="18"/>
        <v>0</v>
      </c>
      <c r="BJ183" s="14" t="s">
        <v>89</v>
      </c>
      <c r="BK183" s="160">
        <f t="shared" si="19"/>
        <v>0</v>
      </c>
      <c r="BL183" s="14" t="s">
        <v>286</v>
      </c>
      <c r="BM183" s="159" t="s">
        <v>1921</v>
      </c>
    </row>
    <row r="184" spans="1:65" s="2" customFormat="1" ht="21.75" customHeight="1" x14ac:dyDescent="0.2">
      <c r="A184" s="29"/>
      <c r="B184" s="146"/>
      <c r="C184" s="161" t="s">
        <v>384</v>
      </c>
      <c r="D184" s="161" t="s">
        <v>310</v>
      </c>
      <c r="E184" s="162"/>
      <c r="F184" s="163" t="s">
        <v>1922</v>
      </c>
      <c r="G184" s="164" t="s">
        <v>307</v>
      </c>
      <c r="H184" s="165">
        <v>2</v>
      </c>
      <c r="I184" s="166"/>
      <c r="J184" s="167">
        <f t="shared" si="10"/>
        <v>0</v>
      </c>
      <c r="K184" s="168"/>
      <c r="L184" s="169"/>
      <c r="M184" s="170" t="s">
        <v>1</v>
      </c>
      <c r="N184" s="171" t="s">
        <v>43</v>
      </c>
      <c r="O184" s="54"/>
      <c r="P184" s="157">
        <f t="shared" si="11"/>
        <v>0</v>
      </c>
      <c r="Q184" s="157">
        <v>3.6099999999999999E-3</v>
      </c>
      <c r="R184" s="157">
        <f t="shared" si="12"/>
        <v>7.2199999999999999E-3</v>
      </c>
      <c r="S184" s="157">
        <v>0</v>
      </c>
      <c r="T184" s="158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59" t="s">
        <v>312</v>
      </c>
      <c r="AT184" s="159" t="s">
        <v>310</v>
      </c>
      <c r="AU184" s="159" t="s">
        <v>89</v>
      </c>
      <c r="AY184" s="14" t="s">
        <v>237</v>
      </c>
      <c r="BE184" s="160">
        <f t="shared" si="14"/>
        <v>0</v>
      </c>
      <c r="BF184" s="160">
        <f t="shared" si="15"/>
        <v>0</v>
      </c>
      <c r="BG184" s="160">
        <f t="shared" si="16"/>
        <v>0</v>
      </c>
      <c r="BH184" s="160">
        <f t="shared" si="17"/>
        <v>0</v>
      </c>
      <c r="BI184" s="160">
        <f t="shared" si="18"/>
        <v>0</v>
      </c>
      <c r="BJ184" s="14" t="s">
        <v>89</v>
      </c>
      <c r="BK184" s="160">
        <f t="shared" si="19"/>
        <v>0</v>
      </c>
      <c r="BL184" s="14" t="s">
        <v>286</v>
      </c>
      <c r="BM184" s="159" t="s">
        <v>1923</v>
      </c>
    </row>
    <row r="185" spans="1:65" s="2" customFormat="1" ht="16.5" customHeight="1" x14ac:dyDescent="0.2">
      <c r="A185" s="29"/>
      <c r="B185" s="146"/>
      <c r="C185" s="147" t="s">
        <v>387</v>
      </c>
      <c r="D185" s="147" t="s">
        <v>240</v>
      </c>
      <c r="E185" s="148"/>
      <c r="F185" s="149" t="s">
        <v>1924</v>
      </c>
      <c r="G185" s="150" t="s">
        <v>307</v>
      </c>
      <c r="H185" s="151">
        <v>4</v>
      </c>
      <c r="I185" s="152"/>
      <c r="J185" s="153">
        <f t="shared" si="10"/>
        <v>0</v>
      </c>
      <c r="K185" s="154"/>
      <c r="L185" s="30"/>
      <c r="M185" s="155" t="s">
        <v>1</v>
      </c>
      <c r="N185" s="156" t="s">
        <v>43</v>
      </c>
      <c r="O185" s="54"/>
      <c r="P185" s="157">
        <f t="shared" si="11"/>
        <v>0</v>
      </c>
      <c r="Q185" s="157">
        <v>2.0000000000000002E-5</v>
      </c>
      <c r="R185" s="157">
        <f t="shared" si="12"/>
        <v>8.0000000000000007E-5</v>
      </c>
      <c r="S185" s="157">
        <v>0</v>
      </c>
      <c r="T185" s="158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59" t="s">
        <v>286</v>
      </c>
      <c r="AT185" s="159" t="s">
        <v>240</v>
      </c>
      <c r="AU185" s="159" t="s">
        <v>89</v>
      </c>
      <c r="AY185" s="14" t="s">
        <v>237</v>
      </c>
      <c r="BE185" s="160">
        <f t="shared" si="14"/>
        <v>0</v>
      </c>
      <c r="BF185" s="160">
        <f t="shared" si="15"/>
        <v>0</v>
      </c>
      <c r="BG185" s="160">
        <f t="shared" si="16"/>
        <v>0</v>
      </c>
      <c r="BH185" s="160">
        <f t="shared" si="17"/>
        <v>0</v>
      </c>
      <c r="BI185" s="160">
        <f t="shared" si="18"/>
        <v>0</v>
      </c>
      <c r="BJ185" s="14" t="s">
        <v>89</v>
      </c>
      <c r="BK185" s="160">
        <f t="shared" si="19"/>
        <v>0</v>
      </c>
      <c r="BL185" s="14" t="s">
        <v>286</v>
      </c>
      <c r="BM185" s="159" t="s">
        <v>1925</v>
      </c>
    </row>
    <row r="186" spans="1:65" s="2" customFormat="1" ht="21.75" customHeight="1" x14ac:dyDescent="0.2">
      <c r="A186" s="29"/>
      <c r="B186" s="146"/>
      <c r="C186" s="161" t="s">
        <v>390</v>
      </c>
      <c r="D186" s="161" t="s">
        <v>310</v>
      </c>
      <c r="E186" s="162"/>
      <c r="F186" s="163" t="s">
        <v>1926</v>
      </c>
      <c r="G186" s="164" t="s">
        <v>307</v>
      </c>
      <c r="H186" s="165">
        <v>4</v>
      </c>
      <c r="I186" s="166"/>
      <c r="J186" s="167">
        <f t="shared" si="10"/>
        <v>0</v>
      </c>
      <c r="K186" s="168"/>
      <c r="L186" s="169"/>
      <c r="M186" s="170" t="s">
        <v>1</v>
      </c>
      <c r="N186" s="171" t="s">
        <v>43</v>
      </c>
      <c r="O186" s="54"/>
      <c r="P186" s="157">
        <f t="shared" si="11"/>
        <v>0</v>
      </c>
      <c r="Q186" s="157">
        <v>1E-4</v>
      </c>
      <c r="R186" s="157">
        <f t="shared" si="12"/>
        <v>4.0000000000000002E-4</v>
      </c>
      <c r="S186" s="157">
        <v>0</v>
      </c>
      <c r="T186" s="158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59" t="s">
        <v>312</v>
      </c>
      <c r="AT186" s="159" t="s">
        <v>310</v>
      </c>
      <c r="AU186" s="159" t="s">
        <v>89</v>
      </c>
      <c r="AY186" s="14" t="s">
        <v>237</v>
      </c>
      <c r="BE186" s="160">
        <f t="shared" si="14"/>
        <v>0</v>
      </c>
      <c r="BF186" s="160">
        <f t="shared" si="15"/>
        <v>0</v>
      </c>
      <c r="BG186" s="160">
        <f t="shared" si="16"/>
        <v>0</v>
      </c>
      <c r="BH186" s="160">
        <f t="shared" si="17"/>
        <v>0</v>
      </c>
      <c r="BI186" s="160">
        <f t="shared" si="18"/>
        <v>0</v>
      </c>
      <c r="BJ186" s="14" t="s">
        <v>89</v>
      </c>
      <c r="BK186" s="160">
        <f t="shared" si="19"/>
        <v>0</v>
      </c>
      <c r="BL186" s="14" t="s">
        <v>286</v>
      </c>
      <c r="BM186" s="159" t="s">
        <v>1927</v>
      </c>
    </row>
    <row r="187" spans="1:65" s="2" customFormat="1" ht="16.5" customHeight="1" x14ac:dyDescent="0.2">
      <c r="A187" s="29"/>
      <c r="B187" s="146"/>
      <c r="C187" s="147" t="s">
        <v>244</v>
      </c>
      <c r="D187" s="147" t="s">
        <v>240</v>
      </c>
      <c r="E187" s="148"/>
      <c r="F187" s="149" t="s">
        <v>1928</v>
      </c>
      <c r="G187" s="150" t="s">
        <v>307</v>
      </c>
      <c r="H187" s="151">
        <v>8</v>
      </c>
      <c r="I187" s="152"/>
      <c r="J187" s="153">
        <f t="shared" si="10"/>
        <v>0</v>
      </c>
      <c r="K187" s="154"/>
      <c r="L187" s="30"/>
      <c r="M187" s="155" t="s">
        <v>1</v>
      </c>
      <c r="N187" s="156" t="s">
        <v>43</v>
      </c>
      <c r="O187" s="54"/>
      <c r="P187" s="157">
        <f t="shared" si="11"/>
        <v>0</v>
      </c>
      <c r="Q187" s="157">
        <v>2.0000000000000002E-5</v>
      </c>
      <c r="R187" s="157">
        <f t="shared" si="12"/>
        <v>1.6000000000000001E-4</v>
      </c>
      <c r="S187" s="157">
        <v>0</v>
      </c>
      <c r="T187" s="158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59" t="s">
        <v>286</v>
      </c>
      <c r="AT187" s="159" t="s">
        <v>240</v>
      </c>
      <c r="AU187" s="159" t="s">
        <v>89</v>
      </c>
      <c r="AY187" s="14" t="s">
        <v>237</v>
      </c>
      <c r="BE187" s="160">
        <f t="shared" si="14"/>
        <v>0</v>
      </c>
      <c r="BF187" s="160">
        <f t="shared" si="15"/>
        <v>0</v>
      </c>
      <c r="BG187" s="160">
        <f t="shared" si="16"/>
        <v>0</v>
      </c>
      <c r="BH187" s="160">
        <f t="shared" si="17"/>
        <v>0</v>
      </c>
      <c r="BI187" s="160">
        <f t="shared" si="18"/>
        <v>0</v>
      </c>
      <c r="BJ187" s="14" t="s">
        <v>89</v>
      </c>
      <c r="BK187" s="160">
        <f t="shared" si="19"/>
        <v>0</v>
      </c>
      <c r="BL187" s="14" t="s">
        <v>286</v>
      </c>
      <c r="BM187" s="159" t="s">
        <v>1929</v>
      </c>
    </row>
    <row r="188" spans="1:65" s="2" customFormat="1" ht="21.75" customHeight="1" x14ac:dyDescent="0.2">
      <c r="A188" s="29"/>
      <c r="B188" s="146"/>
      <c r="C188" s="161" t="s">
        <v>394</v>
      </c>
      <c r="D188" s="161" t="s">
        <v>310</v>
      </c>
      <c r="E188" s="162"/>
      <c r="F188" s="163" t="s">
        <v>1930</v>
      </c>
      <c r="G188" s="164" t="s">
        <v>307</v>
      </c>
      <c r="H188" s="165">
        <v>8</v>
      </c>
      <c r="I188" s="166"/>
      <c r="J188" s="167">
        <f t="shared" si="10"/>
        <v>0</v>
      </c>
      <c r="K188" s="168"/>
      <c r="L188" s="169"/>
      <c r="M188" s="170" t="s">
        <v>1</v>
      </c>
      <c r="N188" s="171" t="s">
        <v>43</v>
      </c>
      <c r="O188" s="54"/>
      <c r="P188" s="157">
        <f t="shared" si="11"/>
        <v>0</v>
      </c>
      <c r="Q188" s="157">
        <v>1.2999999999999999E-4</v>
      </c>
      <c r="R188" s="157">
        <f t="shared" si="12"/>
        <v>1.0399999999999999E-3</v>
      </c>
      <c r="S188" s="157">
        <v>0</v>
      </c>
      <c r="T188" s="158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59" t="s">
        <v>312</v>
      </c>
      <c r="AT188" s="159" t="s">
        <v>310</v>
      </c>
      <c r="AU188" s="159" t="s">
        <v>89</v>
      </c>
      <c r="AY188" s="14" t="s">
        <v>237</v>
      </c>
      <c r="BE188" s="160">
        <f t="shared" si="14"/>
        <v>0</v>
      </c>
      <c r="BF188" s="160">
        <f t="shared" si="15"/>
        <v>0</v>
      </c>
      <c r="BG188" s="160">
        <f t="shared" si="16"/>
        <v>0</v>
      </c>
      <c r="BH188" s="160">
        <f t="shared" si="17"/>
        <v>0</v>
      </c>
      <c r="BI188" s="160">
        <f t="shared" si="18"/>
        <v>0</v>
      </c>
      <c r="BJ188" s="14" t="s">
        <v>89</v>
      </c>
      <c r="BK188" s="160">
        <f t="shared" si="19"/>
        <v>0</v>
      </c>
      <c r="BL188" s="14" t="s">
        <v>286</v>
      </c>
      <c r="BM188" s="159" t="s">
        <v>1931</v>
      </c>
    </row>
    <row r="189" spans="1:65" s="2" customFormat="1" ht="16.5" customHeight="1" x14ac:dyDescent="0.2">
      <c r="A189" s="29"/>
      <c r="B189" s="146"/>
      <c r="C189" s="147" t="s">
        <v>246</v>
      </c>
      <c r="D189" s="147" t="s">
        <v>240</v>
      </c>
      <c r="E189" s="148"/>
      <c r="F189" s="149" t="s">
        <v>1932</v>
      </c>
      <c r="G189" s="150" t="s">
        <v>307</v>
      </c>
      <c r="H189" s="151">
        <v>13</v>
      </c>
      <c r="I189" s="152"/>
      <c r="J189" s="153">
        <f t="shared" si="10"/>
        <v>0</v>
      </c>
      <c r="K189" s="154"/>
      <c r="L189" s="30"/>
      <c r="M189" s="155" t="s">
        <v>1</v>
      </c>
      <c r="N189" s="156" t="s">
        <v>43</v>
      </c>
      <c r="O189" s="54"/>
      <c r="P189" s="157">
        <f t="shared" si="11"/>
        <v>0</v>
      </c>
      <c r="Q189" s="157">
        <v>2.0000000000000002E-5</v>
      </c>
      <c r="R189" s="157">
        <f t="shared" si="12"/>
        <v>2.6000000000000003E-4</v>
      </c>
      <c r="S189" s="157">
        <v>0</v>
      </c>
      <c r="T189" s="158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59" t="s">
        <v>286</v>
      </c>
      <c r="AT189" s="159" t="s">
        <v>240</v>
      </c>
      <c r="AU189" s="159" t="s">
        <v>89</v>
      </c>
      <c r="AY189" s="14" t="s">
        <v>237</v>
      </c>
      <c r="BE189" s="160">
        <f t="shared" si="14"/>
        <v>0</v>
      </c>
      <c r="BF189" s="160">
        <f t="shared" si="15"/>
        <v>0</v>
      </c>
      <c r="BG189" s="160">
        <f t="shared" si="16"/>
        <v>0</v>
      </c>
      <c r="BH189" s="160">
        <f t="shared" si="17"/>
        <v>0</v>
      </c>
      <c r="BI189" s="160">
        <f t="shared" si="18"/>
        <v>0</v>
      </c>
      <c r="BJ189" s="14" t="s">
        <v>89</v>
      </c>
      <c r="BK189" s="160">
        <f t="shared" si="19"/>
        <v>0</v>
      </c>
      <c r="BL189" s="14" t="s">
        <v>286</v>
      </c>
      <c r="BM189" s="159" t="s">
        <v>1933</v>
      </c>
    </row>
    <row r="190" spans="1:65" s="2" customFormat="1" ht="21.75" customHeight="1" x14ac:dyDescent="0.2">
      <c r="A190" s="29"/>
      <c r="B190" s="146"/>
      <c r="C190" s="161" t="s">
        <v>399</v>
      </c>
      <c r="D190" s="161" t="s">
        <v>310</v>
      </c>
      <c r="E190" s="162"/>
      <c r="F190" s="163" t="s">
        <v>1934</v>
      </c>
      <c r="G190" s="164" t="s">
        <v>307</v>
      </c>
      <c r="H190" s="165">
        <v>13</v>
      </c>
      <c r="I190" s="166"/>
      <c r="J190" s="167">
        <f t="shared" si="10"/>
        <v>0</v>
      </c>
      <c r="K190" s="168"/>
      <c r="L190" s="169"/>
      <c r="M190" s="170" t="s">
        <v>1</v>
      </c>
      <c r="N190" s="171" t="s">
        <v>43</v>
      </c>
      <c r="O190" s="54"/>
      <c r="P190" s="157">
        <f t="shared" si="11"/>
        <v>0</v>
      </c>
      <c r="Q190" s="157">
        <v>1.2999999999999999E-4</v>
      </c>
      <c r="R190" s="157">
        <f t="shared" si="12"/>
        <v>1.6899999999999999E-3</v>
      </c>
      <c r="S190" s="157">
        <v>0</v>
      </c>
      <c r="T190" s="158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59" t="s">
        <v>312</v>
      </c>
      <c r="AT190" s="159" t="s">
        <v>310</v>
      </c>
      <c r="AU190" s="159" t="s">
        <v>89</v>
      </c>
      <c r="AY190" s="14" t="s">
        <v>237</v>
      </c>
      <c r="BE190" s="160">
        <f t="shared" si="14"/>
        <v>0</v>
      </c>
      <c r="BF190" s="160">
        <f t="shared" si="15"/>
        <v>0</v>
      </c>
      <c r="BG190" s="160">
        <f t="shared" si="16"/>
        <v>0</v>
      </c>
      <c r="BH190" s="160">
        <f t="shared" si="17"/>
        <v>0</v>
      </c>
      <c r="BI190" s="160">
        <f t="shared" si="18"/>
        <v>0</v>
      </c>
      <c r="BJ190" s="14" t="s">
        <v>89</v>
      </c>
      <c r="BK190" s="160">
        <f t="shared" si="19"/>
        <v>0</v>
      </c>
      <c r="BL190" s="14" t="s">
        <v>286</v>
      </c>
      <c r="BM190" s="159" t="s">
        <v>1935</v>
      </c>
    </row>
    <row r="191" spans="1:65" s="2" customFormat="1" ht="16.5" customHeight="1" x14ac:dyDescent="0.2">
      <c r="A191" s="29"/>
      <c r="B191" s="146"/>
      <c r="C191" s="147" t="s">
        <v>249</v>
      </c>
      <c r="D191" s="147" t="s">
        <v>240</v>
      </c>
      <c r="E191" s="148"/>
      <c r="F191" s="149" t="s">
        <v>1936</v>
      </c>
      <c r="G191" s="150" t="s">
        <v>307</v>
      </c>
      <c r="H191" s="151">
        <v>2</v>
      </c>
      <c r="I191" s="152"/>
      <c r="J191" s="153">
        <f t="shared" si="10"/>
        <v>0</v>
      </c>
      <c r="K191" s="154"/>
      <c r="L191" s="30"/>
      <c r="M191" s="155" t="s">
        <v>1</v>
      </c>
      <c r="N191" s="156" t="s">
        <v>43</v>
      </c>
      <c r="O191" s="54"/>
      <c r="P191" s="157">
        <f t="shared" si="11"/>
        <v>0</v>
      </c>
      <c r="Q191" s="157">
        <v>2.0000000000000002E-5</v>
      </c>
      <c r="R191" s="157">
        <f t="shared" si="12"/>
        <v>4.0000000000000003E-5</v>
      </c>
      <c r="S191" s="157">
        <v>0</v>
      </c>
      <c r="T191" s="158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59" t="s">
        <v>286</v>
      </c>
      <c r="AT191" s="159" t="s">
        <v>240</v>
      </c>
      <c r="AU191" s="159" t="s">
        <v>89</v>
      </c>
      <c r="AY191" s="14" t="s">
        <v>237</v>
      </c>
      <c r="BE191" s="160">
        <f t="shared" si="14"/>
        <v>0</v>
      </c>
      <c r="BF191" s="160">
        <f t="shared" si="15"/>
        <v>0</v>
      </c>
      <c r="BG191" s="160">
        <f t="shared" si="16"/>
        <v>0</v>
      </c>
      <c r="BH191" s="160">
        <f t="shared" si="17"/>
        <v>0</v>
      </c>
      <c r="BI191" s="160">
        <f t="shared" si="18"/>
        <v>0</v>
      </c>
      <c r="BJ191" s="14" t="s">
        <v>89</v>
      </c>
      <c r="BK191" s="160">
        <f t="shared" si="19"/>
        <v>0</v>
      </c>
      <c r="BL191" s="14" t="s">
        <v>286</v>
      </c>
      <c r="BM191" s="159" t="s">
        <v>1937</v>
      </c>
    </row>
    <row r="192" spans="1:65" s="2" customFormat="1" ht="21.75" customHeight="1" x14ac:dyDescent="0.2">
      <c r="A192" s="29"/>
      <c r="B192" s="146"/>
      <c r="C192" s="161" t="s">
        <v>404</v>
      </c>
      <c r="D192" s="161" t="s">
        <v>310</v>
      </c>
      <c r="E192" s="162"/>
      <c r="F192" s="163" t="s">
        <v>1938</v>
      </c>
      <c r="G192" s="164" t="s">
        <v>307</v>
      </c>
      <c r="H192" s="165">
        <v>2</v>
      </c>
      <c r="I192" s="166"/>
      <c r="J192" s="167">
        <f t="shared" si="10"/>
        <v>0</v>
      </c>
      <c r="K192" s="168"/>
      <c r="L192" s="169"/>
      <c r="M192" s="170" t="s">
        <v>1</v>
      </c>
      <c r="N192" s="171" t="s">
        <v>43</v>
      </c>
      <c r="O192" s="54"/>
      <c r="P192" s="157">
        <f t="shared" si="11"/>
        <v>0</v>
      </c>
      <c r="Q192" s="157">
        <v>1.2999999999999999E-4</v>
      </c>
      <c r="R192" s="157">
        <f t="shared" si="12"/>
        <v>2.5999999999999998E-4</v>
      </c>
      <c r="S192" s="157">
        <v>0</v>
      </c>
      <c r="T192" s="158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59" t="s">
        <v>312</v>
      </c>
      <c r="AT192" s="159" t="s">
        <v>310</v>
      </c>
      <c r="AU192" s="159" t="s">
        <v>89</v>
      </c>
      <c r="AY192" s="14" t="s">
        <v>237</v>
      </c>
      <c r="BE192" s="160">
        <f t="shared" si="14"/>
        <v>0</v>
      </c>
      <c r="BF192" s="160">
        <f t="shared" si="15"/>
        <v>0</v>
      </c>
      <c r="BG192" s="160">
        <f t="shared" si="16"/>
        <v>0</v>
      </c>
      <c r="BH192" s="160">
        <f t="shared" si="17"/>
        <v>0</v>
      </c>
      <c r="BI192" s="160">
        <f t="shared" si="18"/>
        <v>0</v>
      </c>
      <c r="BJ192" s="14" t="s">
        <v>89</v>
      </c>
      <c r="BK192" s="160">
        <f t="shared" si="19"/>
        <v>0</v>
      </c>
      <c r="BL192" s="14" t="s">
        <v>286</v>
      </c>
      <c r="BM192" s="159" t="s">
        <v>1939</v>
      </c>
    </row>
    <row r="193" spans="1:65" s="2" customFormat="1" ht="16.5" customHeight="1" x14ac:dyDescent="0.2">
      <c r="A193" s="29"/>
      <c r="B193" s="146"/>
      <c r="C193" s="147" t="s">
        <v>407</v>
      </c>
      <c r="D193" s="147" t="s">
        <v>240</v>
      </c>
      <c r="E193" s="148"/>
      <c r="F193" s="149" t="s">
        <v>1940</v>
      </c>
      <c r="G193" s="150" t="s">
        <v>307</v>
      </c>
      <c r="H193" s="151">
        <v>2</v>
      </c>
      <c r="I193" s="152"/>
      <c r="J193" s="153">
        <f t="shared" si="10"/>
        <v>0</v>
      </c>
      <c r="K193" s="154"/>
      <c r="L193" s="30"/>
      <c r="M193" s="155" t="s">
        <v>1</v>
      </c>
      <c r="N193" s="156" t="s">
        <v>43</v>
      </c>
      <c r="O193" s="54"/>
      <c r="P193" s="157">
        <f t="shared" si="11"/>
        <v>0</v>
      </c>
      <c r="Q193" s="157">
        <v>2.0000000000000002E-5</v>
      </c>
      <c r="R193" s="157">
        <f t="shared" si="12"/>
        <v>4.0000000000000003E-5</v>
      </c>
      <c r="S193" s="157">
        <v>0</v>
      </c>
      <c r="T193" s="158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59" t="s">
        <v>286</v>
      </c>
      <c r="AT193" s="159" t="s">
        <v>240</v>
      </c>
      <c r="AU193" s="159" t="s">
        <v>89</v>
      </c>
      <c r="AY193" s="14" t="s">
        <v>237</v>
      </c>
      <c r="BE193" s="160">
        <f t="shared" si="14"/>
        <v>0</v>
      </c>
      <c r="BF193" s="160">
        <f t="shared" si="15"/>
        <v>0</v>
      </c>
      <c r="BG193" s="160">
        <f t="shared" si="16"/>
        <v>0</v>
      </c>
      <c r="BH193" s="160">
        <f t="shared" si="17"/>
        <v>0</v>
      </c>
      <c r="BI193" s="160">
        <f t="shared" si="18"/>
        <v>0</v>
      </c>
      <c r="BJ193" s="14" t="s">
        <v>89</v>
      </c>
      <c r="BK193" s="160">
        <f t="shared" si="19"/>
        <v>0</v>
      </c>
      <c r="BL193" s="14" t="s">
        <v>286</v>
      </c>
      <c r="BM193" s="159" t="s">
        <v>1941</v>
      </c>
    </row>
    <row r="194" spans="1:65" s="2" customFormat="1" ht="21.75" customHeight="1" x14ac:dyDescent="0.2">
      <c r="A194" s="29"/>
      <c r="B194" s="146"/>
      <c r="C194" s="161" t="s">
        <v>410</v>
      </c>
      <c r="D194" s="161" t="s">
        <v>310</v>
      </c>
      <c r="E194" s="162"/>
      <c r="F194" s="163" t="s">
        <v>1942</v>
      </c>
      <c r="G194" s="164" t="s">
        <v>307</v>
      </c>
      <c r="H194" s="165">
        <v>2</v>
      </c>
      <c r="I194" s="166"/>
      <c r="J194" s="167">
        <f t="shared" si="10"/>
        <v>0</v>
      </c>
      <c r="K194" s="168"/>
      <c r="L194" s="169"/>
      <c r="M194" s="170" t="s">
        <v>1</v>
      </c>
      <c r="N194" s="171" t="s">
        <v>43</v>
      </c>
      <c r="O194" s="54"/>
      <c r="P194" s="157">
        <f t="shared" si="11"/>
        <v>0</v>
      </c>
      <c r="Q194" s="157">
        <v>1.2999999999999999E-4</v>
      </c>
      <c r="R194" s="157">
        <f t="shared" si="12"/>
        <v>2.5999999999999998E-4</v>
      </c>
      <c r="S194" s="157">
        <v>0</v>
      </c>
      <c r="T194" s="158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59" t="s">
        <v>312</v>
      </c>
      <c r="AT194" s="159" t="s">
        <v>310</v>
      </c>
      <c r="AU194" s="159" t="s">
        <v>89</v>
      </c>
      <c r="AY194" s="14" t="s">
        <v>237</v>
      </c>
      <c r="BE194" s="160">
        <f t="shared" si="14"/>
        <v>0</v>
      </c>
      <c r="BF194" s="160">
        <f t="shared" si="15"/>
        <v>0</v>
      </c>
      <c r="BG194" s="160">
        <f t="shared" si="16"/>
        <v>0</v>
      </c>
      <c r="BH194" s="160">
        <f t="shared" si="17"/>
        <v>0</v>
      </c>
      <c r="BI194" s="160">
        <f t="shared" si="18"/>
        <v>0</v>
      </c>
      <c r="BJ194" s="14" t="s">
        <v>89</v>
      </c>
      <c r="BK194" s="160">
        <f t="shared" si="19"/>
        <v>0</v>
      </c>
      <c r="BL194" s="14" t="s">
        <v>286</v>
      </c>
      <c r="BM194" s="159" t="s">
        <v>1943</v>
      </c>
    </row>
    <row r="195" spans="1:65" s="2" customFormat="1" ht="21.75" customHeight="1" x14ac:dyDescent="0.2">
      <c r="A195" s="29"/>
      <c r="B195" s="146"/>
      <c r="C195" s="147" t="s">
        <v>251</v>
      </c>
      <c r="D195" s="147" t="s">
        <v>240</v>
      </c>
      <c r="E195" s="148"/>
      <c r="F195" s="149" t="s">
        <v>1944</v>
      </c>
      <c r="G195" s="150" t="s">
        <v>376</v>
      </c>
      <c r="H195" s="151">
        <v>1.5</v>
      </c>
      <c r="I195" s="152"/>
      <c r="J195" s="153">
        <f t="shared" si="10"/>
        <v>0</v>
      </c>
      <c r="K195" s="154"/>
      <c r="L195" s="30"/>
      <c r="M195" s="155" t="s">
        <v>1</v>
      </c>
      <c r="N195" s="156" t="s">
        <v>43</v>
      </c>
      <c r="O195" s="54"/>
      <c r="P195" s="157">
        <f t="shared" si="11"/>
        <v>0</v>
      </c>
      <c r="Q195" s="157">
        <v>6.4000000000000005E-4</v>
      </c>
      <c r="R195" s="157">
        <f t="shared" si="12"/>
        <v>9.6000000000000013E-4</v>
      </c>
      <c r="S195" s="157">
        <v>0</v>
      </c>
      <c r="T195" s="158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59" t="s">
        <v>286</v>
      </c>
      <c r="AT195" s="159" t="s">
        <v>240</v>
      </c>
      <c r="AU195" s="159" t="s">
        <v>89</v>
      </c>
      <c r="AY195" s="14" t="s">
        <v>237</v>
      </c>
      <c r="BE195" s="160">
        <f t="shared" si="14"/>
        <v>0</v>
      </c>
      <c r="BF195" s="160">
        <f t="shared" si="15"/>
        <v>0</v>
      </c>
      <c r="BG195" s="160">
        <f t="shared" si="16"/>
        <v>0</v>
      </c>
      <c r="BH195" s="160">
        <f t="shared" si="17"/>
        <v>0</v>
      </c>
      <c r="BI195" s="160">
        <f t="shared" si="18"/>
        <v>0</v>
      </c>
      <c r="BJ195" s="14" t="s">
        <v>89</v>
      </c>
      <c r="BK195" s="160">
        <f t="shared" si="19"/>
        <v>0</v>
      </c>
      <c r="BL195" s="14" t="s">
        <v>286</v>
      </c>
      <c r="BM195" s="159" t="s">
        <v>1945</v>
      </c>
    </row>
    <row r="196" spans="1:65" s="2" customFormat="1" ht="21.75" customHeight="1" x14ac:dyDescent="0.2">
      <c r="A196" s="29"/>
      <c r="B196" s="146"/>
      <c r="C196" s="147" t="s">
        <v>416</v>
      </c>
      <c r="D196" s="147" t="s">
        <v>240</v>
      </c>
      <c r="E196" s="148"/>
      <c r="F196" s="149" t="s">
        <v>1946</v>
      </c>
      <c r="G196" s="150" t="s">
        <v>376</v>
      </c>
      <c r="H196" s="151">
        <v>80</v>
      </c>
      <c r="I196" s="152"/>
      <c r="J196" s="153">
        <f t="shared" si="10"/>
        <v>0</v>
      </c>
      <c r="K196" s="154"/>
      <c r="L196" s="30"/>
      <c r="M196" s="155" t="s">
        <v>1</v>
      </c>
      <c r="N196" s="156" t="s">
        <v>43</v>
      </c>
      <c r="O196" s="54"/>
      <c r="P196" s="157">
        <f t="shared" si="11"/>
        <v>0</v>
      </c>
      <c r="Q196" s="157">
        <v>9.1E-4</v>
      </c>
      <c r="R196" s="157">
        <f t="shared" si="12"/>
        <v>7.2800000000000004E-2</v>
      </c>
      <c r="S196" s="157">
        <v>0</v>
      </c>
      <c r="T196" s="158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59" t="s">
        <v>286</v>
      </c>
      <c r="AT196" s="159" t="s">
        <v>240</v>
      </c>
      <c r="AU196" s="159" t="s">
        <v>89</v>
      </c>
      <c r="AY196" s="14" t="s">
        <v>237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4" t="s">
        <v>89</v>
      </c>
      <c r="BK196" s="160">
        <f t="shared" si="19"/>
        <v>0</v>
      </c>
      <c r="BL196" s="14" t="s">
        <v>286</v>
      </c>
      <c r="BM196" s="159" t="s">
        <v>1947</v>
      </c>
    </row>
    <row r="197" spans="1:65" s="2" customFormat="1" ht="21.75" customHeight="1" x14ac:dyDescent="0.2">
      <c r="A197" s="29"/>
      <c r="B197" s="146"/>
      <c r="C197" s="147" t="s">
        <v>254</v>
      </c>
      <c r="D197" s="147" t="s">
        <v>240</v>
      </c>
      <c r="E197" s="148"/>
      <c r="F197" s="149" t="s">
        <v>1948</v>
      </c>
      <c r="G197" s="150" t="s">
        <v>376</v>
      </c>
      <c r="H197" s="151">
        <v>65</v>
      </c>
      <c r="I197" s="152"/>
      <c r="J197" s="153">
        <f t="shared" si="10"/>
        <v>0</v>
      </c>
      <c r="K197" s="154"/>
      <c r="L197" s="30"/>
      <c r="M197" s="155" t="s">
        <v>1</v>
      </c>
      <c r="N197" s="156" t="s">
        <v>43</v>
      </c>
      <c r="O197" s="54"/>
      <c r="P197" s="157">
        <f t="shared" si="11"/>
        <v>0</v>
      </c>
      <c r="Q197" s="157">
        <v>1.07E-3</v>
      </c>
      <c r="R197" s="157">
        <f t="shared" si="12"/>
        <v>6.9550000000000001E-2</v>
      </c>
      <c r="S197" s="157">
        <v>0</v>
      </c>
      <c r="T197" s="158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59" t="s">
        <v>286</v>
      </c>
      <c r="AT197" s="159" t="s">
        <v>240</v>
      </c>
      <c r="AU197" s="159" t="s">
        <v>89</v>
      </c>
      <c r="AY197" s="14" t="s">
        <v>237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4" t="s">
        <v>89</v>
      </c>
      <c r="BK197" s="160">
        <f t="shared" si="19"/>
        <v>0</v>
      </c>
      <c r="BL197" s="14" t="s">
        <v>286</v>
      </c>
      <c r="BM197" s="159" t="s">
        <v>1949</v>
      </c>
    </row>
    <row r="198" spans="1:65" s="2" customFormat="1" ht="21.75" customHeight="1" x14ac:dyDescent="0.2">
      <c r="A198" s="29"/>
      <c r="B198" s="146"/>
      <c r="C198" s="147" t="s">
        <v>422</v>
      </c>
      <c r="D198" s="147" t="s">
        <v>240</v>
      </c>
      <c r="E198" s="148"/>
      <c r="F198" s="149" t="s">
        <v>1950</v>
      </c>
      <c r="G198" s="150" t="s">
        <v>376</v>
      </c>
      <c r="H198" s="151">
        <v>19</v>
      </c>
      <c r="I198" s="152"/>
      <c r="J198" s="153">
        <f t="shared" si="10"/>
        <v>0</v>
      </c>
      <c r="K198" s="154"/>
      <c r="L198" s="30"/>
      <c r="M198" s="155" t="s">
        <v>1</v>
      </c>
      <c r="N198" s="156" t="s">
        <v>43</v>
      </c>
      <c r="O198" s="54"/>
      <c r="P198" s="157">
        <f t="shared" si="11"/>
        <v>0</v>
      </c>
      <c r="Q198" s="157">
        <v>1.2800000000000001E-3</v>
      </c>
      <c r="R198" s="157">
        <f t="shared" si="12"/>
        <v>2.4320000000000001E-2</v>
      </c>
      <c r="S198" s="157">
        <v>0</v>
      </c>
      <c r="T198" s="158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59" t="s">
        <v>286</v>
      </c>
      <c r="AT198" s="159" t="s">
        <v>240</v>
      </c>
      <c r="AU198" s="159" t="s">
        <v>89</v>
      </c>
      <c r="AY198" s="14" t="s">
        <v>237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4" t="s">
        <v>89</v>
      </c>
      <c r="BK198" s="160">
        <f t="shared" si="19"/>
        <v>0</v>
      </c>
      <c r="BL198" s="14" t="s">
        <v>286</v>
      </c>
      <c r="BM198" s="159" t="s">
        <v>1951</v>
      </c>
    </row>
    <row r="199" spans="1:65" s="2" customFormat="1" ht="21.75" customHeight="1" x14ac:dyDescent="0.2">
      <c r="A199" s="29"/>
      <c r="B199" s="146"/>
      <c r="C199" s="147" t="s">
        <v>256</v>
      </c>
      <c r="D199" s="147" t="s">
        <v>240</v>
      </c>
      <c r="E199" s="148"/>
      <c r="F199" s="149" t="s">
        <v>1952</v>
      </c>
      <c r="G199" s="150" t="s">
        <v>376</v>
      </c>
      <c r="H199" s="151">
        <v>43</v>
      </c>
      <c r="I199" s="152"/>
      <c r="J199" s="153">
        <f t="shared" si="10"/>
        <v>0</v>
      </c>
      <c r="K199" s="154"/>
      <c r="L199" s="30"/>
      <c r="M199" s="155" t="s">
        <v>1</v>
      </c>
      <c r="N199" s="156" t="s">
        <v>43</v>
      </c>
      <c r="O199" s="54"/>
      <c r="P199" s="157">
        <f t="shared" si="11"/>
        <v>0</v>
      </c>
      <c r="Q199" s="157">
        <v>1.16E-3</v>
      </c>
      <c r="R199" s="157">
        <f t="shared" si="12"/>
        <v>4.9880000000000001E-2</v>
      </c>
      <c r="S199" s="157">
        <v>0</v>
      </c>
      <c r="T199" s="158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59" t="s">
        <v>286</v>
      </c>
      <c r="AT199" s="159" t="s">
        <v>240</v>
      </c>
      <c r="AU199" s="159" t="s">
        <v>89</v>
      </c>
      <c r="AY199" s="14" t="s">
        <v>237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4" t="s">
        <v>89</v>
      </c>
      <c r="BK199" s="160">
        <f t="shared" si="19"/>
        <v>0</v>
      </c>
      <c r="BL199" s="14" t="s">
        <v>286</v>
      </c>
      <c r="BM199" s="159" t="s">
        <v>1953</v>
      </c>
    </row>
    <row r="200" spans="1:65" s="2" customFormat="1" ht="21.75" customHeight="1" x14ac:dyDescent="0.2">
      <c r="A200" s="29"/>
      <c r="B200" s="146"/>
      <c r="C200" s="147" t="s">
        <v>427</v>
      </c>
      <c r="D200" s="147" t="s">
        <v>240</v>
      </c>
      <c r="E200" s="148"/>
      <c r="F200" s="149" t="s">
        <v>1954</v>
      </c>
      <c r="G200" s="150" t="s">
        <v>376</v>
      </c>
      <c r="H200" s="151">
        <v>22</v>
      </c>
      <c r="I200" s="152"/>
      <c r="J200" s="153">
        <f t="shared" si="10"/>
        <v>0</v>
      </c>
      <c r="K200" s="154"/>
      <c r="L200" s="30"/>
      <c r="M200" s="155" t="s">
        <v>1</v>
      </c>
      <c r="N200" s="156" t="s">
        <v>43</v>
      </c>
      <c r="O200" s="54"/>
      <c r="P200" s="157">
        <f t="shared" si="11"/>
        <v>0</v>
      </c>
      <c r="Q200" s="157">
        <v>1.8500000000000001E-3</v>
      </c>
      <c r="R200" s="157">
        <f t="shared" si="12"/>
        <v>4.07E-2</v>
      </c>
      <c r="S200" s="157">
        <v>0</v>
      </c>
      <c r="T200" s="158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59" t="s">
        <v>286</v>
      </c>
      <c r="AT200" s="159" t="s">
        <v>240</v>
      </c>
      <c r="AU200" s="159" t="s">
        <v>89</v>
      </c>
      <c r="AY200" s="14" t="s">
        <v>237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4" t="s">
        <v>89</v>
      </c>
      <c r="BK200" s="160">
        <f t="shared" si="19"/>
        <v>0</v>
      </c>
      <c r="BL200" s="14" t="s">
        <v>286</v>
      </c>
      <c r="BM200" s="159" t="s">
        <v>1955</v>
      </c>
    </row>
    <row r="201" spans="1:65" s="2" customFormat="1" ht="16.5" customHeight="1" x14ac:dyDescent="0.2">
      <c r="A201" s="29"/>
      <c r="B201" s="146"/>
      <c r="C201" s="147" t="s">
        <v>430</v>
      </c>
      <c r="D201" s="147" t="s">
        <v>240</v>
      </c>
      <c r="E201" s="148"/>
      <c r="F201" s="149" t="s">
        <v>1956</v>
      </c>
      <c r="G201" s="150" t="s">
        <v>307</v>
      </c>
      <c r="H201" s="151">
        <v>2</v>
      </c>
      <c r="I201" s="152"/>
      <c r="J201" s="153">
        <f t="shared" si="10"/>
        <v>0</v>
      </c>
      <c r="K201" s="154"/>
      <c r="L201" s="30"/>
      <c r="M201" s="155" t="s">
        <v>1</v>
      </c>
      <c r="N201" s="156" t="s">
        <v>43</v>
      </c>
      <c r="O201" s="54"/>
      <c r="P201" s="157">
        <f t="shared" si="11"/>
        <v>0</v>
      </c>
      <c r="Q201" s="157">
        <v>6.9999999999999994E-5</v>
      </c>
      <c r="R201" s="157">
        <f t="shared" si="12"/>
        <v>1.3999999999999999E-4</v>
      </c>
      <c r="S201" s="157">
        <v>0</v>
      </c>
      <c r="T201" s="158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59" t="s">
        <v>286</v>
      </c>
      <c r="AT201" s="159" t="s">
        <v>240</v>
      </c>
      <c r="AU201" s="159" t="s">
        <v>89</v>
      </c>
      <c r="AY201" s="14" t="s">
        <v>237</v>
      </c>
      <c r="BE201" s="160">
        <f t="shared" si="14"/>
        <v>0</v>
      </c>
      <c r="BF201" s="160">
        <f t="shared" si="15"/>
        <v>0</v>
      </c>
      <c r="BG201" s="160">
        <f t="shared" si="16"/>
        <v>0</v>
      </c>
      <c r="BH201" s="160">
        <f t="shared" si="17"/>
        <v>0</v>
      </c>
      <c r="BI201" s="160">
        <f t="shared" si="18"/>
        <v>0</v>
      </c>
      <c r="BJ201" s="14" t="s">
        <v>89</v>
      </c>
      <c r="BK201" s="160">
        <f t="shared" si="19"/>
        <v>0</v>
      </c>
      <c r="BL201" s="14" t="s">
        <v>286</v>
      </c>
      <c r="BM201" s="159" t="s">
        <v>1957</v>
      </c>
    </row>
    <row r="202" spans="1:65" s="2" customFormat="1" ht="44.25" customHeight="1" x14ac:dyDescent="0.2">
      <c r="A202" s="29"/>
      <c r="B202" s="146"/>
      <c r="C202" s="161" t="s">
        <v>433</v>
      </c>
      <c r="D202" s="161" t="s">
        <v>310</v>
      </c>
      <c r="E202" s="162"/>
      <c r="F202" s="163" t="s">
        <v>1958</v>
      </c>
      <c r="G202" s="164" t="s">
        <v>307</v>
      </c>
      <c r="H202" s="165">
        <v>2</v>
      </c>
      <c r="I202" s="166"/>
      <c r="J202" s="167">
        <f t="shared" si="10"/>
        <v>0</v>
      </c>
      <c r="K202" s="168"/>
      <c r="L202" s="169"/>
      <c r="M202" s="170" t="s">
        <v>1</v>
      </c>
      <c r="N202" s="171" t="s">
        <v>43</v>
      </c>
      <c r="O202" s="54"/>
      <c r="P202" s="157">
        <f t="shared" si="11"/>
        <v>0</v>
      </c>
      <c r="Q202" s="157">
        <v>1.6789999999999999E-2</v>
      </c>
      <c r="R202" s="157">
        <f t="shared" si="12"/>
        <v>3.3579999999999999E-2</v>
      </c>
      <c r="S202" s="157">
        <v>0</v>
      </c>
      <c r="T202" s="158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59" t="s">
        <v>312</v>
      </c>
      <c r="AT202" s="159" t="s">
        <v>310</v>
      </c>
      <c r="AU202" s="159" t="s">
        <v>89</v>
      </c>
      <c r="AY202" s="14" t="s">
        <v>237</v>
      </c>
      <c r="BE202" s="160">
        <f t="shared" si="14"/>
        <v>0</v>
      </c>
      <c r="BF202" s="160">
        <f t="shared" si="15"/>
        <v>0</v>
      </c>
      <c r="BG202" s="160">
        <f t="shared" si="16"/>
        <v>0</v>
      </c>
      <c r="BH202" s="160">
        <f t="shared" si="17"/>
        <v>0</v>
      </c>
      <c r="BI202" s="160">
        <f t="shared" si="18"/>
        <v>0</v>
      </c>
      <c r="BJ202" s="14" t="s">
        <v>89</v>
      </c>
      <c r="BK202" s="160">
        <f t="shared" si="19"/>
        <v>0</v>
      </c>
      <c r="BL202" s="14" t="s">
        <v>286</v>
      </c>
      <c r="BM202" s="159" t="s">
        <v>1959</v>
      </c>
    </row>
    <row r="203" spans="1:65" s="2" customFormat="1" ht="21.75" customHeight="1" x14ac:dyDescent="0.2">
      <c r="A203" s="29"/>
      <c r="B203" s="146"/>
      <c r="C203" s="147" t="s">
        <v>436</v>
      </c>
      <c r="D203" s="147" t="s">
        <v>240</v>
      </c>
      <c r="E203" s="148"/>
      <c r="F203" s="149" t="s">
        <v>1960</v>
      </c>
      <c r="G203" s="150" t="s">
        <v>376</v>
      </c>
      <c r="H203" s="151">
        <v>229.5</v>
      </c>
      <c r="I203" s="152"/>
      <c r="J203" s="153">
        <f t="shared" si="10"/>
        <v>0</v>
      </c>
      <c r="K203" s="154"/>
      <c r="L203" s="30"/>
      <c r="M203" s="155" t="s">
        <v>1</v>
      </c>
      <c r="N203" s="156" t="s">
        <v>43</v>
      </c>
      <c r="O203" s="54"/>
      <c r="P203" s="157">
        <f t="shared" si="11"/>
        <v>0</v>
      </c>
      <c r="Q203" s="157">
        <v>1.8000000000000001E-4</v>
      </c>
      <c r="R203" s="157">
        <f t="shared" si="12"/>
        <v>4.1309999999999999E-2</v>
      </c>
      <c r="S203" s="157">
        <v>0</v>
      </c>
      <c r="T203" s="158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59" t="s">
        <v>286</v>
      </c>
      <c r="AT203" s="159" t="s">
        <v>240</v>
      </c>
      <c r="AU203" s="159" t="s">
        <v>89</v>
      </c>
      <c r="AY203" s="14" t="s">
        <v>237</v>
      </c>
      <c r="BE203" s="160">
        <f t="shared" si="14"/>
        <v>0</v>
      </c>
      <c r="BF203" s="160">
        <f t="shared" si="15"/>
        <v>0</v>
      </c>
      <c r="BG203" s="160">
        <f t="shared" si="16"/>
        <v>0</v>
      </c>
      <c r="BH203" s="160">
        <f t="shared" si="17"/>
        <v>0</v>
      </c>
      <c r="BI203" s="160">
        <f t="shared" si="18"/>
        <v>0</v>
      </c>
      <c r="BJ203" s="14" t="s">
        <v>89</v>
      </c>
      <c r="BK203" s="160">
        <f t="shared" si="19"/>
        <v>0</v>
      </c>
      <c r="BL203" s="14" t="s">
        <v>286</v>
      </c>
      <c r="BM203" s="159" t="s">
        <v>1961</v>
      </c>
    </row>
    <row r="204" spans="1:65" s="2" customFormat="1" ht="21.75" customHeight="1" x14ac:dyDescent="0.2">
      <c r="A204" s="29"/>
      <c r="B204" s="146"/>
      <c r="C204" s="147" t="s">
        <v>439</v>
      </c>
      <c r="D204" s="147" t="s">
        <v>240</v>
      </c>
      <c r="E204" s="148"/>
      <c r="F204" s="149" t="s">
        <v>1962</v>
      </c>
      <c r="G204" s="150" t="s">
        <v>376</v>
      </c>
      <c r="H204" s="151">
        <v>22</v>
      </c>
      <c r="I204" s="152"/>
      <c r="J204" s="153">
        <f t="shared" si="10"/>
        <v>0</v>
      </c>
      <c r="K204" s="154"/>
      <c r="L204" s="30"/>
      <c r="M204" s="155" t="s">
        <v>1</v>
      </c>
      <c r="N204" s="156" t="s">
        <v>43</v>
      </c>
      <c r="O204" s="54"/>
      <c r="P204" s="157">
        <f t="shared" si="11"/>
        <v>0</v>
      </c>
      <c r="Q204" s="157">
        <v>3.4000000000000002E-4</v>
      </c>
      <c r="R204" s="157">
        <f t="shared" si="12"/>
        <v>7.4800000000000005E-3</v>
      </c>
      <c r="S204" s="157">
        <v>0</v>
      </c>
      <c r="T204" s="158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59" t="s">
        <v>286</v>
      </c>
      <c r="AT204" s="159" t="s">
        <v>240</v>
      </c>
      <c r="AU204" s="159" t="s">
        <v>89</v>
      </c>
      <c r="AY204" s="14" t="s">
        <v>237</v>
      </c>
      <c r="BE204" s="160">
        <f t="shared" si="14"/>
        <v>0</v>
      </c>
      <c r="BF204" s="160">
        <f t="shared" si="15"/>
        <v>0</v>
      </c>
      <c r="BG204" s="160">
        <f t="shared" si="16"/>
        <v>0</v>
      </c>
      <c r="BH204" s="160">
        <f t="shared" si="17"/>
        <v>0</v>
      </c>
      <c r="BI204" s="160">
        <f t="shared" si="18"/>
        <v>0</v>
      </c>
      <c r="BJ204" s="14" t="s">
        <v>89</v>
      </c>
      <c r="BK204" s="160">
        <f t="shared" si="19"/>
        <v>0</v>
      </c>
      <c r="BL204" s="14" t="s">
        <v>286</v>
      </c>
      <c r="BM204" s="159" t="s">
        <v>1963</v>
      </c>
    </row>
    <row r="205" spans="1:65" s="2" customFormat="1" ht="21.75" customHeight="1" x14ac:dyDescent="0.2">
      <c r="A205" s="29"/>
      <c r="B205" s="146"/>
      <c r="C205" s="147" t="s">
        <v>442</v>
      </c>
      <c r="D205" s="147" t="s">
        <v>240</v>
      </c>
      <c r="E205" s="148"/>
      <c r="F205" s="149" t="s">
        <v>1964</v>
      </c>
      <c r="G205" s="150" t="s">
        <v>376</v>
      </c>
      <c r="H205" s="151">
        <v>251.5</v>
      </c>
      <c r="I205" s="152"/>
      <c r="J205" s="153">
        <f t="shared" si="10"/>
        <v>0</v>
      </c>
      <c r="K205" s="154"/>
      <c r="L205" s="30"/>
      <c r="M205" s="155" t="s">
        <v>1</v>
      </c>
      <c r="N205" s="156" t="s">
        <v>43</v>
      </c>
      <c r="O205" s="54"/>
      <c r="P205" s="157">
        <f t="shared" si="11"/>
        <v>0</v>
      </c>
      <c r="Q205" s="157">
        <v>1.0000000000000001E-5</v>
      </c>
      <c r="R205" s="157">
        <f t="shared" si="12"/>
        <v>2.5150000000000003E-3</v>
      </c>
      <c r="S205" s="157">
        <v>0</v>
      </c>
      <c r="T205" s="158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59" t="s">
        <v>286</v>
      </c>
      <c r="AT205" s="159" t="s">
        <v>240</v>
      </c>
      <c r="AU205" s="159" t="s">
        <v>89</v>
      </c>
      <c r="AY205" s="14" t="s">
        <v>237</v>
      </c>
      <c r="BE205" s="160">
        <f t="shared" si="14"/>
        <v>0</v>
      </c>
      <c r="BF205" s="160">
        <f t="shared" si="15"/>
        <v>0</v>
      </c>
      <c r="BG205" s="160">
        <f t="shared" si="16"/>
        <v>0</v>
      </c>
      <c r="BH205" s="160">
        <f t="shared" si="17"/>
        <v>0</v>
      </c>
      <c r="BI205" s="160">
        <f t="shared" si="18"/>
        <v>0</v>
      </c>
      <c r="BJ205" s="14" t="s">
        <v>89</v>
      </c>
      <c r="BK205" s="160">
        <f t="shared" si="19"/>
        <v>0</v>
      </c>
      <c r="BL205" s="14" t="s">
        <v>286</v>
      </c>
      <c r="BM205" s="159" t="s">
        <v>1965</v>
      </c>
    </row>
    <row r="206" spans="1:65" s="2" customFormat="1" ht="21.75" customHeight="1" x14ac:dyDescent="0.2">
      <c r="A206" s="29"/>
      <c r="B206" s="146"/>
      <c r="C206" s="147" t="s">
        <v>445</v>
      </c>
      <c r="D206" s="147" t="s">
        <v>240</v>
      </c>
      <c r="E206" s="148"/>
      <c r="F206" s="149" t="s">
        <v>1966</v>
      </c>
      <c r="G206" s="150" t="s">
        <v>266</v>
      </c>
      <c r="H206" s="151">
        <v>1.2709999999999999</v>
      </c>
      <c r="I206" s="152"/>
      <c r="J206" s="153">
        <f t="shared" si="10"/>
        <v>0</v>
      </c>
      <c r="K206" s="154"/>
      <c r="L206" s="30"/>
      <c r="M206" s="155" t="s">
        <v>1</v>
      </c>
      <c r="N206" s="156" t="s">
        <v>43</v>
      </c>
      <c r="O206" s="54"/>
      <c r="P206" s="157">
        <f t="shared" si="11"/>
        <v>0</v>
      </c>
      <c r="Q206" s="157">
        <v>0</v>
      </c>
      <c r="R206" s="157">
        <f t="shared" si="12"/>
        <v>0</v>
      </c>
      <c r="S206" s="157">
        <v>0</v>
      </c>
      <c r="T206" s="158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59" t="s">
        <v>286</v>
      </c>
      <c r="AT206" s="159" t="s">
        <v>240</v>
      </c>
      <c r="AU206" s="159" t="s">
        <v>89</v>
      </c>
      <c r="AY206" s="14" t="s">
        <v>237</v>
      </c>
      <c r="BE206" s="160">
        <f t="shared" si="14"/>
        <v>0</v>
      </c>
      <c r="BF206" s="160">
        <f t="shared" si="15"/>
        <v>0</v>
      </c>
      <c r="BG206" s="160">
        <f t="shared" si="16"/>
        <v>0</v>
      </c>
      <c r="BH206" s="160">
        <f t="shared" si="17"/>
        <v>0</v>
      </c>
      <c r="BI206" s="160">
        <f t="shared" si="18"/>
        <v>0</v>
      </c>
      <c r="BJ206" s="14" t="s">
        <v>89</v>
      </c>
      <c r="BK206" s="160">
        <f t="shared" si="19"/>
        <v>0</v>
      </c>
      <c r="BL206" s="14" t="s">
        <v>286</v>
      </c>
      <c r="BM206" s="159" t="s">
        <v>1967</v>
      </c>
    </row>
    <row r="207" spans="1:65" s="12" customFormat="1" ht="22.95" customHeight="1" x14ac:dyDescent="0.25">
      <c r="B207" s="134"/>
      <c r="D207" s="135" t="s">
        <v>76</v>
      </c>
      <c r="E207" s="144"/>
      <c r="F207" s="144" t="s">
        <v>1968</v>
      </c>
      <c r="I207" s="137"/>
      <c r="J207" s="145">
        <f>BK207</f>
        <v>0</v>
      </c>
      <c r="L207" s="134"/>
      <c r="M207" s="138"/>
      <c r="N207" s="139"/>
      <c r="O207" s="139"/>
      <c r="P207" s="140">
        <f>SUM(P208:P222)</f>
        <v>0</v>
      </c>
      <c r="Q207" s="139"/>
      <c r="R207" s="140">
        <f>SUM(R208:R222)</f>
        <v>4.7570000000000008E-2</v>
      </c>
      <c r="S207" s="139"/>
      <c r="T207" s="141">
        <f>SUM(T208:T222)</f>
        <v>0</v>
      </c>
      <c r="AR207" s="135" t="s">
        <v>89</v>
      </c>
      <c r="AT207" s="142" t="s">
        <v>76</v>
      </c>
      <c r="AU207" s="142" t="s">
        <v>83</v>
      </c>
      <c r="AY207" s="135" t="s">
        <v>237</v>
      </c>
      <c r="BK207" s="143">
        <f>SUM(BK208:BK222)</f>
        <v>0</v>
      </c>
    </row>
    <row r="208" spans="1:65" s="2" customFormat="1" ht="21.75" customHeight="1" x14ac:dyDescent="0.2">
      <c r="A208" s="29"/>
      <c r="B208" s="146"/>
      <c r="C208" s="147" t="s">
        <v>448</v>
      </c>
      <c r="D208" s="147" t="s">
        <v>240</v>
      </c>
      <c r="E208" s="148"/>
      <c r="F208" s="149" t="s">
        <v>1969</v>
      </c>
      <c r="G208" s="150" t="s">
        <v>307</v>
      </c>
      <c r="H208" s="151">
        <v>1</v>
      </c>
      <c r="I208" s="152"/>
      <c r="J208" s="153">
        <f t="shared" ref="J208:J222" si="20">ROUND(I208*H208,2)</f>
        <v>0</v>
      </c>
      <c r="K208" s="154"/>
      <c r="L208" s="30"/>
      <c r="M208" s="155" t="s">
        <v>1</v>
      </c>
      <c r="N208" s="156" t="s">
        <v>43</v>
      </c>
      <c r="O208" s="54"/>
      <c r="P208" s="157">
        <f t="shared" ref="P208:P222" si="21">O208*H208</f>
        <v>0</v>
      </c>
      <c r="Q208" s="157">
        <v>2.7999999999999998E-4</v>
      </c>
      <c r="R208" s="157">
        <f t="shared" ref="R208:R222" si="22">Q208*H208</f>
        <v>2.7999999999999998E-4</v>
      </c>
      <c r="S208" s="157">
        <v>0</v>
      </c>
      <c r="T208" s="158">
        <f t="shared" ref="T208:T222" si="2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59" t="s">
        <v>286</v>
      </c>
      <c r="AT208" s="159" t="s">
        <v>240</v>
      </c>
      <c r="AU208" s="159" t="s">
        <v>89</v>
      </c>
      <c r="AY208" s="14" t="s">
        <v>237</v>
      </c>
      <c r="BE208" s="160">
        <f t="shared" ref="BE208:BE222" si="24">IF(N208="základná",J208,0)</f>
        <v>0</v>
      </c>
      <c r="BF208" s="160">
        <f t="shared" ref="BF208:BF222" si="25">IF(N208="znížená",J208,0)</f>
        <v>0</v>
      </c>
      <c r="BG208" s="160">
        <f t="shared" ref="BG208:BG222" si="26">IF(N208="zákl. prenesená",J208,0)</f>
        <v>0</v>
      </c>
      <c r="BH208" s="160">
        <f t="shared" ref="BH208:BH222" si="27">IF(N208="zníž. prenesená",J208,0)</f>
        <v>0</v>
      </c>
      <c r="BI208" s="160">
        <f t="shared" ref="BI208:BI222" si="28">IF(N208="nulová",J208,0)</f>
        <v>0</v>
      </c>
      <c r="BJ208" s="14" t="s">
        <v>89</v>
      </c>
      <c r="BK208" s="160">
        <f t="shared" ref="BK208:BK222" si="29">ROUND(I208*H208,2)</f>
        <v>0</v>
      </c>
      <c r="BL208" s="14" t="s">
        <v>286</v>
      </c>
      <c r="BM208" s="159" t="s">
        <v>1970</v>
      </c>
    </row>
    <row r="209" spans="1:65" s="2" customFormat="1" ht="21.75" customHeight="1" x14ac:dyDescent="0.2">
      <c r="A209" s="29"/>
      <c r="B209" s="146"/>
      <c r="C209" s="161" t="s">
        <v>452</v>
      </c>
      <c r="D209" s="161" t="s">
        <v>310</v>
      </c>
      <c r="E209" s="162"/>
      <c r="F209" s="163" t="s">
        <v>1971</v>
      </c>
      <c r="G209" s="164" t="s">
        <v>307</v>
      </c>
      <c r="H209" s="165">
        <v>1</v>
      </c>
      <c r="I209" s="166"/>
      <c r="J209" s="167">
        <f t="shared" si="20"/>
        <v>0</v>
      </c>
      <c r="K209" s="168"/>
      <c r="L209" s="169"/>
      <c r="M209" s="170" t="s">
        <v>1</v>
      </c>
      <c r="N209" s="171" t="s">
        <v>43</v>
      </c>
      <c r="O209" s="54"/>
      <c r="P209" s="157">
        <f t="shared" si="21"/>
        <v>0</v>
      </c>
      <c r="Q209" s="157">
        <v>2.5499999999999998E-2</v>
      </c>
      <c r="R209" s="157">
        <f t="shared" si="22"/>
        <v>2.5499999999999998E-2</v>
      </c>
      <c r="S209" s="157">
        <v>0</v>
      </c>
      <c r="T209" s="158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59" t="s">
        <v>312</v>
      </c>
      <c r="AT209" s="159" t="s">
        <v>310</v>
      </c>
      <c r="AU209" s="159" t="s">
        <v>89</v>
      </c>
      <c r="AY209" s="14" t="s">
        <v>237</v>
      </c>
      <c r="BE209" s="160">
        <f t="shared" si="24"/>
        <v>0</v>
      </c>
      <c r="BF209" s="160">
        <f t="shared" si="25"/>
        <v>0</v>
      </c>
      <c r="BG209" s="160">
        <f t="shared" si="26"/>
        <v>0</v>
      </c>
      <c r="BH209" s="160">
        <f t="shared" si="27"/>
        <v>0</v>
      </c>
      <c r="BI209" s="160">
        <f t="shared" si="28"/>
        <v>0</v>
      </c>
      <c r="BJ209" s="14" t="s">
        <v>89</v>
      </c>
      <c r="BK209" s="160">
        <f t="shared" si="29"/>
        <v>0</v>
      </c>
      <c r="BL209" s="14" t="s">
        <v>286</v>
      </c>
      <c r="BM209" s="159" t="s">
        <v>1972</v>
      </c>
    </row>
    <row r="210" spans="1:65" s="2" customFormat="1" ht="21.75" customHeight="1" x14ac:dyDescent="0.2">
      <c r="A210" s="29"/>
      <c r="B210" s="146"/>
      <c r="C210" s="147" t="s">
        <v>457</v>
      </c>
      <c r="D210" s="147" t="s">
        <v>240</v>
      </c>
      <c r="E210" s="148"/>
      <c r="F210" s="149" t="s">
        <v>1973</v>
      </c>
      <c r="G210" s="150" t="s">
        <v>307</v>
      </c>
      <c r="H210" s="151">
        <v>1</v>
      </c>
      <c r="I210" s="152"/>
      <c r="J210" s="153">
        <f t="shared" si="20"/>
        <v>0</v>
      </c>
      <c r="K210" s="154"/>
      <c r="L210" s="30"/>
      <c r="M210" s="155" t="s">
        <v>1</v>
      </c>
      <c r="N210" s="156" t="s">
        <v>43</v>
      </c>
      <c r="O210" s="54"/>
      <c r="P210" s="157">
        <f t="shared" si="21"/>
        <v>0</v>
      </c>
      <c r="Q210" s="157">
        <v>2.7999999999999998E-4</v>
      </c>
      <c r="R210" s="157">
        <f t="shared" si="22"/>
        <v>2.7999999999999998E-4</v>
      </c>
      <c r="S210" s="157">
        <v>0</v>
      </c>
      <c r="T210" s="158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59" t="s">
        <v>286</v>
      </c>
      <c r="AT210" s="159" t="s">
        <v>240</v>
      </c>
      <c r="AU210" s="159" t="s">
        <v>89</v>
      </c>
      <c r="AY210" s="14" t="s">
        <v>237</v>
      </c>
      <c r="BE210" s="160">
        <f t="shared" si="24"/>
        <v>0</v>
      </c>
      <c r="BF210" s="160">
        <f t="shared" si="25"/>
        <v>0</v>
      </c>
      <c r="BG210" s="160">
        <f t="shared" si="26"/>
        <v>0</v>
      </c>
      <c r="BH210" s="160">
        <f t="shared" si="27"/>
        <v>0</v>
      </c>
      <c r="BI210" s="160">
        <f t="shared" si="28"/>
        <v>0</v>
      </c>
      <c r="BJ210" s="14" t="s">
        <v>89</v>
      </c>
      <c r="BK210" s="160">
        <f t="shared" si="29"/>
        <v>0</v>
      </c>
      <c r="BL210" s="14" t="s">
        <v>286</v>
      </c>
      <c r="BM210" s="159" t="s">
        <v>1974</v>
      </c>
    </row>
    <row r="211" spans="1:65" s="2" customFormat="1" ht="21.75" customHeight="1" x14ac:dyDescent="0.2">
      <c r="A211" s="29"/>
      <c r="B211" s="146"/>
      <c r="C211" s="161" t="s">
        <v>460</v>
      </c>
      <c r="D211" s="161" t="s">
        <v>310</v>
      </c>
      <c r="E211" s="162"/>
      <c r="F211" s="163" t="s">
        <v>1975</v>
      </c>
      <c r="G211" s="164" t="s">
        <v>307</v>
      </c>
      <c r="H211" s="165">
        <v>1</v>
      </c>
      <c r="I211" s="166"/>
      <c r="J211" s="167">
        <f t="shared" si="20"/>
        <v>0</v>
      </c>
      <c r="K211" s="168"/>
      <c r="L211" s="169"/>
      <c r="M211" s="170" t="s">
        <v>1</v>
      </c>
      <c r="N211" s="171" t="s">
        <v>43</v>
      </c>
      <c r="O211" s="54"/>
      <c r="P211" s="157">
        <f t="shared" si="21"/>
        <v>0</v>
      </c>
      <c r="Q211" s="157">
        <v>1.2699999999999999E-2</v>
      </c>
      <c r="R211" s="157">
        <f t="shared" si="22"/>
        <v>1.2699999999999999E-2</v>
      </c>
      <c r="S211" s="157">
        <v>0</v>
      </c>
      <c r="T211" s="158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59" t="s">
        <v>312</v>
      </c>
      <c r="AT211" s="159" t="s">
        <v>310</v>
      </c>
      <c r="AU211" s="159" t="s">
        <v>89</v>
      </c>
      <c r="AY211" s="14" t="s">
        <v>237</v>
      </c>
      <c r="BE211" s="160">
        <f t="shared" si="24"/>
        <v>0</v>
      </c>
      <c r="BF211" s="160">
        <f t="shared" si="25"/>
        <v>0</v>
      </c>
      <c r="BG211" s="160">
        <f t="shared" si="26"/>
        <v>0</v>
      </c>
      <c r="BH211" s="160">
        <f t="shared" si="27"/>
        <v>0</v>
      </c>
      <c r="BI211" s="160">
        <f t="shared" si="28"/>
        <v>0</v>
      </c>
      <c r="BJ211" s="14" t="s">
        <v>89</v>
      </c>
      <c r="BK211" s="160">
        <f t="shared" si="29"/>
        <v>0</v>
      </c>
      <c r="BL211" s="14" t="s">
        <v>286</v>
      </c>
      <c r="BM211" s="159" t="s">
        <v>1976</v>
      </c>
    </row>
    <row r="212" spans="1:65" s="2" customFormat="1" ht="16.5" customHeight="1" x14ac:dyDescent="0.2">
      <c r="A212" s="29"/>
      <c r="B212" s="146"/>
      <c r="C212" s="147" t="s">
        <v>464</v>
      </c>
      <c r="D212" s="147" t="s">
        <v>240</v>
      </c>
      <c r="E212" s="148"/>
      <c r="F212" s="149" t="s">
        <v>1495</v>
      </c>
      <c r="G212" s="150" t="s">
        <v>307</v>
      </c>
      <c r="H212" s="151">
        <v>1</v>
      </c>
      <c r="I212" s="152"/>
      <c r="J212" s="153">
        <f t="shared" si="20"/>
        <v>0</v>
      </c>
      <c r="K212" s="154"/>
      <c r="L212" s="30"/>
      <c r="M212" s="155" t="s">
        <v>1</v>
      </c>
      <c r="N212" s="156" t="s">
        <v>43</v>
      </c>
      <c r="O212" s="54"/>
      <c r="P212" s="157">
        <f t="shared" si="21"/>
        <v>0</v>
      </c>
      <c r="Q212" s="157">
        <v>0</v>
      </c>
      <c r="R212" s="157">
        <f t="shared" si="22"/>
        <v>0</v>
      </c>
      <c r="S212" s="157">
        <v>0</v>
      </c>
      <c r="T212" s="158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59" t="s">
        <v>286</v>
      </c>
      <c r="AT212" s="159" t="s">
        <v>240</v>
      </c>
      <c r="AU212" s="159" t="s">
        <v>89</v>
      </c>
      <c r="AY212" s="14" t="s">
        <v>237</v>
      </c>
      <c r="BE212" s="160">
        <f t="shared" si="24"/>
        <v>0</v>
      </c>
      <c r="BF212" s="160">
        <f t="shared" si="25"/>
        <v>0</v>
      </c>
      <c r="BG212" s="160">
        <f t="shared" si="26"/>
        <v>0</v>
      </c>
      <c r="BH212" s="160">
        <f t="shared" si="27"/>
        <v>0</v>
      </c>
      <c r="BI212" s="160">
        <f t="shared" si="28"/>
        <v>0</v>
      </c>
      <c r="BJ212" s="14" t="s">
        <v>89</v>
      </c>
      <c r="BK212" s="160">
        <f t="shared" si="29"/>
        <v>0</v>
      </c>
      <c r="BL212" s="14" t="s">
        <v>286</v>
      </c>
      <c r="BM212" s="159" t="s">
        <v>1977</v>
      </c>
    </row>
    <row r="213" spans="1:65" s="2" customFormat="1" ht="33" customHeight="1" x14ac:dyDescent="0.2">
      <c r="A213" s="29"/>
      <c r="B213" s="146"/>
      <c r="C213" s="161" t="s">
        <v>468</v>
      </c>
      <c r="D213" s="161" t="s">
        <v>310</v>
      </c>
      <c r="E213" s="162"/>
      <c r="F213" s="163" t="s">
        <v>1497</v>
      </c>
      <c r="G213" s="164" t="s">
        <v>307</v>
      </c>
      <c r="H213" s="165">
        <v>1</v>
      </c>
      <c r="I213" s="166"/>
      <c r="J213" s="167">
        <f t="shared" si="20"/>
        <v>0</v>
      </c>
      <c r="K213" s="168"/>
      <c r="L213" s="169"/>
      <c r="M213" s="170" t="s">
        <v>1</v>
      </c>
      <c r="N213" s="171" t="s">
        <v>43</v>
      </c>
      <c r="O213" s="54"/>
      <c r="P213" s="157">
        <f t="shared" si="21"/>
        <v>0</v>
      </c>
      <c r="Q213" s="157">
        <v>2E-3</v>
      </c>
      <c r="R213" s="157">
        <f t="shared" si="22"/>
        <v>2E-3</v>
      </c>
      <c r="S213" s="157">
        <v>0</v>
      </c>
      <c r="T213" s="158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59" t="s">
        <v>312</v>
      </c>
      <c r="AT213" s="159" t="s">
        <v>310</v>
      </c>
      <c r="AU213" s="159" t="s">
        <v>89</v>
      </c>
      <c r="AY213" s="14" t="s">
        <v>237</v>
      </c>
      <c r="BE213" s="160">
        <f t="shared" si="24"/>
        <v>0</v>
      </c>
      <c r="BF213" s="160">
        <f t="shared" si="25"/>
        <v>0</v>
      </c>
      <c r="BG213" s="160">
        <f t="shared" si="26"/>
        <v>0</v>
      </c>
      <c r="BH213" s="160">
        <f t="shared" si="27"/>
        <v>0</v>
      </c>
      <c r="BI213" s="160">
        <f t="shared" si="28"/>
        <v>0</v>
      </c>
      <c r="BJ213" s="14" t="s">
        <v>89</v>
      </c>
      <c r="BK213" s="160">
        <f t="shared" si="29"/>
        <v>0</v>
      </c>
      <c r="BL213" s="14" t="s">
        <v>286</v>
      </c>
      <c r="BM213" s="159" t="s">
        <v>1978</v>
      </c>
    </row>
    <row r="214" spans="1:65" s="2" customFormat="1" ht="21.75" customHeight="1" x14ac:dyDescent="0.2">
      <c r="A214" s="29"/>
      <c r="B214" s="146"/>
      <c r="C214" s="147" t="s">
        <v>471</v>
      </c>
      <c r="D214" s="147" t="s">
        <v>240</v>
      </c>
      <c r="E214" s="148"/>
      <c r="F214" s="149" t="s">
        <v>1979</v>
      </c>
      <c r="G214" s="150" t="s">
        <v>307</v>
      </c>
      <c r="H214" s="151">
        <v>1</v>
      </c>
      <c r="I214" s="152"/>
      <c r="J214" s="153">
        <f t="shared" si="20"/>
        <v>0</v>
      </c>
      <c r="K214" s="154"/>
      <c r="L214" s="30"/>
      <c r="M214" s="155" t="s">
        <v>1</v>
      </c>
      <c r="N214" s="156" t="s">
        <v>43</v>
      </c>
      <c r="O214" s="54"/>
      <c r="P214" s="157">
        <f t="shared" si="21"/>
        <v>0</v>
      </c>
      <c r="Q214" s="157">
        <v>2.7999999999999998E-4</v>
      </c>
      <c r="R214" s="157">
        <f t="shared" si="22"/>
        <v>2.7999999999999998E-4</v>
      </c>
      <c r="S214" s="157">
        <v>0</v>
      </c>
      <c r="T214" s="158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59" t="s">
        <v>286</v>
      </c>
      <c r="AT214" s="159" t="s">
        <v>240</v>
      </c>
      <c r="AU214" s="159" t="s">
        <v>89</v>
      </c>
      <c r="AY214" s="14" t="s">
        <v>237</v>
      </c>
      <c r="BE214" s="160">
        <f t="shared" si="24"/>
        <v>0</v>
      </c>
      <c r="BF214" s="160">
        <f t="shared" si="25"/>
        <v>0</v>
      </c>
      <c r="BG214" s="160">
        <f t="shared" si="26"/>
        <v>0</v>
      </c>
      <c r="BH214" s="160">
        <f t="shared" si="27"/>
        <v>0</v>
      </c>
      <c r="BI214" s="160">
        <f t="shared" si="28"/>
        <v>0</v>
      </c>
      <c r="BJ214" s="14" t="s">
        <v>89</v>
      </c>
      <c r="BK214" s="160">
        <f t="shared" si="29"/>
        <v>0</v>
      </c>
      <c r="BL214" s="14" t="s">
        <v>286</v>
      </c>
      <c r="BM214" s="159" t="s">
        <v>1980</v>
      </c>
    </row>
    <row r="215" spans="1:65" s="2" customFormat="1" ht="21.75" customHeight="1" x14ac:dyDescent="0.2">
      <c r="A215" s="29"/>
      <c r="B215" s="146"/>
      <c r="C215" s="161" t="s">
        <v>609</v>
      </c>
      <c r="D215" s="161" t="s">
        <v>310</v>
      </c>
      <c r="E215" s="162"/>
      <c r="F215" s="163" t="s">
        <v>1981</v>
      </c>
      <c r="G215" s="164" t="s">
        <v>307</v>
      </c>
      <c r="H215" s="165">
        <v>1</v>
      </c>
      <c r="I215" s="166"/>
      <c r="J215" s="167">
        <f t="shared" si="20"/>
        <v>0</v>
      </c>
      <c r="K215" s="168"/>
      <c r="L215" s="169"/>
      <c r="M215" s="170" t="s">
        <v>1</v>
      </c>
      <c r="N215" s="171" t="s">
        <v>43</v>
      </c>
      <c r="O215" s="54"/>
      <c r="P215" s="157">
        <f t="shared" si="21"/>
        <v>0</v>
      </c>
      <c r="Q215" s="157">
        <v>3.0000000000000001E-3</v>
      </c>
      <c r="R215" s="157">
        <f t="shared" si="22"/>
        <v>3.0000000000000001E-3</v>
      </c>
      <c r="S215" s="157">
        <v>0</v>
      </c>
      <c r="T215" s="158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59" t="s">
        <v>312</v>
      </c>
      <c r="AT215" s="159" t="s">
        <v>310</v>
      </c>
      <c r="AU215" s="159" t="s">
        <v>89</v>
      </c>
      <c r="AY215" s="14" t="s">
        <v>237</v>
      </c>
      <c r="BE215" s="160">
        <f t="shared" si="24"/>
        <v>0</v>
      </c>
      <c r="BF215" s="160">
        <f t="shared" si="25"/>
        <v>0</v>
      </c>
      <c r="BG215" s="160">
        <f t="shared" si="26"/>
        <v>0</v>
      </c>
      <c r="BH215" s="160">
        <f t="shared" si="27"/>
        <v>0</v>
      </c>
      <c r="BI215" s="160">
        <f t="shared" si="28"/>
        <v>0</v>
      </c>
      <c r="BJ215" s="14" t="s">
        <v>89</v>
      </c>
      <c r="BK215" s="160">
        <f t="shared" si="29"/>
        <v>0</v>
      </c>
      <c r="BL215" s="14" t="s">
        <v>286</v>
      </c>
      <c r="BM215" s="159" t="s">
        <v>1982</v>
      </c>
    </row>
    <row r="216" spans="1:65" s="2" customFormat="1" ht="16.5" customHeight="1" x14ac:dyDescent="0.2">
      <c r="A216" s="29"/>
      <c r="B216" s="146"/>
      <c r="C216" s="147" t="s">
        <v>527</v>
      </c>
      <c r="D216" s="147" t="s">
        <v>240</v>
      </c>
      <c r="E216" s="148"/>
      <c r="F216" s="149" t="s">
        <v>1983</v>
      </c>
      <c r="G216" s="150" t="s">
        <v>303</v>
      </c>
      <c r="H216" s="151">
        <v>3</v>
      </c>
      <c r="I216" s="152"/>
      <c r="J216" s="153">
        <f t="shared" si="20"/>
        <v>0</v>
      </c>
      <c r="K216" s="154"/>
      <c r="L216" s="30"/>
      <c r="M216" s="155" t="s">
        <v>1</v>
      </c>
      <c r="N216" s="156" t="s">
        <v>43</v>
      </c>
      <c r="O216" s="54"/>
      <c r="P216" s="157">
        <f t="shared" si="21"/>
        <v>0</v>
      </c>
      <c r="Q216" s="157">
        <v>2.7999999999999998E-4</v>
      </c>
      <c r="R216" s="157">
        <f t="shared" si="22"/>
        <v>8.3999999999999993E-4</v>
      </c>
      <c r="S216" s="157">
        <v>0</v>
      </c>
      <c r="T216" s="158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59" t="s">
        <v>286</v>
      </c>
      <c r="AT216" s="159" t="s">
        <v>240</v>
      </c>
      <c r="AU216" s="159" t="s">
        <v>89</v>
      </c>
      <c r="AY216" s="14" t="s">
        <v>237</v>
      </c>
      <c r="BE216" s="160">
        <f t="shared" si="24"/>
        <v>0</v>
      </c>
      <c r="BF216" s="160">
        <f t="shared" si="25"/>
        <v>0</v>
      </c>
      <c r="BG216" s="160">
        <f t="shared" si="26"/>
        <v>0</v>
      </c>
      <c r="BH216" s="160">
        <f t="shared" si="27"/>
        <v>0</v>
      </c>
      <c r="BI216" s="160">
        <f t="shared" si="28"/>
        <v>0</v>
      </c>
      <c r="BJ216" s="14" t="s">
        <v>89</v>
      </c>
      <c r="BK216" s="160">
        <f t="shared" si="29"/>
        <v>0</v>
      </c>
      <c r="BL216" s="14" t="s">
        <v>286</v>
      </c>
      <c r="BM216" s="159" t="s">
        <v>1984</v>
      </c>
    </row>
    <row r="217" spans="1:65" s="2" customFormat="1" ht="21.75" customHeight="1" x14ac:dyDescent="0.2">
      <c r="A217" s="29"/>
      <c r="B217" s="146"/>
      <c r="C217" s="161" t="s">
        <v>614</v>
      </c>
      <c r="D217" s="161" t="s">
        <v>310</v>
      </c>
      <c r="E217" s="162"/>
      <c r="F217" s="163" t="s">
        <v>1985</v>
      </c>
      <c r="G217" s="164" t="s">
        <v>307</v>
      </c>
      <c r="H217" s="165">
        <v>3</v>
      </c>
      <c r="I217" s="166"/>
      <c r="J217" s="167">
        <f t="shared" si="20"/>
        <v>0</v>
      </c>
      <c r="K217" s="168"/>
      <c r="L217" s="169"/>
      <c r="M217" s="170" t="s">
        <v>1</v>
      </c>
      <c r="N217" s="171" t="s">
        <v>43</v>
      </c>
      <c r="O217" s="54"/>
      <c r="P217" s="157">
        <f t="shared" si="21"/>
        <v>0</v>
      </c>
      <c r="Q217" s="157">
        <v>1.6000000000000001E-4</v>
      </c>
      <c r="R217" s="157">
        <f t="shared" si="22"/>
        <v>4.8000000000000007E-4</v>
      </c>
      <c r="S217" s="157">
        <v>0</v>
      </c>
      <c r="T217" s="158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59" t="s">
        <v>312</v>
      </c>
      <c r="AT217" s="159" t="s">
        <v>310</v>
      </c>
      <c r="AU217" s="159" t="s">
        <v>89</v>
      </c>
      <c r="AY217" s="14" t="s">
        <v>237</v>
      </c>
      <c r="BE217" s="160">
        <f t="shared" si="24"/>
        <v>0</v>
      </c>
      <c r="BF217" s="160">
        <f t="shared" si="25"/>
        <v>0</v>
      </c>
      <c r="BG217" s="160">
        <f t="shared" si="26"/>
        <v>0</v>
      </c>
      <c r="BH217" s="160">
        <f t="shared" si="27"/>
        <v>0</v>
      </c>
      <c r="BI217" s="160">
        <f t="shared" si="28"/>
        <v>0</v>
      </c>
      <c r="BJ217" s="14" t="s">
        <v>89</v>
      </c>
      <c r="BK217" s="160">
        <f t="shared" si="29"/>
        <v>0</v>
      </c>
      <c r="BL217" s="14" t="s">
        <v>286</v>
      </c>
      <c r="BM217" s="159" t="s">
        <v>1986</v>
      </c>
    </row>
    <row r="218" spans="1:65" s="2" customFormat="1" ht="21.75" customHeight="1" x14ac:dyDescent="0.2">
      <c r="A218" s="29"/>
      <c r="B218" s="146"/>
      <c r="C218" s="147" t="s">
        <v>529</v>
      </c>
      <c r="D218" s="147" t="s">
        <v>240</v>
      </c>
      <c r="E218" s="148"/>
      <c r="F218" s="149" t="s">
        <v>1987</v>
      </c>
      <c r="G218" s="150" t="s">
        <v>307</v>
      </c>
      <c r="H218" s="151">
        <v>1</v>
      </c>
      <c r="I218" s="152"/>
      <c r="J218" s="153">
        <f t="shared" si="20"/>
        <v>0</v>
      </c>
      <c r="K218" s="154"/>
      <c r="L218" s="30"/>
      <c r="M218" s="155" t="s">
        <v>1</v>
      </c>
      <c r="N218" s="156" t="s">
        <v>43</v>
      </c>
      <c r="O218" s="54"/>
      <c r="P218" s="157">
        <f t="shared" si="21"/>
        <v>0</v>
      </c>
      <c r="Q218" s="157">
        <v>1E-4</v>
      </c>
      <c r="R218" s="157">
        <f t="shared" si="22"/>
        <v>1E-4</v>
      </c>
      <c r="S218" s="157">
        <v>0</v>
      </c>
      <c r="T218" s="158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59" t="s">
        <v>286</v>
      </c>
      <c r="AT218" s="159" t="s">
        <v>240</v>
      </c>
      <c r="AU218" s="159" t="s">
        <v>89</v>
      </c>
      <c r="AY218" s="14" t="s">
        <v>237</v>
      </c>
      <c r="BE218" s="160">
        <f t="shared" si="24"/>
        <v>0</v>
      </c>
      <c r="BF218" s="160">
        <f t="shared" si="25"/>
        <v>0</v>
      </c>
      <c r="BG218" s="160">
        <f t="shared" si="26"/>
        <v>0</v>
      </c>
      <c r="BH218" s="160">
        <f t="shared" si="27"/>
        <v>0</v>
      </c>
      <c r="BI218" s="160">
        <f t="shared" si="28"/>
        <v>0</v>
      </c>
      <c r="BJ218" s="14" t="s">
        <v>89</v>
      </c>
      <c r="BK218" s="160">
        <f t="shared" si="29"/>
        <v>0</v>
      </c>
      <c r="BL218" s="14" t="s">
        <v>286</v>
      </c>
      <c r="BM218" s="159" t="s">
        <v>1988</v>
      </c>
    </row>
    <row r="219" spans="1:65" s="2" customFormat="1" ht="21.75" customHeight="1" x14ac:dyDescent="0.2">
      <c r="A219" s="29"/>
      <c r="B219" s="146"/>
      <c r="C219" s="161" t="s">
        <v>619</v>
      </c>
      <c r="D219" s="161" t="s">
        <v>310</v>
      </c>
      <c r="E219" s="162"/>
      <c r="F219" s="163" t="s">
        <v>1989</v>
      </c>
      <c r="G219" s="164" t="s">
        <v>307</v>
      </c>
      <c r="H219" s="165">
        <v>1</v>
      </c>
      <c r="I219" s="166"/>
      <c r="J219" s="167">
        <f t="shared" si="20"/>
        <v>0</v>
      </c>
      <c r="K219" s="168"/>
      <c r="L219" s="169"/>
      <c r="M219" s="170" t="s">
        <v>1</v>
      </c>
      <c r="N219" s="171" t="s">
        <v>43</v>
      </c>
      <c r="O219" s="54"/>
      <c r="P219" s="157">
        <f t="shared" si="21"/>
        <v>0</v>
      </c>
      <c r="Q219" s="157">
        <v>1.6000000000000001E-3</v>
      </c>
      <c r="R219" s="157">
        <f t="shared" si="22"/>
        <v>1.6000000000000001E-3</v>
      </c>
      <c r="S219" s="157">
        <v>0</v>
      </c>
      <c r="T219" s="158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59" t="s">
        <v>312</v>
      </c>
      <c r="AT219" s="159" t="s">
        <v>310</v>
      </c>
      <c r="AU219" s="159" t="s">
        <v>89</v>
      </c>
      <c r="AY219" s="14" t="s">
        <v>237</v>
      </c>
      <c r="BE219" s="160">
        <f t="shared" si="24"/>
        <v>0</v>
      </c>
      <c r="BF219" s="160">
        <f t="shared" si="25"/>
        <v>0</v>
      </c>
      <c r="BG219" s="160">
        <f t="shared" si="26"/>
        <v>0</v>
      </c>
      <c r="BH219" s="160">
        <f t="shared" si="27"/>
        <v>0</v>
      </c>
      <c r="BI219" s="160">
        <f t="shared" si="28"/>
        <v>0</v>
      </c>
      <c r="BJ219" s="14" t="s">
        <v>89</v>
      </c>
      <c r="BK219" s="160">
        <f t="shared" si="29"/>
        <v>0</v>
      </c>
      <c r="BL219" s="14" t="s">
        <v>286</v>
      </c>
      <c r="BM219" s="159" t="s">
        <v>1990</v>
      </c>
    </row>
    <row r="220" spans="1:65" s="2" customFormat="1" ht="21.75" customHeight="1" x14ac:dyDescent="0.2">
      <c r="A220" s="29"/>
      <c r="B220" s="146"/>
      <c r="C220" s="147" t="s">
        <v>531</v>
      </c>
      <c r="D220" s="147" t="s">
        <v>240</v>
      </c>
      <c r="E220" s="148"/>
      <c r="F220" s="149" t="s">
        <v>1991</v>
      </c>
      <c r="G220" s="150" t="s">
        <v>307</v>
      </c>
      <c r="H220" s="151">
        <v>1</v>
      </c>
      <c r="I220" s="152"/>
      <c r="J220" s="153">
        <f t="shared" si="20"/>
        <v>0</v>
      </c>
      <c r="K220" s="154"/>
      <c r="L220" s="30"/>
      <c r="M220" s="155" t="s">
        <v>1</v>
      </c>
      <c r="N220" s="156" t="s">
        <v>43</v>
      </c>
      <c r="O220" s="54"/>
      <c r="P220" s="157">
        <f t="shared" si="21"/>
        <v>0</v>
      </c>
      <c r="Q220" s="157">
        <v>1.0000000000000001E-5</v>
      </c>
      <c r="R220" s="157">
        <f t="shared" si="22"/>
        <v>1.0000000000000001E-5</v>
      </c>
      <c r="S220" s="157">
        <v>0</v>
      </c>
      <c r="T220" s="158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59" t="s">
        <v>286</v>
      </c>
      <c r="AT220" s="159" t="s">
        <v>240</v>
      </c>
      <c r="AU220" s="159" t="s">
        <v>89</v>
      </c>
      <c r="AY220" s="14" t="s">
        <v>237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4" t="s">
        <v>89</v>
      </c>
      <c r="BK220" s="160">
        <f t="shared" si="29"/>
        <v>0</v>
      </c>
      <c r="BL220" s="14" t="s">
        <v>286</v>
      </c>
      <c r="BM220" s="159" t="s">
        <v>1992</v>
      </c>
    </row>
    <row r="221" spans="1:65" s="2" customFormat="1" ht="21.75" customHeight="1" x14ac:dyDescent="0.2">
      <c r="A221" s="29"/>
      <c r="B221" s="146"/>
      <c r="C221" s="161" t="s">
        <v>625</v>
      </c>
      <c r="D221" s="161" t="s">
        <v>310</v>
      </c>
      <c r="E221" s="162"/>
      <c r="F221" s="163" t="s">
        <v>1993</v>
      </c>
      <c r="G221" s="164" t="s">
        <v>307</v>
      </c>
      <c r="H221" s="165">
        <v>1</v>
      </c>
      <c r="I221" s="166"/>
      <c r="J221" s="167">
        <f t="shared" si="20"/>
        <v>0</v>
      </c>
      <c r="K221" s="168"/>
      <c r="L221" s="169"/>
      <c r="M221" s="170" t="s">
        <v>1</v>
      </c>
      <c r="N221" s="171" t="s">
        <v>43</v>
      </c>
      <c r="O221" s="54"/>
      <c r="P221" s="157">
        <f t="shared" si="21"/>
        <v>0</v>
      </c>
      <c r="Q221" s="157">
        <v>5.0000000000000001E-4</v>
      </c>
      <c r="R221" s="157">
        <f t="shared" si="22"/>
        <v>5.0000000000000001E-4</v>
      </c>
      <c r="S221" s="157">
        <v>0</v>
      </c>
      <c r="T221" s="158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59" t="s">
        <v>312</v>
      </c>
      <c r="AT221" s="159" t="s">
        <v>310</v>
      </c>
      <c r="AU221" s="159" t="s">
        <v>89</v>
      </c>
      <c r="AY221" s="14" t="s">
        <v>237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4" t="s">
        <v>89</v>
      </c>
      <c r="BK221" s="160">
        <f t="shared" si="29"/>
        <v>0</v>
      </c>
      <c r="BL221" s="14" t="s">
        <v>286</v>
      </c>
      <c r="BM221" s="159" t="s">
        <v>1994</v>
      </c>
    </row>
    <row r="222" spans="1:65" s="2" customFormat="1" ht="21.75" customHeight="1" x14ac:dyDescent="0.2">
      <c r="A222" s="29"/>
      <c r="B222" s="146"/>
      <c r="C222" s="147" t="s">
        <v>533</v>
      </c>
      <c r="D222" s="147" t="s">
        <v>240</v>
      </c>
      <c r="E222" s="148"/>
      <c r="F222" s="149" t="s">
        <v>1995</v>
      </c>
      <c r="G222" s="150" t="s">
        <v>266</v>
      </c>
      <c r="H222" s="151">
        <v>4.8000000000000001E-2</v>
      </c>
      <c r="I222" s="152"/>
      <c r="J222" s="153">
        <f t="shared" si="20"/>
        <v>0</v>
      </c>
      <c r="K222" s="154"/>
      <c r="L222" s="30"/>
      <c r="M222" s="155" t="s">
        <v>1</v>
      </c>
      <c r="N222" s="156" t="s">
        <v>43</v>
      </c>
      <c r="O222" s="54"/>
      <c r="P222" s="157">
        <f t="shared" si="21"/>
        <v>0</v>
      </c>
      <c r="Q222" s="157">
        <v>0</v>
      </c>
      <c r="R222" s="157">
        <f t="shared" si="22"/>
        <v>0</v>
      </c>
      <c r="S222" s="157">
        <v>0</v>
      </c>
      <c r="T222" s="158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59" t="s">
        <v>286</v>
      </c>
      <c r="AT222" s="159" t="s">
        <v>240</v>
      </c>
      <c r="AU222" s="159" t="s">
        <v>89</v>
      </c>
      <c r="AY222" s="14" t="s">
        <v>237</v>
      </c>
      <c r="BE222" s="160">
        <f t="shared" si="24"/>
        <v>0</v>
      </c>
      <c r="BF222" s="160">
        <f t="shared" si="25"/>
        <v>0</v>
      </c>
      <c r="BG222" s="160">
        <f t="shared" si="26"/>
        <v>0</v>
      </c>
      <c r="BH222" s="160">
        <f t="shared" si="27"/>
        <v>0</v>
      </c>
      <c r="BI222" s="160">
        <f t="shared" si="28"/>
        <v>0</v>
      </c>
      <c r="BJ222" s="14" t="s">
        <v>89</v>
      </c>
      <c r="BK222" s="160">
        <f t="shared" si="29"/>
        <v>0</v>
      </c>
      <c r="BL222" s="14" t="s">
        <v>286</v>
      </c>
      <c r="BM222" s="159" t="s">
        <v>1996</v>
      </c>
    </row>
    <row r="223" spans="1:65" s="12" customFormat="1" ht="22.95" customHeight="1" x14ac:dyDescent="0.25">
      <c r="B223" s="134"/>
      <c r="D223" s="135" t="s">
        <v>76</v>
      </c>
      <c r="E223" s="144"/>
      <c r="F223" s="144" t="s">
        <v>1997</v>
      </c>
      <c r="I223" s="137"/>
      <c r="J223" s="145">
        <f>BK223</f>
        <v>0</v>
      </c>
      <c r="L223" s="134"/>
      <c r="M223" s="138"/>
      <c r="N223" s="139"/>
      <c r="O223" s="139"/>
      <c r="P223" s="140">
        <f>SUM(P224:P227)</f>
        <v>0</v>
      </c>
      <c r="Q223" s="139"/>
      <c r="R223" s="140">
        <f>SUM(R224:R227)</f>
        <v>4.02E-2</v>
      </c>
      <c r="S223" s="139"/>
      <c r="T223" s="141">
        <f>SUM(T224:T227)</f>
        <v>0</v>
      </c>
      <c r="AR223" s="135" t="s">
        <v>89</v>
      </c>
      <c r="AT223" s="142" t="s">
        <v>76</v>
      </c>
      <c r="AU223" s="142" t="s">
        <v>83</v>
      </c>
      <c r="AY223" s="135" t="s">
        <v>237</v>
      </c>
      <c r="BK223" s="143">
        <f>SUM(BK224:BK227)</f>
        <v>0</v>
      </c>
    </row>
    <row r="224" spans="1:65" s="2" customFormat="1" ht="16.5" customHeight="1" x14ac:dyDescent="0.2">
      <c r="A224" s="29"/>
      <c r="B224" s="146"/>
      <c r="C224" s="147" t="s">
        <v>630</v>
      </c>
      <c r="D224" s="147" t="s">
        <v>240</v>
      </c>
      <c r="E224" s="148"/>
      <c r="F224" s="149" t="s">
        <v>1998</v>
      </c>
      <c r="G224" s="150" t="s">
        <v>303</v>
      </c>
      <c r="H224" s="151">
        <v>30</v>
      </c>
      <c r="I224" s="152"/>
      <c r="J224" s="153">
        <f>ROUND(I224*H224,2)</f>
        <v>0</v>
      </c>
      <c r="K224" s="154"/>
      <c r="L224" s="30"/>
      <c r="M224" s="155" t="s">
        <v>1</v>
      </c>
      <c r="N224" s="156" t="s">
        <v>43</v>
      </c>
      <c r="O224" s="54"/>
      <c r="P224" s="157">
        <f>O224*H224</f>
        <v>0</v>
      </c>
      <c r="Q224" s="157">
        <v>1.14E-3</v>
      </c>
      <c r="R224" s="157">
        <f>Q224*H224</f>
        <v>3.4200000000000001E-2</v>
      </c>
      <c r="S224" s="157">
        <v>0</v>
      </c>
      <c r="T224" s="158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59" t="s">
        <v>286</v>
      </c>
      <c r="AT224" s="159" t="s">
        <v>240</v>
      </c>
      <c r="AU224" s="159" t="s">
        <v>89</v>
      </c>
      <c r="AY224" s="14" t="s">
        <v>237</v>
      </c>
      <c r="BE224" s="160">
        <f>IF(N224="základná",J224,0)</f>
        <v>0</v>
      </c>
      <c r="BF224" s="160">
        <f>IF(N224="znížená",J224,0)</f>
        <v>0</v>
      </c>
      <c r="BG224" s="160">
        <f>IF(N224="zákl. prenesená",J224,0)</f>
        <v>0</v>
      </c>
      <c r="BH224" s="160">
        <f>IF(N224="zníž. prenesená",J224,0)</f>
        <v>0</v>
      </c>
      <c r="BI224" s="160">
        <f>IF(N224="nulová",J224,0)</f>
        <v>0</v>
      </c>
      <c r="BJ224" s="14" t="s">
        <v>89</v>
      </c>
      <c r="BK224" s="160">
        <f>ROUND(I224*H224,2)</f>
        <v>0</v>
      </c>
      <c r="BL224" s="14" t="s">
        <v>286</v>
      </c>
      <c r="BM224" s="159" t="s">
        <v>1999</v>
      </c>
    </row>
    <row r="225" spans="1:65" s="2" customFormat="1" ht="16.5" customHeight="1" x14ac:dyDescent="0.2">
      <c r="A225" s="29"/>
      <c r="B225" s="146"/>
      <c r="C225" s="161" t="s">
        <v>534</v>
      </c>
      <c r="D225" s="161" t="s">
        <v>310</v>
      </c>
      <c r="E225" s="162"/>
      <c r="F225" s="163" t="s">
        <v>2000</v>
      </c>
      <c r="G225" s="164" t="s">
        <v>307</v>
      </c>
      <c r="H225" s="165">
        <v>30</v>
      </c>
      <c r="I225" s="166"/>
      <c r="J225" s="167">
        <f>ROUND(I225*H225,2)</f>
        <v>0</v>
      </c>
      <c r="K225" s="168"/>
      <c r="L225" s="169"/>
      <c r="M225" s="170" t="s">
        <v>1</v>
      </c>
      <c r="N225" s="171" t="s">
        <v>43</v>
      </c>
      <c r="O225" s="54"/>
      <c r="P225" s="157">
        <f>O225*H225</f>
        <v>0</v>
      </c>
      <c r="Q225" s="157">
        <v>1.4999999999999999E-4</v>
      </c>
      <c r="R225" s="157">
        <f>Q225*H225</f>
        <v>4.4999999999999997E-3</v>
      </c>
      <c r="S225" s="157">
        <v>0</v>
      </c>
      <c r="T225" s="158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59" t="s">
        <v>312</v>
      </c>
      <c r="AT225" s="159" t="s">
        <v>310</v>
      </c>
      <c r="AU225" s="159" t="s">
        <v>89</v>
      </c>
      <c r="AY225" s="14" t="s">
        <v>237</v>
      </c>
      <c r="BE225" s="160">
        <f>IF(N225="základná",J225,0)</f>
        <v>0</v>
      </c>
      <c r="BF225" s="160">
        <f>IF(N225="znížená",J225,0)</f>
        <v>0</v>
      </c>
      <c r="BG225" s="160">
        <f>IF(N225="zákl. prenesená",J225,0)</f>
        <v>0</v>
      </c>
      <c r="BH225" s="160">
        <f>IF(N225="zníž. prenesená",J225,0)</f>
        <v>0</v>
      </c>
      <c r="BI225" s="160">
        <f>IF(N225="nulová",J225,0)</f>
        <v>0</v>
      </c>
      <c r="BJ225" s="14" t="s">
        <v>89</v>
      </c>
      <c r="BK225" s="160">
        <f>ROUND(I225*H225,2)</f>
        <v>0</v>
      </c>
      <c r="BL225" s="14" t="s">
        <v>286</v>
      </c>
      <c r="BM225" s="159" t="s">
        <v>2001</v>
      </c>
    </row>
    <row r="226" spans="1:65" s="2" customFormat="1" ht="16.5" customHeight="1" x14ac:dyDescent="0.2">
      <c r="A226" s="29"/>
      <c r="B226" s="146"/>
      <c r="C226" s="161" t="s">
        <v>631</v>
      </c>
      <c r="D226" s="161" t="s">
        <v>310</v>
      </c>
      <c r="E226" s="162"/>
      <c r="F226" s="163" t="s">
        <v>2002</v>
      </c>
      <c r="G226" s="164" t="s">
        <v>307</v>
      </c>
      <c r="H226" s="165">
        <v>10</v>
      </c>
      <c r="I226" s="166"/>
      <c r="J226" s="167">
        <f>ROUND(I226*H226,2)</f>
        <v>0</v>
      </c>
      <c r="K226" s="168"/>
      <c r="L226" s="169"/>
      <c r="M226" s="170" t="s">
        <v>1</v>
      </c>
      <c r="N226" s="171" t="s">
        <v>43</v>
      </c>
      <c r="O226" s="54"/>
      <c r="P226" s="157">
        <f>O226*H226</f>
        <v>0</v>
      </c>
      <c r="Q226" s="157">
        <v>1.4999999999999999E-4</v>
      </c>
      <c r="R226" s="157">
        <f>Q226*H226</f>
        <v>1.4999999999999998E-3</v>
      </c>
      <c r="S226" s="157">
        <v>0</v>
      </c>
      <c r="T226" s="158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59" t="s">
        <v>312</v>
      </c>
      <c r="AT226" s="159" t="s">
        <v>310</v>
      </c>
      <c r="AU226" s="159" t="s">
        <v>89</v>
      </c>
      <c r="AY226" s="14" t="s">
        <v>237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4" t="s">
        <v>89</v>
      </c>
      <c r="BK226" s="160">
        <f>ROUND(I226*H226,2)</f>
        <v>0</v>
      </c>
      <c r="BL226" s="14" t="s">
        <v>286</v>
      </c>
      <c r="BM226" s="159" t="s">
        <v>2003</v>
      </c>
    </row>
    <row r="227" spans="1:65" s="2" customFormat="1" ht="21.75" customHeight="1" x14ac:dyDescent="0.2">
      <c r="A227" s="29"/>
      <c r="B227" s="146"/>
      <c r="C227" s="147" t="s">
        <v>536</v>
      </c>
      <c r="D227" s="147" t="s">
        <v>240</v>
      </c>
      <c r="E227" s="148"/>
      <c r="F227" s="149" t="s">
        <v>2004</v>
      </c>
      <c r="G227" s="150" t="s">
        <v>266</v>
      </c>
      <c r="H227" s="151">
        <v>0.04</v>
      </c>
      <c r="I227" s="152"/>
      <c r="J227" s="153">
        <f>ROUND(I227*H227,2)</f>
        <v>0</v>
      </c>
      <c r="K227" s="154"/>
      <c r="L227" s="30"/>
      <c r="M227" s="155" t="s">
        <v>1</v>
      </c>
      <c r="N227" s="156" t="s">
        <v>43</v>
      </c>
      <c r="O227" s="54"/>
      <c r="P227" s="157">
        <f>O227*H227</f>
        <v>0</v>
      </c>
      <c r="Q227" s="157">
        <v>0</v>
      </c>
      <c r="R227" s="157">
        <f>Q227*H227</f>
        <v>0</v>
      </c>
      <c r="S227" s="157">
        <v>0</v>
      </c>
      <c r="T227" s="158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59" t="s">
        <v>286</v>
      </c>
      <c r="AT227" s="159" t="s">
        <v>240</v>
      </c>
      <c r="AU227" s="159" t="s">
        <v>89</v>
      </c>
      <c r="AY227" s="14" t="s">
        <v>237</v>
      </c>
      <c r="BE227" s="160">
        <f>IF(N227="základná",J227,0)</f>
        <v>0</v>
      </c>
      <c r="BF227" s="160">
        <f>IF(N227="znížená",J227,0)</f>
        <v>0</v>
      </c>
      <c r="BG227" s="160">
        <f>IF(N227="zákl. prenesená",J227,0)</f>
        <v>0</v>
      </c>
      <c r="BH227" s="160">
        <f>IF(N227="zníž. prenesená",J227,0)</f>
        <v>0</v>
      </c>
      <c r="BI227" s="160">
        <f>IF(N227="nulová",J227,0)</f>
        <v>0</v>
      </c>
      <c r="BJ227" s="14" t="s">
        <v>89</v>
      </c>
      <c r="BK227" s="160">
        <f>ROUND(I227*H227,2)</f>
        <v>0</v>
      </c>
      <c r="BL227" s="14" t="s">
        <v>286</v>
      </c>
      <c r="BM227" s="159" t="s">
        <v>2005</v>
      </c>
    </row>
    <row r="228" spans="1:65" s="12" customFormat="1" ht="22.95" customHeight="1" x14ac:dyDescent="0.25">
      <c r="B228" s="134"/>
      <c r="D228" s="135" t="s">
        <v>76</v>
      </c>
      <c r="E228" s="144"/>
      <c r="F228" s="144" t="s">
        <v>2006</v>
      </c>
      <c r="I228" s="137"/>
      <c r="J228" s="145">
        <f>BK228</f>
        <v>0</v>
      </c>
      <c r="L228" s="134"/>
      <c r="M228" s="138"/>
      <c r="N228" s="139"/>
      <c r="O228" s="139"/>
      <c r="P228" s="140">
        <f>SUM(P229:P233)</f>
        <v>0</v>
      </c>
      <c r="Q228" s="139"/>
      <c r="R228" s="140">
        <f>SUM(R229:R233)</f>
        <v>2.0900000000000002E-2</v>
      </c>
      <c r="S228" s="139"/>
      <c r="T228" s="141">
        <f>SUM(T229:T233)</f>
        <v>1.7159</v>
      </c>
      <c r="AR228" s="135" t="s">
        <v>89</v>
      </c>
      <c r="AT228" s="142" t="s">
        <v>76</v>
      </c>
      <c r="AU228" s="142" t="s">
        <v>83</v>
      </c>
      <c r="AY228" s="135" t="s">
        <v>237</v>
      </c>
      <c r="BK228" s="143">
        <f>SUM(BK229:BK233)</f>
        <v>0</v>
      </c>
    </row>
    <row r="229" spans="1:65" s="2" customFormat="1" ht="21.75" customHeight="1" x14ac:dyDescent="0.2">
      <c r="A229" s="29"/>
      <c r="B229" s="146"/>
      <c r="C229" s="147" t="s">
        <v>632</v>
      </c>
      <c r="D229" s="147" t="s">
        <v>240</v>
      </c>
      <c r="E229" s="148"/>
      <c r="F229" s="149" t="s">
        <v>2007</v>
      </c>
      <c r="G229" s="150" t="s">
        <v>376</v>
      </c>
      <c r="H229" s="151">
        <v>210</v>
      </c>
      <c r="I229" s="152"/>
      <c r="J229" s="153">
        <f>ROUND(I229*H229,2)</f>
        <v>0</v>
      </c>
      <c r="K229" s="154"/>
      <c r="L229" s="30"/>
      <c r="M229" s="155" t="s">
        <v>1</v>
      </c>
      <c r="N229" s="156" t="s">
        <v>43</v>
      </c>
      <c r="O229" s="54"/>
      <c r="P229" s="157">
        <f>O229*H229</f>
        <v>0</v>
      </c>
      <c r="Q229" s="157">
        <v>4.0000000000000003E-5</v>
      </c>
      <c r="R229" s="157">
        <f>Q229*H229</f>
        <v>8.4000000000000012E-3</v>
      </c>
      <c r="S229" s="157">
        <v>2.5400000000000002E-3</v>
      </c>
      <c r="T229" s="158">
        <f>S229*H229</f>
        <v>0.53339999999999999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59" t="s">
        <v>286</v>
      </c>
      <c r="AT229" s="159" t="s">
        <v>240</v>
      </c>
      <c r="AU229" s="159" t="s">
        <v>89</v>
      </c>
      <c r="AY229" s="14" t="s">
        <v>237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4" t="s">
        <v>89</v>
      </c>
      <c r="BK229" s="160">
        <f>ROUND(I229*H229,2)</f>
        <v>0</v>
      </c>
      <c r="BL229" s="14" t="s">
        <v>286</v>
      </c>
      <c r="BM229" s="159" t="s">
        <v>2008</v>
      </c>
    </row>
    <row r="230" spans="1:65" s="2" customFormat="1" ht="21.75" customHeight="1" x14ac:dyDescent="0.2">
      <c r="A230" s="29"/>
      <c r="B230" s="146"/>
      <c r="C230" s="147" t="s">
        <v>537</v>
      </c>
      <c r="D230" s="147" t="s">
        <v>240</v>
      </c>
      <c r="E230" s="148"/>
      <c r="F230" s="149" t="s">
        <v>2009</v>
      </c>
      <c r="G230" s="150" t="s">
        <v>376</v>
      </c>
      <c r="H230" s="151">
        <v>250</v>
      </c>
      <c r="I230" s="152"/>
      <c r="J230" s="153">
        <f>ROUND(I230*H230,2)</f>
        <v>0</v>
      </c>
      <c r="K230" s="154"/>
      <c r="L230" s="30"/>
      <c r="M230" s="155" t="s">
        <v>1</v>
      </c>
      <c r="N230" s="156" t="s">
        <v>43</v>
      </c>
      <c r="O230" s="54"/>
      <c r="P230" s="157">
        <f>O230*H230</f>
        <v>0</v>
      </c>
      <c r="Q230" s="157">
        <v>5.0000000000000002E-5</v>
      </c>
      <c r="R230" s="157">
        <f>Q230*H230</f>
        <v>1.2500000000000001E-2</v>
      </c>
      <c r="S230" s="157">
        <v>4.7299999999999998E-3</v>
      </c>
      <c r="T230" s="158">
        <f>S230*H230</f>
        <v>1.1824999999999999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59" t="s">
        <v>286</v>
      </c>
      <c r="AT230" s="159" t="s">
        <v>240</v>
      </c>
      <c r="AU230" s="159" t="s">
        <v>89</v>
      </c>
      <c r="AY230" s="14" t="s">
        <v>237</v>
      </c>
      <c r="BE230" s="160">
        <f>IF(N230="základná",J230,0)</f>
        <v>0</v>
      </c>
      <c r="BF230" s="160">
        <f>IF(N230="znížená",J230,0)</f>
        <v>0</v>
      </c>
      <c r="BG230" s="160">
        <f>IF(N230="zákl. prenesená",J230,0)</f>
        <v>0</v>
      </c>
      <c r="BH230" s="160">
        <f>IF(N230="zníž. prenesená",J230,0)</f>
        <v>0</v>
      </c>
      <c r="BI230" s="160">
        <f>IF(N230="nulová",J230,0)</f>
        <v>0</v>
      </c>
      <c r="BJ230" s="14" t="s">
        <v>89</v>
      </c>
      <c r="BK230" s="160">
        <f>ROUND(I230*H230,2)</f>
        <v>0</v>
      </c>
      <c r="BL230" s="14" t="s">
        <v>286</v>
      </c>
      <c r="BM230" s="159" t="s">
        <v>2010</v>
      </c>
    </row>
    <row r="231" spans="1:65" s="2" customFormat="1" ht="21.75" customHeight="1" x14ac:dyDescent="0.2">
      <c r="A231" s="29"/>
      <c r="B231" s="146"/>
      <c r="C231" s="147" t="s">
        <v>633</v>
      </c>
      <c r="D231" s="147" t="s">
        <v>240</v>
      </c>
      <c r="E231" s="148"/>
      <c r="F231" s="149" t="s">
        <v>2011</v>
      </c>
      <c r="G231" s="150" t="s">
        <v>376</v>
      </c>
      <c r="H231" s="151">
        <v>516</v>
      </c>
      <c r="I231" s="152"/>
      <c r="J231" s="153">
        <f>ROUND(I231*H231,2)</f>
        <v>0</v>
      </c>
      <c r="K231" s="154"/>
      <c r="L231" s="30"/>
      <c r="M231" s="155" t="s">
        <v>1</v>
      </c>
      <c r="N231" s="156" t="s">
        <v>43</v>
      </c>
      <c r="O231" s="54"/>
      <c r="P231" s="157">
        <f>O231*H231</f>
        <v>0</v>
      </c>
      <c r="Q231" s="157">
        <v>0</v>
      </c>
      <c r="R231" s="157">
        <f>Q231*H231</f>
        <v>0</v>
      </c>
      <c r="S231" s="157">
        <v>0</v>
      </c>
      <c r="T231" s="158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59" t="s">
        <v>286</v>
      </c>
      <c r="AT231" s="159" t="s">
        <v>240</v>
      </c>
      <c r="AU231" s="159" t="s">
        <v>89</v>
      </c>
      <c r="AY231" s="14" t="s">
        <v>237</v>
      </c>
      <c r="BE231" s="160">
        <f>IF(N231="základná",J231,0)</f>
        <v>0</v>
      </c>
      <c r="BF231" s="160">
        <f>IF(N231="znížená",J231,0)</f>
        <v>0</v>
      </c>
      <c r="BG231" s="160">
        <f>IF(N231="zákl. prenesená",J231,0)</f>
        <v>0</v>
      </c>
      <c r="BH231" s="160">
        <f>IF(N231="zníž. prenesená",J231,0)</f>
        <v>0</v>
      </c>
      <c r="BI231" s="160">
        <f>IF(N231="nulová",J231,0)</f>
        <v>0</v>
      </c>
      <c r="BJ231" s="14" t="s">
        <v>89</v>
      </c>
      <c r="BK231" s="160">
        <f>ROUND(I231*H231,2)</f>
        <v>0</v>
      </c>
      <c r="BL231" s="14" t="s">
        <v>286</v>
      </c>
      <c r="BM231" s="159" t="s">
        <v>2012</v>
      </c>
    </row>
    <row r="232" spans="1:65" s="2" customFormat="1" ht="33" customHeight="1" x14ac:dyDescent="0.2">
      <c r="A232" s="29"/>
      <c r="B232" s="146"/>
      <c r="C232" s="147" t="s">
        <v>539</v>
      </c>
      <c r="D232" s="147" t="s">
        <v>240</v>
      </c>
      <c r="E232" s="148"/>
      <c r="F232" s="149" t="s">
        <v>2013</v>
      </c>
      <c r="G232" s="150" t="s">
        <v>266</v>
      </c>
      <c r="H232" s="151">
        <v>0.12</v>
      </c>
      <c r="I232" s="152"/>
      <c r="J232" s="153">
        <f>ROUND(I232*H232,2)</f>
        <v>0</v>
      </c>
      <c r="K232" s="154"/>
      <c r="L232" s="30"/>
      <c r="M232" s="155" t="s">
        <v>1</v>
      </c>
      <c r="N232" s="156" t="s">
        <v>43</v>
      </c>
      <c r="O232" s="54"/>
      <c r="P232" s="157">
        <f>O232*H232</f>
        <v>0</v>
      </c>
      <c r="Q232" s="157">
        <v>0</v>
      </c>
      <c r="R232" s="157">
        <f>Q232*H232</f>
        <v>0</v>
      </c>
      <c r="S232" s="157">
        <v>0</v>
      </c>
      <c r="T232" s="158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59" t="s">
        <v>286</v>
      </c>
      <c r="AT232" s="159" t="s">
        <v>240</v>
      </c>
      <c r="AU232" s="159" t="s">
        <v>89</v>
      </c>
      <c r="AY232" s="14" t="s">
        <v>237</v>
      </c>
      <c r="BE232" s="160">
        <f>IF(N232="základná",J232,0)</f>
        <v>0</v>
      </c>
      <c r="BF232" s="160">
        <f>IF(N232="znížená",J232,0)</f>
        <v>0</v>
      </c>
      <c r="BG232" s="160">
        <f>IF(N232="zákl. prenesená",J232,0)</f>
        <v>0</v>
      </c>
      <c r="BH232" s="160">
        <f>IF(N232="zníž. prenesená",J232,0)</f>
        <v>0</v>
      </c>
      <c r="BI232" s="160">
        <f>IF(N232="nulová",J232,0)</f>
        <v>0</v>
      </c>
      <c r="BJ232" s="14" t="s">
        <v>89</v>
      </c>
      <c r="BK232" s="160">
        <f>ROUND(I232*H232,2)</f>
        <v>0</v>
      </c>
      <c r="BL232" s="14" t="s">
        <v>286</v>
      </c>
      <c r="BM232" s="159" t="s">
        <v>2014</v>
      </c>
    </row>
    <row r="233" spans="1:65" s="2" customFormat="1" ht="21.75" customHeight="1" x14ac:dyDescent="0.2">
      <c r="A233" s="29"/>
      <c r="B233" s="146"/>
      <c r="C233" s="147" t="s">
        <v>634</v>
      </c>
      <c r="D233" s="147" t="s">
        <v>240</v>
      </c>
      <c r="E233" s="148"/>
      <c r="F233" s="149" t="s">
        <v>2015</v>
      </c>
      <c r="G233" s="150" t="s">
        <v>266</v>
      </c>
      <c r="H233" s="151">
        <v>2.1000000000000001E-2</v>
      </c>
      <c r="I233" s="152"/>
      <c r="J233" s="153">
        <f>ROUND(I233*H233,2)</f>
        <v>0</v>
      </c>
      <c r="K233" s="154"/>
      <c r="L233" s="30"/>
      <c r="M233" s="155" t="s">
        <v>1</v>
      </c>
      <c r="N233" s="156" t="s">
        <v>43</v>
      </c>
      <c r="O233" s="54"/>
      <c r="P233" s="157">
        <f>O233*H233</f>
        <v>0</v>
      </c>
      <c r="Q233" s="157">
        <v>0</v>
      </c>
      <c r="R233" s="157">
        <f>Q233*H233</f>
        <v>0</v>
      </c>
      <c r="S233" s="157">
        <v>0</v>
      </c>
      <c r="T233" s="158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59" t="s">
        <v>286</v>
      </c>
      <c r="AT233" s="159" t="s">
        <v>240</v>
      </c>
      <c r="AU233" s="159" t="s">
        <v>89</v>
      </c>
      <c r="AY233" s="14" t="s">
        <v>237</v>
      </c>
      <c r="BE233" s="160">
        <f>IF(N233="základná",J233,0)</f>
        <v>0</v>
      </c>
      <c r="BF233" s="160">
        <f>IF(N233="znížená",J233,0)</f>
        <v>0</v>
      </c>
      <c r="BG233" s="160">
        <f>IF(N233="zákl. prenesená",J233,0)</f>
        <v>0</v>
      </c>
      <c r="BH233" s="160">
        <f>IF(N233="zníž. prenesená",J233,0)</f>
        <v>0</v>
      </c>
      <c r="BI233" s="160">
        <f>IF(N233="nulová",J233,0)</f>
        <v>0</v>
      </c>
      <c r="BJ233" s="14" t="s">
        <v>89</v>
      </c>
      <c r="BK233" s="160">
        <f>ROUND(I233*H233,2)</f>
        <v>0</v>
      </c>
      <c r="BL233" s="14" t="s">
        <v>286</v>
      </c>
      <c r="BM233" s="159" t="s">
        <v>2016</v>
      </c>
    </row>
    <row r="234" spans="1:65" s="12" customFormat="1" ht="22.95" customHeight="1" x14ac:dyDescent="0.25">
      <c r="B234" s="134"/>
      <c r="D234" s="135" t="s">
        <v>76</v>
      </c>
      <c r="E234" s="144"/>
      <c r="F234" s="144" t="s">
        <v>2017</v>
      </c>
      <c r="I234" s="137"/>
      <c r="J234" s="145">
        <f>BK234</f>
        <v>0</v>
      </c>
      <c r="L234" s="134"/>
      <c r="M234" s="138"/>
      <c r="N234" s="139"/>
      <c r="O234" s="139"/>
      <c r="P234" s="140">
        <f>SUM(P235:P242)</f>
        <v>0</v>
      </c>
      <c r="Q234" s="139"/>
      <c r="R234" s="140">
        <f>SUM(R235:R242)</f>
        <v>1.523E-2</v>
      </c>
      <c r="S234" s="139"/>
      <c r="T234" s="141">
        <f>SUM(T235:T242)</f>
        <v>0</v>
      </c>
      <c r="AR234" s="135" t="s">
        <v>89</v>
      </c>
      <c r="AT234" s="142" t="s">
        <v>76</v>
      </c>
      <c r="AU234" s="142" t="s">
        <v>83</v>
      </c>
      <c r="AY234" s="135" t="s">
        <v>237</v>
      </c>
      <c r="BK234" s="143">
        <f>SUM(BK235:BK242)</f>
        <v>0</v>
      </c>
    </row>
    <row r="235" spans="1:65" s="2" customFormat="1" ht="16.5" customHeight="1" x14ac:dyDescent="0.2">
      <c r="A235" s="29"/>
      <c r="B235" s="146"/>
      <c r="C235" s="147" t="s">
        <v>541</v>
      </c>
      <c r="D235" s="147" t="s">
        <v>240</v>
      </c>
      <c r="E235" s="148"/>
      <c r="F235" s="149" t="s">
        <v>2018</v>
      </c>
      <c r="G235" s="150" t="s">
        <v>307</v>
      </c>
      <c r="H235" s="151">
        <v>12</v>
      </c>
      <c r="I235" s="152"/>
      <c r="J235" s="153">
        <f t="shared" ref="J235:J242" si="30">ROUND(I235*H235,2)</f>
        <v>0</v>
      </c>
      <c r="K235" s="154"/>
      <c r="L235" s="30"/>
      <c r="M235" s="155" t="s">
        <v>1</v>
      </c>
      <c r="N235" s="156" t="s">
        <v>43</v>
      </c>
      <c r="O235" s="54"/>
      <c r="P235" s="157">
        <f t="shared" ref="P235:P242" si="31">O235*H235</f>
        <v>0</v>
      </c>
      <c r="Q235" s="157">
        <v>2.0000000000000002E-5</v>
      </c>
      <c r="R235" s="157">
        <f t="shared" ref="R235:R242" si="32">Q235*H235</f>
        <v>2.4000000000000003E-4</v>
      </c>
      <c r="S235" s="157">
        <v>0</v>
      </c>
      <c r="T235" s="158">
        <f t="shared" ref="T235:T242" si="33"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59" t="s">
        <v>286</v>
      </c>
      <c r="AT235" s="159" t="s">
        <v>240</v>
      </c>
      <c r="AU235" s="159" t="s">
        <v>89</v>
      </c>
      <c r="AY235" s="14" t="s">
        <v>237</v>
      </c>
      <c r="BE235" s="160">
        <f t="shared" ref="BE235:BE242" si="34">IF(N235="základná",J235,0)</f>
        <v>0</v>
      </c>
      <c r="BF235" s="160">
        <f t="shared" ref="BF235:BF242" si="35">IF(N235="znížená",J235,0)</f>
        <v>0</v>
      </c>
      <c r="BG235" s="160">
        <f t="shared" ref="BG235:BG242" si="36">IF(N235="zákl. prenesená",J235,0)</f>
        <v>0</v>
      </c>
      <c r="BH235" s="160">
        <f t="shared" ref="BH235:BH242" si="37">IF(N235="zníž. prenesená",J235,0)</f>
        <v>0</v>
      </c>
      <c r="BI235" s="160">
        <f t="shared" ref="BI235:BI242" si="38">IF(N235="nulová",J235,0)</f>
        <v>0</v>
      </c>
      <c r="BJ235" s="14" t="s">
        <v>89</v>
      </c>
      <c r="BK235" s="160">
        <f t="shared" ref="BK235:BK242" si="39">ROUND(I235*H235,2)</f>
        <v>0</v>
      </c>
      <c r="BL235" s="14" t="s">
        <v>286</v>
      </c>
      <c r="BM235" s="159" t="s">
        <v>2019</v>
      </c>
    </row>
    <row r="236" spans="1:65" s="2" customFormat="1" ht="33" customHeight="1" x14ac:dyDescent="0.2">
      <c r="A236" s="29"/>
      <c r="B236" s="146"/>
      <c r="C236" s="161" t="s">
        <v>637</v>
      </c>
      <c r="D236" s="161" t="s">
        <v>310</v>
      </c>
      <c r="E236" s="162"/>
      <c r="F236" s="163" t="s">
        <v>2020</v>
      </c>
      <c r="G236" s="164" t="s">
        <v>307</v>
      </c>
      <c r="H236" s="165">
        <v>6</v>
      </c>
      <c r="I236" s="166"/>
      <c r="J236" s="167">
        <f t="shared" si="30"/>
        <v>0</v>
      </c>
      <c r="K236" s="168"/>
      <c r="L236" s="169"/>
      <c r="M236" s="170" t="s">
        <v>1</v>
      </c>
      <c r="N236" s="171" t="s">
        <v>43</v>
      </c>
      <c r="O236" s="54"/>
      <c r="P236" s="157">
        <f t="shared" si="31"/>
        <v>0</v>
      </c>
      <c r="Q236" s="157">
        <v>5.1000000000000004E-4</v>
      </c>
      <c r="R236" s="157">
        <f t="shared" si="32"/>
        <v>3.0600000000000002E-3</v>
      </c>
      <c r="S236" s="157">
        <v>0</v>
      </c>
      <c r="T236" s="158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59" t="s">
        <v>312</v>
      </c>
      <c r="AT236" s="159" t="s">
        <v>310</v>
      </c>
      <c r="AU236" s="159" t="s">
        <v>89</v>
      </c>
      <c r="AY236" s="14" t="s">
        <v>237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4" t="s">
        <v>89</v>
      </c>
      <c r="BK236" s="160">
        <f t="shared" si="39"/>
        <v>0</v>
      </c>
      <c r="BL236" s="14" t="s">
        <v>286</v>
      </c>
      <c r="BM236" s="159" t="s">
        <v>2021</v>
      </c>
    </row>
    <row r="237" spans="1:65" s="2" customFormat="1" ht="33" customHeight="1" x14ac:dyDescent="0.2">
      <c r="A237" s="29"/>
      <c r="B237" s="146"/>
      <c r="C237" s="161" t="s">
        <v>543</v>
      </c>
      <c r="D237" s="161" t="s">
        <v>310</v>
      </c>
      <c r="E237" s="162"/>
      <c r="F237" s="163" t="s">
        <v>2022</v>
      </c>
      <c r="G237" s="164" t="s">
        <v>307</v>
      </c>
      <c r="H237" s="165">
        <v>6</v>
      </c>
      <c r="I237" s="166"/>
      <c r="J237" s="167">
        <f t="shared" si="30"/>
        <v>0</v>
      </c>
      <c r="K237" s="168"/>
      <c r="L237" s="169"/>
      <c r="M237" s="170" t="s">
        <v>1</v>
      </c>
      <c r="N237" s="171" t="s">
        <v>43</v>
      </c>
      <c r="O237" s="54"/>
      <c r="P237" s="157">
        <f t="shared" si="31"/>
        <v>0</v>
      </c>
      <c r="Q237" s="157">
        <v>2.5999999999999998E-4</v>
      </c>
      <c r="R237" s="157">
        <f t="shared" si="32"/>
        <v>1.5599999999999998E-3</v>
      </c>
      <c r="S237" s="157">
        <v>0</v>
      </c>
      <c r="T237" s="158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59" t="s">
        <v>312</v>
      </c>
      <c r="AT237" s="159" t="s">
        <v>310</v>
      </c>
      <c r="AU237" s="159" t="s">
        <v>89</v>
      </c>
      <c r="AY237" s="14" t="s">
        <v>237</v>
      </c>
      <c r="BE237" s="160">
        <f t="shared" si="34"/>
        <v>0</v>
      </c>
      <c r="BF237" s="160">
        <f t="shared" si="35"/>
        <v>0</v>
      </c>
      <c r="BG237" s="160">
        <f t="shared" si="36"/>
        <v>0</v>
      </c>
      <c r="BH237" s="160">
        <f t="shared" si="37"/>
        <v>0</v>
      </c>
      <c r="BI237" s="160">
        <f t="shared" si="38"/>
        <v>0</v>
      </c>
      <c r="BJ237" s="14" t="s">
        <v>89</v>
      </c>
      <c r="BK237" s="160">
        <f t="shared" si="39"/>
        <v>0</v>
      </c>
      <c r="BL237" s="14" t="s">
        <v>286</v>
      </c>
      <c r="BM237" s="159" t="s">
        <v>2023</v>
      </c>
    </row>
    <row r="238" spans="1:65" s="2" customFormat="1" ht="16.5" customHeight="1" x14ac:dyDescent="0.2">
      <c r="A238" s="29"/>
      <c r="B238" s="146"/>
      <c r="C238" s="147" t="s">
        <v>639</v>
      </c>
      <c r="D238" s="147" t="s">
        <v>240</v>
      </c>
      <c r="E238" s="148"/>
      <c r="F238" s="149" t="s">
        <v>2024</v>
      </c>
      <c r="G238" s="150" t="s">
        <v>307</v>
      </c>
      <c r="H238" s="151">
        <v>1</v>
      </c>
      <c r="I238" s="152"/>
      <c r="J238" s="153">
        <f t="shared" si="30"/>
        <v>0</v>
      </c>
      <c r="K238" s="154"/>
      <c r="L238" s="30"/>
      <c r="M238" s="155" t="s">
        <v>1</v>
      </c>
      <c r="N238" s="156" t="s">
        <v>43</v>
      </c>
      <c r="O238" s="54"/>
      <c r="P238" s="157">
        <f t="shared" si="31"/>
        <v>0</v>
      </c>
      <c r="Q238" s="157">
        <v>1.0000000000000001E-5</v>
      </c>
      <c r="R238" s="157">
        <f t="shared" si="32"/>
        <v>1.0000000000000001E-5</v>
      </c>
      <c r="S238" s="157">
        <v>0</v>
      </c>
      <c r="T238" s="158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59" t="s">
        <v>286</v>
      </c>
      <c r="AT238" s="159" t="s">
        <v>240</v>
      </c>
      <c r="AU238" s="159" t="s">
        <v>89</v>
      </c>
      <c r="AY238" s="14" t="s">
        <v>237</v>
      </c>
      <c r="BE238" s="160">
        <f t="shared" si="34"/>
        <v>0</v>
      </c>
      <c r="BF238" s="160">
        <f t="shared" si="35"/>
        <v>0</v>
      </c>
      <c r="BG238" s="160">
        <f t="shared" si="36"/>
        <v>0</v>
      </c>
      <c r="BH238" s="160">
        <f t="shared" si="37"/>
        <v>0</v>
      </c>
      <c r="BI238" s="160">
        <f t="shared" si="38"/>
        <v>0</v>
      </c>
      <c r="BJ238" s="14" t="s">
        <v>89</v>
      </c>
      <c r="BK238" s="160">
        <f t="shared" si="39"/>
        <v>0</v>
      </c>
      <c r="BL238" s="14" t="s">
        <v>286</v>
      </c>
      <c r="BM238" s="159" t="s">
        <v>2025</v>
      </c>
    </row>
    <row r="239" spans="1:65" s="2" customFormat="1" ht="16.5" customHeight="1" x14ac:dyDescent="0.2">
      <c r="A239" s="29"/>
      <c r="B239" s="146"/>
      <c r="C239" s="161" t="s">
        <v>545</v>
      </c>
      <c r="D239" s="161" t="s">
        <v>310</v>
      </c>
      <c r="E239" s="162"/>
      <c r="F239" s="163" t="s">
        <v>2026</v>
      </c>
      <c r="G239" s="164" t="s">
        <v>307</v>
      </c>
      <c r="H239" s="165">
        <v>1</v>
      </c>
      <c r="I239" s="166"/>
      <c r="J239" s="167">
        <f t="shared" si="30"/>
        <v>0</v>
      </c>
      <c r="K239" s="168"/>
      <c r="L239" s="169"/>
      <c r="M239" s="170" t="s">
        <v>1</v>
      </c>
      <c r="N239" s="171" t="s">
        <v>43</v>
      </c>
      <c r="O239" s="54"/>
      <c r="P239" s="157">
        <f t="shared" si="31"/>
        <v>0</v>
      </c>
      <c r="Q239" s="157">
        <v>6.4000000000000005E-4</v>
      </c>
      <c r="R239" s="157">
        <f t="shared" si="32"/>
        <v>6.4000000000000005E-4</v>
      </c>
      <c r="S239" s="157">
        <v>0</v>
      </c>
      <c r="T239" s="158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59" t="s">
        <v>312</v>
      </c>
      <c r="AT239" s="159" t="s">
        <v>310</v>
      </c>
      <c r="AU239" s="159" t="s">
        <v>89</v>
      </c>
      <c r="AY239" s="14" t="s">
        <v>237</v>
      </c>
      <c r="BE239" s="160">
        <f t="shared" si="34"/>
        <v>0</v>
      </c>
      <c r="BF239" s="160">
        <f t="shared" si="35"/>
        <v>0</v>
      </c>
      <c r="BG239" s="160">
        <f t="shared" si="36"/>
        <v>0</v>
      </c>
      <c r="BH239" s="160">
        <f t="shared" si="37"/>
        <v>0</v>
      </c>
      <c r="BI239" s="160">
        <f t="shared" si="38"/>
        <v>0</v>
      </c>
      <c r="BJ239" s="14" t="s">
        <v>89</v>
      </c>
      <c r="BK239" s="160">
        <f t="shared" si="39"/>
        <v>0</v>
      </c>
      <c r="BL239" s="14" t="s">
        <v>286</v>
      </c>
      <c r="BM239" s="159" t="s">
        <v>2027</v>
      </c>
    </row>
    <row r="240" spans="1:65" s="2" customFormat="1" ht="16.5" customHeight="1" x14ac:dyDescent="0.2">
      <c r="A240" s="29"/>
      <c r="B240" s="146"/>
      <c r="C240" s="147" t="s">
        <v>644</v>
      </c>
      <c r="D240" s="147" t="s">
        <v>240</v>
      </c>
      <c r="E240" s="148"/>
      <c r="F240" s="149" t="s">
        <v>2028</v>
      </c>
      <c r="G240" s="150" t="s">
        <v>307</v>
      </c>
      <c r="H240" s="151">
        <v>6</v>
      </c>
      <c r="I240" s="152"/>
      <c r="J240" s="153">
        <f t="shared" si="30"/>
        <v>0</v>
      </c>
      <c r="K240" s="154"/>
      <c r="L240" s="30"/>
      <c r="M240" s="155" t="s">
        <v>1</v>
      </c>
      <c r="N240" s="156" t="s">
        <v>43</v>
      </c>
      <c r="O240" s="54"/>
      <c r="P240" s="157">
        <f t="shared" si="31"/>
        <v>0</v>
      </c>
      <c r="Q240" s="157">
        <v>2.0000000000000002E-5</v>
      </c>
      <c r="R240" s="157">
        <f t="shared" si="32"/>
        <v>1.2000000000000002E-4</v>
      </c>
      <c r="S240" s="157">
        <v>0</v>
      </c>
      <c r="T240" s="158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59" t="s">
        <v>286</v>
      </c>
      <c r="AT240" s="159" t="s">
        <v>240</v>
      </c>
      <c r="AU240" s="159" t="s">
        <v>89</v>
      </c>
      <c r="AY240" s="14" t="s">
        <v>237</v>
      </c>
      <c r="BE240" s="160">
        <f t="shared" si="34"/>
        <v>0</v>
      </c>
      <c r="BF240" s="160">
        <f t="shared" si="35"/>
        <v>0</v>
      </c>
      <c r="BG240" s="160">
        <f t="shared" si="36"/>
        <v>0</v>
      </c>
      <c r="BH240" s="160">
        <f t="shared" si="37"/>
        <v>0</v>
      </c>
      <c r="BI240" s="160">
        <f t="shared" si="38"/>
        <v>0</v>
      </c>
      <c r="BJ240" s="14" t="s">
        <v>89</v>
      </c>
      <c r="BK240" s="160">
        <f t="shared" si="39"/>
        <v>0</v>
      </c>
      <c r="BL240" s="14" t="s">
        <v>286</v>
      </c>
      <c r="BM240" s="159" t="s">
        <v>2029</v>
      </c>
    </row>
    <row r="241" spans="1:65" s="2" customFormat="1" ht="16.5" customHeight="1" x14ac:dyDescent="0.2">
      <c r="A241" s="29"/>
      <c r="B241" s="146"/>
      <c r="C241" s="161" t="s">
        <v>547</v>
      </c>
      <c r="D241" s="161" t="s">
        <v>310</v>
      </c>
      <c r="E241" s="162"/>
      <c r="F241" s="163" t="s">
        <v>2030</v>
      </c>
      <c r="G241" s="164" t="s">
        <v>307</v>
      </c>
      <c r="H241" s="165">
        <v>6</v>
      </c>
      <c r="I241" s="166"/>
      <c r="J241" s="167">
        <f t="shared" si="30"/>
        <v>0</v>
      </c>
      <c r="K241" s="168"/>
      <c r="L241" s="169"/>
      <c r="M241" s="170" t="s">
        <v>1</v>
      </c>
      <c r="N241" s="171" t="s">
        <v>43</v>
      </c>
      <c r="O241" s="54"/>
      <c r="P241" s="157">
        <f t="shared" si="31"/>
        <v>0</v>
      </c>
      <c r="Q241" s="157">
        <v>1.6000000000000001E-3</v>
      </c>
      <c r="R241" s="157">
        <f t="shared" si="32"/>
        <v>9.6000000000000009E-3</v>
      </c>
      <c r="S241" s="157">
        <v>0</v>
      </c>
      <c r="T241" s="158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59" t="s">
        <v>312</v>
      </c>
      <c r="AT241" s="159" t="s">
        <v>310</v>
      </c>
      <c r="AU241" s="159" t="s">
        <v>89</v>
      </c>
      <c r="AY241" s="14" t="s">
        <v>237</v>
      </c>
      <c r="BE241" s="160">
        <f t="shared" si="34"/>
        <v>0</v>
      </c>
      <c r="BF241" s="160">
        <f t="shared" si="35"/>
        <v>0</v>
      </c>
      <c r="BG241" s="160">
        <f t="shared" si="36"/>
        <v>0</v>
      </c>
      <c r="BH241" s="160">
        <f t="shared" si="37"/>
        <v>0</v>
      </c>
      <c r="BI241" s="160">
        <f t="shared" si="38"/>
        <v>0</v>
      </c>
      <c r="BJ241" s="14" t="s">
        <v>89</v>
      </c>
      <c r="BK241" s="160">
        <f t="shared" si="39"/>
        <v>0</v>
      </c>
      <c r="BL241" s="14" t="s">
        <v>286</v>
      </c>
      <c r="BM241" s="159" t="s">
        <v>2031</v>
      </c>
    </row>
    <row r="242" spans="1:65" s="2" customFormat="1" ht="21.75" customHeight="1" x14ac:dyDescent="0.2">
      <c r="A242" s="29"/>
      <c r="B242" s="146"/>
      <c r="C242" s="147" t="s">
        <v>289</v>
      </c>
      <c r="D242" s="147" t="s">
        <v>240</v>
      </c>
      <c r="E242" s="148"/>
      <c r="F242" s="149" t="s">
        <v>2032</v>
      </c>
      <c r="G242" s="150" t="s">
        <v>266</v>
      </c>
      <c r="H242" s="151">
        <v>1.4999999999999999E-2</v>
      </c>
      <c r="I242" s="152"/>
      <c r="J242" s="153">
        <f t="shared" si="30"/>
        <v>0</v>
      </c>
      <c r="K242" s="154"/>
      <c r="L242" s="30"/>
      <c r="M242" s="155" t="s">
        <v>1</v>
      </c>
      <c r="N242" s="156" t="s">
        <v>43</v>
      </c>
      <c r="O242" s="54"/>
      <c r="P242" s="157">
        <f t="shared" si="31"/>
        <v>0</v>
      </c>
      <c r="Q242" s="157">
        <v>0</v>
      </c>
      <c r="R242" s="157">
        <f t="shared" si="32"/>
        <v>0</v>
      </c>
      <c r="S242" s="157">
        <v>0</v>
      </c>
      <c r="T242" s="158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59" t="s">
        <v>286</v>
      </c>
      <c r="AT242" s="159" t="s">
        <v>240</v>
      </c>
      <c r="AU242" s="159" t="s">
        <v>89</v>
      </c>
      <c r="AY242" s="14" t="s">
        <v>237</v>
      </c>
      <c r="BE242" s="160">
        <f t="shared" si="34"/>
        <v>0</v>
      </c>
      <c r="BF242" s="160">
        <f t="shared" si="35"/>
        <v>0</v>
      </c>
      <c r="BG242" s="160">
        <f t="shared" si="36"/>
        <v>0</v>
      </c>
      <c r="BH242" s="160">
        <f t="shared" si="37"/>
        <v>0</v>
      </c>
      <c r="BI242" s="160">
        <f t="shared" si="38"/>
        <v>0</v>
      </c>
      <c r="BJ242" s="14" t="s">
        <v>89</v>
      </c>
      <c r="BK242" s="160">
        <f t="shared" si="39"/>
        <v>0</v>
      </c>
      <c r="BL242" s="14" t="s">
        <v>286</v>
      </c>
      <c r="BM242" s="159" t="s">
        <v>2033</v>
      </c>
    </row>
    <row r="243" spans="1:65" s="12" customFormat="1" ht="22.95" customHeight="1" x14ac:dyDescent="0.25">
      <c r="B243" s="134"/>
      <c r="D243" s="135" t="s">
        <v>76</v>
      </c>
      <c r="E243" s="144"/>
      <c r="F243" s="144" t="s">
        <v>2034</v>
      </c>
      <c r="I243" s="137"/>
      <c r="J243" s="145">
        <f>BK243</f>
        <v>0</v>
      </c>
      <c r="L243" s="134"/>
      <c r="M243" s="138"/>
      <c r="N243" s="139"/>
      <c r="O243" s="139"/>
      <c r="P243" s="140">
        <f>SUM(P244:P247)</f>
        <v>0</v>
      </c>
      <c r="Q243" s="139"/>
      <c r="R243" s="140">
        <f>SUM(R244:R247)</f>
        <v>4.0499999999999998E-3</v>
      </c>
      <c r="S243" s="139"/>
      <c r="T243" s="141">
        <f>SUM(T244:T247)</f>
        <v>1.7359199999999999</v>
      </c>
      <c r="AR243" s="135" t="s">
        <v>89</v>
      </c>
      <c r="AT243" s="142" t="s">
        <v>76</v>
      </c>
      <c r="AU243" s="142" t="s">
        <v>83</v>
      </c>
      <c r="AY243" s="135" t="s">
        <v>237</v>
      </c>
      <c r="BK243" s="143">
        <f>SUM(BK244:BK247)</f>
        <v>0</v>
      </c>
    </row>
    <row r="244" spans="1:65" s="2" customFormat="1" ht="21.75" customHeight="1" x14ac:dyDescent="0.2">
      <c r="A244" s="29"/>
      <c r="B244" s="146"/>
      <c r="C244" s="147" t="s">
        <v>549</v>
      </c>
      <c r="D244" s="147" t="s">
        <v>240</v>
      </c>
      <c r="E244" s="148"/>
      <c r="F244" s="149" t="s">
        <v>2035</v>
      </c>
      <c r="G244" s="150" t="s">
        <v>2036</v>
      </c>
      <c r="H244" s="151">
        <v>250</v>
      </c>
      <c r="I244" s="152"/>
      <c r="J244" s="153">
        <f>ROUND(I244*H244,2)</f>
        <v>0</v>
      </c>
      <c r="K244" s="154"/>
      <c r="L244" s="30"/>
      <c r="M244" s="155" t="s">
        <v>1</v>
      </c>
      <c r="N244" s="156" t="s">
        <v>43</v>
      </c>
      <c r="O244" s="54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59" t="s">
        <v>286</v>
      </c>
      <c r="AT244" s="159" t="s">
        <v>240</v>
      </c>
      <c r="AU244" s="159" t="s">
        <v>89</v>
      </c>
      <c r="AY244" s="14" t="s">
        <v>237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4" t="s">
        <v>89</v>
      </c>
      <c r="BK244" s="160">
        <f>ROUND(I244*H244,2)</f>
        <v>0</v>
      </c>
      <c r="BL244" s="14" t="s">
        <v>286</v>
      </c>
      <c r="BM244" s="159" t="s">
        <v>2037</v>
      </c>
    </row>
    <row r="245" spans="1:65" s="2" customFormat="1" ht="33" customHeight="1" x14ac:dyDescent="0.2">
      <c r="A245" s="29"/>
      <c r="B245" s="146"/>
      <c r="C245" s="147" t="s">
        <v>654</v>
      </c>
      <c r="D245" s="147" t="s">
        <v>240</v>
      </c>
      <c r="E245" s="148"/>
      <c r="F245" s="149" t="s">
        <v>2038</v>
      </c>
      <c r="G245" s="150" t="s">
        <v>307</v>
      </c>
      <c r="H245" s="151">
        <v>9</v>
      </c>
      <c r="I245" s="152"/>
      <c r="J245" s="153">
        <f>ROUND(I245*H245,2)</f>
        <v>0</v>
      </c>
      <c r="K245" s="154"/>
      <c r="L245" s="30"/>
      <c r="M245" s="155" t="s">
        <v>1</v>
      </c>
      <c r="N245" s="156" t="s">
        <v>43</v>
      </c>
      <c r="O245" s="54"/>
      <c r="P245" s="157">
        <f>O245*H245</f>
        <v>0</v>
      </c>
      <c r="Q245" s="157">
        <v>2.7E-4</v>
      </c>
      <c r="R245" s="157">
        <f>Q245*H245</f>
        <v>2.4299999999999999E-3</v>
      </c>
      <c r="S245" s="157">
        <v>0.19288</v>
      </c>
      <c r="T245" s="158">
        <f>S245*H245</f>
        <v>1.7359199999999999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59" t="s">
        <v>286</v>
      </c>
      <c r="AT245" s="159" t="s">
        <v>240</v>
      </c>
      <c r="AU245" s="159" t="s">
        <v>89</v>
      </c>
      <c r="AY245" s="14" t="s">
        <v>237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4" t="s">
        <v>89</v>
      </c>
      <c r="BK245" s="160">
        <f>ROUND(I245*H245,2)</f>
        <v>0</v>
      </c>
      <c r="BL245" s="14" t="s">
        <v>286</v>
      </c>
      <c r="BM245" s="159" t="s">
        <v>2039</v>
      </c>
    </row>
    <row r="246" spans="1:65" s="2" customFormat="1" ht="21.75" customHeight="1" x14ac:dyDescent="0.2">
      <c r="A246" s="29"/>
      <c r="B246" s="146"/>
      <c r="C246" s="147" t="s">
        <v>551</v>
      </c>
      <c r="D246" s="147" t="s">
        <v>240</v>
      </c>
      <c r="E246" s="148"/>
      <c r="F246" s="149" t="s">
        <v>2040</v>
      </c>
      <c r="G246" s="150" t="s">
        <v>307</v>
      </c>
      <c r="H246" s="151">
        <v>6</v>
      </c>
      <c r="I246" s="152"/>
      <c r="J246" s="153">
        <f>ROUND(I246*H246,2)</f>
        <v>0</v>
      </c>
      <c r="K246" s="154"/>
      <c r="L246" s="30"/>
      <c r="M246" s="155" t="s">
        <v>1</v>
      </c>
      <c r="N246" s="156" t="s">
        <v>43</v>
      </c>
      <c r="O246" s="54"/>
      <c r="P246" s="157">
        <f>O246*H246</f>
        <v>0</v>
      </c>
      <c r="Q246" s="157">
        <v>2.7E-4</v>
      </c>
      <c r="R246" s="157">
        <f>Q246*H246</f>
        <v>1.6199999999999999E-3</v>
      </c>
      <c r="S246" s="157">
        <v>0</v>
      </c>
      <c r="T246" s="158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59" t="s">
        <v>286</v>
      </c>
      <c r="AT246" s="159" t="s">
        <v>240</v>
      </c>
      <c r="AU246" s="159" t="s">
        <v>89</v>
      </c>
      <c r="AY246" s="14" t="s">
        <v>237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4" t="s">
        <v>89</v>
      </c>
      <c r="BK246" s="160">
        <f>ROUND(I246*H246,2)</f>
        <v>0</v>
      </c>
      <c r="BL246" s="14" t="s">
        <v>286</v>
      </c>
      <c r="BM246" s="159" t="s">
        <v>2041</v>
      </c>
    </row>
    <row r="247" spans="1:65" s="2" customFormat="1" ht="21.75" customHeight="1" x14ac:dyDescent="0.2">
      <c r="A247" s="29"/>
      <c r="B247" s="146"/>
      <c r="C247" s="147" t="s">
        <v>659</v>
      </c>
      <c r="D247" s="147" t="s">
        <v>240</v>
      </c>
      <c r="E247" s="148"/>
      <c r="F247" s="149" t="s">
        <v>2042</v>
      </c>
      <c r="G247" s="150" t="s">
        <v>266</v>
      </c>
      <c r="H247" s="151">
        <v>4.0000000000000001E-3</v>
      </c>
      <c r="I247" s="152"/>
      <c r="J247" s="153">
        <f>ROUND(I247*H247,2)</f>
        <v>0</v>
      </c>
      <c r="K247" s="154"/>
      <c r="L247" s="30"/>
      <c r="M247" s="155" t="s">
        <v>1</v>
      </c>
      <c r="N247" s="156" t="s">
        <v>43</v>
      </c>
      <c r="O247" s="54"/>
      <c r="P247" s="157">
        <f>O247*H247</f>
        <v>0</v>
      </c>
      <c r="Q247" s="157">
        <v>0</v>
      </c>
      <c r="R247" s="157">
        <f>Q247*H247</f>
        <v>0</v>
      </c>
      <c r="S247" s="157">
        <v>0</v>
      </c>
      <c r="T247" s="158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59" t="s">
        <v>286</v>
      </c>
      <c r="AT247" s="159" t="s">
        <v>240</v>
      </c>
      <c r="AU247" s="159" t="s">
        <v>89</v>
      </c>
      <c r="AY247" s="14" t="s">
        <v>237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4" t="s">
        <v>89</v>
      </c>
      <c r="BK247" s="160">
        <f>ROUND(I247*H247,2)</f>
        <v>0</v>
      </c>
      <c r="BL247" s="14" t="s">
        <v>286</v>
      </c>
      <c r="BM247" s="159" t="s">
        <v>2043</v>
      </c>
    </row>
    <row r="248" spans="1:65" s="12" customFormat="1" ht="22.95" customHeight="1" x14ac:dyDescent="0.25">
      <c r="B248" s="134"/>
      <c r="D248" s="135" t="s">
        <v>76</v>
      </c>
      <c r="E248" s="144"/>
      <c r="F248" s="144" t="s">
        <v>1566</v>
      </c>
      <c r="I248" s="137"/>
      <c r="J248" s="145">
        <f>BK248</f>
        <v>0</v>
      </c>
      <c r="L248" s="134"/>
      <c r="M248" s="138"/>
      <c r="N248" s="139"/>
      <c r="O248" s="139"/>
      <c r="P248" s="140">
        <f>SUM(P249:P251)</f>
        <v>0</v>
      </c>
      <c r="Q248" s="139"/>
      <c r="R248" s="140">
        <f>SUM(R249:R251)</f>
        <v>7.4999999999999997E-3</v>
      </c>
      <c r="S248" s="139"/>
      <c r="T248" s="141">
        <f>SUM(T249:T251)</f>
        <v>7.0000000000000007E-2</v>
      </c>
      <c r="AR248" s="135" t="s">
        <v>89</v>
      </c>
      <c r="AT248" s="142" t="s">
        <v>76</v>
      </c>
      <c r="AU248" s="142" t="s">
        <v>83</v>
      </c>
      <c r="AY248" s="135" t="s">
        <v>237</v>
      </c>
      <c r="BK248" s="143">
        <f>SUM(BK249:BK251)</f>
        <v>0</v>
      </c>
    </row>
    <row r="249" spans="1:65" s="2" customFormat="1" ht="21.75" customHeight="1" x14ac:dyDescent="0.2">
      <c r="A249" s="29"/>
      <c r="B249" s="146"/>
      <c r="C249" s="147" t="s">
        <v>553</v>
      </c>
      <c r="D249" s="147" t="s">
        <v>240</v>
      </c>
      <c r="E249" s="148"/>
      <c r="F249" s="149" t="s">
        <v>2044</v>
      </c>
      <c r="G249" s="150" t="s">
        <v>1382</v>
      </c>
      <c r="H249" s="151">
        <v>50</v>
      </c>
      <c r="I249" s="152"/>
      <c r="J249" s="153">
        <f>ROUND(I249*H249,2)</f>
        <v>0</v>
      </c>
      <c r="K249" s="154"/>
      <c r="L249" s="30"/>
      <c r="M249" s="155" t="s">
        <v>1</v>
      </c>
      <c r="N249" s="156" t="s">
        <v>43</v>
      </c>
      <c r="O249" s="54"/>
      <c r="P249" s="157">
        <f>O249*H249</f>
        <v>0</v>
      </c>
      <c r="Q249" s="157">
        <v>8.0000000000000007E-5</v>
      </c>
      <c r="R249" s="157">
        <f>Q249*H249</f>
        <v>4.0000000000000001E-3</v>
      </c>
      <c r="S249" s="157">
        <v>0</v>
      </c>
      <c r="T249" s="158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59" t="s">
        <v>286</v>
      </c>
      <c r="AT249" s="159" t="s">
        <v>240</v>
      </c>
      <c r="AU249" s="159" t="s">
        <v>89</v>
      </c>
      <c r="AY249" s="14" t="s">
        <v>237</v>
      </c>
      <c r="BE249" s="160">
        <f>IF(N249="základná",J249,0)</f>
        <v>0</v>
      </c>
      <c r="BF249" s="160">
        <f>IF(N249="znížená",J249,0)</f>
        <v>0</v>
      </c>
      <c r="BG249" s="160">
        <f>IF(N249="zákl. prenesená",J249,0)</f>
        <v>0</v>
      </c>
      <c r="BH249" s="160">
        <f>IF(N249="zníž. prenesená",J249,0)</f>
        <v>0</v>
      </c>
      <c r="BI249" s="160">
        <f>IF(N249="nulová",J249,0)</f>
        <v>0</v>
      </c>
      <c r="BJ249" s="14" t="s">
        <v>89</v>
      </c>
      <c r="BK249" s="160">
        <f>ROUND(I249*H249,2)</f>
        <v>0</v>
      </c>
      <c r="BL249" s="14" t="s">
        <v>286</v>
      </c>
      <c r="BM249" s="159" t="s">
        <v>2045</v>
      </c>
    </row>
    <row r="250" spans="1:65" s="2" customFormat="1" ht="33" customHeight="1" x14ac:dyDescent="0.2">
      <c r="A250" s="29"/>
      <c r="B250" s="146"/>
      <c r="C250" s="147" t="s">
        <v>664</v>
      </c>
      <c r="D250" s="147" t="s">
        <v>240</v>
      </c>
      <c r="E250" s="148"/>
      <c r="F250" s="149" t="s">
        <v>2046</v>
      </c>
      <c r="G250" s="150" t="s">
        <v>1382</v>
      </c>
      <c r="H250" s="151">
        <v>70</v>
      </c>
      <c r="I250" s="152"/>
      <c r="J250" s="153">
        <f>ROUND(I250*H250,2)</f>
        <v>0</v>
      </c>
      <c r="K250" s="154"/>
      <c r="L250" s="30"/>
      <c r="M250" s="155" t="s">
        <v>1</v>
      </c>
      <c r="N250" s="156" t="s">
        <v>43</v>
      </c>
      <c r="O250" s="54"/>
      <c r="P250" s="157">
        <f>O250*H250</f>
        <v>0</v>
      </c>
      <c r="Q250" s="157">
        <v>5.0000000000000002E-5</v>
      </c>
      <c r="R250" s="157">
        <f>Q250*H250</f>
        <v>3.5000000000000001E-3</v>
      </c>
      <c r="S250" s="157">
        <v>1E-3</v>
      </c>
      <c r="T250" s="158">
        <f>S250*H250</f>
        <v>7.0000000000000007E-2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59" t="s">
        <v>286</v>
      </c>
      <c r="AT250" s="159" t="s">
        <v>240</v>
      </c>
      <c r="AU250" s="159" t="s">
        <v>89</v>
      </c>
      <c r="AY250" s="14" t="s">
        <v>237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4" t="s">
        <v>89</v>
      </c>
      <c r="BK250" s="160">
        <f>ROUND(I250*H250,2)</f>
        <v>0</v>
      </c>
      <c r="BL250" s="14" t="s">
        <v>286</v>
      </c>
      <c r="BM250" s="159" t="s">
        <v>2047</v>
      </c>
    </row>
    <row r="251" spans="1:65" s="2" customFormat="1" ht="21.75" customHeight="1" x14ac:dyDescent="0.2">
      <c r="A251" s="29"/>
      <c r="B251" s="146"/>
      <c r="C251" s="147" t="s">
        <v>555</v>
      </c>
      <c r="D251" s="147" t="s">
        <v>240</v>
      </c>
      <c r="E251" s="148"/>
      <c r="F251" s="149" t="s">
        <v>1591</v>
      </c>
      <c r="G251" s="150" t="s">
        <v>266</v>
      </c>
      <c r="H251" s="151">
        <v>8.0000000000000002E-3</v>
      </c>
      <c r="I251" s="152"/>
      <c r="J251" s="153">
        <f>ROUND(I251*H251,2)</f>
        <v>0</v>
      </c>
      <c r="K251" s="154"/>
      <c r="L251" s="30"/>
      <c r="M251" s="155" t="s">
        <v>1</v>
      </c>
      <c r="N251" s="156" t="s">
        <v>43</v>
      </c>
      <c r="O251" s="54"/>
      <c r="P251" s="157">
        <f>O251*H251</f>
        <v>0</v>
      </c>
      <c r="Q251" s="157">
        <v>0</v>
      </c>
      <c r="R251" s="157">
        <f>Q251*H251</f>
        <v>0</v>
      </c>
      <c r="S251" s="157">
        <v>0</v>
      </c>
      <c r="T251" s="158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59" t="s">
        <v>286</v>
      </c>
      <c r="AT251" s="159" t="s">
        <v>240</v>
      </c>
      <c r="AU251" s="159" t="s">
        <v>89</v>
      </c>
      <c r="AY251" s="14" t="s">
        <v>237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4" t="s">
        <v>89</v>
      </c>
      <c r="BK251" s="160">
        <f>ROUND(I251*H251,2)</f>
        <v>0</v>
      </c>
      <c r="BL251" s="14" t="s">
        <v>286</v>
      </c>
      <c r="BM251" s="159" t="s">
        <v>2048</v>
      </c>
    </row>
    <row r="252" spans="1:65" s="12" customFormat="1" ht="25.95" customHeight="1" x14ac:dyDescent="0.25">
      <c r="B252" s="134"/>
      <c r="D252" s="135" t="s">
        <v>76</v>
      </c>
      <c r="E252" s="136"/>
      <c r="F252" s="136" t="s">
        <v>1081</v>
      </c>
      <c r="I252" s="137"/>
      <c r="J252" s="122">
        <f>BK252</f>
        <v>0</v>
      </c>
      <c r="L252" s="134"/>
      <c r="M252" s="138"/>
      <c r="N252" s="139"/>
      <c r="O252" s="139"/>
      <c r="P252" s="140">
        <v>0</v>
      </c>
      <c r="Q252" s="139"/>
      <c r="R252" s="140">
        <v>0</v>
      </c>
      <c r="S252" s="139"/>
      <c r="T252" s="141">
        <v>0</v>
      </c>
      <c r="AR252" s="135" t="s">
        <v>247</v>
      </c>
      <c r="AT252" s="142" t="s">
        <v>76</v>
      </c>
      <c r="AU252" s="142" t="s">
        <v>77</v>
      </c>
      <c r="AY252" s="135" t="s">
        <v>237</v>
      </c>
      <c r="BK252" s="143">
        <v>0</v>
      </c>
    </row>
    <row r="253" spans="1:65" s="12" customFormat="1" ht="25.95" customHeight="1" x14ac:dyDescent="0.25">
      <c r="B253" s="134"/>
      <c r="D253" s="135" t="s">
        <v>76</v>
      </c>
      <c r="E253" s="136"/>
      <c r="F253" s="136" t="s">
        <v>1828</v>
      </c>
      <c r="I253" s="137"/>
      <c r="J253" s="122">
        <f>BK253</f>
        <v>0</v>
      </c>
      <c r="L253" s="134"/>
      <c r="M253" s="138"/>
      <c r="N253" s="139"/>
      <c r="O253" s="139"/>
      <c r="P253" s="140">
        <f>SUM(P254:P255)</f>
        <v>0</v>
      </c>
      <c r="Q253" s="139"/>
      <c r="R253" s="140">
        <f>SUM(R254:R255)</f>
        <v>0</v>
      </c>
      <c r="S253" s="139"/>
      <c r="T253" s="141">
        <f>SUM(T254:T255)</f>
        <v>0</v>
      </c>
      <c r="AR253" s="135" t="s">
        <v>243</v>
      </c>
      <c r="AT253" s="142" t="s">
        <v>76</v>
      </c>
      <c r="AU253" s="142" t="s">
        <v>77</v>
      </c>
      <c r="AY253" s="135" t="s">
        <v>237</v>
      </c>
      <c r="BK253" s="143">
        <f>SUM(BK254:BK255)</f>
        <v>0</v>
      </c>
    </row>
    <row r="254" spans="1:65" s="2" customFormat="1" ht="33" customHeight="1" x14ac:dyDescent="0.2">
      <c r="A254" s="29"/>
      <c r="B254" s="146"/>
      <c r="C254" s="147" t="s">
        <v>669</v>
      </c>
      <c r="D254" s="147" t="s">
        <v>240</v>
      </c>
      <c r="E254" s="148"/>
      <c r="F254" s="149" t="s">
        <v>2049</v>
      </c>
      <c r="G254" s="150" t="s">
        <v>454</v>
      </c>
      <c r="H254" s="151">
        <v>50</v>
      </c>
      <c r="I254" s="152"/>
      <c r="J254" s="153">
        <f>ROUND(I254*H254,2)</f>
        <v>0</v>
      </c>
      <c r="K254" s="154"/>
      <c r="L254" s="30"/>
      <c r="M254" s="155" t="s">
        <v>1</v>
      </c>
      <c r="N254" s="156" t="s">
        <v>43</v>
      </c>
      <c r="O254" s="54"/>
      <c r="P254" s="157">
        <f>O254*H254</f>
        <v>0</v>
      </c>
      <c r="Q254" s="157">
        <v>0</v>
      </c>
      <c r="R254" s="157">
        <f>Q254*H254</f>
        <v>0</v>
      </c>
      <c r="S254" s="157">
        <v>0</v>
      </c>
      <c r="T254" s="158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59" t="s">
        <v>972</v>
      </c>
      <c r="AT254" s="159" t="s">
        <v>240</v>
      </c>
      <c r="AU254" s="159" t="s">
        <v>83</v>
      </c>
      <c r="AY254" s="14" t="s">
        <v>237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4" t="s">
        <v>89</v>
      </c>
      <c r="BK254" s="160">
        <f>ROUND(I254*H254,2)</f>
        <v>0</v>
      </c>
      <c r="BL254" s="14" t="s">
        <v>972</v>
      </c>
      <c r="BM254" s="159" t="s">
        <v>2050</v>
      </c>
    </row>
    <row r="255" spans="1:65" s="2" customFormat="1" ht="33" customHeight="1" x14ac:dyDescent="0.2">
      <c r="A255" s="29"/>
      <c r="B255" s="146"/>
      <c r="C255" s="147" t="s">
        <v>557</v>
      </c>
      <c r="D255" s="147" t="s">
        <v>240</v>
      </c>
      <c r="E255" s="148"/>
      <c r="F255" s="149" t="s">
        <v>1831</v>
      </c>
      <c r="G255" s="150" t="s">
        <v>454</v>
      </c>
      <c r="H255" s="151">
        <v>20</v>
      </c>
      <c r="I255" s="152"/>
      <c r="J255" s="153">
        <f>ROUND(I255*H255,2)</f>
        <v>0</v>
      </c>
      <c r="K255" s="154"/>
      <c r="L255" s="30"/>
      <c r="M255" s="155" t="s">
        <v>1</v>
      </c>
      <c r="N255" s="156" t="s">
        <v>43</v>
      </c>
      <c r="O255" s="54"/>
      <c r="P255" s="157">
        <f>O255*H255</f>
        <v>0</v>
      </c>
      <c r="Q255" s="157">
        <v>0</v>
      </c>
      <c r="R255" s="157">
        <f>Q255*H255</f>
        <v>0</v>
      </c>
      <c r="S255" s="157">
        <v>0</v>
      </c>
      <c r="T255" s="158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59" t="s">
        <v>972</v>
      </c>
      <c r="AT255" s="159" t="s">
        <v>240</v>
      </c>
      <c r="AU255" s="159" t="s">
        <v>83</v>
      </c>
      <c r="AY255" s="14" t="s">
        <v>237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4" t="s">
        <v>89</v>
      </c>
      <c r="BK255" s="160">
        <f>ROUND(I255*H255,2)</f>
        <v>0</v>
      </c>
      <c r="BL255" s="14" t="s">
        <v>972</v>
      </c>
      <c r="BM255" s="159" t="s">
        <v>2051</v>
      </c>
    </row>
    <row r="256" spans="1:65" s="12" customFormat="1" ht="25.95" customHeight="1" x14ac:dyDescent="0.25">
      <c r="B256" s="134"/>
      <c r="D256" s="135" t="s">
        <v>76</v>
      </c>
      <c r="E256" s="136"/>
      <c r="F256" s="136" t="s">
        <v>467</v>
      </c>
      <c r="I256" s="137"/>
      <c r="J256" s="122">
        <f>BK256</f>
        <v>0</v>
      </c>
      <c r="L256" s="134"/>
      <c r="M256" s="138"/>
      <c r="N256" s="139"/>
      <c r="O256" s="139"/>
      <c r="P256" s="140">
        <f>SUM(P257:P259)</f>
        <v>0</v>
      </c>
      <c r="Q256" s="139"/>
      <c r="R256" s="140">
        <f>SUM(R257:R259)</f>
        <v>0</v>
      </c>
      <c r="S256" s="139"/>
      <c r="T256" s="141">
        <f>SUM(T257:T259)</f>
        <v>0</v>
      </c>
      <c r="AR256" s="135" t="s">
        <v>252</v>
      </c>
      <c r="AT256" s="142" t="s">
        <v>76</v>
      </c>
      <c r="AU256" s="142" t="s">
        <v>77</v>
      </c>
      <c r="AY256" s="135" t="s">
        <v>237</v>
      </c>
      <c r="BK256" s="143">
        <f>SUM(BK257:BK259)</f>
        <v>0</v>
      </c>
    </row>
    <row r="257" spans="1:65" s="2" customFormat="1" ht="21.75" customHeight="1" x14ac:dyDescent="0.2">
      <c r="A257" s="29"/>
      <c r="B257" s="146"/>
      <c r="C257" s="147" t="s">
        <v>678</v>
      </c>
      <c r="D257" s="147" t="s">
        <v>240</v>
      </c>
      <c r="E257" s="148"/>
      <c r="F257" s="149" t="s">
        <v>2052</v>
      </c>
      <c r="G257" s="150" t="s">
        <v>469</v>
      </c>
      <c r="H257" s="151">
        <v>1</v>
      </c>
      <c r="I257" s="152"/>
      <c r="J257" s="153">
        <f>ROUND(I257*H257,2)</f>
        <v>0</v>
      </c>
      <c r="K257" s="154"/>
      <c r="L257" s="30"/>
      <c r="M257" s="155" t="s">
        <v>1</v>
      </c>
      <c r="N257" s="156" t="s">
        <v>43</v>
      </c>
      <c r="O257" s="54"/>
      <c r="P257" s="157">
        <f>O257*H257</f>
        <v>0</v>
      </c>
      <c r="Q257" s="157">
        <v>0</v>
      </c>
      <c r="R257" s="157">
        <f>Q257*H257</f>
        <v>0</v>
      </c>
      <c r="S257" s="157">
        <v>0</v>
      </c>
      <c r="T257" s="158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59" t="s">
        <v>470</v>
      </c>
      <c r="AT257" s="159" t="s">
        <v>240</v>
      </c>
      <c r="AU257" s="159" t="s">
        <v>83</v>
      </c>
      <c r="AY257" s="14" t="s">
        <v>237</v>
      </c>
      <c r="BE257" s="160">
        <f>IF(N257="základná",J257,0)</f>
        <v>0</v>
      </c>
      <c r="BF257" s="160">
        <f>IF(N257="znížená",J257,0)</f>
        <v>0</v>
      </c>
      <c r="BG257" s="160">
        <f>IF(N257="zákl. prenesená",J257,0)</f>
        <v>0</v>
      </c>
      <c r="BH257" s="160">
        <f>IF(N257="zníž. prenesená",J257,0)</f>
        <v>0</v>
      </c>
      <c r="BI257" s="160">
        <f>IF(N257="nulová",J257,0)</f>
        <v>0</v>
      </c>
      <c r="BJ257" s="14" t="s">
        <v>89</v>
      </c>
      <c r="BK257" s="160">
        <f>ROUND(I257*H257,2)</f>
        <v>0</v>
      </c>
      <c r="BL257" s="14" t="s">
        <v>470</v>
      </c>
      <c r="BM257" s="159" t="s">
        <v>2053</v>
      </c>
    </row>
    <row r="258" spans="1:65" s="2" customFormat="1" ht="21.75" customHeight="1" x14ac:dyDescent="0.2">
      <c r="A258" s="29"/>
      <c r="B258" s="146"/>
      <c r="C258" s="147" t="s">
        <v>561</v>
      </c>
      <c r="D258" s="147" t="s">
        <v>240</v>
      </c>
      <c r="E258" s="148"/>
      <c r="F258" s="149" t="s">
        <v>2054</v>
      </c>
      <c r="G258" s="150" t="s">
        <v>469</v>
      </c>
      <c r="H258" s="151">
        <v>1</v>
      </c>
      <c r="I258" s="152"/>
      <c r="J258" s="153">
        <f>ROUND(I258*H258,2)</f>
        <v>0</v>
      </c>
      <c r="K258" s="154"/>
      <c r="L258" s="30"/>
      <c r="M258" s="155" t="s">
        <v>1</v>
      </c>
      <c r="N258" s="156" t="s">
        <v>43</v>
      </c>
      <c r="O258" s="54"/>
      <c r="P258" s="157">
        <f>O258*H258</f>
        <v>0</v>
      </c>
      <c r="Q258" s="157">
        <v>0</v>
      </c>
      <c r="R258" s="157">
        <f>Q258*H258</f>
        <v>0</v>
      </c>
      <c r="S258" s="157">
        <v>0</v>
      </c>
      <c r="T258" s="158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59" t="s">
        <v>470</v>
      </c>
      <c r="AT258" s="159" t="s">
        <v>240</v>
      </c>
      <c r="AU258" s="159" t="s">
        <v>83</v>
      </c>
      <c r="AY258" s="14" t="s">
        <v>237</v>
      </c>
      <c r="BE258" s="160">
        <f>IF(N258="základná",J258,0)</f>
        <v>0</v>
      </c>
      <c r="BF258" s="160">
        <f>IF(N258="znížená",J258,0)</f>
        <v>0</v>
      </c>
      <c r="BG258" s="160">
        <f>IF(N258="zákl. prenesená",J258,0)</f>
        <v>0</v>
      </c>
      <c r="BH258" s="160">
        <f>IF(N258="zníž. prenesená",J258,0)</f>
        <v>0</v>
      </c>
      <c r="BI258" s="160">
        <f>IF(N258="nulová",J258,0)</f>
        <v>0</v>
      </c>
      <c r="BJ258" s="14" t="s">
        <v>89</v>
      </c>
      <c r="BK258" s="160">
        <f>ROUND(I258*H258,2)</f>
        <v>0</v>
      </c>
      <c r="BL258" s="14" t="s">
        <v>470</v>
      </c>
      <c r="BM258" s="159" t="s">
        <v>2055</v>
      </c>
    </row>
    <row r="259" spans="1:65" s="2" customFormat="1" ht="16.5" customHeight="1" x14ac:dyDescent="0.2">
      <c r="A259" s="29"/>
      <c r="B259" s="146"/>
      <c r="C259" s="147" t="s">
        <v>683</v>
      </c>
      <c r="D259" s="147" t="s">
        <v>240</v>
      </c>
      <c r="E259" s="148"/>
      <c r="F259" s="149" t="s">
        <v>2056</v>
      </c>
      <c r="G259" s="150" t="s">
        <v>469</v>
      </c>
      <c r="H259" s="151">
        <v>1</v>
      </c>
      <c r="I259" s="152"/>
      <c r="J259" s="153">
        <f>ROUND(I259*H259,2)</f>
        <v>0</v>
      </c>
      <c r="K259" s="154"/>
      <c r="L259" s="30"/>
      <c r="M259" s="155" t="s">
        <v>1</v>
      </c>
      <c r="N259" s="156" t="s">
        <v>43</v>
      </c>
      <c r="O259" s="54"/>
      <c r="P259" s="157">
        <f>O259*H259</f>
        <v>0</v>
      </c>
      <c r="Q259" s="157">
        <v>0</v>
      </c>
      <c r="R259" s="157">
        <f>Q259*H259</f>
        <v>0</v>
      </c>
      <c r="S259" s="157">
        <v>0</v>
      </c>
      <c r="T259" s="158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59" t="s">
        <v>470</v>
      </c>
      <c r="AT259" s="159" t="s">
        <v>240</v>
      </c>
      <c r="AU259" s="159" t="s">
        <v>83</v>
      </c>
      <c r="AY259" s="14" t="s">
        <v>237</v>
      </c>
      <c r="BE259" s="160">
        <f>IF(N259="základná",J259,0)</f>
        <v>0</v>
      </c>
      <c r="BF259" s="160">
        <f>IF(N259="znížená",J259,0)</f>
        <v>0</v>
      </c>
      <c r="BG259" s="160">
        <f>IF(N259="zákl. prenesená",J259,0)</f>
        <v>0</v>
      </c>
      <c r="BH259" s="160">
        <f>IF(N259="zníž. prenesená",J259,0)</f>
        <v>0</v>
      </c>
      <c r="BI259" s="160">
        <f>IF(N259="nulová",J259,0)</f>
        <v>0</v>
      </c>
      <c r="BJ259" s="14" t="s">
        <v>89</v>
      </c>
      <c r="BK259" s="160">
        <f>ROUND(I259*H259,2)</f>
        <v>0</v>
      </c>
      <c r="BL259" s="14" t="s">
        <v>470</v>
      </c>
      <c r="BM259" s="159" t="s">
        <v>2057</v>
      </c>
    </row>
    <row r="260" spans="1:65" s="2" customFormat="1" ht="6.9" customHeight="1" x14ac:dyDescent="0.2">
      <c r="A260" s="29"/>
      <c r="B260" s="43"/>
      <c r="C260" s="44"/>
      <c r="D260" s="44"/>
      <c r="E260" s="44"/>
      <c r="F260" s="44"/>
      <c r="G260" s="44"/>
      <c r="H260" s="44"/>
      <c r="I260" s="44"/>
      <c r="J260" s="44"/>
      <c r="K260" s="44"/>
      <c r="L260" s="30"/>
      <c r="M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</row>
  </sheetData>
  <autoFilter ref="C133:K259" xr:uid="{00000000-0009-0000-0000-000006000000}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60" xr:uid="{00000000-0002-0000-0600-000000000000}">
      <formula1>"K, M"</formula1>
    </dataValidation>
    <dataValidation type="list" allowBlank="1" showInputMessage="1" showErrorMessage="1" error="Povolené sú hodnoty základná, znížená, nulová." sqref="N260" xr:uid="{00000000-0002-0000-0600-000001000000}">
      <formula1>"základná, znížená, nulová"</formula1>
    </dataValidation>
  </dataValidations>
  <pageMargins left="0.25" right="0.25" top="0.75" bottom="0.75" header="0.3" footer="0.3"/>
  <pageSetup paperSize="9" scale="92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L370"/>
  <sheetViews>
    <sheetView showGridLines="0" topLeftCell="A148" zoomScaleNormal="100" workbookViewId="0">
      <selection activeCell="J148" sqref="J148"/>
    </sheetView>
  </sheetViews>
  <sheetFormatPr defaultColWidth="9.28515625" defaultRowHeight="10.199999999999999" x14ac:dyDescent="0.2"/>
  <cols>
    <col min="1" max="1" width="8.28515625" style="175" customWidth="1"/>
    <col min="2" max="2" width="1.140625" style="175" customWidth="1"/>
    <col min="3" max="3" width="4.140625" style="175" customWidth="1"/>
    <col min="4" max="4" width="4.28515625" style="175" customWidth="1"/>
    <col min="5" max="5" width="17.140625" style="175" customWidth="1"/>
    <col min="6" max="6" width="50.85546875" style="175" customWidth="1"/>
    <col min="7" max="7" width="7.42578125" style="175" customWidth="1"/>
    <col min="8" max="8" width="14" style="175" customWidth="1"/>
    <col min="9" max="9" width="15.85546875" style="175" customWidth="1"/>
    <col min="10" max="10" width="22.28515625" style="175" customWidth="1"/>
    <col min="11" max="11" width="22.28515625" style="175" hidden="1" customWidth="1"/>
    <col min="12" max="12" width="9.28515625" style="175" customWidth="1"/>
    <col min="13" max="13" width="10.85546875" style="175" hidden="1" customWidth="1"/>
    <col min="14" max="19" width="14.140625" style="175" hidden="1" customWidth="1"/>
    <col min="20" max="20" width="16.28515625" style="175" hidden="1" customWidth="1"/>
    <col min="21" max="21" width="12.28515625" style="175" customWidth="1"/>
    <col min="22" max="22" width="16.28515625" style="175" customWidth="1"/>
    <col min="23" max="23" width="12.28515625" style="175" customWidth="1"/>
    <col min="24" max="24" width="15" style="175" customWidth="1"/>
    <col min="25" max="25" width="11" style="175" customWidth="1"/>
    <col min="26" max="26" width="15" style="175" customWidth="1"/>
    <col min="27" max="27" width="16.28515625" style="175" customWidth="1"/>
    <col min="28" max="28" width="11" style="175" customWidth="1"/>
    <col min="29" max="29" width="15" style="175" customWidth="1"/>
    <col min="30" max="30" width="16.28515625" style="175" customWidth="1"/>
    <col min="31" max="16384" width="9.28515625" style="175"/>
  </cols>
  <sheetData>
    <row r="2" spans="1:45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AS2" s="14" t="s">
        <v>4884</v>
      </c>
    </row>
    <row r="3" spans="1:45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S3" s="14" t="s">
        <v>77</v>
      </c>
    </row>
    <row r="4" spans="1:45" ht="24.9" customHeight="1" x14ac:dyDescent="0.2">
      <c r="B4" s="17"/>
      <c r="D4" s="18" t="s">
        <v>200</v>
      </c>
      <c r="L4" s="17"/>
      <c r="M4" s="94" t="s">
        <v>9</v>
      </c>
      <c r="AS4" s="14" t="s">
        <v>3</v>
      </c>
    </row>
    <row r="5" spans="1:45" ht="6.9" customHeight="1" x14ac:dyDescent="0.2">
      <c r="B5" s="17"/>
      <c r="L5" s="17"/>
    </row>
    <row r="6" spans="1:45" ht="12" customHeight="1" x14ac:dyDescent="0.2">
      <c r="B6" s="17"/>
      <c r="D6" s="183" t="s">
        <v>15</v>
      </c>
      <c r="L6" s="17"/>
    </row>
    <row r="7" spans="1:45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5" ht="12" customHeight="1" x14ac:dyDescent="0.2">
      <c r="B8" s="17"/>
      <c r="D8" s="183" t="s">
        <v>201</v>
      </c>
      <c r="L8" s="17"/>
    </row>
    <row r="9" spans="1:45" s="2" customFormat="1" ht="26.25" customHeight="1" x14ac:dyDescent="0.2">
      <c r="A9" s="182"/>
      <c r="B9" s="30"/>
      <c r="C9" s="182"/>
      <c r="D9" s="182"/>
      <c r="E9" s="241" t="s">
        <v>2058</v>
      </c>
      <c r="F9" s="240"/>
      <c r="G9" s="240"/>
      <c r="H9" s="240"/>
      <c r="I9" s="182"/>
      <c r="J9" s="182"/>
      <c r="K9" s="182"/>
      <c r="L9" s="38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</row>
    <row r="10" spans="1:45" s="2" customFormat="1" ht="12" customHeight="1" x14ac:dyDescent="0.2">
      <c r="A10" s="182"/>
      <c r="B10" s="30"/>
      <c r="C10" s="182"/>
      <c r="D10" s="183" t="s">
        <v>203</v>
      </c>
      <c r="E10" s="182"/>
      <c r="F10" s="182"/>
      <c r="G10" s="182"/>
      <c r="H10" s="182"/>
      <c r="I10" s="182"/>
      <c r="J10" s="182"/>
      <c r="K10" s="182"/>
      <c r="L10" s="38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</row>
    <row r="11" spans="1:45" s="2" customFormat="1" ht="16.5" customHeight="1" x14ac:dyDescent="0.2">
      <c r="A11" s="182"/>
      <c r="B11" s="30"/>
      <c r="C11" s="182"/>
      <c r="D11" s="182"/>
      <c r="E11" s="214" t="s">
        <v>5400</v>
      </c>
      <c r="F11" s="240"/>
      <c r="G11" s="240"/>
      <c r="H11" s="240"/>
      <c r="I11" s="182"/>
      <c r="J11" s="182"/>
      <c r="K11" s="182"/>
      <c r="L11" s="38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</row>
    <row r="12" spans="1:45" s="2" customFormat="1" x14ac:dyDescent="0.2">
      <c r="A12" s="182"/>
      <c r="B12" s="30"/>
      <c r="C12" s="182"/>
      <c r="D12" s="182"/>
      <c r="E12" s="182"/>
      <c r="F12" s="182"/>
      <c r="G12" s="182"/>
      <c r="H12" s="182"/>
      <c r="I12" s="182"/>
      <c r="J12" s="182"/>
      <c r="K12" s="182"/>
      <c r="L12" s="38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</row>
    <row r="13" spans="1:45" s="2" customFormat="1" ht="12" customHeight="1" x14ac:dyDescent="0.2">
      <c r="A13" s="182"/>
      <c r="B13" s="30"/>
      <c r="C13" s="182"/>
      <c r="D13" s="183" t="s">
        <v>17</v>
      </c>
      <c r="E13" s="182"/>
      <c r="F13" s="174" t="s">
        <v>1</v>
      </c>
      <c r="G13" s="182"/>
      <c r="H13" s="182"/>
      <c r="I13" s="183" t="s">
        <v>18</v>
      </c>
      <c r="J13" s="174" t="s">
        <v>1</v>
      </c>
      <c r="K13" s="182"/>
      <c r="L13" s="38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</row>
    <row r="14" spans="1:45" s="2" customFormat="1" ht="12" customHeight="1" x14ac:dyDescent="0.2">
      <c r="A14" s="182"/>
      <c r="B14" s="30"/>
      <c r="C14" s="182"/>
      <c r="D14" s="183" t="s">
        <v>19</v>
      </c>
      <c r="E14" s="182"/>
      <c r="F14" s="174" t="s">
        <v>20</v>
      </c>
      <c r="G14" s="182"/>
      <c r="H14" s="182"/>
      <c r="I14" s="183" t="s">
        <v>21</v>
      </c>
      <c r="J14" s="180">
        <f>'Rekapitulácia stavby'!AN8</f>
        <v>44354</v>
      </c>
      <c r="K14" s="182"/>
      <c r="L14" s="38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</row>
    <row r="15" spans="1:45" s="2" customFormat="1" ht="10.95" customHeight="1" x14ac:dyDescent="0.2">
      <c r="A15" s="182"/>
      <c r="B15" s="30"/>
      <c r="C15" s="182"/>
      <c r="D15" s="182"/>
      <c r="E15" s="182"/>
      <c r="F15" s="182"/>
      <c r="G15" s="182"/>
      <c r="H15" s="182"/>
      <c r="I15" s="182"/>
      <c r="J15" s="182"/>
      <c r="K15" s="182"/>
      <c r="L15" s="38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</row>
    <row r="16" spans="1:45" s="2" customFormat="1" ht="12" customHeight="1" x14ac:dyDescent="0.2">
      <c r="A16" s="182"/>
      <c r="B16" s="30"/>
      <c r="C16" s="182"/>
      <c r="D16" s="183" t="s">
        <v>22</v>
      </c>
      <c r="E16" s="182"/>
      <c r="F16" s="182"/>
      <c r="G16" s="182"/>
      <c r="H16" s="182"/>
      <c r="I16" s="183" t="s">
        <v>23</v>
      </c>
      <c r="J16" s="174" t="s">
        <v>1</v>
      </c>
      <c r="K16" s="182"/>
      <c r="L16" s="38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</row>
    <row r="17" spans="1:30" s="2" customFormat="1" ht="18" customHeight="1" x14ac:dyDescent="0.2">
      <c r="A17" s="182"/>
      <c r="B17" s="30"/>
      <c r="C17" s="182"/>
      <c r="D17" s="182"/>
      <c r="E17" s="174" t="s">
        <v>24</v>
      </c>
      <c r="F17" s="182"/>
      <c r="G17" s="182"/>
      <c r="H17" s="182"/>
      <c r="I17" s="183" t="s">
        <v>25</v>
      </c>
      <c r="J17" s="174" t="s">
        <v>1</v>
      </c>
      <c r="K17" s="182"/>
      <c r="L17" s="38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</row>
    <row r="18" spans="1:30" s="2" customFormat="1" ht="6.9" customHeight="1" x14ac:dyDescent="0.2">
      <c r="A18" s="182"/>
      <c r="B18" s="30"/>
      <c r="C18" s="182"/>
      <c r="D18" s="182"/>
      <c r="E18" s="182"/>
      <c r="F18" s="182"/>
      <c r="G18" s="182"/>
      <c r="H18" s="182"/>
      <c r="I18" s="182"/>
      <c r="J18" s="182"/>
      <c r="K18" s="182"/>
      <c r="L18" s="38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</row>
    <row r="19" spans="1:30" s="2" customFormat="1" ht="12" customHeight="1" x14ac:dyDescent="0.2">
      <c r="A19" s="182"/>
      <c r="B19" s="30"/>
      <c r="C19" s="182"/>
      <c r="D19" s="183" t="s">
        <v>26</v>
      </c>
      <c r="E19" s="182"/>
      <c r="F19" s="182"/>
      <c r="G19" s="182"/>
      <c r="H19" s="182"/>
      <c r="I19" s="183" t="s">
        <v>23</v>
      </c>
      <c r="J19" s="184" t="str">
        <f>'Rekapitulácia stavby'!AN13</f>
        <v>Vyplň údaj</v>
      </c>
      <c r="K19" s="182"/>
      <c r="L19" s="38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</row>
    <row r="20" spans="1:30" s="2" customFormat="1" ht="18" customHeight="1" x14ac:dyDescent="0.2">
      <c r="A20" s="182"/>
      <c r="B20" s="30"/>
      <c r="C20" s="182"/>
      <c r="D20" s="182"/>
      <c r="E20" s="243" t="str">
        <f>'Rekapitulácia stavby'!E14</f>
        <v>Vyplň údaj</v>
      </c>
      <c r="F20" s="229"/>
      <c r="G20" s="229"/>
      <c r="H20" s="229"/>
      <c r="I20" s="183" t="s">
        <v>25</v>
      </c>
      <c r="J20" s="184" t="str">
        <f>'Rekapitulácia stavby'!AN14</f>
        <v>Vyplň údaj</v>
      </c>
      <c r="K20" s="182"/>
      <c r="L20" s="38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</row>
    <row r="21" spans="1:30" s="2" customFormat="1" ht="6.9" customHeight="1" x14ac:dyDescent="0.2">
      <c r="A21" s="182"/>
      <c r="B21" s="30"/>
      <c r="C21" s="182"/>
      <c r="D21" s="182"/>
      <c r="E21" s="182"/>
      <c r="F21" s="182"/>
      <c r="G21" s="182"/>
      <c r="H21" s="182"/>
      <c r="I21" s="182"/>
      <c r="J21" s="182"/>
      <c r="K21" s="182"/>
      <c r="L21" s="38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</row>
    <row r="22" spans="1:30" s="2" customFormat="1" ht="12" customHeight="1" x14ac:dyDescent="0.2">
      <c r="A22" s="182"/>
      <c r="B22" s="30"/>
      <c r="C22" s="182"/>
      <c r="D22" s="183" t="s">
        <v>28</v>
      </c>
      <c r="E22" s="182"/>
      <c r="F22" s="182"/>
      <c r="G22" s="182"/>
      <c r="H22" s="182"/>
      <c r="I22" s="183" t="s">
        <v>23</v>
      </c>
      <c r="J22" s="174" t="s">
        <v>29</v>
      </c>
      <c r="K22" s="182"/>
      <c r="L22" s="38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</row>
    <row r="23" spans="1:30" s="2" customFormat="1" ht="18" customHeight="1" x14ac:dyDescent="0.2">
      <c r="A23" s="182"/>
      <c r="B23" s="30"/>
      <c r="C23" s="182"/>
      <c r="D23" s="182"/>
      <c r="E23" s="174" t="s">
        <v>30</v>
      </c>
      <c r="F23" s="182"/>
      <c r="G23" s="182"/>
      <c r="H23" s="182"/>
      <c r="I23" s="183" t="s">
        <v>25</v>
      </c>
      <c r="J23" s="174" t="s">
        <v>31</v>
      </c>
      <c r="K23" s="182"/>
      <c r="L23" s="38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</row>
    <row r="24" spans="1:30" s="2" customFormat="1" ht="6.9" customHeight="1" x14ac:dyDescent="0.2">
      <c r="A24" s="182"/>
      <c r="B24" s="30"/>
      <c r="C24" s="182"/>
      <c r="D24" s="182"/>
      <c r="E24" s="182"/>
      <c r="F24" s="182"/>
      <c r="G24" s="182"/>
      <c r="H24" s="182"/>
      <c r="I24" s="182"/>
      <c r="J24" s="182"/>
      <c r="K24" s="182"/>
      <c r="L24" s="38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</row>
    <row r="25" spans="1:30" s="2" customFormat="1" ht="12" customHeight="1" x14ac:dyDescent="0.2">
      <c r="A25" s="182"/>
      <c r="B25" s="30"/>
      <c r="C25" s="182"/>
      <c r="D25" s="183" t="s">
        <v>33</v>
      </c>
      <c r="E25" s="182"/>
      <c r="F25" s="182"/>
      <c r="G25" s="182"/>
      <c r="H25" s="182"/>
      <c r="I25" s="183" t="s">
        <v>23</v>
      </c>
      <c r="J25" s="174" t="str">
        <f>IF('Rekapitulácia stavby'!AN19="","",'Rekapitulácia stavby'!AN19)</f>
        <v/>
      </c>
      <c r="K25" s="182"/>
      <c r="L25" s="38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</row>
    <row r="26" spans="1:30" s="2" customFormat="1" ht="18" customHeight="1" x14ac:dyDescent="0.2">
      <c r="A26" s="182"/>
      <c r="B26" s="30"/>
      <c r="C26" s="182"/>
      <c r="D26" s="182"/>
      <c r="E26" s="174" t="str">
        <f>IF('Rekapitulácia stavby'!E20="","",'Rekapitulácia stavby'!E20)</f>
        <v xml:space="preserve"> </v>
      </c>
      <c r="F26" s="182"/>
      <c r="G26" s="182"/>
      <c r="H26" s="182"/>
      <c r="I26" s="183" t="s">
        <v>25</v>
      </c>
      <c r="J26" s="174" t="str">
        <f>IF('Rekapitulácia stavby'!AN20="","",'Rekapitulácia stavby'!AN20)</f>
        <v/>
      </c>
      <c r="K26" s="182"/>
      <c r="L26" s="38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</row>
    <row r="27" spans="1:30" s="2" customFormat="1" ht="6.9" customHeight="1" x14ac:dyDescent="0.2">
      <c r="A27" s="182"/>
      <c r="B27" s="30"/>
      <c r="C27" s="182"/>
      <c r="D27" s="182"/>
      <c r="E27" s="182"/>
      <c r="F27" s="182"/>
      <c r="G27" s="182"/>
      <c r="H27" s="182"/>
      <c r="I27" s="182"/>
      <c r="J27" s="182"/>
      <c r="K27" s="182"/>
      <c r="L27" s="38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</row>
    <row r="28" spans="1:30" s="2" customFormat="1" ht="12" customHeight="1" x14ac:dyDescent="0.2">
      <c r="A28" s="182"/>
      <c r="B28" s="30"/>
      <c r="C28" s="182"/>
      <c r="D28" s="183" t="s">
        <v>35</v>
      </c>
      <c r="E28" s="182"/>
      <c r="F28" s="182"/>
      <c r="G28" s="182"/>
      <c r="H28" s="182"/>
      <c r="I28" s="182"/>
      <c r="J28" s="182"/>
      <c r="K28" s="182"/>
      <c r="L28" s="38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</row>
    <row r="29" spans="1:30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</row>
    <row r="30" spans="1:30" s="2" customFormat="1" ht="6.9" customHeight="1" x14ac:dyDescent="0.2">
      <c r="A30" s="182"/>
      <c r="B30" s="30"/>
      <c r="C30" s="182"/>
      <c r="D30" s="182"/>
      <c r="E30" s="182"/>
      <c r="F30" s="182"/>
      <c r="G30" s="182"/>
      <c r="H30" s="182"/>
      <c r="I30" s="182"/>
      <c r="J30" s="182"/>
      <c r="K30" s="182"/>
      <c r="L30" s="38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</row>
    <row r="31" spans="1:30" s="2" customFormat="1" ht="6.9" customHeight="1" x14ac:dyDescent="0.2">
      <c r="A31" s="182"/>
      <c r="B31" s="30"/>
      <c r="C31" s="182"/>
      <c r="D31" s="62"/>
      <c r="E31" s="62"/>
      <c r="F31" s="62"/>
      <c r="G31" s="62"/>
      <c r="H31" s="62"/>
      <c r="I31" s="62"/>
      <c r="J31" s="62"/>
      <c r="K31" s="62"/>
      <c r="L31" s="38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</row>
    <row r="32" spans="1:30" s="2" customFormat="1" ht="25.35" customHeight="1" x14ac:dyDescent="0.2">
      <c r="A32" s="182"/>
      <c r="B32" s="30"/>
      <c r="C32" s="182"/>
      <c r="D32" s="98" t="s">
        <v>37</v>
      </c>
      <c r="E32" s="182"/>
      <c r="F32" s="182"/>
      <c r="G32" s="182"/>
      <c r="H32" s="182"/>
      <c r="I32" s="182"/>
      <c r="J32" s="181">
        <f>ROUND(J147, 2)</f>
        <v>0</v>
      </c>
      <c r="K32" s="182"/>
      <c r="L32" s="38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</row>
    <row r="33" spans="1:30" s="2" customFormat="1" ht="6.9" customHeight="1" x14ac:dyDescent="0.2">
      <c r="A33" s="182"/>
      <c r="B33" s="30"/>
      <c r="C33" s="182"/>
      <c r="D33" s="62"/>
      <c r="E33" s="62"/>
      <c r="F33" s="62"/>
      <c r="G33" s="62"/>
      <c r="H33" s="62"/>
      <c r="I33" s="62"/>
      <c r="J33" s="62"/>
      <c r="K33" s="62"/>
      <c r="L33" s="38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</row>
    <row r="34" spans="1:30" s="2" customFormat="1" ht="14.4" customHeight="1" x14ac:dyDescent="0.2">
      <c r="A34" s="182"/>
      <c r="B34" s="30"/>
      <c r="C34" s="182"/>
      <c r="D34" s="182"/>
      <c r="E34" s="182"/>
      <c r="F34" s="178" t="s">
        <v>39</v>
      </c>
      <c r="G34" s="182"/>
      <c r="H34" s="182"/>
      <c r="I34" s="178" t="s">
        <v>38</v>
      </c>
      <c r="J34" s="178" t="s">
        <v>40</v>
      </c>
      <c r="K34" s="182"/>
      <c r="L34" s="38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</row>
    <row r="35" spans="1:30" s="2" customFormat="1" ht="14.4" customHeight="1" x14ac:dyDescent="0.2">
      <c r="A35" s="182"/>
      <c r="B35" s="30"/>
      <c r="C35" s="182"/>
      <c r="D35" s="99" t="s">
        <v>41</v>
      </c>
      <c r="E35" s="183" t="s">
        <v>42</v>
      </c>
      <c r="F35" s="100" t="e">
        <f>ROUND((ROUND((SUM(BD147:BD369)),  2) + SUM(#REF!)), 2)</f>
        <v>#REF!</v>
      </c>
      <c r="G35" s="182"/>
      <c r="H35" s="182"/>
      <c r="I35" s="101">
        <v>0.2</v>
      </c>
      <c r="J35" s="100" t="e">
        <f>ROUND((ROUND(((SUM(BD147:BD369))*I35),  2) + (SUM(#REF!)*I35)), 2)</f>
        <v>#REF!</v>
      </c>
      <c r="K35" s="182"/>
      <c r="L35" s="38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</row>
    <row r="36" spans="1:30" s="2" customFormat="1" ht="14.4" customHeight="1" x14ac:dyDescent="0.2">
      <c r="A36" s="182"/>
      <c r="B36" s="30"/>
      <c r="C36" s="182"/>
      <c r="D36" s="182"/>
      <c r="E36" s="183" t="s">
        <v>43</v>
      </c>
      <c r="F36" s="100" t="e">
        <f>ROUND((ROUND((SUM(BE147:BE369)),  2) + SUM(#REF!)), 2)</f>
        <v>#REF!</v>
      </c>
      <c r="G36" s="182"/>
      <c r="H36" s="182"/>
      <c r="I36" s="101">
        <v>0.2</v>
      </c>
      <c r="J36" s="100" t="e">
        <f>ROUND((ROUND(((SUM(BE147:BE369))*I36),  2) + (SUM(#REF!)*I36)), 2)</f>
        <v>#REF!</v>
      </c>
      <c r="K36" s="182"/>
      <c r="L36" s="38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</row>
    <row r="37" spans="1:30" s="2" customFormat="1" ht="14.4" hidden="1" customHeight="1" x14ac:dyDescent="0.2">
      <c r="A37" s="182"/>
      <c r="B37" s="30"/>
      <c r="C37" s="182"/>
      <c r="D37" s="182"/>
      <c r="E37" s="183" t="s">
        <v>44</v>
      </c>
      <c r="F37" s="100" t="e">
        <f>ROUND((ROUND((SUM(BF147:BF369)),  2) + SUM(#REF!)), 2)</f>
        <v>#REF!</v>
      </c>
      <c r="G37" s="182"/>
      <c r="H37" s="182"/>
      <c r="I37" s="101">
        <v>0.2</v>
      </c>
      <c r="J37" s="100">
        <f>0</f>
        <v>0</v>
      </c>
      <c r="K37" s="182"/>
      <c r="L37" s="38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</row>
    <row r="38" spans="1:30" s="2" customFormat="1" ht="14.4" hidden="1" customHeight="1" x14ac:dyDescent="0.2">
      <c r="A38" s="182"/>
      <c r="B38" s="30"/>
      <c r="C38" s="182"/>
      <c r="D38" s="182"/>
      <c r="E38" s="183" t="s">
        <v>45</v>
      </c>
      <c r="F38" s="100" t="e">
        <f>ROUND((ROUND((SUM(BG147:BG369)),  2) + SUM(#REF!)), 2)</f>
        <v>#REF!</v>
      </c>
      <c r="G38" s="182"/>
      <c r="H38" s="182"/>
      <c r="I38" s="101">
        <v>0.2</v>
      </c>
      <c r="J38" s="100">
        <f>0</f>
        <v>0</v>
      </c>
      <c r="K38" s="182"/>
      <c r="L38" s="38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</row>
    <row r="39" spans="1:30" s="2" customFormat="1" ht="14.4" hidden="1" customHeight="1" x14ac:dyDescent="0.2">
      <c r="A39" s="182"/>
      <c r="B39" s="30"/>
      <c r="C39" s="182"/>
      <c r="D39" s="182"/>
      <c r="E39" s="183" t="s">
        <v>46</v>
      </c>
      <c r="F39" s="100" t="e">
        <f>ROUND((ROUND((SUM(BH147:BH369)),  2) + SUM(#REF!)), 2)</f>
        <v>#REF!</v>
      </c>
      <c r="G39" s="182"/>
      <c r="H39" s="182"/>
      <c r="I39" s="101">
        <v>0</v>
      </c>
      <c r="J39" s="100">
        <f>0</f>
        <v>0</v>
      </c>
      <c r="K39" s="182"/>
      <c r="L39" s="38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</row>
    <row r="40" spans="1:30" s="2" customFormat="1" ht="6.9" customHeight="1" x14ac:dyDescent="0.2">
      <c r="A40" s="182"/>
      <c r="B40" s="30"/>
      <c r="C40" s="182"/>
      <c r="D40" s="182"/>
      <c r="E40" s="182"/>
      <c r="F40" s="182"/>
      <c r="G40" s="182"/>
      <c r="H40" s="182"/>
      <c r="I40" s="182"/>
      <c r="J40" s="182"/>
      <c r="K40" s="182"/>
      <c r="L40" s="38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</row>
    <row r="41" spans="1:30" s="2" customFormat="1" ht="25.35" customHeight="1" x14ac:dyDescent="0.2">
      <c r="A41" s="182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</row>
    <row r="42" spans="1:30" s="2" customFormat="1" ht="14.4" customHeight="1" x14ac:dyDescent="0.2">
      <c r="A42" s="182"/>
      <c r="B42" s="30"/>
      <c r="C42" s="182"/>
      <c r="D42" s="182"/>
      <c r="E42" s="182"/>
      <c r="F42" s="182"/>
      <c r="G42" s="182"/>
      <c r="H42" s="182"/>
      <c r="I42" s="182"/>
      <c r="J42" s="182"/>
      <c r="K42" s="182"/>
      <c r="L42" s="38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</row>
    <row r="43" spans="1:30" ht="14.4" customHeight="1" x14ac:dyDescent="0.2">
      <c r="B43" s="17"/>
      <c r="L43" s="17"/>
    </row>
    <row r="44" spans="1:30" ht="14.4" customHeight="1" x14ac:dyDescent="0.2">
      <c r="B44" s="17"/>
      <c r="L44" s="17"/>
    </row>
    <row r="45" spans="1:30" ht="14.4" customHeight="1" x14ac:dyDescent="0.2">
      <c r="B45" s="17"/>
      <c r="L45" s="17"/>
    </row>
    <row r="46" spans="1:30" ht="14.4" customHeight="1" x14ac:dyDescent="0.2">
      <c r="B46" s="17"/>
      <c r="L46" s="17"/>
    </row>
    <row r="47" spans="1:30" ht="14.4" customHeight="1" x14ac:dyDescent="0.2">
      <c r="B47" s="17"/>
      <c r="L47" s="17"/>
    </row>
    <row r="48" spans="1:30" ht="14.4" customHeight="1" x14ac:dyDescent="0.2">
      <c r="B48" s="17"/>
      <c r="L48" s="17"/>
    </row>
    <row r="49" spans="1:30" ht="14.4" customHeight="1" x14ac:dyDescent="0.2">
      <c r="B49" s="17"/>
      <c r="L49" s="17"/>
    </row>
    <row r="50" spans="1:30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0" x14ac:dyDescent="0.2">
      <c r="B51" s="17"/>
      <c r="L51" s="17"/>
    </row>
    <row r="52" spans="1:30" x14ac:dyDescent="0.2">
      <c r="B52" s="17"/>
      <c r="L52" s="17"/>
    </row>
    <row r="53" spans="1:30" x14ac:dyDescent="0.2">
      <c r="B53" s="17"/>
      <c r="L53" s="17"/>
    </row>
    <row r="54" spans="1:30" x14ac:dyDescent="0.2">
      <c r="B54" s="17"/>
      <c r="L54" s="17"/>
    </row>
    <row r="55" spans="1:30" x14ac:dyDescent="0.2">
      <c r="B55" s="17"/>
      <c r="L55" s="17"/>
    </row>
    <row r="56" spans="1:30" x14ac:dyDescent="0.2">
      <c r="B56" s="17"/>
      <c r="L56" s="17"/>
    </row>
    <row r="57" spans="1:30" x14ac:dyDescent="0.2">
      <c r="B57" s="17"/>
      <c r="L57" s="17"/>
    </row>
    <row r="58" spans="1:30" x14ac:dyDescent="0.2">
      <c r="B58" s="17"/>
      <c r="L58" s="17"/>
    </row>
    <row r="59" spans="1:30" x14ac:dyDescent="0.2">
      <c r="B59" s="17"/>
      <c r="L59" s="17"/>
    </row>
    <row r="60" spans="1:30" x14ac:dyDescent="0.2">
      <c r="B60" s="17"/>
      <c r="L60" s="17"/>
    </row>
    <row r="61" spans="1:30" s="2" customFormat="1" ht="13.2" x14ac:dyDescent="0.2">
      <c r="A61" s="182"/>
      <c r="B61" s="30"/>
      <c r="C61" s="182"/>
      <c r="D61" s="41" t="s">
        <v>52</v>
      </c>
      <c r="E61" s="177"/>
      <c r="F61" s="108" t="s">
        <v>53</v>
      </c>
      <c r="G61" s="41" t="s">
        <v>52</v>
      </c>
      <c r="H61" s="177"/>
      <c r="I61" s="177"/>
      <c r="J61" s="109" t="s">
        <v>53</v>
      </c>
      <c r="K61" s="177"/>
      <c r="L61" s="38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</row>
    <row r="62" spans="1:30" x14ac:dyDescent="0.2">
      <c r="B62" s="17"/>
      <c r="L62" s="17"/>
    </row>
    <row r="63" spans="1:30" x14ac:dyDescent="0.2">
      <c r="B63" s="17"/>
      <c r="L63" s="17"/>
    </row>
    <row r="64" spans="1:30" x14ac:dyDescent="0.2">
      <c r="B64" s="17"/>
      <c r="L64" s="17"/>
    </row>
    <row r="65" spans="1:30" s="2" customFormat="1" ht="13.2" x14ac:dyDescent="0.2">
      <c r="A65" s="182"/>
      <c r="B65" s="30"/>
      <c r="C65" s="182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</row>
    <row r="66" spans="1:30" x14ac:dyDescent="0.2">
      <c r="B66" s="17"/>
      <c r="L66" s="17"/>
    </row>
    <row r="67" spans="1:30" x14ac:dyDescent="0.2">
      <c r="B67" s="17"/>
      <c r="L67" s="17"/>
    </row>
    <row r="68" spans="1:30" x14ac:dyDescent="0.2">
      <c r="B68" s="17"/>
      <c r="L68" s="17"/>
    </row>
    <row r="69" spans="1:30" x14ac:dyDescent="0.2">
      <c r="B69" s="17"/>
      <c r="L69" s="17"/>
    </row>
    <row r="70" spans="1:30" x14ac:dyDescent="0.2">
      <c r="B70" s="17"/>
      <c r="L70" s="17"/>
    </row>
    <row r="71" spans="1:30" x14ac:dyDescent="0.2">
      <c r="B71" s="17"/>
      <c r="L71" s="17"/>
    </row>
    <row r="72" spans="1:30" x14ac:dyDescent="0.2">
      <c r="B72" s="17"/>
      <c r="L72" s="17"/>
    </row>
    <row r="73" spans="1:30" x14ac:dyDescent="0.2">
      <c r="B73" s="17"/>
      <c r="L73" s="17"/>
    </row>
    <row r="74" spans="1:30" x14ac:dyDescent="0.2">
      <c r="B74" s="17"/>
      <c r="L74" s="17"/>
    </row>
    <row r="75" spans="1:30" x14ac:dyDescent="0.2">
      <c r="B75" s="17"/>
      <c r="L75" s="17"/>
    </row>
    <row r="76" spans="1:30" s="2" customFormat="1" ht="13.2" x14ac:dyDescent="0.2">
      <c r="A76" s="182"/>
      <c r="B76" s="30"/>
      <c r="C76" s="182"/>
      <c r="D76" s="41" t="s">
        <v>52</v>
      </c>
      <c r="E76" s="177"/>
      <c r="F76" s="108" t="s">
        <v>53</v>
      </c>
      <c r="G76" s="41" t="s">
        <v>52</v>
      </c>
      <c r="H76" s="177"/>
      <c r="I76" s="177"/>
      <c r="J76" s="109" t="s">
        <v>53</v>
      </c>
      <c r="K76" s="177"/>
      <c r="L76" s="38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</row>
    <row r="77" spans="1:30" s="2" customFormat="1" ht="14.4" customHeight="1" x14ac:dyDescent="0.2">
      <c r="A77" s="18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</row>
    <row r="81" spans="1:30" s="2" customFormat="1" ht="6.9" customHeight="1" x14ac:dyDescent="0.2">
      <c r="A81" s="182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</row>
    <row r="82" spans="1:30" s="2" customFormat="1" ht="24.9" customHeight="1" x14ac:dyDescent="0.2">
      <c r="A82" s="182"/>
      <c r="B82" s="30"/>
      <c r="C82" s="18" t="s">
        <v>205</v>
      </c>
      <c r="D82" s="182"/>
      <c r="E82" s="182"/>
      <c r="F82" s="182"/>
      <c r="G82" s="182"/>
      <c r="H82" s="182"/>
      <c r="I82" s="182"/>
      <c r="J82" s="182"/>
      <c r="K82" s="182"/>
      <c r="L82" s="38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</row>
    <row r="83" spans="1:30" s="2" customFormat="1" ht="6.9" customHeight="1" x14ac:dyDescent="0.2">
      <c r="A83" s="182"/>
      <c r="B83" s="30"/>
      <c r="C83" s="182"/>
      <c r="D83" s="182"/>
      <c r="E83" s="182"/>
      <c r="F83" s="182"/>
      <c r="G83" s="182"/>
      <c r="H83" s="182"/>
      <c r="I83" s="182"/>
      <c r="J83" s="182"/>
      <c r="K83" s="182"/>
      <c r="L83" s="38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</row>
    <row r="84" spans="1:30" s="2" customFormat="1" ht="12" customHeight="1" x14ac:dyDescent="0.2">
      <c r="A84" s="182"/>
      <c r="B84" s="30"/>
      <c r="C84" s="183" t="s">
        <v>15</v>
      </c>
      <c r="D84" s="182"/>
      <c r="E84" s="182"/>
      <c r="F84" s="182"/>
      <c r="G84" s="182"/>
      <c r="H84" s="182"/>
      <c r="I84" s="182"/>
      <c r="J84" s="182"/>
      <c r="K84" s="182"/>
      <c r="L84" s="38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</row>
    <row r="85" spans="1:30" s="2" customFormat="1" ht="26.25" customHeight="1" x14ac:dyDescent="0.2">
      <c r="A85" s="182"/>
      <c r="B85" s="30"/>
      <c r="C85" s="182"/>
      <c r="D85" s="182"/>
      <c r="E85" s="241" t="str">
        <f>E7</f>
        <v>SOŠ hotelových služieb a dopravy – modernizácia odborného vzdelávania</v>
      </c>
      <c r="F85" s="242"/>
      <c r="G85" s="242"/>
      <c r="H85" s="242"/>
      <c r="I85" s="182"/>
      <c r="J85" s="182"/>
      <c r="K85" s="182"/>
      <c r="L85" s="38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</row>
    <row r="86" spans="1:30" ht="12" customHeight="1" x14ac:dyDescent="0.2">
      <c r="B86" s="17"/>
      <c r="C86" s="183" t="s">
        <v>201</v>
      </c>
      <c r="L86" s="17"/>
    </row>
    <row r="87" spans="1:30" s="2" customFormat="1" ht="23.25" customHeight="1" x14ac:dyDescent="0.2">
      <c r="A87" s="182"/>
      <c r="B87" s="30"/>
      <c r="C87" s="182"/>
      <c r="D87" s="182"/>
      <c r="E87" s="241" t="s">
        <v>2058</v>
      </c>
      <c r="F87" s="240"/>
      <c r="G87" s="240"/>
      <c r="H87" s="240"/>
      <c r="I87" s="182"/>
      <c r="J87" s="182"/>
      <c r="K87" s="182"/>
      <c r="L87" s="38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</row>
    <row r="88" spans="1:30" s="2" customFormat="1" ht="12" customHeight="1" x14ac:dyDescent="0.2">
      <c r="A88" s="182"/>
      <c r="B88" s="30"/>
      <c r="C88" s="183" t="s">
        <v>203</v>
      </c>
      <c r="D88" s="182"/>
      <c r="E88" s="182"/>
      <c r="F88" s="182"/>
      <c r="G88" s="182"/>
      <c r="H88" s="182"/>
      <c r="I88" s="182"/>
      <c r="J88" s="182"/>
      <c r="K88" s="182"/>
      <c r="L88" s="38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</row>
    <row r="89" spans="1:30" s="2" customFormat="1" ht="16.5" customHeight="1" x14ac:dyDescent="0.2">
      <c r="A89" s="182"/>
      <c r="B89" s="30"/>
      <c r="C89" s="182"/>
      <c r="D89" s="182"/>
      <c r="E89" s="214" t="str">
        <f>E11</f>
        <v>SO 02 - ACH - Architektonicko - stavebné riešenie</v>
      </c>
      <c r="F89" s="240"/>
      <c r="G89" s="240"/>
      <c r="H89" s="240"/>
      <c r="I89" s="182"/>
      <c r="J89" s="182"/>
      <c r="K89" s="182"/>
      <c r="L89" s="38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</row>
    <row r="90" spans="1:30" s="2" customFormat="1" ht="6.9" customHeight="1" x14ac:dyDescent="0.2">
      <c r="A90" s="182"/>
      <c r="B90" s="30"/>
      <c r="C90" s="182"/>
      <c r="D90" s="182"/>
      <c r="E90" s="182"/>
      <c r="F90" s="182"/>
      <c r="G90" s="182"/>
      <c r="H90" s="182"/>
      <c r="I90" s="182"/>
      <c r="J90" s="182"/>
      <c r="K90" s="182"/>
      <c r="L90" s="38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</row>
    <row r="91" spans="1:30" s="2" customFormat="1" ht="12" customHeight="1" x14ac:dyDescent="0.2">
      <c r="A91" s="182"/>
      <c r="B91" s="30"/>
      <c r="C91" s="183" t="s">
        <v>19</v>
      </c>
      <c r="D91" s="182"/>
      <c r="E91" s="182"/>
      <c r="F91" s="174" t="str">
        <f>F14</f>
        <v>Lučenec</v>
      </c>
      <c r="G91" s="182"/>
      <c r="H91" s="182"/>
      <c r="I91" s="183" t="s">
        <v>21</v>
      </c>
      <c r="J91" s="180">
        <f>IF(J14="","",J14)</f>
        <v>44354</v>
      </c>
      <c r="K91" s="182"/>
      <c r="L91" s="38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</row>
    <row r="92" spans="1:30" s="2" customFormat="1" ht="6.9" customHeight="1" x14ac:dyDescent="0.2">
      <c r="A92" s="182"/>
      <c r="B92" s="30"/>
      <c r="C92" s="182"/>
      <c r="D92" s="182"/>
      <c r="E92" s="182"/>
      <c r="F92" s="182"/>
      <c r="G92" s="182"/>
      <c r="H92" s="182"/>
      <c r="I92" s="182"/>
      <c r="J92" s="182"/>
      <c r="K92" s="182"/>
      <c r="L92" s="38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</row>
    <row r="93" spans="1:30" s="2" customFormat="1" ht="25.65" customHeight="1" x14ac:dyDescent="0.2">
      <c r="A93" s="182"/>
      <c r="B93" s="30"/>
      <c r="C93" s="183" t="s">
        <v>22</v>
      </c>
      <c r="D93" s="182"/>
      <c r="E93" s="182"/>
      <c r="F93" s="174" t="str">
        <f>E17</f>
        <v>Banskobystrický samosprávny kraj</v>
      </c>
      <c r="G93" s="182"/>
      <c r="H93" s="182"/>
      <c r="I93" s="183" t="s">
        <v>28</v>
      </c>
      <c r="J93" s="176" t="str">
        <f>E23</f>
        <v>DESIGN ENGINEERING, a.s.</v>
      </c>
      <c r="K93" s="182"/>
      <c r="L93" s="38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</row>
    <row r="94" spans="1:30" s="2" customFormat="1" ht="15.15" customHeight="1" x14ac:dyDescent="0.2">
      <c r="A94" s="182"/>
      <c r="B94" s="30"/>
      <c r="C94" s="183" t="s">
        <v>26</v>
      </c>
      <c r="D94" s="182"/>
      <c r="E94" s="182"/>
      <c r="F94" s="174" t="str">
        <f>IF(E20="","",E20)</f>
        <v>Vyplň údaj</v>
      </c>
      <c r="G94" s="182"/>
      <c r="H94" s="182"/>
      <c r="I94" s="183" t="s">
        <v>33</v>
      </c>
      <c r="J94" s="176" t="str">
        <f>E26</f>
        <v xml:space="preserve"> </v>
      </c>
      <c r="K94" s="182"/>
      <c r="L94" s="38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</row>
    <row r="95" spans="1:30" s="2" customFormat="1" ht="10.35" customHeight="1" x14ac:dyDescent="0.2">
      <c r="A95" s="182"/>
      <c r="B95" s="30"/>
      <c r="C95" s="182"/>
      <c r="D95" s="182"/>
      <c r="E95" s="182"/>
      <c r="F95" s="182"/>
      <c r="G95" s="182"/>
      <c r="H95" s="182"/>
      <c r="I95" s="182"/>
      <c r="J95" s="182"/>
      <c r="K95" s="182"/>
      <c r="L95" s="38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</row>
    <row r="96" spans="1:30" s="2" customFormat="1" ht="29.25" customHeight="1" x14ac:dyDescent="0.2">
      <c r="A96" s="182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</row>
    <row r="97" spans="1:46" s="2" customFormat="1" ht="10.35" customHeight="1" x14ac:dyDescent="0.2">
      <c r="A97" s="182"/>
      <c r="B97" s="30"/>
      <c r="C97" s="182"/>
      <c r="D97" s="182"/>
      <c r="E97" s="182"/>
      <c r="F97" s="182"/>
      <c r="G97" s="182"/>
      <c r="H97" s="182"/>
      <c r="I97" s="182"/>
      <c r="J97" s="182"/>
      <c r="K97" s="182"/>
      <c r="L97" s="38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</row>
    <row r="98" spans="1:46" s="2" customFormat="1" ht="22.95" customHeight="1" x14ac:dyDescent="0.2">
      <c r="A98" s="182"/>
      <c r="B98" s="30"/>
      <c r="C98" s="112" t="s">
        <v>208</v>
      </c>
      <c r="D98" s="182"/>
      <c r="E98" s="182"/>
      <c r="F98" s="182"/>
      <c r="G98" s="182"/>
      <c r="H98" s="182"/>
      <c r="I98" s="182"/>
      <c r="J98" s="181">
        <f>J147</f>
        <v>0</v>
      </c>
      <c r="K98" s="182"/>
      <c r="L98" s="38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T98" s="14" t="s">
        <v>209</v>
      </c>
    </row>
    <row r="99" spans="1:46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J148</f>
        <v>0</v>
      </c>
      <c r="L99" s="113"/>
    </row>
    <row r="100" spans="1:46" s="179" customFormat="1" ht="19.95" customHeight="1" x14ac:dyDescent="0.2">
      <c r="B100" s="117"/>
      <c r="D100" s="118" t="s">
        <v>2059</v>
      </c>
      <c r="E100" s="119"/>
      <c r="F100" s="119"/>
      <c r="G100" s="119"/>
      <c r="H100" s="119"/>
      <c r="I100" s="119"/>
      <c r="J100" s="120">
        <f>J149</f>
        <v>0</v>
      </c>
      <c r="L100" s="117"/>
    </row>
    <row r="101" spans="1:46" s="179" customFormat="1" ht="19.95" customHeight="1" x14ac:dyDescent="0.2">
      <c r="B101" s="117"/>
      <c r="D101" s="118" t="s">
        <v>1271</v>
      </c>
      <c r="E101" s="119"/>
      <c r="F101" s="119"/>
      <c r="G101" s="119"/>
      <c r="H101" s="119"/>
      <c r="I101" s="119"/>
      <c r="J101" s="120">
        <f>J159</f>
        <v>0</v>
      </c>
      <c r="L101" s="117"/>
    </row>
    <row r="102" spans="1:46" s="179" customFormat="1" ht="19.95" customHeight="1" x14ac:dyDescent="0.2">
      <c r="B102" s="117"/>
      <c r="D102" s="118" t="s">
        <v>1272</v>
      </c>
      <c r="E102" s="119"/>
      <c r="F102" s="119"/>
      <c r="G102" s="119"/>
      <c r="H102" s="119"/>
      <c r="I102" s="119"/>
      <c r="J102" s="120">
        <f>J172</f>
        <v>0</v>
      </c>
      <c r="L102" s="117"/>
    </row>
    <row r="103" spans="1:46" s="179" customFormat="1" ht="19.95" customHeight="1" x14ac:dyDescent="0.2">
      <c r="B103" s="117"/>
      <c r="D103" s="118" t="s">
        <v>1273</v>
      </c>
      <c r="E103" s="119"/>
      <c r="F103" s="119"/>
      <c r="G103" s="119"/>
      <c r="H103" s="119"/>
      <c r="I103" s="119"/>
      <c r="J103" s="120">
        <f>J185</f>
        <v>0</v>
      </c>
      <c r="L103" s="117"/>
    </row>
    <row r="104" spans="1:46" s="179" customFormat="1" ht="19.95" customHeight="1" x14ac:dyDescent="0.2">
      <c r="B104" s="117"/>
      <c r="D104" s="118" t="s">
        <v>1274</v>
      </c>
      <c r="E104" s="119"/>
      <c r="F104" s="119"/>
      <c r="G104" s="119"/>
      <c r="H104" s="119"/>
      <c r="I104" s="119"/>
      <c r="J104" s="120">
        <f>J187</f>
        <v>0</v>
      </c>
      <c r="L104" s="117"/>
    </row>
    <row r="105" spans="1:46" s="179" customFormat="1" ht="19.95" customHeight="1" x14ac:dyDescent="0.2">
      <c r="B105" s="117"/>
      <c r="D105" s="118" t="s">
        <v>212</v>
      </c>
      <c r="E105" s="119"/>
      <c r="F105" s="119"/>
      <c r="G105" s="119"/>
      <c r="H105" s="119"/>
      <c r="I105" s="119"/>
      <c r="J105" s="120">
        <f>J212</f>
        <v>0</v>
      </c>
      <c r="L105" s="117"/>
    </row>
    <row r="106" spans="1:46" s="179" customFormat="1" ht="19.95" customHeight="1" x14ac:dyDescent="0.2">
      <c r="B106" s="117"/>
      <c r="D106" s="118" t="s">
        <v>213</v>
      </c>
      <c r="E106" s="119"/>
      <c r="F106" s="119"/>
      <c r="G106" s="119"/>
      <c r="H106" s="119"/>
      <c r="I106" s="119"/>
      <c r="J106" s="120">
        <f>J246</f>
        <v>0</v>
      </c>
      <c r="L106" s="117"/>
    </row>
    <row r="107" spans="1:46" s="9" customFormat="1" ht="24.9" customHeight="1" x14ac:dyDescent="0.2">
      <c r="B107" s="113"/>
      <c r="D107" s="114" t="s">
        <v>1276</v>
      </c>
      <c r="E107" s="115"/>
      <c r="F107" s="115"/>
      <c r="G107" s="115"/>
      <c r="H107" s="115"/>
      <c r="I107" s="115"/>
      <c r="J107" s="116">
        <f>J250</f>
        <v>0</v>
      </c>
      <c r="L107" s="113"/>
    </row>
    <row r="108" spans="1:46" s="179" customFormat="1" ht="19.95" customHeight="1" x14ac:dyDescent="0.2">
      <c r="B108" s="117"/>
      <c r="D108" s="118" t="s">
        <v>1277</v>
      </c>
      <c r="E108" s="119"/>
      <c r="F108" s="119"/>
      <c r="G108" s="119"/>
      <c r="H108" s="119"/>
      <c r="I108" s="119"/>
      <c r="J108" s="120">
        <f>J251</f>
        <v>0</v>
      </c>
      <c r="L108" s="117"/>
    </row>
    <row r="109" spans="1:46" s="179" customFormat="1" ht="19.95" customHeight="1" x14ac:dyDescent="0.2">
      <c r="B109" s="117"/>
      <c r="D109" s="118" t="s">
        <v>1833</v>
      </c>
      <c r="E109" s="119"/>
      <c r="F109" s="119"/>
      <c r="G109" s="119"/>
      <c r="H109" s="119"/>
      <c r="I109" s="119"/>
      <c r="J109" s="120">
        <f>J260</f>
        <v>0</v>
      </c>
      <c r="L109" s="117"/>
    </row>
    <row r="110" spans="1:46" s="179" customFormat="1" ht="19.95" customHeight="1" x14ac:dyDescent="0.2">
      <c r="B110" s="117"/>
      <c r="D110" s="118" t="s">
        <v>1279</v>
      </c>
      <c r="E110" s="119"/>
      <c r="F110" s="119"/>
      <c r="G110" s="119"/>
      <c r="H110" s="119"/>
      <c r="I110" s="119"/>
      <c r="J110" s="120">
        <f>J263</f>
        <v>0</v>
      </c>
      <c r="L110" s="117"/>
    </row>
    <row r="111" spans="1:46" s="179" customFormat="1" ht="19.95" customHeight="1" x14ac:dyDescent="0.2">
      <c r="B111" s="117"/>
      <c r="D111" s="118" t="s">
        <v>1838</v>
      </c>
      <c r="E111" s="119"/>
      <c r="F111" s="119"/>
      <c r="G111" s="119"/>
      <c r="H111" s="119"/>
      <c r="I111" s="119"/>
      <c r="J111" s="120">
        <f>J271</f>
        <v>0</v>
      </c>
      <c r="L111" s="117"/>
    </row>
    <row r="112" spans="1:46" s="179" customFormat="1" ht="19.95" customHeight="1" x14ac:dyDescent="0.2">
      <c r="B112" s="117"/>
      <c r="D112" s="118" t="s">
        <v>1280</v>
      </c>
      <c r="E112" s="119"/>
      <c r="F112" s="119"/>
      <c r="G112" s="119"/>
      <c r="H112" s="119"/>
      <c r="I112" s="119"/>
      <c r="J112" s="120">
        <f>J274</f>
        <v>0</v>
      </c>
      <c r="L112" s="117"/>
    </row>
    <row r="113" spans="1:30" s="179" customFormat="1" ht="19.95" customHeight="1" x14ac:dyDescent="0.2">
      <c r="B113" s="117"/>
      <c r="D113" s="118" t="s">
        <v>1281</v>
      </c>
      <c r="E113" s="119"/>
      <c r="F113" s="119"/>
      <c r="G113" s="119"/>
      <c r="H113" s="119"/>
      <c r="I113" s="119"/>
      <c r="J113" s="120">
        <f>J291</f>
        <v>0</v>
      </c>
      <c r="L113" s="117"/>
    </row>
    <row r="114" spans="1:30" s="179" customFormat="1" ht="19.95" customHeight="1" x14ac:dyDescent="0.2">
      <c r="B114" s="117"/>
      <c r="D114" s="118" t="s">
        <v>1282</v>
      </c>
      <c r="E114" s="119"/>
      <c r="F114" s="119"/>
      <c r="G114" s="119"/>
      <c r="H114" s="119"/>
      <c r="I114" s="119"/>
      <c r="J114" s="120">
        <f>J304</f>
        <v>0</v>
      </c>
      <c r="L114" s="117"/>
    </row>
    <row r="115" spans="1:30" s="179" customFormat="1" ht="19.95" customHeight="1" x14ac:dyDescent="0.2">
      <c r="B115" s="117"/>
      <c r="D115" s="118" t="s">
        <v>2060</v>
      </c>
      <c r="E115" s="119"/>
      <c r="F115" s="119"/>
      <c r="G115" s="119"/>
      <c r="H115" s="119"/>
      <c r="I115" s="119"/>
      <c r="J115" s="120">
        <f>J312</f>
        <v>0</v>
      </c>
      <c r="L115" s="117"/>
    </row>
    <row r="116" spans="1:30" s="179" customFormat="1" ht="19.95" customHeight="1" x14ac:dyDescent="0.2">
      <c r="B116" s="117"/>
      <c r="D116" s="118" t="s">
        <v>1283</v>
      </c>
      <c r="E116" s="119"/>
      <c r="F116" s="119"/>
      <c r="G116" s="119"/>
      <c r="H116" s="119"/>
      <c r="I116" s="119"/>
      <c r="J116" s="120">
        <f>J320</f>
        <v>0</v>
      </c>
      <c r="L116" s="117"/>
    </row>
    <row r="117" spans="1:30" s="179" customFormat="1" ht="19.95" customHeight="1" x14ac:dyDescent="0.2">
      <c r="B117" s="117"/>
      <c r="D117" s="118" t="s">
        <v>1284</v>
      </c>
      <c r="E117" s="119"/>
      <c r="F117" s="119"/>
      <c r="G117" s="119"/>
      <c r="H117" s="119"/>
      <c r="I117" s="119"/>
      <c r="J117" s="120">
        <f>J326</f>
        <v>0</v>
      </c>
      <c r="L117" s="117"/>
    </row>
    <row r="118" spans="1:30" s="179" customFormat="1" ht="19.95" customHeight="1" x14ac:dyDescent="0.2">
      <c r="B118" s="117"/>
      <c r="D118" s="118" t="s">
        <v>1285</v>
      </c>
      <c r="E118" s="119"/>
      <c r="F118" s="119"/>
      <c r="G118" s="119"/>
      <c r="H118" s="119"/>
      <c r="I118" s="119"/>
      <c r="J118" s="120">
        <f>J330</f>
        <v>0</v>
      </c>
      <c r="L118" s="117"/>
    </row>
    <row r="119" spans="1:30" s="179" customFormat="1" ht="19.95" customHeight="1" x14ac:dyDescent="0.2">
      <c r="B119" s="117"/>
      <c r="D119" s="118" t="s">
        <v>2061</v>
      </c>
      <c r="E119" s="119"/>
      <c r="F119" s="119"/>
      <c r="G119" s="119"/>
      <c r="H119" s="119"/>
      <c r="I119" s="119"/>
      <c r="J119" s="120">
        <f>J338</f>
        <v>0</v>
      </c>
      <c r="L119" s="117"/>
    </row>
    <row r="120" spans="1:30" s="179" customFormat="1" ht="19.95" customHeight="1" x14ac:dyDescent="0.2">
      <c r="B120" s="117"/>
      <c r="D120" s="118" t="s">
        <v>1286</v>
      </c>
      <c r="E120" s="119"/>
      <c r="F120" s="119"/>
      <c r="G120" s="119"/>
      <c r="H120" s="119"/>
      <c r="I120" s="119"/>
      <c r="J120" s="120">
        <f>J342</f>
        <v>0</v>
      </c>
      <c r="L120" s="117"/>
    </row>
    <row r="121" spans="1:30" s="179" customFormat="1" ht="19.95" customHeight="1" x14ac:dyDescent="0.2">
      <c r="B121" s="117"/>
      <c r="D121" s="118" t="s">
        <v>1287</v>
      </c>
      <c r="E121" s="119"/>
      <c r="F121" s="119"/>
      <c r="G121" s="119"/>
      <c r="H121" s="119"/>
      <c r="I121" s="119"/>
      <c r="J121" s="120">
        <f>J347</f>
        <v>0</v>
      </c>
      <c r="L121" s="117"/>
    </row>
    <row r="122" spans="1:30" s="179" customFormat="1" ht="19.95" customHeight="1" x14ac:dyDescent="0.2">
      <c r="B122" s="117"/>
      <c r="D122" s="118" t="s">
        <v>220</v>
      </c>
      <c r="E122" s="119"/>
      <c r="F122" s="119"/>
      <c r="G122" s="119"/>
      <c r="H122" s="119"/>
      <c r="I122" s="119"/>
      <c r="J122" s="120">
        <f>J356</f>
        <v>0</v>
      </c>
      <c r="L122" s="117"/>
    </row>
    <row r="123" spans="1:30" s="9" customFormat="1" ht="24.9" customHeight="1" x14ac:dyDescent="0.2">
      <c r="B123" s="113"/>
      <c r="D123" s="114" t="s">
        <v>1061</v>
      </c>
      <c r="E123" s="115"/>
      <c r="F123" s="115"/>
      <c r="G123" s="115"/>
      <c r="H123" s="115"/>
      <c r="I123" s="115"/>
      <c r="J123" s="116">
        <f>J364</f>
        <v>0</v>
      </c>
      <c r="L123" s="113"/>
    </row>
    <row r="124" spans="1:30" s="179" customFormat="1" ht="19.95" customHeight="1" x14ac:dyDescent="0.2">
      <c r="B124" s="117"/>
      <c r="D124" s="118" t="s">
        <v>1671</v>
      </c>
      <c r="E124" s="119"/>
      <c r="F124" s="119"/>
      <c r="G124" s="119"/>
      <c r="H124" s="119"/>
      <c r="I124" s="119"/>
      <c r="J124" s="120">
        <f>J365</f>
        <v>0</v>
      </c>
      <c r="L124" s="117"/>
    </row>
    <row r="125" spans="1:30" s="179" customFormat="1" ht="19.95" customHeight="1" x14ac:dyDescent="0.2">
      <c r="B125" s="117"/>
      <c r="D125" s="118" t="s">
        <v>2062</v>
      </c>
      <c r="E125" s="119"/>
      <c r="F125" s="119"/>
      <c r="G125" s="119"/>
      <c r="H125" s="119"/>
      <c r="I125" s="119"/>
      <c r="J125" s="120">
        <f>J367</f>
        <v>0</v>
      </c>
      <c r="L125" s="117"/>
    </row>
    <row r="126" spans="1:30" s="2" customFormat="1" ht="21.75" customHeight="1" x14ac:dyDescent="0.2">
      <c r="A126" s="182"/>
      <c r="B126" s="30"/>
      <c r="C126" s="182"/>
      <c r="D126" s="182"/>
      <c r="E126" s="182"/>
      <c r="F126" s="182"/>
      <c r="G126" s="182"/>
      <c r="H126" s="182"/>
      <c r="I126" s="182"/>
      <c r="J126" s="182"/>
      <c r="K126" s="182"/>
      <c r="L126" s="38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</row>
    <row r="127" spans="1:30" s="2" customFormat="1" ht="6.9" customHeight="1" x14ac:dyDescent="0.2">
      <c r="A127" s="182"/>
      <c r="B127" s="43"/>
      <c r="C127" s="44"/>
      <c r="D127" s="44"/>
      <c r="E127" s="44"/>
      <c r="F127" s="44"/>
      <c r="G127" s="44"/>
      <c r="H127" s="44"/>
      <c r="I127" s="44"/>
      <c r="J127" s="44"/>
      <c r="K127" s="44"/>
      <c r="L127" s="38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</row>
    <row r="131" spans="1:30" s="2" customFormat="1" ht="6.9" customHeight="1" x14ac:dyDescent="0.2">
      <c r="A131" s="182"/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38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</row>
    <row r="132" spans="1:30" s="2" customFormat="1" ht="24.9" customHeight="1" x14ac:dyDescent="0.2">
      <c r="A132" s="182"/>
      <c r="B132" s="30"/>
      <c r="C132" s="18" t="s">
        <v>224</v>
      </c>
      <c r="D132" s="182"/>
      <c r="E132" s="182"/>
      <c r="F132" s="182"/>
      <c r="G132" s="182"/>
      <c r="H132" s="182"/>
      <c r="I132" s="182"/>
      <c r="J132" s="182"/>
      <c r="K132" s="182"/>
      <c r="L132" s="38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</row>
    <row r="133" spans="1:30" s="2" customFormat="1" ht="6.9" customHeight="1" x14ac:dyDescent="0.2">
      <c r="A133" s="182"/>
      <c r="B133" s="30"/>
      <c r="C133" s="182"/>
      <c r="D133" s="182"/>
      <c r="E133" s="182"/>
      <c r="F133" s="182"/>
      <c r="G133" s="182"/>
      <c r="H133" s="182"/>
      <c r="I133" s="182"/>
      <c r="J133" s="182"/>
      <c r="K133" s="182"/>
      <c r="L133" s="38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</row>
    <row r="134" spans="1:30" s="2" customFormat="1" ht="12" customHeight="1" x14ac:dyDescent="0.2">
      <c r="A134" s="182"/>
      <c r="B134" s="30"/>
      <c r="C134" s="183" t="s">
        <v>15</v>
      </c>
      <c r="D134" s="182"/>
      <c r="E134" s="182"/>
      <c r="F134" s="182"/>
      <c r="G134" s="182"/>
      <c r="H134" s="182"/>
      <c r="I134" s="182"/>
      <c r="J134" s="182"/>
      <c r="K134" s="182"/>
      <c r="L134" s="38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</row>
    <row r="135" spans="1:30" s="2" customFormat="1" ht="26.25" customHeight="1" x14ac:dyDescent="0.2">
      <c r="A135" s="182"/>
      <c r="B135" s="30"/>
      <c r="C135" s="182"/>
      <c r="D135" s="182"/>
      <c r="E135" s="241" t="str">
        <f>E7</f>
        <v>SOŠ hotelových služieb a dopravy – modernizácia odborného vzdelávania</v>
      </c>
      <c r="F135" s="242"/>
      <c r="G135" s="242"/>
      <c r="H135" s="242"/>
      <c r="I135" s="182"/>
      <c r="J135" s="182"/>
      <c r="K135" s="182"/>
      <c r="L135" s="38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</row>
    <row r="136" spans="1:30" ht="12" customHeight="1" x14ac:dyDescent="0.2">
      <c r="B136" s="17"/>
      <c r="C136" s="183" t="s">
        <v>201</v>
      </c>
      <c r="L136" s="17"/>
    </row>
    <row r="137" spans="1:30" s="2" customFormat="1" ht="23.25" customHeight="1" x14ac:dyDescent="0.2">
      <c r="A137" s="182"/>
      <c r="B137" s="30"/>
      <c r="C137" s="182"/>
      <c r="D137" s="182"/>
      <c r="E137" s="241" t="s">
        <v>2058</v>
      </c>
      <c r="F137" s="240"/>
      <c r="G137" s="240"/>
      <c r="H137" s="240"/>
      <c r="I137" s="182"/>
      <c r="J137" s="182"/>
      <c r="K137" s="182"/>
      <c r="L137" s="38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</row>
    <row r="138" spans="1:30" s="2" customFormat="1" ht="12" customHeight="1" x14ac:dyDescent="0.2">
      <c r="A138" s="182"/>
      <c r="B138" s="30"/>
      <c r="C138" s="183" t="s">
        <v>203</v>
      </c>
      <c r="D138" s="182"/>
      <c r="E138" s="182"/>
      <c r="F138" s="182"/>
      <c r="G138" s="182"/>
      <c r="H138" s="182"/>
      <c r="I138" s="182"/>
      <c r="J138" s="182"/>
      <c r="K138" s="182"/>
      <c r="L138" s="38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</row>
    <row r="139" spans="1:30" s="2" customFormat="1" ht="16.5" customHeight="1" x14ac:dyDescent="0.2">
      <c r="A139" s="182"/>
      <c r="B139" s="30"/>
      <c r="C139" s="182"/>
      <c r="D139" s="182"/>
      <c r="E139" s="214" t="str">
        <f>E11</f>
        <v>SO 02 - ACH - Architektonicko - stavebné riešenie</v>
      </c>
      <c r="F139" s="240"/>
      <c r="G139" s="240"/>
      <c r="H139" s="240"/>
      <c r="I139" s="182"/>
      <c r="J139" s="182"/>
      <c r="K139" s="182"/>
      <c r="L139" s="38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</row>
    <row r="140" spans="1:30" s="2" customFormat="1" ht="6.9" customHeight="1" x14ac:dyDescent="0.2">
      <c r="A140" s="182"/>
      <c r="B140" s="30"/>
      <c r="C140" s="182"/>
      <c r="D140" s="182"/>
      <c r="E140" s="182"/>
      <c r="F140" s="182"/>
      <c r="G140" s="182"/>
      <c r="H140" s="182"/>
      <c r="I140" s="182"/>
      <c r="J140" s="182"/>
      <c r="K140" s="182"/>
      <c r="L140" s="38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</row>
    <row r="141" spans="1:30" s="2" customFormat="1" ht="12" customHeight="1" x14ac:dyDescent="0.2">
      <c r="A141" s="182"/>
      <c r="B141" s="30"/>
      <c r="C141" s="183" t="s">
        <v>19</v>
      </c>
      <c r="D141" s="182"/>
      <c r="E141" s="182"/>
      <c r="F141" s="174" t="str">
        <f>F14</f>
        <v>Lučenec</v>
      </c>
      <c r="G141" s="182"/>
      <c r="H141" s="182"/>
      <c r="I141" s="183" t="s">
        <v>21</v>
      </c>
      <c r="J141" s="180">
        <f>IF(J14="","",J14)</f>
        <v>44354</v>
      </c>
      <c r="K141" s="182"/>
      <c r="L141" s="38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</row>
    <row r="142" spans="1:30" s="2" customFormat="1" ht="6.9" customHeight="1" x14ac:dyDescent="0.2">
      <c r="A142" s="182"/>
      <c r="B142" s="30"/>
      <c r="C142" s="182"/>
      <c r="D142" s="182"/>
      <c r="E142" s="182"/>
      <c r="F142" s="182"/>
      <c r="G142" s="182"/>
      <c r="H142" s="182"/>
      <c r="I142" s="182"/>
      <c r="J142" s="182"/>
      <c r="K142" s="182"/>
      <c r="L142" s="38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</row>
    <row r="143" spans="1:30" s="2" customFormat="1" ht="25.65" customHeight="1" x14ac:dyDescent="0.2">
      <c r="A143" s="182"/>
      <c r="B143" s="30"/>
      <c r="C143" s="183" t="s">
        <v>22</v>
      </c>
      <c r="D143" s="182"/>
      <c r="E143" s="182"/>
      <c r="F143" s="174" t="str">
        <f>E17</f>
        <v>Banskobystrický samosprávny kraj</v>
      </c>
      <c r="G143" s="182"/>
      <c r="H143" s="182"/>
      <c r="I143" s="183" t="s">
        <v>28</v>
      </c>
      <c r="J143" s="176" t="str">
        <f>E23</f>
        <v>DESIGN ENGINEERING, a.s.</v>
      </c>
      <c r="K143" s="182"/>
      <c r="L143" s="38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</row>
    <row r="144" spans="1:30" s="2" customFormat="1" ht="15.15" customHeight="1" x14ac:dyDescent="0.2">
      <c r="A144" s="182"/>
      <c r="B144" s="30"/>
      <c r="C144" s="183" t="s">
        <v>26</v>
      </c>
      <c r="D144" s="182"/>
      <c r="E144" s="182"/>
      <c r="F144" s="174" t="str">
        <f>IF(E20="","",E20)</f>
        <v>Vyplň údaj</v>
      </c>
      <c r="G144" s="182"/>
      <c r="H144" s="182"/>
      <c r="I144" s="183" t="s">
        <v>33</v>
      </c>
      <c r="J144" s="176" t="str">
        <f>E26</f>
        <v xml:space="preserve"> </v>
      </c>
      <c r="K144" s="182"/>
      <c r="L144" s="38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</row>
    <row r="145" spans="1:64" s="2" customFormat="1" ht="10.35" customHeight="1" x14ac:dyDescent="0.2">
      <c r="A145" s="182"/>
      <c r="B145" s="30"/>
      <c r="C145" s="182"/>
      <c r="D145" s="182"/>
      <c r="E145" s="182"/>
      <c r="F145" s="182"/>
      <c r="G145" s="182"/>
      <c r="H145" s="182"/>
      <c r="I145" s="182"/>
      <c r="J145" s="182"/>
      <c r="K145" s="182"/>
      <c r="L145" s="38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</row>
    <row r="146" spans="1:64" s="11" customFormat="1" ht="29.25" customHeight="1" x14ac:dyDescent="0.2">
      <c r="A146" s="123"/>
      <c r="B146" s="124"/>
      <c r="C146" s="125" t="s">
        <v>225</v>
      </c>
      <c r="D146" s="126" t="s">
        <v>62</v>
      </c>
      <c r="E146" s="126" t="s">
        <v>58</v>
      </c>
      <c r="F146" s="126" t="s">
        <v>59</v>
      </c>
      <c r="G146" s="126" t="s">
        <v>226</v>
      </c>
      <c r="H146" s="126" t="s">
        <v>227</v>
      </c>
      <c r="I146" s="126" t="s">
        <v>228</v>
      </c>
      <c r="J146" s="127" t="s">
        <v>207</v>
      </c>
      <c r="K146" s="128" t="s">
        <v>229</v>
      </c>
      <c r="L146" s="129"/>
      <c r="M146" s="58" t="s">
        <v>1</v>
      </c>
      <c r="N146" s="59" t="s">
        <v>230</v>
      </c>
      <c r="O146" s="59" t="s">
        <v>231</v>
      </c>
      <c r="P146" s="59" t="s">
        <v>232</v>
      </c>
      <c r="Q146" s="59" t="s">
        <v>233</v>
      </c>
      <c r="R146" s="59" t="s">
        <v>234</v>
      </c>
      <c r="S146" s="60" t="s">
        <v>235</v>
      </c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</row>
    <row r="147" spans="1:64" s="2" customFormat="1" ht="22.95" customHeight="1" x14ac:dyDescent="0.3">
      <c r="A147" s="182"/>
      <c r="B147" s="30"/>
      <c r="C147" s="65" t="s">
        <v>208</v>
      </c>
      <c r="D147" s="182"/>
      <c r="E147" s="182"/>
      <c r="F147" s="182"/>
      <c r="G147" s="182"/>
      <c r="H147" s="182"/>
      <c r="I147" s="182"/>
      <c r="J147" s="130">
        <f>J148+J364+J250</f>
        <v>0</v>
      </c>
      <c r="K147" s="182"/>
      <c r="L147" s="30"/>
      <c r="M147" s="61"/>
      <c r="N147" s="62"/>
      <c r="O147" s="131" t="e">
        <f>O148+O250+O364+#REF!+#REF!</f>
        <v>#REF!</v>
      </c>
      <c r="P147" s="62"/>
      <c r="Q147" s="131" t="e">
        <f>Q148+Q250+Q364+#REF!+#REF!</f>
        <v>#REF!</v>
      </c>
      <c r="R147" s="62"/>
      <c r="S147" s="132" t="e">
        <f>S148+S250+S364+#REF!+#REF!</f>
        <v>#REF!</v>
      </c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S147" s="14" t="s">
        <v>76</v>
      </c>
      <c r="AT147" s="14" t="s">
        <v>209</v>
      </c>
      <c r="BJ147" s="133" t="e">
        <f>BJ148+BJ250+BJ364+#REF!+#REF!</f>
        <v>#REF!</v>
      </c>
    </row>
    <row r="148" spans="1:64" s="12" customFormat="1" ht="25.95" customHeight="1" x14ac:dyDescent="0.25">
      <c r="B148" s="134"/>
      <c r="D148" s="135" t="s">
        <v>76</v>
      </c>
      <c r="E148" s="136" t="s">
        <v>4885</v>
      </c>
      <c r="F148" s="136" t="s">
        <v>1291</v>
      </c>
      <c r="I148" s="137"/>
      <c r="J148" s="122">
        <f>BJ148</f>
        <v>0</v>
      </c>
      <c r="L148" s="134"/>
      <c r="M148" s="138"/>
      <c r="N148" s="139"/>
      <c r="O148" s="140">
        <f>O149+O159+O172+O185+O187+O212+O246</f>
        <v>0</v>
      </c>
      <c r="P148" s="139"/>
      <c r="Q148" s="140">
        <f>Q149+Q159+Q172+Q185+Q187+Q212+Q246</f>
        <v>229.51937509999999</v>
      </c>
      <c r="R148" s="139"/>
      <c r="S148" s="141">
        <f>S149+S159+S172+S185+S187+S212+S246</f>
        <v>125.86130400000003</v>
      </c>
      <c r="AQ148" s="135" t="s">
        <v>83</v>
      </c>
      <c r="AS148" s="142" t="s">
        <v>76</v>
      </c>
      <c r="AT148" s="142" t="s">
        <v>77</v>
      </c>
      <c r="AX148" s="135" t="s">
        <v>237</v>
      </c>
      <c r="BJ148" s="143">
        <f>BJ149+BJ159+BJ172+BJ185+BJ187+BJ212+BJ246</f>
        <v>0</v>
      </c>
    </row>
    <row r="149" spans="1:64" s="12" customFormat="1" ht="22.95" customHeight="1" x14ac:dyDescent="0.25">
      <c r="B149" s="134"/>
      <c r="D149" s="135" t="s">
        <v>76</v>
      </c>
      <c r="E149" s="144" t="s">
        <v>83</v>
      </c>
      <c r="F149" s="144" t="s">
        <v>2063</v>
      </c>
      <c r="I149" s="137"/>
      <c r="J149" s="145">
        <f>BJ149</f>
        <v>0</v>
      </c>
      <c r="L149" s="134"/>
      <c r="M149" s="138"/>
      <c r="N149" s="139"/>
      <c r="O149" s="140">
        <f>SUM(O150:O158)</f>
        <v>0</v>
      </c>
      <c r="P149" s="139"/>
      <c r="Q149" s="140">
        <f>SUM(Q150:Q158)</f>
        <v>29.908000000000001</v>
      </c>
      <c r="R149" s="139"/>
      <c r="S149" s="141">
        <f>SUM(S150:S158)</f>
        <v>0</v>
      </c>
      <c r="AQ149" s="135" t="s">
        <v>83</v>
      </c>
      <c r="AS149" s="142" t="s">
        <v>76</v>
      </c>
      <c r="AT149" s="142" t="s">
        <v>83</v>
      </c>
      <c r="AX149" s="135" t="s">
        <v>237</v>
      </c>
      <c r="BJ149" s="143">
        <f>SUM(BJ150:BJ158)</f>
        <v>0</v>
      </c>
    </row>
    <row r="150" spans="1:64" s="2" customFormat="1" ht="21.75" customHeight="1" x14ac:dyDescent="0.2">
      <c r="A150" s="182"/>
      <c r="B150" s="146"/>
      <c r="C150" s="147" t="s">
        <v>83</v>
      </c>
      <c r="D150" s="147" t="s">
        <v>240</v>
      </c>
      <c r="E150" s="148" t="s">
        <v>4886</v>
      </c>
      <c r="F150" s="149" t="s">
        <v>490</v>
      </c>
      <c r="G150" s="150" t="s">
        <v>491</v>
      </c>
      <c r="H150" s="151">
        <v>7.3769999999999998</v>
      </c>
      <c r="I150" s="152"/>
      <c r="J150" s="153">
        <f t="shared" ref="J150:J158" si="0">ROUND(I150*H150,2)</f>
        <v>0</v>
      </c>
      <c r="K150" s="154"/>
      <c r="L150" s="30"/>
      <c r="M150" s="155" t="s">
        <v>1</v>
      </c>
      <c r="N150" s="54"/>
      <c r="O150" s="157">
        <f t="shared" ref="O150:O158" si="1">N150*H150</f>
        <v>0</v>
      </c>
      <c r="P150" s="157">
        <v>0</v>
      </c>
      <c r="Q150" s="157">
        <f t="shared" ref="Q150:Q158" si="2">P150*H150</f>
        <v>0</v>
      </c>
      <c r="R150" s="157">
        <v>0</v>
      </c>
      <c r="S150" s="158">
        <f t="shared" ref="S150:S158" si="3">R150*H150</f>
        <v>0</v>
      </c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Q150" s="159" t="s">
        <v>243</v>
      </c>
      <c r="AS150" s="159" t="s">
        <v>240</v>
      </c>
      <c r="AT150" s="159" t="s">
        <v>89</v>
      </c>
      <c r="AX150" s="14" t="s">
        <v>237</v>
      </c>
      <c r="BD150" s="160" t="e">
        <f>IF(#REF!="základná",J150,0)</f>
        <v>#REF!</v>
      </c>
      <c r="BE150" s="160" t="e">
        <f>IF(#REF!="znížená",J150,0)</f>
        <v>#REF!</v>
      </c>
      <c r="BF150" s="160" t="e">
        <f>IF(#REF!="zákl. prenesená",J150,0)</f>
        <v>#REF!</v>
      </c>
      <c r="BG150" s="160" t="e">
        <f>IF(#REF!="zníž. prenesená",J150,0)</f>
        <v>#REF!</v>
      </c>
      <c r="BH150" s="160" t="e">
        <f>IF(#REF!="nulová",J150,0)</f>
        <v>#REF!</v>
      </c>
      <c r="BI150" s="14" t="s">
        <v>89</v>
      </c>
      <c r="BJ150" s="160">
        <f t="shared" ref="BJ150:BJ158" si="4">ROUND(I150*H150,2)</f>
        <v>0</v>
      </c>
      <c r="BK150" s="14" t="s">
        <v>243</v>
      </c>
      <c r="BL150" s="159" t="s">
        <v>2064</v>
      </c>
    </row>
    <row r="151" spans="1:64" s="2" customFormat="1" ht="33" customHeight="1" x14ac:dyDescent="0.2">
      <c r="A151" s="182"/>
      <c r="B151" s="146"/>
      <c r="C151" s="147" t="s">
        <v>89</v>
      </c>
      <c r="D151" s="147" t="s">
        <v>240</v>
      </c>
      <c r="E151" s="148" t="s">
        <v>4887</v>
      </c>
      <c r="F151" s="149" t="s">
        <v>2065</v>
      </c>
      <c r="G151" s="150" t="s">
        <v>491</v>
      </c>
      <c r="H151" s="151">
        <v>30.6</v>
      </c>
      <c r="I151" s="152"/>
      <c r="J151" s="153">
        <f t="shared" si="0"/>
        <v>0</v>
      </c>
      <c r="K151" s="154"/>
      <c r="L151" s="30"/>
      <c r="M151" s="155" t="s">
        <v>1</v>
      </c>
      <c r="N151" s="54"/>
      <c r="O151" s="157">
        <f t="shared" si="1"/>
        <v>0</v>
      </c>
      <c r="P151" s="157">
        <v>0</v>
      </c>
      <c r="Q151" s="157">
        <f t="shared" si="2"/>
        <v>0</v>
      </c>
      <c r="R151" s="157">
        <v>0</v>
      </c>
      <c r="S151" s="158">
        <f t="shared" si="3"/>
        <v>0</v>
      </c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Q151" s="159" t="s">
        <v>243</v>
      </c>
      <c r="AS151" s="159" t="s">
        <v>240</v>
      </c>
      <c r="AT151" s="159" t="s">
        <v>89</v>
      </c>
      <c r="AX151" s="14" t="s">
        <v>237</v>
      </c>
      <c r="BD151" s="160" t="e">
        <f>IF(#REF!="základná",J151,0)</f>
        <v>#REF!</v>
      </c>
      <c r="BE151" s="160" t="e">
        <f>IF(#REF!="znížená",J151,0)</f>
        <v>#REF!</v>
      </c>
      <c r="BF151" s="160" t="e">
        <f>IF(#REF!="zákl. prenesená",J151,0)</f>
        <v>#REF!</v>
      </c>
      <c r="BG151" s="160" t="e">
        <f>IF(#REF!="zníž. prenesená",J151,0)</f>
        <v>#REF!</v>
      </c>
      <c r="BH151" s="160" t="e">
        <f>IF(#REF!="nulová",J151,0)</f>
        <v>#REF!</v>
      </c>
      <c r="BI151" s="14" t="s">
        <v>89</v>
      </c>
      <c r="BJ151" s="160">
        <f t="shared" si="4"/>
        <v>0</v>
      </c>
      <c r="BK151" s="14" t="s">
        <v>243</v>
      </c>
      <c r="BL151" s="159" t="s">
        <v>2066</v>
      </c>
    </row>
    <row r="152" spans="1:64" s="2" customFormat="1" ht="21.75" customHeight="1" x14ac:dyDescent="0.2">
      <c r="A152" s="182"/>
      <c r="B152" s="146"/>
      <c r="C152" s="147" t="s">
        <v>247</v>
      </c>
      <c r="D152" s="147" t="s">
        <v>240</v>
      </c>
      <c r="E152" s="148" t="s">
        <v>4888</v>
      </c>
      <c r="F152" s="149" t="s">
        <v>492</v>
      </c>
      <c r="G152" s="150" t="s">
        <v>491</v>
      </c>
      <c r="H152" s="151">
        <v>37.976999999999997</v>
      </c>
      <c r="I152" s="152"/>
      <c r="J152" s="153">
        <f t="shared" si="0"/>
        <v>0</v>
      </c>
      <c r="K152" s="154"/>
      <c r="L152" s="30"/>
      <c r="M152" s="155" t="s">
        <v>1</v>
      </c>
      <c r="N152" s="54"/>
      <c r="O152" s="157">
        <f t="shared" si="1"/>
        <v>0</v>
      </c>
      <c r="P152" s="157">
        <v>0</v>
      </c>
      <c r="Q152" s="157">
        <f t="shared" si="2"/>
        <v>0</v>
      </c>
      <c r="R152" s="157">
        <v>0</v>
      </c>
      <c r="S152" s="158">
        <f t="shared" si="3"/>
        <v>0</v>
      </c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Q152" s="159" t="s">
        <v>243</v>
      </c>
      <c r="AS152" s="159" t="s">
        <v>240</v>
      </c>
      <c r="AT152" s="159" t="s">
        <v>89</v>
      </c>
      <c r="AX152" s="14" t="s">
        <v>237</v>
      </c>
      <c r="BD152" s="160" t="e">
        <f>IF(#REF!="základná",J152,0)</f>
        <v>#REF!</v>
      </c>
      <c r="BE152" s="160" t="e">
        <f>IF(#REF!="znížená",J152,0)</f>
        <v>#REF!</v>
      </c>
      <c r="BF152" s="160" t="e">
        <f>IF(#REF!="zákl. prenesená",J152,0)</f>
        <v>#REF!</v>
      </c>
      <c r="BG152" s="160" t="e">
        <f>IF(#REF!="zníž. prenesená",J152,0)</f>
        <v>#REF!</v>
      </c>
      <c r="BH152" s="160" t="e">
        <f>IF(#REF!="nulová",J152,0)</f>
        <v>#REF!</v>
      </c>
      <c r="BI152" s="14" t="s">
        <v>89</v>
      </c>
      <c r="BJ152" s="160">
        <f t="shared" si="4"/>
        <v>0</v>
      </c>
      <c r="BK152" s="14" t="s">
        <v>243</v>
      </c>
      <c r="BL152" s="159" t="s">
        <v>2067</v>
      </c>
    </row>
    <row r="153" spans="1:64" s="2" customFormat="1" ht="33" customHeight="1" x14ac:dyDescent="0.2">
      <c r="A153" s="182"/>
      <c r="B153" s="146"/>
      <c r="C153" s="147" t="s">
        <v>243</v>
      </c>
      <c r="D153" s="147" t="s">
        <v>240</v>
      </c>
      <c r="E153" s="148" t="s">
        <v>4889</v>
      </c>
      <c r="F153" s="149" t="s">
        <v>493</v>
      </c>
      <c r="G153" s="150" t="s">
        <v>491</v>
      </c>
      <c r="H153" s="151">
        <v>37.976999999999997</v>
      </c>
      <c r="I153" s="152"/>
      <c r="J153" s="153">
        <f t="shared" si="0"/>
        <v>0</v>
      </c>
      <c r="K153" s="154"/>
      <c r="L153" s="30"/>
      <c r="M153" s="155" t="s">
        <v>1</v>
      </c>
      <c r="N153" s="54"/>
      <c r="O153" s="157">
        <f t="shared" si="1"/>
        <v>0</v>
      </c>
      <c r="P153" s="157">
        <v>0</v>
      </c>
      <c r="Q153" s="157">
        <f t="shared" si="2"/>
        <v>0</v>
      </c>
      <c r="R153" s="157">
        <v>0</v>
      </c>
      <c r="S153" s="158">
        <f t="shared" si="3"/>
        <v>0</v>
      </c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Q153" s="159" t="s">
        <v>243</v>
      </c>
      <c r="AS153" s="159" t="s">
        <v>240</v>
      </c>
      <c r="AT153" s="159" t="s">
        <v>89</v>
      </c>
      <c r="AX153" s="14" t="s">
        <v>237</v>
      </c>
      <c r="BD153" s="160" t="e">
        <f>IF(#REF!="základná",J153,0)</f>
        <v>#REF!</v>
      </c>
      <c r="BE153" s="160" t="e">
        <f>IF(#REF!="znížená",J153,0)</f>
        <v>#REF!</v>
      </c>
      <c r="BF153" s="160" t="e">
        <f>IF(#REF!="zákl. prenesená",J153,0)</f>
        <v>#REF!</v>
      </c>
      <c r="BG153" s="160" t="e">
        <f>IF(#REF!="zníž. prenesená",J153,0)</f>
        <v>#REF!</v>
      </c>
      <c r="BH153" s="160" t="e">
        <f>IF(#REF!="nulová",J153,0)</f>
        <v>#REF!</v>
      </c>
      <c r="BI153" s="14" t="s">
        <v>89</v>
      </c>
      <c r="BJ153" s="160">
        <f t="shared" si="4"/>
        <v>0</v>
      </c>
      <c r="BK153" s="14" t="s">
        <v>243</v>
      </c>
      <c r="BL153" s="159" t="s">
        <v>2068</v>
      </c>
    </row>
    <row r="154" spans="1:64" s="2" customFormat="1" ht="21.75" customHeight="1" x14ac:dyDescent="0.2">
      <c r="A154" s="182"/>
      <c r="B154" s="146"/>
      <c r="C154" s="147" t="s">
        <v>252</v>
      </c>
      <c r="D154" s="147" t="s">
        <v>240</v>
      </c>
      <c r="E154" s="148" t="s">
        <v>4890</v>
      </c>
      <c r="F154" s="149" t="s">
        <v>494</v>
      </c>
      <c r="G154" s="150" t="s">
        <v>491</v>
      </c>
      <c r="H154" s="151">
        <v>37.976999999999997</v>
      </c>
      <c r="I154" s="152"/>
      <c r="J154" s="153">
        <f t="shared" si="0"/>
        <v>0</v>
      </c>
      <c r="K154" s="154"/>
      <c r="L154" s="30"/>
      <c r="M154" s="155" t="s">
        <v>1</v>
      </c>
      <c r="N154" s="54"/>
      <c r="O154" s="157">
        <f t="shared" si="1"/>
        <v>0</v>
      </c>
      <c r="P154" s="157">
        <v>0</v>
      </c>
      <c r="Q154" s="157">
        <f t="shared" si="2"/>
        <v>0</v>
      </c>
      <c r="R154" s="157">
        <v>0</v>
      </c>
      <c r="S154" s="158">
        <f t="shared" si="3"/>
        <v>0</v>
      </c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Q154" s="159" t="s">
        <v>243</v>
      </c>
      <c r="AS154" s="159" t="s">
        <v>240</v>
      </c>
      <c r="AT154" s="159" t="s">
        <v>89</v>
      </c>
      <c r="AX154" s="14" t="s">
        <v>237</v>
      </c>
      <c r="BD154" s="160" t="e">
        <f>IF(#REF!="základná",J154,0)</f>
        <v>#REF!</v>
      </c>
      <c r="BE154" s="160" t="e">
        <f>IF(#REF!="znížená",J154,0)</f>
        <v>#REF!</v>
      </c>
      <c r="BF154" s="160" t="e">
        <f>IF(#REF!="zákl. prenesená",J154,0)</f>
        <v>#REF!</v>
      </c>
      <c r="BG154" s="160" t="e">
        <f>IF(#REF!="zníž. prenesená",J154,0)</f>
        <v>#REF!</v>
      </c>
      <c r="BH154" s="160" t="e">
        <f>IF(#REF!="nulová",J154,0)</f>
        <v>#REF!</v>
      </c>
      <c r="BI154" s="14" t="s">
        <v>89</v>
      </c>
      <c r="BJ154" s="160">
        <f t="shared" si="4"/>
        <v>0</v>
      </c>
      <c r="BK154" s="14" t="s">
        <v>243</v>
      </c>
      <c r="BL154" s="159" t="s">
        <v>2069</v>
      </c>
    </row>
    <row r="155" spans="1:64" s="2" customFormat="1" ht="21.75" customHeight="1" x14ac:dyDescent="0.2">
      <c r="A155" s="182"/>
      <c r="B155" s="146"/>
      <c r="C155" s="147" t="s">
        <v>238</v>
      </c>
      <c r="D155" s="147" t="s">
        <v>240</v>
      </c>
      <c r="E155" s="148" t="s">
        <v>4891</v>
      </c>
      <c r="F155" s="149" t="s">
        <v>495</v>
      </c>
      <c r="G155" s="150" t="s">
        <v>491</v>
      </c>
      <c r="H155" s="151">
        <v>37.976999999999997</v>
      </c>
      <c r="I155" s="152"/>
      <c r="J155" s="153">
        <f t="shared" si="0"/>
        <v>0</v>
      </c>
      <c r="K155" s="154"/>
      <c r="L155" s="30"/>
      <c r="M155" s="155" t="s">
        <v>1</v>
      </c>
      <c r="N155" s="54"/>
      <c r="O155" s="157">
        <f t="shared" si="1"/>
        <v>0</v>
      </c>
      <c r="P155" s="157">
        <v>0</v>
      </c>
      <c r="Q155" s="157">
        <f t="shared" si="2"/>
        <v>0</v>
      </c>
      <c r="R155" s="157">
        <v>0</v>
      </c>
      <c r="S155" s="158">
        <f t="shared" si="3"/>
        <v>0</v>
      </c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Q155" s="159" t="s">
        <v>243</v>
      </c>
      <c r="AS155" s="159" t="s">
        <v>240</v>
      </c>
      <c r="AT155" s="159" t="s">
        <v>89</v>
      </c>
      <c r="AX155" s="14" t="s">
        <v>237</v>
      </c>
      <c r="BD155" s="160" t="e">
        <f>IF(#REF!="základná",J155,0)</f>
        <v>#REF!</v>
      </c>
      <c r="BE155" s="160" t="e">
        <f>IF(#REF!="znížená",J155,0)</f>
        <v>#REF!</v>
      </c>
      <c r="BF155" s="160" t="e">
        <f>IF(#REF!="zákl. prenesená",J155,0)</f>
        <v>#REF!</v>
      </c>
      <c r="BG155" s="160" t="e">
        <f>IF(#REF!="zníž. prenesená",J155,0)</f>
        <v>#REF!</v>
      </c>
      <c r="BH155" s="160" t="e">
        <f>IF(#REF!="nulová",J155,0)</f>
        <v>#REF!</v>
      </c>
      <c r="BI155" s="14" t="s">
        <v>89</v>
      </c>
      <c r="BJ155" s="160">
        <f t="shared" si="4"/>
        <v>0</v>
      </c>
      <c r="BK155" s="14" t="s">
        <v>243</v>
      </c>
      <c r="BL155" s="159" t="s">
        <v>2070</v>
      </c>
    </row>
    <row r="156" spans="1:64" s="2" customFormat="1" ht="21.75" customHeight="1" x14ac:dyDescent="0.2">
      <c r="A156" s="182"/>
      <c r="B156" s="146"/>
      <c r="C156" s="147" t="s">
        <v>259</v>
      </c>
      <c r="D156" s="147" t="s">
        <v>240</v>
      </c>
      <c r="E156" s="148" t="s">
        <v>4892</v>
      </c>
      <c r="F156" s="149" t="s">
        <v>496</v>
      </c>
      <c r="G156" s="150" t="s">
        <v>266</v>
      </c>
      <c r="H156" s="151">
        <v>62.661999999999999</v>
      </c>
      <c r="I156" s="152"/>
      <c r="J156" s="153">
        <f t="shared" si="0"/>
        <v>0</v>
      </c>
      <c r="K156" s="154"/>
      <c r="L156" s="30"/>
      <c r="M156" s="155" t="s">
        <v>1</v>
      </c>
      <c r="N156" s="54"/>
      <c r="O156" s="157">
        <f t="shared" si="1"/>
        <v>0</v>
      </c>
      <c r="P156" s="157">
        <v>0</v>
      </c>
      <c r="Q156" s="157">
        <f t="shared" si="2"/>
        <v>0</v>
      </c>
      <c r="R156" s="157">
        <v>0</v>
      </c>
      <c r="S156" s="158">
        <f t="shared" si="3"/>
        <v>0</v>
      </c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Q156" s="159" t="s">
        <v>243</v>
      </c>
      <c r="AS156" s="159" t="s">
        <v>240</v>
      </c>
      <c r="AT156" s="159" t="s">
        <v>89</v>
      </c>
      <c r="AX156" s="14" t="s">
        <v>237</v>
      </c>
      <c r="BD156" s="160" t="e">
        <f>IF(#REF!="základná",J156,0)</f>
        <v>#REF!</v>
      </c>
      <c r="BE156" s="160" t="e">
        <f>IF(#REF!="znížená",J156,0)</f>
        <v>#REF!</v>
      </c>
      <c r="BF156" s="160" t="e">
        <f>IF(#REF!="zákl. prenesená",J156,0)</f>
        <v>#REF!</v>
      </c>
      <c r="BG156" s="160" t="e">
        <f>IF(#REF!="zníž. prenesená",J156,0)</f>
        <v>#REF!</v>
      </c>
      <c r="BH156" s="160" t="e">
        <f>IF(#REF!="nulová",J156,0)</f>
        <v>#REF!</v>
      </c>
      <c r="BI156" s="14" t="s">
        <v>89</v>
      </c>
      <c r="BJ156" s="160">
        <f t="shared" si="4"/>
        <v>0</v>
      </c>
      <c r="BK156" s="14" t="s">
        <v>243</v>
      </c>
      <c r="BL156" s="159" t="s">
        <v>2071</v>
      </c>
    </row>
    <row r="157" spans="1:64" s="2" customFormat="1" ht="33" customHeight="1" x14ac:dyDescent="0.2">
      <c r="A157" s="182"/>
      <c r="B157" s="146"/>
      <c r="C157" s="147" t="s">
        <v>262</v>
      </c>
      <c r="D157" s="147" t="s">
        <v>240</v>
      </c>
      <c r="E157" s="148" t="s">
        <v>4893</v>
      </c>
      <c r="F157" s="149" t="s">
        <v>2072</v>
      </c>
      <c r="G157" s="150" t="s">
        <v>491</v>
      </c>
      <c r="H157" s="151">
        <v>18.126000000000001</v>
      </c>
      <c r="I157" s="152"/>
      <c r="J157" s="153">
        <f t="shared" si="0"/>
        <v>0</v>
      </c>
      <c r="K157" s="154"/>
      <c r="L157" s="30"/>
      <c r="M157" s="155" t="s">
        <v>1</v>
      </c>
      <c r="N157" s="54"/>
      <c r="O157" s="157">
        <f t="shared" si="1"/>
        <v>0</v>
      </c>
      <c r="P157" s="157">
        <v>0</v>
      </c>
      <c r="Q157" s="157">
        <f t="shared" si="2"/>
        <v>0</v>
      </c>
      <c r="R157" s="157">
        <v>0</v>
      </c>
      <c r="S157" s="158">
        <f t="shared" si="3"/>
        <v>0</v>
      </c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Q157" s="159" t="s">
        <v>243</v>
      </c>
      <c r="AS157" s="159" t="s">
        <v>240</v>
      </c>
      <c r="AT157" s="159" t="s">
        <v>89</v>
      </c>
      <c r="AX157" s="14" t="s">
        <v>237</v>
      </c>
      <c r="BD157" s="160" t="e">
        <f>IF(#REF!="základná",J157,0)</f>
        <v>#REF!</v>
      </c>
      <c r="BE157" s="160" t="e">
        <f>IF(#REF!="znížená",J157,0)</f>
        <v>#REF!</v>
      </c>
      <c r="BF157" s="160" t="e">
        <f>IF(#REF!="zákl. prenesená",J157,0)</f>
        <v>#REF!</v>
      </c>
      <c r="BG157" s="160" t="e">
        <f>IF(#REF!="zníž. prenesená",J157,0)</f>
        <v>#REF!</v>
      </c>
      <c r="BH157" s="160" t="e">
        <f>IF(#REF!="nulová",J157,0)</f>
        <v>#REF!</v>
      </c>
      <c r="BI157" s="14" t="s">
        <v>89</v>
      </c>
      <c r="BJ157" s="160">
        <f t="shared" si="4"/>
        <v>0</v>
      </c>
      <c r="BK157" s="14" t="s">
        <v>243</v>
      </c>
      <c r="BL157" s="159" t="s">
        <v>2073</v>
      </c>
    </row>
    <row r="158" spans="1:64" s="2" customFormat="1" ht="16.5" customHeight="1" x14ac:dyDescent="0.2">
      <c r="A158" s="182"/>
      <c r="B158" s="146"/>
      <c r="C158" s="161" t="s">
        <v>257</v>
      </c>
      <c r="D158" s="161" t="s">
        <v>310</v>
      </c>
      <c r="E158" s="162" t="s">
        <v>4894</v>
      </c>
      <c r="F158" s="163" t="s">
        <v>2074</v>
      </c>
      <c r="G158" s="164" t="s">
        <v>266</v>
      </c>
      <c r="H158" s="165">
        <v>29.908000000000001</v>
      </c>
      <c r="I158" s="166"/>
      <c r="J158" s="167">
        <f t="shared" si="0"/>
        <v>0</v>
      </c>
      <c r="K158" s="168"/>
      <c r="L158" s="169"/>
      <c r="M158" s="170" t="s">
        <v>1</v>
      </c>
      <c r="N158" s="54"/>
      <c r="O158" s="157">
        <f t="shared" si="1"/>
        <v>0</v>
      </c>
      <c r="P158" s="157">
        <v>1</v>
      </c>
      <c r="Q158" s="157">
        <f t="shared" si="2"/>
        <v>29.908000000000001</v>
      </c>
      <c r="R158" s="157">
        <v>0</v>
      </c>
      <c r="S158" s="158">
        <f t="shared" si="3"/>
        <v>0</v>
      </c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Q158" s="159" t="s">
        <v>262</v>
      </c>
      <c r="AS158" s="159" t="s">
        <v>310</v>
      </c>
      <c r="AT158" s="159" t="s">
        <v>89</v>
      </c>
      <c r="AX158" s="14" t="s">
        <v>237</v>
      </c>
      <c r="BD158" s="160" t="e">
        <f>IF(#REF!="základná",J158,0)</f>
        <v>#REF!</v>
      </c>
      <c r="BE158" s="160" t="e">
        <f>IF(#REF!="znížená",J158,0)</f>
        <v>#REF!</v>
      </c>
      <c r="BF158" s="160" t="e">
        <f>IF(#REF!="zákl. prenesená",J158,0)</f>
        <v>#REF!</v>
      </c>
      <c r="BG158" s="160" t="e">
        <f>IF(#REF!="zníž. prenesená",J158,0)</f>
        <v>#REF!</v>
      </c>
      <c r="BH158" s="160" t="e">
        <f>IF(#REF!="nulová",J158,0)</f>
        <v>#REF!</v>
      </c>
      <c r="BI158" s="14" t="s">
        <v>89</v>
      </c>
      <c r="BJ158" s="160">
        <f t="shared" si="4"/>
        <v>0</v>
      </c>
      <c r="BK158" s="14" t="s">
        <v>243</v>
      </c>
      <c r="BL158" s="159" t="s">
        <v>2075</v>
      </c>
    </row>
    <row r="159" spans="1:64" s="12" customFormat="1" ht="22.95" customHeight="1" x14ac:dyDescent="0.25">
      <c r="B159" s="134"/>
      <c r="D159" s="135" t="s">
        <v>76</v>
      </c>
      <c r="E159" s="144" t="s">
        <v>89</v>
      </c>
      <c r="F159" s="144" t="s">
        <v>1298</v>
      </c>
      <c r="I159" s="137"/>
      <c r="J159" s="145">
        <f>BJ159</f>
        <v>0</v>
      </c>
      <c r="L159" s="134"/>
      <c r="M159" s="138"/>
      <c r="N159" s="139"/>
      <c r="O159" s="140">
        <f>SUM(O160:O171)</f>
        <v>0</v>
      </c>
      <c r="P159" s="139"/>
      <c r="Q159" s="140">
        <f>SUM(Q160:Q171)</f>
        <v>102.52054403</v>
      </c>
      <c r="R159" s="139"/>
      <c r="S159" s="141">
        <f>SUM(S160:S171)</f>
        <v>0</v>
      </c>
      <c r="AQ159" s="135" t="s">
        <v>83</v>
      </c>
      <c r="AS159" s="142" t="s">
        <v>76</v>
      </c>
      <c r="AT159" s="142" t="s">
        <v>83</v>
      </c>
      <c r="AX159" s="135" t="s">
        <v>237</v>
      </c>
      <c r="BJ159" s="143">
        <f>SUM(BJ160:BJ171)</f>
        <v>0</v>
      </c>
    </row>
    <row r="160" spans="1:64" s="2" customFormat="1" ht="21.75" customHeight="1" x14ac:dyDescent="0.2">
      <c r="A160" s="182"/>
      <c r="B160" s="146"/>
      <c r="C160" s="147" t="s">
        <v>268</v>
      </c>
      <c r="D160" s="147" t="s">
        <v>240</v>
      </c>
      <c r="E160" s="148" t="s">
        <v>4895</v>
      </c>
      <c r="F160" s="149" t="s">
        <v>1299</v>
      </c>
      <c r="G160" s="150" t="s">
        <v>491</v>
      </c>
      <c r="H160" s="151">
        <v>22.657</v>
      </c>
      <c r="I160" s="152"/>
      <c r="J160" s="153">
        <f t="shared" ref="J160:J171" si="5">ROUND(I160*H160,2)</f>
        <v>0</v>
      </c>
      <c r="K160" s="154"/>
      <c r="L160" s="30"/>
      <c r="M160" s="155" t="s">
        <v>1</v>
      </c>
      <c r="N160" s="54"/>
      <c r="O160" s="157">
        <f t="shared" ref="O160:O171" si="6">N160*H160</f>
        <v>0</v>
      </c>
      <c r="P160" s="157">
        <v>2.0699999999999998</v>
      </c>
      <c r="Q160" s="157">
        <f t="shared" ref="Q160:Q171" si="7">P160*H160</f>
        <v>46.899989999999995</v>
      </c>
      <c r="R160" s="157">
        <v>0</v>
      </c>
      <c r="S160" s="158">
        <f t="shared" ref="S160:S171" si="8">R160*H160</f>
        <v>0</v>
      </c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Q160" s="159" t="s">
        <v>243</v>
      </c>
      <c r="AS160" s="159" t="s">
        <v>240</v>
      </c>
      <c r="AT160" s="159" t="s">
        <v>89</v>
      </c>
      <c r="AX160" s="14" t="s">
        <v>237</v>
      </c>
      <c r="BD160" s="160" t="e">
        <f>IF(#REF!="základná",J160,0)</f>
        <v>#REF!</v>
      </c>
      <c r="BE160" s="160" t="e">
        <f>IF(#REF!="znížená",J160,0)</f>
        <v>#REF!</v>
      </c>
      <c r="BF160" s="160" t="e">
        <f>IF(#REF!="zákl. prenesená",J160,0)</f>
        <v>#REF!</v>
      </c>
      <c r="BG160" s="160" t="e">
        <f>IF(#REF!="zníž. prenesená",J160,0)</f>
        <v>#REF!</v>
      </c>
      <c r="BH160" s="160" t="e">
        <f>IF(#REF!="nulová",J160,0)</f>
        <v>#REF!</v>
      </c>
      <c r="BI160" s="14" t="s">
        <v>89</v>
      </c>
      <c r="BJ160" s="160">
        <f t="shared" ref="BJ160:BJ171" si="9">ROUND(I160*H160,2)</f>
        <v>0</v>
      </c>
      <c r="BK160" s="14" t="s">
        <v>243</v>
      </c>
      <c r="BL160" s="159" t="s">
        <v>2076</v>
      </c>
    </row>
    <row r="161" spans="1:64" s="2" customFormat="1" ht="16.5" customHeight="1" x14ac:dyDescent="0.2">
      <c r="A161" s="182"/>
      <c r="B161" s="146"/>
      <c r="C161" s="147" t="s">
        <v>271</v>
      </c>
      <c r="D161" s="147" t="s">
        <v>240</v>
      </c>
      <c r="E161" s="148" t="s">
        <v>4896</v>
      </c>
      <c r="F161" s="149" t="s">
        <v>2077</v>
      </c>
      <c r="G161" s="150" t="s">
        <v>491</v>
      </c>
      <c r="H161" s="151">
        <v>0.42599999999999999</v>
      </c>
      <c r="I161" s="152"/>
      <c r="J161" s="153">
        <f t="shared" si="5"/>
        <v>0</v>
      </c>
      <c r="K161" s="154"/>
      <c r="L161" s="30"/>
      <c r="M161" s="155" t="s">
        <v>1</v>
      </c>
      <c r="N161" s="54"/>
      <c r="O161" s="157">
        <f t="shared" si="6"/>
        <v>0</v>
      </c>
      <c r="P161" s="157">
        <v>2.19407</v>
      </c>
      <c r="Q161" s="157">
        <f t="shared" si="7"/>
        <v>0.93467381999999999</v>
      </c>
      <c r="R161" s="157">
        <v>0</v>
      </c>
      <c r="S161" s="158">
        <f t="shared" si="8"/>
        <v>0</v>
      </c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Q161" s="159" t="s">
        <v>243</v>
      </c>
      <c r="AS161" s="159" t="s">
        <v>240</v>
      </c>
      <c r="AT161" s="159" t="s">
        <v>89</v>
      </c>
      <c r="AX161" s="14" t="s">
        <v>237</v>
      </c>
      <c r="BD161" s="160" t="e">
        <f>IF(#REF!="základná",J161,0)</f>
        <v>#REF!</v>
      </c>
      <c r="BE161" s="160" t="e">
        <f>IF(#REF!="znížená",J161,0)</f>
        <v>#REF!</v>
      </c>
      <c r="BF161" s="160" t="e">
        <f>IF(#REF!="zákl. prenesená",J161,0)</f>
        <v>#REF!</v>
      </c>
      <c r="BG161" s="160" t="e">
        <f>IF(#REF!="zníž. prenesená",J161,0)</f>
        <v>#REF!</v>
      </c>
      <c r="BH161" s="160" t="e">
        <f>IF(#REF!="nulová",J161,0)</f>
        <v>#REF!</v>
      </c>
      <c r="BI161" s="14" t="s">
        <v>89</v>
      </c>
      <c r="BJ161" s="160">
        <f t="shared" si="9"/>
        <v>0</v>
      </c>
      <c r="BK161" s="14" t="s">
        <v>243</v>
      </c>
      <c r="BL161" s="159" t="s">
        <v>2078</v>
      </c>
    </row>
    <row r="162" spans="1:64" s="2" customFormat="1" ht="21.75" customHeight="1" x14ac:dyDescent="0.2">
      <c r="A162" s="182"/>
      <c r="B162" s="146"/>
      <c r="C162" s="147" t="s">
        <v>274</v>
      </c>
      <c r="D162" s="147" t="s">
        <v>240</v>
      </c>
      <c r="E162" s="148" t="s">
        <v>4897</v>
      </c>
      <c r="F162" s="149" t="s">
        <v>2079</v>
      </c>
      <c r="G162" s="150" t="s">
        <v>491</v>
      </c>
      <c r="H162" s="151">
        <v>15.885999999999999</v>
      </c>
      <c r="I162" s="152"/>
      <c r="J162" s="153">
        <f t="shared" si="5"/>
        <v>0</v>
      </c>
      <c r="K162" s="154"/>
      <c r="L162" s="30"/>
      <c r="M162" s="155" t="s">
        <v>1</v>
      </c>
      <c r="N162" s="54"/>
      <c r="O162" s="157">
        <f t="shared" si="6"/>
        <v>0</v>
      </c>
      <c r="P162" s="157">
        <v>2.4157199999999999</v>
      </c>
      <c r="Q162" s="157">
        <f t="shared" si="7"/>
        <v>38.376127919999995</v>
      </c>
      <c r="R162" s="157">
        <v>0</v>
      </c>
      <c r="S162" s="158">
        <f t="shared" si="8"/>
        <v>0</v>
      </c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Q162" s="159" t="s">
        <v>243</v>
      </c>
      <c r="AS162" s="159" t="s">
        <v>240</v>
      </c>
      <c r="AT162" s="159" t="s">
        <v>89</v>
      </c>
      <c r="AX162" s="14" t="s">
        <v>237</v>
      </c>
      <c r="BD162" s="160" t="e">
        <f>IF(#REF!="základná",J162,0)</f>
        <v>#REF!</v>
      </c>
      <c r="BE162" s="160" t="e">
        <f>IF(#REF!="znížená",J162,0)</f>
        <v>#REF!</v>
      </c>
      <c r="BF162" s="160" t="e">
        <f>IF(#REF!="zákl. prenesená",J162,0)</f>
        <v>#REF!</v>
      </c>
      <c r="BG162" s="160" t="e">
        <f>IF(#REF!="zníž. prenesená",J162,0)</f>
        <v>#REF!</v>
      </c>
      <c r="BH162" s="160" t="e">
        <f>IF(#REF!="nulová",J162,0)</f>
        <v>#REF!</v>
      </c>
      <c r="BI162" s="14" t="s">
        <v>89</v>
      </c>
      <c r="BJ162" s="160">
        <f t="shared" si="9"/>
        <v>0</v>
      </c>
      <c r="BK162" s="14" t="s">
        <v>243</v>
      </c>
      <c r="BL162" s="159" t="s">
        <v>2080</v>
      </c>
    </row>
    <row r="163" spans="1:64" s="2" customFormat="1" ht="21.75" customHeight="1" x14ac:dyDescent="0.2">
      <c r="A163" s="182"/>
      <c r="B163" s="146"/>
      <c r="C163" s="147" t="s">
        <v>277</v>
      </c>
      <c r="D163" s="147" t="s">
        <v>240</v>
      </c>
      <c r="E163" s="148" t="s">
        <v>4898</v>
      </c>
      <c r="F163" s="149" t="s">
        <v>2081</v>
      </c>
      <c r="G163" s="150" t="s">
        <v>242</v>
      </c>
      <c r="H163" s="151">
        <v>5.6319999999999997</v>
      </c>
      <c r="I163" s="152"/>
      <c r="J163" s="153">
        <f t="shared" si="5"/>
        <v>0</v>
      </c>
      <c r="K163" s="154"/>
      <c r="L163" s="30"/>
      <c r="M163" s="155" t="s">
        <v>1</v>
      </c>
      <c r="N163" s="54"/>
      <c r="O163" s="157">
        <f t="shared" si="6"/>
        <v>0</v>
      </c>
      <c r="P163" s="157">
        <v>6.7000000000000002E-4</v>
      </c>
      <c r="Q163" s="157">
        <f t="shared" si="7"/>
        <v>3.7734399999999999E-3</v>
      </c>
      <c r="R163" s="157">
        <v>0</v>
      </c>
      <c r="S163" s="158">
        <f t="shared" si="8"/>
        <v>0</v>
      </c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Q163" s="159" t="s">
        <v>243</v>
      </c>
      <c r="AS163" s="159" t="s">
        <v>240</v>
      </c>
      <c r="AT163" s="159" t="s">
        <v>89</v>
      </c>
      <c r="AX163" s="14" t="s">
        <v>237</v>
      </c>
      <c r="BD163" s="160" t="e">
        <f>IF(#REF!="základná",J163,0)</f>
        <v>#REF!</v>
      </c>
      <c r="BE163" s="160" t="e">
        <f>IF(#REF!="znížená",J163,0)</f>
        <v>#REF!</v>
      </c>
      <c r="BF163" s="160" t="e">
        <f>IF(#REF!="zákl. prenesená",J163,0)</f>
        <v>#REF!</v>
      </c>
      <c r="BG163" s="160" t="e">
        <f>IF(#REF!="zníž. prenesená",J163,0)</f>
        <v>#REF!</v>
      </c>
      <c r="BH163" s="160" t="e">
        <f>IF(#REF!="nulová",J163,0)</f>
        <v>#REF!</v>
      </c>
      <c r="BI163" s="14" t="s">
        <v>89</v>
      </c>
      <c r="BJ163" s="160">
        <f t="shared" si="9"/>
        <v>0</v>
      </c>
      <c r="BK163" s="14" t="s">
        <v>243</v>
      </c>
      <c r="BL163" s="159" t="s">
        <v>2082</v>
      </c>
    </row>
    <row r="164" spans="1:64" s="2" customFormat="1" ht="21.75" customHeight="1" x14ac:dyDescent="0.2">
      <c r="A164" s="182"/>
      <c r="B164" s="146"/>
      <c r="C164" s="147" t="s">
        <v>280</v>
      </c>
      <c r="D164" s="147" t="s">
        <v>240</v>
      </c>
      <c r="E164" s="148" t="s">
        <v>4899</v>
      </c>
      <c r="F164" s="149" t="s">
        <v>2083</v>
      </c>
      <c r="G164" s="150" t="s">
        <v>242</v>
      </c>
      <c r="H164" s="151">
        <v>5.6319999999999997</v>
      </c>
      <c r="I164" s="152"/>
      <c r="J164" s="153">
        <f t="shared" si="5"/>
        <v>0</v>
      </c>
      <c r="K164" s="154"/>
      <c r="L164" s="30"/>
      <c r="M164" s="155" t="s">
        <v>1</v>
      </c>
      <c r="N164" s="54"/>
      <c r="O164" s="157">
        <f t="shared" si="6"/>
        <v>0</v>
      </c>
      <c r="P164" s="157">
        <v>0</v>
      </c>
      <c r="Q164" s="157">
        <f t="shared" si="7"/>
        <v>0</v>
      </c>
      <c r="R164" s="157">
        <v>0</v>
      </c>
      <c r="S164" s="158">
        <f t="shared" si="8"/>
        <v>0</v>
      </c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Q164" s="159" t="s">
        <v>243</v>
      </c>
      <c r="AS164" s="159" t="s">
        <v>240</v>
      </c>
      <c r="AT164" s="159" t="s">
        <v>89</v>
      </c>
      <c r="AX164" s="14" t="s">
        <v>237</v>
      </c>
      <c r="BD164" s="160" t="e">
        <f>IF(#REF!="základná",J164,0)</f>
        <v>#REF!</v>
      </c>
      <c r="BE164" s="160" t="e">
        <f>IF(#REF!="znížená",J164,0)</f>
        <v>#REF!</v>
      </c>
      <c r="BF164" s="160" t="e">
        <f>IF(#REF!="zákl. prenesená",J164,0)</f>
        <v>#REF!</v>
      </c>
      <c r="BG164" s="160" t="e">
        <f>IF(#REF!="zníž. prenesená",J164,0)</f>
        <v>#REF!</v>
      </c>
      <c r="BH164" s="160" t="e">
        <f>IF(#REF!="nulová",J164,0)</f>
        <v>#REF!</v>
      </c>
      <c r="BI164" s="14" t="s">
        <v>89</v>
      </c>
      <c r="BJ164" s="160">
        <f t="shared" si="9"/>
        <v>0</v>
      </c>
      <c r="BK164" s="14" t="s">
        <v>243</v>
      </c>
      <c r="BL164" s="159" t="s">
        <v>2084</v>
      </c>
    </row>
    <row r="165" spans="1:64" s="2" customFormat="1" ht="16.5" customHeight="1" x14ac:dyDescent="0.2">
      <c r="A165" s="182"/>
      <c r="B165" s="146"/>
      <c r="C165" s="147" t="s">
        <v>283</v>
      </c>
      <c r="D165" s="147" t="s">
        <v>240</v>
      </c>
      <c r="E165" s="148" t="s">
        <v>4900</v>
      </c>
      <c r="F165" s="149" t="s">
        <v>2085</v>
      </c>
      <c r="G165" s="150" t="s">
        <v>266</v>
      </c>
      <c r="H165" s="151">
        <v>0.183</v>
      </c>
      <c r="I165" s="152"/>
      <c r="J165" s="153">
        <f t="shared" si="5"/>
        <v>0</v>
      </c>
      <c r="K165" s="154"/>
      <c r="L165" s="30"/>
      <c r="M165" s="155" t="s">
        <v>1</v>
      </c>
      <c r="N165" s="54"/>
      <c r="O165" s="157">
        <f t="shared" si="6"/>
        <v>0</v>
      </c>
      <c r="P165" s="157">
        <v>1.01895</v>
      </c>
      <c r="Q165" s="157">
        <f t="shared" si="7"/>
        <v>0.18646784999999999</v>
      </c>
      <c r="R165" s="157">
        <v>0</v>
      </c>
      <c r="S165" s="158">
        <f t="shared" si="8"/>
        <v>0</v>
      </c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Q165" s="159" t="s">
        <v>243</v>
      </c>
      <c r="AS165" s="159" t="s">
        <v>240</v>
      </c>
      <c r="AT165" s="159" t="s">
        <v>89</v>
      </c>
      <c r="AX165" s="14" t="s">
        <v>237</v>
      </c>
      <c r="BD165" s="160" t="e">
        <f>IF(#REF!="základná",J165,0)</f>
        <v>#REF!</v>
      </c>
      <c r="BE165" s="160" t="e">
        <f>IF(#REF!="znížená",J165,0)</f>
        <v>#REF!</v>
      </c>
      <c r="BF165" s="160" t="e">
        <f>IF(#REF!="zákl. prenesená",J165,0)</f>
        <v>#REF!</v>
      </c>
      <c r="BG165" s="160" t="e">
        <f>IF(#REF!="zníž. prenesená",J165,0)</f>
        <v>#REF!</v>
      </c>
      <c r="BH165" s="160" t="e">
        <f>IF(#REF!="nulová",J165,0)</f>
        <v>#REF!</v>
      </c>
      <c r="BI165" s="14" t="s">
        <v>89</v>
      </c>
      <c r="BJ165" s="160">
        <f t="shared" si="9"/>
        <v>0</v>
      </c>
      <c r="BK165" s="14" t="s">
        <v>243</v>
      </c>
      <c r="BL165" s="159" t="s">
        <v>2086</v>
      </c>
    </row>
    <row r="166" spans="1:64" s="2" customFormat="1" ht="33" customHeight="1" x14ac:dyDescent="0.2">
      <c r="A166" s="182"/>
      <c r="B166" s="146"/>
      <c r="C166" s="147" t="s">
        <v>286</v>
      </c>
      <c r="D166" s="147" t="s">
        <v>240</v>
      </c>
      <c r="E166" s="148" t="s">
        <v>4901</v>
      </c>
      <c r="F166" s="149" t="s">
        <v>2087</v>
      </c>
      <c r="G166" s="150" t="s">
        <v>242</v>
      </c>
      <c r="H166" s="151">
        <v>261.74</v>
      </c>
      <c r="I166" s="152"/>
      <c r="J166" s="153">
        <f t="shared" si="5"/>
        <v>0</v>
      </c>
      <c r="K166" s="154"/>
      <c r="L166" s="30"/>
      <c r="M166" s="155" t="s">
        <v>1</v>
      </c>
      <c r="N166" s="54"/>
      <c r="O166" s="157">
        <f t="shared" si="6"/>
        <v>0</v>
      </c>
      <c r="P166" s="157">
        <v>4.9399999999999999E-3</v>
      </c>
      <c r="Q166" s="157">
        <f t="shared" si="7"/>
        <v>1.2929956</v>
      </c>
      <c r="R166" s="157">
        <v>0</v>
      </c>
      <c r="S166" s="158">
        <f t="shared" si="8"/>
        <v>0</v>
      </c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Q166" s="159" t="s">
        <v>243</v>
      </c>
      <c r="AS166" s="159" t="s">
        <v>240</v>
      </c>
      <c r="AT166" s="159" t="s">
        <v>89</v>
      </c>
      <c r="AX166" s="14" t="s">
        <v>237</v>
      </c>
      <c r="BD166" s="160" t="e">
        <f>IF(#REF!="základná",J166,0)</f>
        <v>#REF!</v>
      </c>
      <c r="BE166" s="160" t="e">
        <f>IF(#REF!="znížená",J166,0)</f>
        <v>#REF!</v>
      </c>
      <c r="BF166" s="160" t="e">
        <f>IF(#REF!="zákl. prenesená",J166,0)</f>
        <v>#REF!</v>
      </c>
      <c r="BG166" s="160" t="e">
        <f>IF(#REF!="zníž. prenesená",J166,0)</f>
        <v>#REF!</v>
      </c>
      <c r="BH166" s="160" t="e">
        <f>IF(#REF!="nulová",J166,0)</f>
        <v>#REF!</v>
      </c>
      <c r="BI166" s="14" t="s">
        <v>89</v>
      </c>
      <c r="BJ166" s="160">
        <f t="shared" si="9"/>
        <v>0</v>
      </c>
      <c r="BK166" s="14" t="s">
        <v>243</v>
      </c>
      <c r="BL166" s="159" t="s">
        <v>2088</v>
      </c>
    </row>
    <row r="167" spans="1:64" s="2" customFormat="1" ht="33" customHeight="1" x14ac:dyDescent="0.2">
      <c r="A167" s="182"/>
      <c r="B167" s="146"/>
      <c r="C167" s="147" t="s">
        <v>291</v>
      </c>
      <c r="D167" s="147" t="s">
        <v>240</v>
      </c>
      <c r="E167" s="148" t="s">
        <v>4902</v>
      </c>
      <c r="F167" s="149" t="s">
        <v>2089</v>
      </c>
      <c r="G167" s="150" t="s">
        <v>491</v>
      </c>
      <c r="H167" s="151">
        <v>2.262</v>
      </c>
      <c r="I167" s="152"/>
      <c r="J167" s="153">
        <f t="shared" si="5"/>
        <v>0</v>
      </c>
      <c r="K167" s="154"/>
      <c r="L167" s="30"/>
      <c r="M167" s="155" t="s">
        <v>1</v>
      </c>
      <c r="N167" s="54"/>
      <c r="O167" s="157">
        <f t="shared" si="6"/>
        <v>0</v>
      </c>
      <c r="P167" s="157">
        <v>2.16499</v>
      </c>
      <c r="Q167" s="157">
        <f t="shared" si="7"/>
        <v>4.8972073800000002</v>
      </c>
      <c r="R167" s="157">
        <v>0</v>
      </c>
      <c r="S167" s="158">
        <f t="shared" si="8"/>
        <v>0</v>
      </c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Q167" s="159" t="s">
        <v>243</v>
      </c>
      <c r="AS167" s="159" t="s">
        <v>240</v>
      </c>
      <c r="AT167" s="159" t="s">
        <v>89</v>
      </c>
      <c r="AX167" s="14" t="s">
        <v>237</v>
      </c>
      <c r="BD167" s="160" t="e">
        <f>IF(#REF!="základná",J167,0)</f>
        <v>#REF!</v>
      </c>
      <c r="BE167" s="160" t="e">
        <f>IF(#REF!="znížená",J167,0)</f>
        <v>#REF!</v>
      </c>
      <c r="BF167" s="160" t="e">
        <f>IF(#REF!="zákl. prenesená",J167,0)</f>
        <v>#REF!</v>
      </c>
      <c r="BG167" s="160" t="e">
        <f>IF(#REF!="zníž. prenesená",J167,0)</f>
        <v>#REF!</v>
      </c>
      <c r="BH167" s="160" t="e">
        <f>IF(#REF!="nulová",J167,0)</f>
        <v>#REF!</v>
      </c>
      <c r="BI167" s="14" t="s">
        <v>89</v>
      </c>
      <c r="BJ167" s="160">
        <f t="shared" si="9"/>
        <v>0</v>
      </c>
      <c r="BK167" s="14" t="s">
        <v>243</v>
      </c>
      <c r="BL167" s="159" t="s">
        <v>2090</v>
      </c>
    </row>
    <row r="168" spans="1:64" s="2" customFormat="1" ht="21.75" customHeight="1" x14ac:dyDescent="0.2">
      <c r="A168" s="182"/>
      <c r="B168" s="146"/>
      <c r="C168" s="147" t="s">
        <v>294</v>
      </c>
      <c r="D168" s="147" t="s">
        <v>240</v>
      </c>
      <c r="E168" s="148" t="s">
        <v>4903</v>
      </c>
      <c r="F168" s="149" t="s">
        <v>2091</v>
      </c>
      <c r="G168" s="150" t="s">
        <v>491</v>
      </c>
      <c r="H168" s="151">
        <v>4.0759999999999996</v>
      </c>
      <c r="I168" s="152"/>
      <c r="J168" s="153">
        <f t="shared" si="5"/>
        <v>0</v>
      </c>
      <c r="K168" s="154"/>
      <c r="L168" s="30"/>
      <c r="M168" s="155" t="s">
        <v>1</v>
      </c>
      <c r="N168" s="54"/>
      <c r="O168" s="157">
        <f t="shared" si="6"/>
        <v>0</v>
      </c>
      <c r="P168" s="157">
        <v>2.4157199999999999</v>
      </c>
      <c r="Q168" s="157">
        <f t="shared" si="7"/>
        <v>9.846474719999998</v>
      </c>
      <c r="R168" s="157">
        <v>0</v>
      </c>
      <c r="S168" s="158">
        <f t="shared" si="8"/>
        <v>0</v>
      </c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Q168" s="159" t="s">
        <v>243</v>
      </c>
      <c r="AS168" s="159" t="s">
        <v>240</v>
      </c>
      <c r="AT168" s="159" t="s">
        <v>89</v>
      </c>
      <c r="AX168" s="14" t="s">
        <v>237</v>
      </c>
      <c r="BD168" s="160" t="e">
        <f>IF(#REF!="základná",J168,0)</f>
        <v>#REF!</v>
      </c>
      <c r="BE168" s="160" t="e">
        <f>IF(#REF!="znížená",J168,0)</f>
        <v>#REF!</v>
      </c>
      <c r="BF168" s="160" t="e">
        <f>IF(#REF!="zákl. prenesená",J168,0)</f>
        <v>#REF!</v>
      </c>
      <c r="BG168" s="160" t="e">
        <f>IF(#REF!="zníž. prenesená",J168,0)</f>
        <v>#REF!</v>
      </c>
      <c r="BH168" s="160" t="e">
        <f>IF(#REF!="nulová",J168,0)</f>
        <v>#REF!</v>
      </c>
      <c r="BI168" s="14" t="s">
        <v>89</v>
      </c>
      <c r="BJ168" s="160">
        <f t="shared" si="9"/>
        <v>0</v>
      </c>
      <c r="BK168" s="14" t="s">
        <v>243</v>
      </c>
      <c r="BL168" s="159" t="s">
        <v>2092</v>
      </c>
    </row>
    <row r="169" spans="1:64" s="2" customFormat="1" ht="21.75" customHeight="1" x14ac:dyDescent="0.2">
      <c r="A169" s="182"/>
      <c r="B169" s="146"/>
      <c r="C169" s="147" t="s">
        <v>297</v>
      </c>
      <c r="D169" s="147" t="s">
        <v>240</v>
      </c>
      <c r="E169" s="148" t="s">
        <v>4904</v>
      </c>
      <c r="F169" s="149" t="s">
        <v>2093</v>
      </c>
      <c r="G169" s="150" t="s">
        <v>242</v>
      </c>
      <c r="H169" s="151">
        <v>3.99</v>
      </c>
      <c r="I169" s="152"/>
      <c r="J169" s="153">
        <f t="shared" si="5"/>
        <v>0</v>
      </c>
      <c r="K169" s="154"/>
      <c r="L169" s="30"/>
      <c r="M169" s="155" t="s">
        <v>1</v>
      </c>
      <c r="N169" s="54"/>
      <c r="O169" s="157">
        <f t="shared" si="6"/>
        <v>0</v>
      </c>
      <c r="P169" s="157">
        <v>6.7000000000000002E-4</v>
      </c>
      <c r="Q169" s="157">
        <f t="shared" si="7"/>
        <v>2.6733000000000004E-3</v>
      </c>
      <c r="R169" s="157">
        <v>0</v>
      </c>
      <c r="S169" s="158">
        <f t="shared" si="8"/>
        <v>0</v>
      </c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Q169" s="159" t="s">
        <v>243</v>
      </c>
      <c r="AS169" s="159" t="s">
        <v>240</v>
      </c>
      <c r="AT169" s="159" t="s">
        <v>89</v>
      </c>
      <c r="AX169" s="14" t="s">
        <v>237</v>
      </c>
      <c r="BD169" s="160" t="e">
        <f>IF(#REF!="základná",J169,0)</f>
        <v>#REF!</v>
      </c>
      <c r="BE169" s="160" t="e">
        <f>IF(#REF!="znížená",J169,0)</f>
        <v>#REF!</v>
      </c>
      <c r="BF169" s="160" t="e">
        <f>IF(#REF!="zákl. prenesená",J169,0)</f>
        <v>#REF!</v>
      </c>
      <c r="BG169" s="160" t="e">
        <f>IF(#REF!="zníž. prenesená",J169,0)</f>
        <v>#REF!</v>
      </c>
      <c r="BH169" s="160" t="e">
        <f>IF(#REF!="nulová",J169,0)</f>
        <v>#REF!</v>
      </c>
      <c r="BI169" s="14" t="s">
        <v>89</v>
      </c>
      <c r="BJ169" s="160">
        <f t="shared" si="9"/>
        <v>0</v>
      </c>
      <c r="BK169" s="14" t="s">
        <v>243</v>
      </c>
      <c r="BL169" s="159" t="s">
        <v>2094</v>
      </c>
    </row>
    <row r="170" spans="1:64" s="2" customFormat="1" ht="21.75" customHeight="1" x14ac:dyDescent="0.2">
      <c r="A170" s="182"/>
      <c r="B170" s="146"/>
      <c r="C170" s="147" t="s">
        <v>7</v>
      </c>
      <c r="D170" s="147" t="s">
        <v>240</v>
      </c>
      <c r="E170" s="148" t="s">
        <v>4905</v>
      </c>
      <c r="F170" s="149" t="s">
        <v>2095</v>
      </c>
      <c r="G170" s="150" t="s">
        <v>242</v>
      </c>
      <c r="H170" s="151">
        <v>3.99</v>
      </c>
      <c r="I170" s="152"/>
      <c r="J170" s="153">
        <f t="shared" si="5"/>
        <v>0</v>
      </c>
      <c r="K170" s="154"/>
      <c r="L170" s="30"/>
      <c r="M170" s="155" t="s">
        <v>1</v>
      </c>
      <c r="N170" s="54"/>
      <c r="O170" s="157">
        <f t="shared" si="6"/>
        <v>0</v>
      </c>
      <c r="P170" s="157">
        <v>0</v>
      </c>
      <c r="Q170" s="157">
        <f t="shared" si="7"/>
        <v>0</v>
      </c>
      <c r="R170" s="157">
        <v>0</v>
      </c>
      <c r="S170" s="158">
        <f t="shared" si="8"/>
        <v>0</v>
      </c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Q170" s="159" t="s">
        <v>243</v>
      </c>
      <c r="AS170" s="159" t="s">
        <v>240</v>
      </c>
      <c r="AT170" s="159" t="s">
        <v>89</v>
      </c>
      <c r="AX170" s="14" t="s">
        <v>237</v>
      </c>
      <c r="BD170" s="160" t="e">
        <f>IF(#REF!="základná",J170,0)</f>
        <v>#REF!</v>
      </c>
      <c r="BE170" s="160" t="e">
        <f>IF(#REF!="znížená",J170,0)</f>
        <v>#REF!</v>
      </c>
      <c r="BF170" s="160" t="e">
        <f>IF(#REF!="zákl. prenesená",J170,0)</f>
        <v>#REF!</v>
      </c>
      <c r="BG170" s="160" t="e">
        <f>IF(#REF!="zníž. prenesená",J170,0)</f>
        <v>#REF!</v>
      </c>
      <c r="BH170" s="160" t="e">
        <f>IF(#REF!="nulová",J170,0)</f>
        <v>#REF!</v>
      </c>
      <c r="BI170" s="14" t="s">
        <v>89</v>
      </c>
      <c r="BJ170" s="160">
        <f t="shared" si="9"/>
        <v>0</v>
      </c>
      <c r="BK170" s="14" t="s">
        <v>243</v>
      </c>
      <c r="BL170" s="159" t="s">
        <v>2096</v>
      </c>
    </row>
    <row r="171" spans="1:64" s="2" customFormat="1" ht="33" customHeight="1" x14ac:dyDescent="0.2">
      <c r="A171" s="182"/>
      <c r="B171" s="146"/>
      <c r="C171" s="147" t="s">
        <v>305</v>
      </c>
      <c r="D171" s="147" t="s">
        <v>240</v>
      </c>
      <c r="E171" s="148" t="s">
        <v>4906</v>
      </c>
      <c r="F171" s="149" t="s">
        <v>2097</v>
      </c>
      <c r="G171" s="150" t="s">
        <v>266</v>
      </c>
      <c r="H171" s="151">
        <v>0.08</v>
      </c>
      <c r="I171" s="152"/>
      <c r="J171" s="153">
        <f t="shared" si="5"/>
        <v>0</v>
      </c>
      <c r="K171" s="154"/>
      <c r="L171" s="30"/>
      <c r="M171" s="155" t="s">
        <v>1</v>
      </c>
      <c r="N171" s="54"/>
      <c r="O171" s="157">
        <f t="shared" si="6"/>
        <v>0</v>
      </c>
      <c r="P171" s="157">
        <v>1.002</v>
      </c>
      <c r="Q171" s="157">
        <f t="shared" si="7"/>
        <v>8.0159999999999995E-2</v>
      </c>
      <c r="R171" s="157">
        <v>0</v>
      </c>
      <c r="S171" s="158">
        <f t="shared" si="8"/>
        <v>0</v>
      </c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Q171" s="159" t="s">
        <v>243</v>
      </c>
      <c r="AS171" s="159" t="s">
        <v>240</v>
      </c>
      <c r="AT171" s="159" t="s">
        <v>89</v>
      </c>
      <c r="AX171" s="14" t="s">
        <v>237</v>
      </c>
      <c r="BD171" s="160" t="e">
        <f>IF(#REF!="základná",J171,0)</f>
        <v>#REF!</v>
      </c>
      <c r="BE171" s="160" t="e">
        <f>IF(#REF!="znížená",J171,0)</f>
        <v>#REF!</v>
      </c>
      <c r="BF171" s="160" t="e">
        <f>IF(#REF!="zákl. prenesená",J171,0)</f>
        <v>#REF!</v>
      </c>
      <c r="BG171" s="160" t="e">
        <f>IF(#REF!="zníž. prenesená",J171,0)</f>
        <v>#REF!</v>
      </c>
      <c r="BH171" s="160" t="e">
        <f>IF(#REF!="nulová",J171,0)</f>
        <v>#REF!</v>
      </c>
      <c r="BI171" s="14" t="s">
        <v>89</v>
      </c>
      <c r="BJ171" s="160">
        <f t="shared" si="9"/>
        <v>0</v>
      </c>
      <c r="BK171" s="14" t="s">
        <v>243</v>
      </c>
      <c r="BL171" s="159" t="s">
        <v>2098</v>
      </c>
    </row>
    <row r="172" spans="1:64" s="12" customFormat="1" ht="22.95" customHeight="1" x14ac:dyDescent="0.25">
      <c r="B172" s="134"/>
      <c r="D172" s="135" t="s">
        <v>76</v>
      </c>
      <c r="E172" s="144" t="s">
        <v>247</v>
      </c>
      <c r="F172" s="144" t="s">
        <v>1315</v>
      </c>
      <c r="I172" s="137"/>
      <c r="J172" s="145">
        <f>BJ172</f>
        <v>0</v>
      </c>
      <c r="L172" s="134"/>
      <c r="M172" s="138"/>
      <c r="N172" s="139"/>
      <c r="O172" s="140">
        <f>SUM(O173:O184)</f>
        <v>0</v>
      </c>
      <c r="P172" s="139"/>
      <c r="Q172" s="140">
        <f>SUM(Q173:Q184)</f>
        <v>33.865845100000001</v>
      </c>
      <c r="R172" s="139"/>
      <c r="S172" s="141">
        <f>SUM(S173:S184)</f>
        <v>0</v>
      </c>
      <c r="AQ172" s="135" t="s">
        <v>83</v>
      </c>
      <c r="AS172" s="142" t="s">
        <v>76</v>
      </c>
      <c r="AT172" s="142" t="s">
        <v>83</v>
      </c>
      <c r="AX172" s="135" t="s">
        <v>237</v>
      </c>
      <c r="BJ172" s="143">
        <f>SUM(BJ173:BJ184)</f>
        <v>0</v>
      </c>
    </row>
    <row r="173" spans="1:64" s="2" customFormat="1" ht="21.75" customHeight="1" x14ac:dyDescent="0.2">
      <c r="A173" s="182"/>
      <c r="B173" s="146"/>
      <c r="C173" s="147" t="s">
        <v>309</v>
      </c>
      <c r="D173" s="147" t="s">
        <v>240</v>
      </c>
      <c r="E173" s="148" t="s">
        <v>4907</v>
      </c>
      <c r="F173" s="149" t="s">
        <v>500</v>
      </c>
      <c r="G173" s="150" t="s">
        <v>491</v>
      </c>
      <c r="H173" s="151">
        <v>31.443999999999999</v>
      </c>
      <c r="I173" s="152"/>
      <c r="J173" s="153">
        <f t="shared" ref="J173:J184" si="10">ROUND(I173*H173,2)</f>
        <v>0</v>
      </c>
      <c r="K173" s="154"/>
      <c r="L173" s="30"/>
      <c r="M173" s="155" t="s">
        <v>1</v>
      </c>
      <c r="N173" s="54"/>
      <c r="O173" s="157">
        <f t="shared" ref="O173:O184" si="11">N173*H173</f>
        <v>0</v>
      </c>
      <c r="P173" s="157">
        <v>0.67198999999999998</v>
      </c>
      <c r="Q173" s="157">
        <f t="shared" ref="Q173:Q184" si="12">P173*H173</f>
        <v>21.13005356</v>
      </c>
      <c r="R173" s="157">
        <v>0</v>
      </c>
      <c r="S173" s="158">
        <f t="shared" ref="S173:S184" si="13">R173*H173</f>
        <v>0</v>
      </c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Q173" s="159" t="s">
        <v>243</v>
      </c>
      <c r="AS173" s="159" t="s">
        <v>240</v>
      </c>
      <c r="AT173" s="159" t="s">
        <v>89</v>
      </c>
      <c r="AX173" s="14" t="s">
        <v>237</v>
      </c>
      <c r="BD173" s="160" t="e">
        <f>IF(#REF!="základná",J173,0)</f>
        <v>#REF!</v>
      </c>
      <c r="BE173" s="160" t="e">
        <f>IF(#REF!="znížená",J173,0)</f>
        <v>#REF!</v>
      </c>
      <c r="BF173" s="160" t="e">
        <f>IF(#REF!="zákl. prenesená",J173,0)</f>
        <v>#REF!</v>
      </c>
      <c r="BG173" s="160" t="e">
        <f>IF(#REF!="zníž. prenesená",J173,0)</f>
        <v>#REF!</v>
      </c>
      <c r="BH173" s="160" t="e">
        <f>IF(#REF!="nulová",J173,0)</f>
        <v>#REF!</v>
      </c>
      <c r="BI173" s="14" t="s">
        <v>89</v>
      </c>
      <c r="BJ173" s="160">
        <f t="shared" ref="BJ173:BJ184" si="14">ROUND(I173*H173,2)</f>
        <v>0</v>
      </c>
      <c r="BK173" s="14" t="s">
        <v>243</v>
      </c>
      <c r="BL173" s="159" t="s">
        <v>2099</v>
      </c>
    </row>
    <row r="174" spans="1:64" s="2" customFormat="1" ht="21.75" customHeight="1" x14ac:dyDescent="0.2">
      <c r="A174" s="182"/>
      <c r="B174" s="146"/>
      <c r="C174" s="147" t="s">
        <v>314</v>
      </c>
      <c r="D174" s="147" t="s">
        <v>240</v>
      </c>
      <c r="E174" s="148" t="s">
        <v>4908</v>
      </c>
      <c r="F174" s="149" t="s">
        <v>2100</v>
      </c>
      <c r="G174" s="150" t="s">
        <v>491</v>
      </c>
      <c r="H174" s="151">
        <v>2.41</v>
      </c>
      <c r="I174" s="152"/>
      <c r="J174" s="153">
        <f t="shared" si="10"/>
        <v>0</v>
      </c>
      <c r="K174" s="154"/>
      <c r="L174" s="30"/>
      <c r="M174" s="155" t="s">
        <v>1</v>
      </c>
      <c r="N174" s="54"/>
      <c r="O174" s="157">
        <f t="shared" si="11"/>
        <v>0</v>
      </c>
      <c r="P174" s="157">
        <v>0.60894000000000004</v>
      </c>
      <c r="Q174" s="157">
        <f t="shared" si="12"/>
        <v>1.4675454000000001</v>
      </c>
      <c r="R174" s="157">
        <v>0</v>
      </c>
      <c r="S174" s="158">
        <f t="shared" si="13"/>
        <v>0</v>
      </c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Q174" s="159" t="s">
        <v>243</v>
      </c>
      <c r="AS174" s="159" t="s">
        <v>240</v>
      </c>
      <c r="AT174" s="159" t="s">
        <v>89</v>
      </c>
      <c r="AX174" s="14" t="s">
        <v>237</v>
      </c>
      <c r="BD174" s="160" t="e">
        <f>IF(#REF!="základná",J174,0)</f>
        <v>#REF!</v>
      </c>
      <c r="BE174" s="160" t="e">
        <f>IF(#REF!="znížená",J174,0)</f>
        <v>#REF!</v>
      </c>
      <c r="BF174" s="160" t="e">
        <f>IF(#REF!="zákl. prenesená",J174,0)</f>
        <v>#REF!</v>
      </c>
      <c r="BG174" s="160" t="e">
        <f>IF(#REF!="zníž. prenesená",J174,0)</f>
        <v>#REF!</v>
      </c>
      <c r="BH174" s="160" t="e">
        <f>IF(#REF!="nulová",J174,0)</f>
        <v>#REF!</v>
      </c>
      <c r="BI174" s="14" t="s">
        <v>89</v>
      </c>
      <c r="BJ174" s="160">
        <f t="shared" si="14"/>
        <v>0</v>
      </c>
      <c r="BK174" s="14" t="s">
        <v>243</v>
      </c>
      <c r="BL174" s="159" t="s">
        <v>2101</v>
      </c>
    </row>
    <row r="175" spans="1:64" s="2" customFormat="1" ht="33" customHeight="1" x14ac:dyDescent="0.2">
      <c r="A175" s="182"/>
      <c r="B175" s="146"/>
      <c r="C175" s="147" t="s">
        <v>317</v>
      </c>
      <c r="D175" s="147" t="s">
        <v>240</v>
      </c>
      <c r="E175" s="148" t="s">
        <v>4909</v>
      </c>
      <c r="F175" s="149" t="s">
        <v>2102</v>
      </c>
      <c r="G175" s="150" t="s">
        <v>491</v>
      </c>
      <c r="H175" s="151">
        <v>6.8000000000000005E-2</v>
      </c>
      <c r="I175" s="152"/>
      <c r="J175" s="153">
        <f t="shared" si="10"/>
        <v>0</v>
      </c>
      <c r="K175" s="154"/>
      <c r="L175" s="30"/>
      <c r="M175" s="155" t="s">
        <v>1</v>
      </c>
      <c r="N175" s="54"/>
      <c r="O175" s="157">
        <f t="shared" si="11"/>
        <v>0</v>
      </c>
      <c r="P175" s="157">
        <v>0.84748999999999997</v>
      </c>
      <c r="Q175" s="157">
        <f t="shared" si="12"/>
        <v>5.7629320000000005E-2</v>
      </c>
      <c r="R175" s="157">
        <v>0</v>
      </c>
      <c r="S175" s="158">
        <f t="shared" si="13"/>
        <v>0</v>
      </c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Q175" s="159" t="s">
        <v>243</v>
      </c>
      <c r="AS175" s="159" t="s">
        <v>240</v>
      </c>
      <c r="AT175" s="159" t="s">
        <v>89</v>
      </c>
      <c r="AX175" s="14" t="s">
        <v>237</v>
      </c>
      <c r="BD175" s="160" t="e">
        <f>IF(#REF!="základná",J175,0)</f>
        <v>#REF!</v>
      </c>
      <c r="BE175" s="160" t="e">
        <f>IF(#REF!="znížená",J175,0)</f>
        <v>#REF!</v>
      </c>
      <c r="BF175" s="160" t="e">
        <f>IF(#REF!="zákl. prenesená",J175,0)</f>
        <v>#REF!</v>
      </c>
      <c r="BG175" s="160" t="e">
        <f>IF(#REF!="zníž. prenesená",J175,0)</f>
        <v>#REF!</v>
      </c>
      <c r="BH175" s="160" t="e">
        <f>IF(#REF!="nulová",J175,0)</f>
        <v>#REF!</v>
      </c>
      <c r="BI175" s="14" t="s">
        <v>89</v>
      </c>
      <c r="BJ175" s="160">
        <f t="shared" si="14"/>
        <v>0</v>
      </c>
      <c r="BK175" s="14" t="s">
        <v>243</v>
      </c>
      <c r="BL175" s="159" t="s">
        <v>2103</v>
      </c>
    </row>
    <row r="176" spans="1:64" s="2" customFormat="1" ht="21.75" customHeight="1" x14ac:dyDescent="0.2">
      <c r="A176" s="182"/>
      <c r="B176" s="146"/>
      <c r="C176" s="147" t="s">
        <v>320</v>
      </c>
      <c r="D176" s="189" t="s">
        <v>240</v>
      </c>
      <c r="E176" s="148" t="s">
        <v>4910</v>
      </c>
      <c r="F176" s="149" t="s">
        <v>4911</v>
      </c>
      <c r="G176" s="150" t="s">
        <v>307</v>
      </c>
      <c r="H176" s="151">
        <v>4</v>
      </c>
      <c r="I176" s="152"/>
      <c r="J176" s="153">
        <f t="shared" si="10"/>
        <v>0</v>
      </c>
      <c r="K176" s="154"/>
      <c r="L176" s="30"/>
      <c r="M176" s="155" t="s">
        <v>1</v>
      </c>
      <c r="N176" s="54"/>
      <c r="O176" s="157">
        <f t="shared" si="11"/>
        <v>0</v>
      </c>
      <c r="P176" s="157">
        <v>1.4919999999999999E-2</v>
      </c>
      <c r="Q176" s="157">
        <f t="shared" si="12"/>
        <v>5.9679999999999997E-2</v>
      </c>
      <c r="R176" s="157">
        <v>0</v>
      </c>
      <c r="S176" s="158">
        <f t="shared" si="13"/>
        <v>0</v>
      </c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Q176" s="159" t="s">
        <v>243</v>
      </c>
      <c r="AS176" s="159" t="s">
        <v>240</v>
      </c>
      <c r="AT176" s="159" t="s">
        <v>89</v>
      </c>
      <c r="AX176" s="14" t="s">
        <v>237</v>
      </c>
      <c r="BD176" s="160" t="e">
        <f>IF(#REF!="základná",J176,0)</f>
        <v>#REF!</v>
      </c>
      <c r="BE176" s="160" t="e">
        <f>IF(#REF!="znížená",J176,0)</f>
        <v>#REF!</v>
      </c>
      <c r="BF176" s="160" t="e">
        <f>IF(#REF!="zákl. prenesená",J176,0)</f>
        <v>#REF!</v>
      </c>
      <c r="BG176" s="160" t="e">
        <f>IF(#REF!="zníž. prenesená",J176,0)</f>
        <v>#REF!</v>
      </c>
      <c r="BH176" s="160" t="e">
        <f>IF(#REF!="nulová",J176,0)</f>
        <v>#REF!</v>
      </c>
      <c r="BI176" s="14" t="s">
        <v>89</v>
      </c>
      <c r="BJ176" s="160">
        <f t="shared" si="14"/>
        <v>0</v>
      </c>
      <c r="BK176" s="14" t="s">
        <v>243</v>
      </c>
      <c r="BL176" s="159" t="s">
        <v>4912</v>
      </c>
    </row>
    <row r="177" spans="1:64" s="2" customFormat="1" ht="21.75" customHeight="1" x14ac:dyDescent="0.2">
      <c r="A177" s="182"/>
      <c r="B177" s="146"/>
      <c r="C177" s="147" t="s">
        <v>323</v>
      </c>
      <c r="D177" s="147" t="s">
        <v>240</v>
      </c>
      <c r="E177" s="148" t="s">
        <v>4913</v>
      </c>
      <c r="F177" s="149" t="s">
        <v>2104</v>
      </c>
      <c r="G177" s="150" t="s">
        <v>307</v>
      </c>
      <c r="H177" s="151">
        <v>2</v>
      </c>
      <c r="I177" s="152"/>
      <c r="J177" s="153">
        <f t="shared" si="10"/>
        <v>0</v>
      </c>
      <c r="K177" s="154"/>
      <c r="L177" s="30"/>
      <c r="M177" s="155" t="s">
        <v>1</v>
      </c>
      <c r="N177" s="54"/>
      <c r="O177" s="157">
        <f t="shared" si="11"/>
        <v>0</v>
      </c>
      <c r="P177" s="157">
        <v>1.9130000000000001E-2</v>
      </c>
      <c r="Q177" s="157">
        <f t="shared" si="12"/>
        <v>3.8260000000000002E-2</v>
      </c>
      <c r="R177" s="157">
        <v>0</v>
      </c>
      <c r="S177" s="158">
        <f t="shared" si="13"/>
        <v>0</v>
      </c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Q177" s="159" t="s">
        <v>243</v>
      </c>
      <c r="AS177" s="159" t="s">
        <v>240</v>
      </c>
      <c r="AT177" s="159" t="s">
        <v>89</v>
      </c>
      <c r="AX177" s="14" t="s">
        <v>237</v>
      </c>
      <c r="BD177" s="160" t="e">
        <f>IF(#REF!="základná",J177,0)</f>
        <v>#REF!</v>
      </c>
      <c r="BE177" s="160" t="e">
        <f>IF(#REF!="znížená",J177,0)</f>
        <v>#REF!</v>
      </c>
      <c r="BF177" s="160" t="e">
        <f>IF(#REF!="zákl. prenesená",J177,0)</f>
        <v>#REF!</v>
      </c>
      <c r="BG177" s="160" t="e">
        <f>IF(#REF!="zníž. prenesená",J177,0)</f>
        <v>#REF!</v>
      </c>
      <c r="BH177" s="160" t="e">
        <f>IF(#REF!="nulová",J177,0)</f>
        <v>#REF!</v>
      </c>
      <c r="BI177" s="14" t="s">
        <v>89</v>
      </c>
      <c r="BJ177" s="160">
        <f t="shared" si="14"/>
        <v>0</v>
      </c>
      <c r="BK177" s="14" t="s">
        <v>243</v>
      </c>
      <c r="BL177" s="159" t="s">
        <v>2105</v>
      </c>
    </row>
    <row r="178" spans="1:64" s="2" customFormat="1" ht="21.75" customHeight="1" x14ac:dyDescent="0.2">
      <c r="A178" s="182"/>
      <c r="B178" s="146"/>
      <c r="C178" s="147" t="s">
        <v>326</v>
      </c>
      <c r="D178" s="189" t="s">
        <v>240</v>
      </c>
      <c r="E178" s="148" t="s">
        <v>4914</v>
      </c>
      <c r="F178" s="149" t="s">
        <v>2106</v>
      </c>
      <c r="G178" s="150" t="s">
        <v>307</v>
      </c>
      <c r="H178" s="151">
        <v>6</v>
      </c>
      <c r="I178" s="152"/>
      <c r="J178" s="153">
        <f t="shared" si="10"/>
        <v>0</v>
      </c>
      <c r="K178" s="154"/>
      <c r="L178" s="30"/>
      <c r="M178" s="155" t="s">
        <v>1</v>
      </c>
      <c r="N178" s="54"/>
      <c r="O178" s="157">
        <f t="shared" si="11"/>
        <v>0</v>
      </c>
      <c r="P178" s="157">
        <v>2.273E-2</v>
      </c>
      <c r="Q178" s="157">
        <f t="shared" si="12"/>
        <v>0.13638</v>
      </c>
      <c r="R178" s="157">
        <v>0</v>
      </c>
      <c r="S178" s="158">
        <f t="shared" si="13"/>
        <v>0</v>
      </c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Q178" s="159" t="s">
        <v>243</v>
      </c>
      <c r="AS178" s="159" t="s">
        <v>240</v>
      </c>
      <c r="AT178" s="159" t="s">
        <v>89</v>
      </c>
      <c r="AX178" s="14" t="s">
        <v>237</v>
      </c>
      <c r="BD178" s="160" t="e">
        <f>IF(#REF!="základná",J178,0)</f>
        <v>#REF!</v>
      </c>
      <c r="BE178" s="160" t="e">
        <f>IF(#REF!="znížená",J178,0)</f>
        <v>#REF!</v>
      </c>
      <c r="BF178" s="160" t="e">
        <f>IF(#REF!="zákl. prenesená",J178,0)</f>
        <v>#REF!</v>
      </c>
      <c r="BG178" s="160" t="e">
        <f>IF(#REF!="zníž. prenesená",J178,0)</f>
        <v>#REF!</v>
      </c>
      <c r="BH178" s="160" t="e">
        <f>IF(#REF!="nulová",J178,0)</f>
        <v>#REF!</v>
      </c>
      <c r="BI178" s="14" t="s">
        <v>89</v>
      </c>
      <c r="BJ178" s="160">
        <f t="shared" si="14"/>
        <v>0</v>
      </c>
      <c r="BK178" s="14" t="s">
        <v>243</v>
      </c>
      <c r="BL178" s="159" t="s">
        <v>4915</v>
      </c>
    </row>
    <row r="179" spans="1:64" s="2" customFormat="1" ht="21.75" customHeight="1" x14ac:dyDescent="0.2">
      <c r="A179" s="182"/>
      <c r="B179" s="146"/>
      <c r="C179" s="147" t="s">
        <v>329</v>
      </c>
      <c r="D179" s="147" t="s">
        <v>240</v>
      </c>
      <c r="E179" s="148" t="s">
        <v>4916</v>
      </c>
      <c r="F179" s="149" t="s">
        <v>2107</v>
      </c>
      <c r="G179" s="150" t="s">
        <v>307</v>
      </c>
      <c r="H179" s="151">
        <v>2</v>
      </c>
      <c r="I179" s="152"/>
      <c r="J179" s="153">
        <f t="shared" si="10"/>
        <v>0</v>
      </c>
      <c r="K179" s="154"/>
      <c r="L179" s="30"/>
      <c r="M179" s="155" t="s">
        <v>1</v>
      </c>
      <c r="N179" s="54"/>
      <c r="O179" s="157">
        <f t="shared" si="11"/>
        <v>0</v>
      </c>
      <c r="P179" s="157">
        <v>3.415E-2</v>
      </c>
      <c r="Q179" s="157">
        <f t="shared" si="12"/>
        <v>6.83E-2</v>
      </c>
      <c r="R179" s="157">
        <v>0</v>
      </c>
      <c r="S179" s="158">
        <f t="shared" si="13"/>
        <v>0</v>
      </c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Q179" s="159" t="s">
        <v>243</v>
      </c>
      <c r="AS179" s="159" t="s">
        <v>240</v>
      </c>
      <c r="AT179" s="159" t="s">
        <v>89</v>
      </c>
      <c r="AX179" s="14" t="s">
        <v>237</v>
      </c>
      <c r="BD179" s="160" t="e">
        <f>IF(#REF!="základná",J179,0)</f>
        <v>#REF!</v>
      </c>
      <c r="BE179" s="160" t="e">
        <f>IF(#REF!="znížená",J179,0)</f>
        <v>#REF!</v>
      </c>
      <c r="BF179" s="160" t="e">
        <f>IF(#REF!="zákl. prenesená",J179,0)</f>
        <v>#REF!</v>
      </c>
      <c r="BG179" s="160" t="e">
        <f>IF(#REF!="zníž. prenesená",J179,0)</f>
        <v>#REF!</v>
      </c>
      <c r="BH179" s="160" t="e">
        <f>IF(#REF!="nulová",J179,0)</f>
        <v>#REF!</v>
      </c>
      <c r="BI179" s="14" t="s">
        <v>89</v>
      </c>
      <c r="BJ179" s="160">
        <f t="shared" si="14"/>
        <v>0</v>
      </c>
      <c r="BK179" s="14" t="s">
        <v>243</v>
      </c>
      <c r="BL179" s="159" t="s">
        <v>2108</v>
      </c>
    </row>
    <row r="180" spans="1:64" s="2" customFormat="1" ht="21.75" customHeight="1" x14ac:dyDescent="0.2">
      <c r="A180" s="182"/>
      <c r="B180" s="146"/>
      <c r="C180" s="147" t="s">
        <v>332</v>
      </c>
      <c r="D180" s="147" t="s">
        <v>240</v>
      </c>
      <c r="E180" s="148" t="s">
        <v>4917</v>
      </c>
      <c r="F180" s="149" t="s">
        <v>2109</v>
      </c>
      <c r="G180" s="150" t="s">
        <v>307</v>
      </c>
      <c r="H180" s="151">
        <v>10</v>
      </c>
      <c r="I180" s="152"/>
      <c r="J180" s="153">
        <f t="shared" si="10"/>
        <v>0</v>
      </c>
      <c r="K180" s="154"/>
      <c r="L180" s="30"/>
      <c r="M180" s="155" t="s">
        <v>1</v>
      </c>
      <c r="N180" s="54"/>
      <c r="O180" s="157">
        <f t="shared" si="11"/>
        <v>0</v>
      </c>
      <c r="P180" s="157">
        <v>5.8540000000000002E-2</v>
      </c>
      <c r="Q180" s="157">
        <f t="shared" si="12"/>
        <v>0.58540000000000003</v>
      </c>
      <c r="R180" s="157">
        <v>0</v>
      </c>
      <c r="S180" s="158">
        <f t="shared" si="13"/>
        <v>0</v>
      </c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Q180" s="159" t="s">
        <v>243</v>
      </c>
      <c r="AS180" s="159" t="s">
        <v>240</v>
      </c>
      <c r="AT180" s="159" t="s">
        <v>89</v>
      </c>
      <c r="AX180" s="14" t="s">
        <v>237</v>
      </c>
      <c r="BD180" s="160" t="e">
        <f>IF(#REF!="základná",J180,0)</f>
        <v>#REF!</v>
      </c>
      <c r="BE180" s="160" t="e">
        <f>IF(#REF!="znížená",J180,0)</f>
        <v>#REF!</v>
      </c>
      <c r="BF180" s="160" t="e">
        <f>IF(#REF!="zákl. prenesená",J180,0)</f>
        <v>#REF!</v>
      </c>
      <c r="BG180" s="160" t="e">
        <f>IF(#REF!="zníž. prenesená",J180,0)</f>
        <v>#REF!</v>
      </c>
      <c r="BH180" s="160" t="e">
        <f>IF(#REF!="nulová",J180,0)</f>
        <v>#REF!</v>
      </c>
      <c r="BI180" s="14" t="s">
        <v>89</v>
      </c>
      <c r="BJ180" s="160">
        <f t="shared" si="14"/>
        <v>0</v>
      </c>
      <c r="BK180" s="14" t="s">
        <v>243</v>
      </c>
      <c r="BL180" s="159" t="s">
        <v>2110</v>
      </c>
    </row>
    <row r="181" spans="1:64" s="2" customFormat="1" ht="21.75" customHeight="1" x14ac:dyDescent="0.2">
      <c r="A181" s="182"/>
      <c r="B181" s="146"/>
      <c r="C181" s="147" t="s">
        <v>335</v>
      </c>
      <c r="D181" s="147" t="s">
        <v>240</v>
      </c>
      <c r="E181" s="148" t="s">
        <v>4918</v>
      </c>
      <c r="F181" s="149" t="s">
        <v>2111</v>
      </c>
      <c r="G181" s="150" t="s">
        <v>307</v>
      </c>
      <c r="H181" s="151">
        <v>7</v>
      </c>
      <c r="I181" s="152"/>
      <c r="J181" s="153">
        <f t="shared" si="10"/>
        <v>0</v>
      </c>
      <c r="K181" s="154"/>
      <c r="L181" s="30"/>
      <c r="M181" s="155" t="s">
        <v>1</v>
      </c>
      <c r="N181" s="54"/>
      <c r="O181" s="157">
        <f t="shared" si="11"/>
        <v>0</v>
      </c>
      <c r="P181" s="157">
        <v>2.0049999999999998E-2</v>
      </c>
      <c r="Q181" s="157">
        <f t="shared" si="12"/>
        <v>0.14034999999999997</v>
      </c>
      <c r="R181" s="157">
        <v>0</v>
      </c>
      <c r="S181" s="158">
        <f t="shared" si="13"/>
        <v>0</v>
      </c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Q181" s="159" t="s">
        <v>243</v>
      </c>
      <c r="AS181" s="159" t="s">
        <v>240</v>
      </c>
      <c r="AT181" s="159" t="s">
        <v>89</v>
      </c>
      <c r="AX181" s="14" t="s">
        <v>237</v>
      </c>
      <c r="BD181" s="160" t="e">
        <f>IF(#REF!="základná",J181,0)</f>
        <v>#REF!</v>
      </c>
      <c r="BE181" s="160" t="e">
        <f>IF(#REF!="znížená",J181,0)</f>
        <v>#REF!</v>
      </c>
      <c r="BF181" s="160" t="e">
        <f>IF(#REF!="zákl. prenesená",J181,0)</f>
        <v>#REF!</v>
      </c>
      <c r="BG181" s="160" t="e">
        <f>IF(#REF!="zníž. prenesená",J181,0)</f>
        <v>#REF!</v>
      </c>
      <c r="BH181" s="160" t="e">
        <f>IF(#REF!="nulová",J181,0)</f>
        <v>#REF!</v>
      </c>
      <c r="BI181" s="14" t="s">
        <v>89</v>
      </c>
      <c r="BJ181" s="160">
        <f t="shared" si="14"/>
        <v>0</v>
      </c>
      <c r="BK181" s="14" t="s">
        <v>243</v>
      </c>
      <c r="BL181" s="159" t="s">
        <v>2112</v>
      </c>
    </row>
    <row r="182" spans="1:64" s="2" customFormat="1" ht="21.75" customHeight="1" x14ac:dyDescent="0.2">
      <c r="A182" s="182"/>
      <c r="B182" s="146"/>
      <c r="C182" s="147" t="s">
        <v>338</v>
      </c>
      <c r="D182" s="147" t="s">
        <v>240</v>
      </c>
      <c r="E182" s="148" t="s">
        <v>4919</v>
      </c>
      <c r="F182" s="149" t="s">
        <v>2113</v>
      </c>
      <c r="G182" s="150" t="s">
        <v>307</v>
      </c>
      <c r="H182" s="151">
        <v>1</v>
      </c>
      <c r="I182" s="152"/>
      <c r="J182" s="153">
        <f t="shared" si="10"/>
        <v>0</v>
      </c>
      <c r="K182" s="154"/>
      <c r="L182" s="30"/>
      <c r="M182" s="155" t="s">
        <v>1</v>
      </c>
      <c r="N182" s="54"/>
      <c r="O182" s="157">
        <f t="shared" si="11"/>
        <v>0</v>
      </c>
      <c r="P182" s="157">
        <v>9.7290000000000001E-2</v>
      </c>
      <c r="Q182" s="157">
        <f t="shared" si="12"/>
        <v>9.7290000000000001E-2</v>
      </c>
      <c r="R182" s="157">
        <v>0</v>
      </c>
      <c r="S182" s="158">
        <f t="shared" si="13"/>
        <v>0</v>
      </c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Q182" s="159" t="s">
        <v>243</v>
      </c>
      <c r="AS182" s="159" t="s">
        <v>240</v>
      </c>
      <c r="AT182" s="159" t="s">
        <v>89</v>
      </c>
      <c r="AX182" s="14" t="s">
        <v>237</v>
      </c>
      <c r="BD182" s="160" t="e">
        <f>IF(#REF!="základná",J182,0)</f>
        <v>#REF!</v>
      </c>
      <c r="BE182" s="160" t="e">
        <f>IF(#REF!="znížená",J182,0)</f>
        <v>#REF!</v>
      </c>
      <c r="BF182" s="160" t="e">
        <f>IF(#REF!="zákl. prenesená",J182,0)</f>
        <v>#REF!</v>
      </c>
      <c r="BG182" s="160" t="e">
        <f>IF(#REF!="zníž. prenesená",J182,0)</f>
        <v>#REF!</v>
      </c>
      <c r="BH182" s="160" t="e">
        <f>IF(#REF!="nulová",J182,0)</f>
        <v>#REF!</v>
      </c>
      <c r="BI182" s="14" t="s">
        <v>89</v>
      </c>
      <c r="BJ182" s="160">
        <f t="shared" si="14"/>
        <v>0</v>
      </c>
      <c r="BK182" s="14" t="s">
        <v>243</v>
      </c>
      <c r="BL182" s="159" t="s">
        <v>2114</v>
      </c>
    </row>
    <row r="183" spans="1:64" s="2" customFormat="1" ht="21.75" customHeight="1" x14ac:dyDescent="0.2">
      <c r="A183" s="182"/>
      <c r="B183" s="146"/>
      <c r="C183" s="147" t="s">
        <v>312</v>
      </c>
      <c r="D183" s="147" t="s">
        <v>240</v>
      </c>
      <c r="E183" s="148" t="s">
        <v>4920</v>
      </c>
      <c r="F183" s="149" t="s">
        <v>2115</v>
      </c>
      <c r="G183" s="150" t="s">
        <v>242</v>
      </c>
      <c r="H183" s="151">
        <v>89.778000000000006</v>
      </c>
      <c r="I183" s="152"/>
      <c r="J183" s="153">
        <f t="shared" si="10"/>
        <v>0</v>
      </c>
      <c r="K183" s="154"/>
      <c r="L183" s="30"/>
      <c r="M183" s="155" t="s">
        <v>1</v>
      </c>
      <c r="N183" s="54"/>
      <c r="O183" s="157">
        <f t="shared" si="11"/>
        <v>0</v>
      </c>
      <c r="P183" s="157">
        <v>0.11069</v>
      </c>
      <c r="Q183" s="157">
        <f t="shared" si="12"/>
        <v>9.9375268200000004</v>
      </c>
      <c r="R183" s="157">
        <v>0</v>
      </c>
      <c r="S183" s="158">
        <f t="shared" si="13"/>
        <v>0</v>
      </c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Q183" s="159" t="s">
        <v>243</v>
      </c>
      <c r="AS183" s="159" t="s">
        <v>240</v>
      </c>
      <c r="AT183" s="159" t="s">
        <v>89</v>
      </c>
      <c r="AX183" s="14" t="s">
        <v>237</v>
      </c>
      <c r="BD183" s="160" t="e">
        <f>IF(#REF!="základná",J183,0)</f>
        <v>#REF!</v>
      </c>
      <c r="BE183" s="160" t="e">
        <f>IF(#REF!="znížená",J183,0)</f>
        <v>#REF!</v>
      </c>
      <c r="BF183" s="160" t="e">
        <f>IF(#REF!="zákl. prenesená",J183,0)</f>
        <v>#REF!</v>
      </c>
      <c r="BG183" s="160" t="e">
        <f>IF(#REF!="zníž. prenesená",J183,0)</f>
        <v>#REF!</v>
      </c>
      <c r="BH183" s="160" t="e">
        <f>IF(#REF!="nulová",J183,0)</f>
        <v>#REF!</v>
      </c>
      <c r="BI183" s="14" t="s">
        <v>89</v>
      </c>
      <c r="BJ183" s="160">
        <f t="shared" si="14"/>
        <v>0</v>
      </c>
      <c r="BK183" s="14" t="s">
        <v>243</v>
      </c>
      <c r="BL183" s="159" t="s">
        <v>2116</v>
      </c>
    </row>
    <row r="184" spans="1:64" s="2" customFormat="1" ht="21.75" customHeight="1" x14ac:dyDescent="0.2">
      <c r="A184" s="182"/>
      <c r="B184" s="146"/>
      <c r="C184" s="147" t="s">
        <v>344</v>
      </c>
      <c r="D184" s="147" t="s">
        <v>240</v>
      </c>
      <c r="E184" s="148" t="s">
        <v>4921</v>
      </c>
      <c r="F184" s="149" t="s">
        <v>2117</v>
      </c>
      <c r="G184" s="150" t="s">
        <v>242</v>
      </c>
      <c r="H184" s="151">
        <v>1</v>
      </c>
      <c r="I184" s="152"/>
      <c r="J184" s="153">
        <f t="shared" si="10"/>
        <v>0</v>
      </c>
      <c r="K184" s="154"/>
      <c r="L184" s="30"/>
      <c r="M184" s="155" t="s">
        <v>1</v>
      </c>
      <c r="N184" s="54"/>
      <c r="O184" s="157">
        <f t="shared" si="11"/>
        <v>0</v>
      </c>
      <c r="P184" s="157">
        <v>0.14743000000000001</v>
      </c>
      <c r="Q184" s="157">
        <f t="shared" si="12"/>
        <v>0.14743000000000001</v>
      </c>
      <c r="R184" s="157">
        <v>0</v>
      </c>
      <c r="S184" s="158">
        <f t="shared" si="13"/>
        <v>0</v>
      </c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Q184" s="159" t="s">
        <v>243</v>
      </c>
      <c r="AS184" s="159" t="s">
        <v>240</v>
      </c>
      <c r="AT184" s="159" t="s">
        <v>89</v>
      </c>
      <c r="AX184" s="14" t="s">
        <v>237</v>
      </c>
      <c r="BD184" s="160" t="e">
        <f>IF(#REF!="základná",J184,0)</f>
        <v>#REF!</v>
      </c>
      <c r="BE184" s="160" t="e">
        <f>IF(#REF!="znížená",J184,0)</f>
        <v>#REF!</v>
      </c>
      <c r="BF184" s="160" t="e">
        <f>IF(#REF!="zákl. prenesená",J184,0)</f>
        <v>#REF!</v>
      </c>
      <c r="BG184" s="160" t="e">
        <f>IF(#REF!="zníž. prenesená",J184,0)</f>
        <v>#REF!</v>
      </c>
      <c r="BH184" s="160" t="e">
        <f>IF(#REF!="nulová",J184,0)</f>
        <v>#REF!</v>
      </c>
      <c r="BI184" s="14" t="s">
        <v>89</v>
      </c>
      <c r="BJ184" s="160">
        <f t="shared" si="14"/>
        <v>0</v>
      </c>
      <c r="BK184" s="14" t="s">
        <v>243</v>
      </c>
      <c r="BL184" s="159" t="s">
        <v>2118</v>
      </c>
    </row>
    <row r="185" spans="1:64" s="12" customFormat="1" ht="22.95" customHeight="1" x14ac:dyDescent="0.25">
      <c r="B185" s="134"/>
      <c r="D185" s="135" t="s">
        <v>76</v>
      </c>
      <c r="E185" s="144" t="s">
        <v>243</v>
      </c>
      <c r="F185" s="144" t="s">
        <v>1336</v>
      </c>
      <c r="I185" s="137"/>
      <c r="J185" s="145">
        <f>BJ185</f>
        <v>0</v>
      </c>
      <c r="L185" s="134"/>
      <c r="M185" s="138"/>
      <c r="N185" s="139"/>
      <c r="O185" s="140">
        <f>O186</f>
        <v>0</v>
      </c>
      <c r="P185" s="139"/>
      <c r="Q185" s="140">
        <f>Q186</f>
        <v>17.72596875</v>
      </c>
      <c r="R185" s="139"/>
      <c r="S185" s="141">
        <f>S186</f>
        <v>0</v>
      </c>
      <c r="AQ185" s="135" t="s">
        <v>83</v>
      </c>
      <c r="AS185" s="142" t="s">
        <v>76</v>
      </c>
      <c r="AT185" s="142" t="s">
        <v>83</v>
      </c>
      <c r="AX185" s="135" t="s">
        <v>237</v>
      </c>
      <c r="BJ185" s="143">
        <f>BJ186</f>
        <v>0</v>
      </c>
    </row>
    <row r="186" spans="1:64" s="2" customFormat="1" ht="33" customHeight="1" x14ac:dyDescent="0.2">
      <c r="A186" s="182"/>
      <c r="B186" s="146"/>
      <c r="C186" s="147" t="s">
        <v>347</v>
      </c>
      <c r="D186" s="147" t="s">
        <v>240</v>
      </c>
      <c r="E186" s="148" t="s">
        <v>4922</v>
      </c>
      <c r="F186" s="149" t="s">
        <v>2119</v>
      </c>
      <c r="G186" s="150" t="s">
        <v>491</v>
      </c>
      <c r="H186" s="151">
        <v>9.375</v>
      </c>
      <c r="I186" s="152"/>
      <c r="J186" s="153">
        <f>ROUND(I186*H186,2)</f>
        <v>0</v>
      </c>
      <c r="K186" s="154"/>
      <c r="L186" s="30"/>
      <c r="M186" s="155" t="s">
        <v>1</v>
      </c>
      <c r="N186" s="54"/>
      <c r="O186" s="157">
        <f>N186*H186</f>
        <v>0</v>
      </c>
      <c r="P186" s="157">
        <v>1.8907700000000001</v>
      </c>
      <c r="Q186" s="157">
        <f>P186*H186</f>
        <v>17.72596875</v>
      </c>
      <c r="R186" s="157">
        <v>0</v>
      </c>
      <c r="S186" s="158">
        <f>R186*H186</f>
        <v>0</v>
      </c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Q186" s="159" t="s">
        <v>243</v>
      </c>
      <c r="AS186" s="159" t="s">
        <v>240</v>
      </c>
      <c r="AT186" s="159" t="s">
        <v>89</v>
      </c>
      <c r="AX186" s="14" t="s">
        <v>237</v>
      </c>
      <c r="BD186" s="160" t="e">
        <f>IF(#REF!="základná",J186,0)</f>
        <v>#REF!</v>
      </c>
      <c r="BE186" s="160" t="e">
        <f>IF(#REF!="znížená",J186,0)</f>
        <v>#REF!</v>
      </c>
      <c r="BF186" s="160" t="e">
        <f>IF(#REF!="zákl. prenesená",J186,0)</f>
        <v>#REF!</v>
      </c>
      <c r="BG186" s="160" t="e">
        <f>IF(#REF!="zníž. prenesená",J186,0)</f>
        <v>#REF!</v>
      </c>
      <c r="BH186" s="160" t="e">
        <f>IF(#REF!="nulová",J186,0)</f>
        <v>#REF!</v>
      </c>
      <c r="BI186" s="14" t="s">
        <v>89</v>
      </c>
      <c r="BJ186" s="160">
        <f>ROUND(I186*H186,2)</f>
        <v>0</v>
      </c>
      <c r="BK186" s="14" t="s">
        <v>243</v>
      </c>
      <c r="BL186" s="159" t="s">
        <v>2120</v>
      </c>
    </row>
    <row r="187" spans="1:64" s="12" customFormat="1" ht="22.95" customHeight="1" x14ac:dyDescent="0.25">
      <c r="B187" s="134"/>
      <c r="D187" s="135" t="s">
        <v>76</v>
      </c>
      <c r="E187" s="144" t="s">
        <v>238</v>
      </c>
      <c r="F187" s="144" t="s">
        <v>1358</v>
      </c>
      <c r="I187" s="137"/>
      <c r="J187" s="145">
        <f>BJ187</f>
        <v>0</v>
      </c>
      <c r="L187" s="134"/>
      <c r="M187" s="138"/>
      <c r="N187" s="139"/>
      <c r="O187" s="140">
        <f>SUM(O188:O211)</f>
        <v>0</v>
      </c>
      <c r="P187" s="139"/>
      <c r="Q187" s="140">
        <f>SUM(Q188:Q211)</f>
        <v>44.843480569999997</v>
      </c>
      <c r="R187" s="139"/>
      <c r="S187" s="141">
        <f>SUM(S188:S211)</f>
        <v>0</v>
      </c>
      <c r="AQ187" s="135" t="s">
        <v>83</v>
      </c>
      <c r="AS187" s="142" t="s">
        <v>76</v>
      </c>
      <c r="AT187" s="142" t="s">
        <v>83</v>
      </c>
      <c r="AX187" s="135" t="s">
        <v>237</v>
      </c>
      <c r="BJ187" s="143">
        <f>SUM(BJ188:BJ211)</f>
        <v>0</v>
      </c>
    </row>
    <row r="188" spans="1:64" s="2" customFormat="1" ht="21.75" customHeight="1" x14ac:dyDescent="0.2">
      <c r="A188" s="182"/>
      <c r="B188" s="146"/>
      <c r="C188" s="147" t="s">
        <v>351</v>
      </c>
      <c r="D188" s="147" t="s">
        <v>240</v>
      </c>
      <c r="E188" s="148" t="s">
        <v>4923</v>
      </c>
      <c r="F188" s="149" t="s">
        <v>2121</v>
      </c>
      <c r="G188" s="150" t="s">
        <v>242</v>
      </c>
      <c r="H188" s="151">
        <v>15.04</v>
      </c>
      <c r="I188" s="152"/>
      <c r="J188" s="153">
        <f t="shared" ref="J188:J211" si="15">ROUND(I188*H188,2)</f>
        <v>0</v>
      </c>
      <c r="K188" s="154"/>
      <c r="L188" s="30"/>
      <c r="M188" s="155" t="s">
        <v>1</v>
      </c>
      <c r="N188" s="54"/>
      <c r="O188" s="157">
        <f t="shared" ref="O188:O211" si="16">N188*H188</f>
        <v>0</v>
      </c>
      <c r="P188" s="157">
        <v>2.0000000000000001E-4</v>
      </c>
      <c r="Q188" s="157">
        <f t="shared" ref="Q188:Q211" si="17">P188*H188</f>
        <v>3.0079999999999998E-3</v>
      </c>
      <c r="R188" s="157">
        <v>0</v>
      </c>
      <c r="S188" s="158">
        <f t="shared" ref="S188:S211" si="18">R188*H188</f>
        <v>0</v>
      </c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Q188" s="159" t="s">
        <v>243</v>
      </c>
      <c r="AS188" s="159" t="s">
        <v>240</v>
      </c>
      <c r="AT188" s="159" t="s">
        <v>89</v>
      </c>
      <c r="AX188" s="14" t="s">
        <v>237</v>
      </c>
      <c r="BD188" s="160" t="e">
        <f>IF(#REF!="základná",J188,0)</f>
        <v>#REF!</v>
      </c>
      <c r="BE188" s="160" t="e">
        <f>IF(#REF!="znížená",J188,0)</f>
        <v>#REF!</v>
      </c>
      <c r="BF188" s="160" t="e">
        <f>IF(#REF!="zákl. prenesená",J188,0)</f>
        <v>#REF!</v>
      </c>
      <c r="BG188" s="160" t="e">
        <f>IF(#REF!="zníž. prenesená",J188,0)</f>
        <v>#REF!</v>
      </c>
      <c r="BH188" s="160" t="e">
        <f>IF(#REF!="nulová",J188,0)</f>
        <v>#REF!</v>
      </c>
      <c r="BI188" s="14" t="s">
        <v>89</v>
      </c>
      <c r="BJ188" s="160">
        <f t="shared" ref="BJ188:BJ211" si="19">ROUND(I188*H188,2)</f>
        <v>0</v>
      </c>
      <c r="BK188" s="14" t="s">
        <v>243</v>
      </c>
      <c r="BL188" s="159" t="s">
        <v>2122</v>
      </c>
    </row>
    <row r="189" spans="1:64" s="2" customFormat="1" ht="33" customHeight="1" x14ac:dyDescent="0.2">
      <c r="A189" s="182"/>
      <c r="B189" s="146"/>
      <c r="C189" s="147" t="s">
        <v>354</v>
      </c>
      <c r="D189" s="147" t="s">
        <v>240</v>
      </c>
      <c r="E189" s="148" t="s">
        <v>4924</v>
      </c>
      <c r="F189" s="149" t="s">
        <v>4925</v>
      </c>
      <c r="G189" s="150" t="s">
        <v>242</v>
      </c>
      <c r="H189" s="151">
        <v>15.04</v>
      </c>
      <c r="I189" s="152"/>
      <c r="J189" s="153">
        <f t="shared" si="15"/>
        <v>0</v>
      </c>
      <c r="K189" s="154"/>
      <c r="L189" s="30"/>
      <c r="M189" s="155" t="s">
        <v>1</v>
      </c>
      <c r="N189" s="54"/>
      <c r="O189" s="157">
        <f t="shared" si="16"/>
        <v>0</v>
      </c>
      <c r="P189" s="157">
        <v>4.4000000000000003E-3</v>
      </c>
      <c r="Q189" s="157">
        <f t="shared" si="17"/>
        <v>6.6175999999999999E-2</v>
      </c>
      <c r="R189" s="157">
        <v>0</v>
      </c>
      <c r="S189" s="158">
        <f t="shared" si="18"/>
        <v>0</v>
      </c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Q189" s="159" t="s">
        <v>243</v>
      </c>
      <c r="AS189" s="159" t="s">
        <v>240</v>
      </c>
      <c r="AT189" s="159" t="s">
        <v>89</v>
      </c>
      <c r="AX189" s="14" t="s">
        <v>237</v>
      </c>
      <c r="BD189" s="160" t="e">
        <f>IF(#REF!="základná",J189,0)</f>
        <v>#REF!</v>
      </c>
      <c r="BE189" s="160" t="e">
        <f>IF(#REF!="znížená",J189,0)</f>
        <v>#REF!</v>
      </c>
      <c r="BF189" s="160" t="e">
        <f>IF(#REF!="zákl. prenesená",J189,0)</f>
        <v>#REF!</v>
      </c>
      <c r="BG189" s="160" t="e">
        <f>IF(#REF!="zníž. prenesená",J189,0)</f>
        <v>#REF!</v>
      </c>
      <c r="BH189" s="160" t="e">
        <f>IF(#REF!="nulová",J189,0)</f>
        <v>#REF!</v>
      </c>
      <c r="BI189" s="14" t="s">
        <v>89</v>
      </c>
      <c r="BJ189" s="160">
        <f t="shared" si="19"/>
        <v>0</v>
      </c>
      <c r="BK189" s="14" t="s">
        <v>243</v>
      </c>
      <c r="BL189" s="159" t="s">
        <v>2123</v>
      </c>
    </row>
    <row r="190" spans="1:64" s="2" customFormat="1" ht="21.75" customHeight="1" x14ac:dyDescent="0.2">
      <c r="A190" s="182"/>
      <c r="B190" s="146"/>
      <c r="C190" s="147" t="s">
        <v>358</v>
      </c>
      <c r="D190" s="147" t="s">
        <v>240</v>
      </c>
      <c r="E190" s="148" t="s">
        <v>4926</v>
      </c>
      <c r="F190" s="149" t="s">
        <v>2124</v>
      </c>
      <c r="G190" s="150" t="s">
        <v>242</v>
      </c>
      <c r="H190" s="151">
        <v>15.04</v>
      </c>
      <c r="I190" s="152"/>
      <c r="J190" s="153">
        <f t="shared" si="15"/>
        <v>0</v>
      </c>
      <c r="K190" s="154"/>
      <c r="L190" s="30"/>
      <c r="M190" s="155" t="s">
        <v>1</v>
      </c>
      <c r="N190" s="54"/>
      <c r="O190" s="157">
        <f t="shared" si="16"/>
        <v>0</v>
      </c>
      <c r="P190" s="157">
        <v>4.15E-3</v>
      </c>
      <c r="Q190" s="157">
        <f t="shared" si="17"/>
        <v>6.2415999999999999E-2</v>
      </c>
      <c r="R190" s="157">
        <v>0</v>
      </c>
      <c r="S190" s="158">
        <f t="shared" si="18"/>
        <v>0</v>
      </c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Q190" s="159" t="s">
        <v>243</v>
      </c>
      <c r="AS190" s="159" t="s">
        <v>240</v>
      </c>
      <c r="AT190" s="159" t="s">
        <v>89</v>
      </c>
      <c r="AX190" s="14" t="s">
        <v>237</v>
      </c>
      <c r="BD190" s="160" t="e">
        <f>IF(#REF!="základná",J190,0)</f>
        <v>#REF!</v>
      </c>
      <c r="BE190" s="160" t="e">
        <f>IF(#REF!="znížená",J190,0)</f>
        <v>#REF!</v>
      </c>
      <c r="BF190" s="160" t="e">
        <f>IF(#REF!="zákl. prenesená",J190,0)</f>
        <v>#REF!</v>
      </c>
      <c r="BG190" s="160" t="e">
        <f>IF(#REF!="zníž. prenesená",J190,0)</f>
        <v>#REF!</v>
      </c>
      <c r="BH190" s="160" t="e">
        <f>IF(#REF!="nulová",J190,0)</f>
        <v>#REF!</v>
      </c>
      <c r="BI190" s="14" t="s">
        <v>89</v>
      </c>
      <c r="BJ190" s="160">
        <f t="shared" si="19"/>
        <v>0</v>
      </c>
      <c r="BK190" s="14" t="s">
        <v>243</v>
      </c>
      <c r="BL190" s="159" t="s">
        <v>2125</v>
      </c>
    </row>
    <row r="191" spans="1:64" s="2" customFormat="1" ht="21.75" customHeight="1" x14ac:dyDescent="0.2">
      <c r="A191" s="182"/>
      <c r="B191" s="146"/>
      <c r="C191" s="147" t="s">
        <v>361</v>
      </c>
      <c r="D191" s="147" t="s">
        <v>240</v>
      </c>
      <c r="E191" s="148" t="s">
        <v>4927</v>
      </c>
      <c r="F191" s="149" t="s">
        <v>1359</v>
      </c>
      <c r="G191" s="150" t="s">
        <v>242</v>
      </c>
      <c r="H191" s="151">
        <v>13.715999999999999</v>
      </c>
      <c r="I191" s="152"/>
      <c r="J191" s="153">
        <f t="shared" si="15"/>
        <v>0</v>
      </c>
      <c r="K191" s="154"/>
      <c r="L191" s="30"/>
      <c r="M191" s="155" t="s">
        <v>1</v>
      </c>
      <c r="N191" s="54"/>
      <c r="O191" s="157">
        <f t="shared" si="16"/>
        <v>0</v>
      </c>
      <c r="P191" s="157">
        <v>4.2000000000000002E-4</v>
      </c>
      <c r="Q191" s="157">
        <f t="shared" si="17"/>
        <v>5.7607199999999996E-3</v>
      </c>
      <c r="R191" s="157">
        <v>0</v>
      </c>
      <c r="S191" s="158">
        <f t="shared" si="18"/>
        <v>0</v>
      </c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Q191" s="159" t="s">
        <v>243</v>
      </c>
      <c r="AS191" s="159" t="s">
        <v>240</v>
      </c>
      <c r="AT191" s="159" t="s">
        <v>89</v>
      </c>
      <c r="AX191" s="14" t="s">
        <v>237</v>
      </c>
      <c r="BD191" s="160" t="e">
        <f>IF(#REF!="základná",J191,0)</f>
        <v>#REF!</v>
      </c>
      <c r="BE191" s="160" t="e">
        <f>IF(#REF!="znížená",J191,0)</f>
        <v>#REF!</v>
      </c>
      <c r="BF191" s="160" t="e">
        <f>IF(#REF!="zákl. prenesená",J191,0)</f>
        <v>#REF!</v>
      </c>
      <c r="BG191" s="160" t="e">
        <f>IF(#REF!="zníž. prenesená",J191,0)</f>
        <v>#REF!</v>
      </c>
      <c r="BH191" s="160" t="e">
        <f>IF(#REF!="nulová",J191,0)</f>
        <v>#REF!</v>
      </c>
      <c r="BI191" s="14" t="s">
        <v>89</v>
      </c>
      <c r="BJ191" s="160">
        <f t="shared" si="19"/>
        <v>0</v>
      </c>
      <c r="BK191" s="14" t="s">
        <v>243</v>
      </c>
      <c r="BL191" s="159" t="s">
        <v>2126</v>
      </c>
    </row>
    <row r="192" spans="1:64" s="2" customFormat="1" ht="21.75" customHeight="1" x14ac:dyDescent="0.2">
      <c r="A192" s="182"/>
      <c r="B192" s="146"/>
      <c r="C192" s="147" t="s">
        <v>364</v>
      </c>
      <c r="D192" s="147" t="s">
        <v>240</v>
      </c>
      <c r="E192" s="148" t="s">
        <v>4928</v>
      </c>
      <c r="F192" s="149" t="s">
        <v>1361</v>
      </c>
      <c r="G192" s="150" t="s">
        <v>242</v>
      </c>
      <c r="H192" s="151">
        <v>910.96600000000001</v>
      </c>
      <c r="I192" s="152"/>
      <c r="J192" s="153">
        <f t="shared" si="15"/>
        <v>0</v>
      </c>
      <c r="K192" s="154"/>
      <c r="L192" s="30"/>
      <c r="M192" s="155" t="s">
        <v>1</v>
      </c>
      <c r="N192" s="54"/>
      <c r="O192" s="157">
        <f t="shared" si="16"/>
        <v>0</v>
      </c>
      <c r="P192" s="157">
        <v>2.0000000000000001E-4</v>
      </c>
      <c r="Q192" s="157">
        <f t="shared" si="17"/>
        <v>0.1821932</v>
      </c>
      <c r="R192" s="157">
        <v>0</v>
      </c>
      <c r="S192" s="158">
        <f t="shared" si="18"/>
        <v>0</v>
      </c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Q192" s="159" t="s">
        <v>243</v>
      </c>
      <c r="AS192" s="159" t="s">
        <v>240</v>
      </c>
      <c r="AT192" s="159" t="s">
        <v>89</v>
      </c>
      <c r="AX192" s="14" t="s">
        <v>237</v>
      </c>
      <c r="BD192" s="160" t="e">
        <f>IF(#REF!="základná",J192,0)</f>
        <v>#REF!</v>
      </c>
      <c r="BE192" s="160" t="e">
        <f>IF(#REF!="znížená",J192,0)</f>
        <v>#REF!</v>
      </c>
      <c r="BF192" s="160" t="e">
        <f>IF(#REF!="zákl. prenesená",J192,0)</f>
        <v>#REF!</v>
      </c>
      <c r="BG192" s="160" t="e">
        <f>IF(#REF!="zníž. prenesená",J192,0)</f>
        <v>#REF!</v>
      </c>
      <c r="BH192" s="160" t="e">
        <f>IF(#REF!="nulová",J192,0)</f>
        <v>#REF!</v>
      </c>
      <c r="BI192" s="14" t="s">
        <v>89</v>
      </c>
      <c r="BJ192" s="160">
        <f t="shared" si="19"/>
        <v>0</v>
      </c>
      <c r="BK192" s="14" t="s">
        <v>243</v>
      </c>
      <c r="BL192" s="159" t="s">
        <v>2127</v>
      </c>
    </row>
    <row r="193" spans="1:64" s="2" customFormat="1" ht="21.75" customHeight="1" x14ac:dyDescent="0.2">
      <c r="A193" s="182"/>
      <c r="B193" s="146"/>
      <c r="C193" s="147" t="s">
        <v>367</v>
      </c>
      <c r="D193" s="147" t="s">
        <v>240</v>
      </c>
      <c r="E193" s="148" t="s">
        <v>4929</v>
      </c>
      <c r="F193" s="149" t="s">
        <v>1363</v>
      </c>
      <c r="G193" s="150" t="s">
        <v>242</v>
      </c>
      <c r="H193" s="151">
        <v>700.25099999999998</v>
      </c>
      <c r="I193" s="152"/>
      <c r="J193" s="153">
        <f t="shared" si="15"/>
        <v>0</v>
      </c>
      <c r="K193" s="154"/>
      <c r="L193" s="30"/>
      <c r="M193" s="155" t="s">
        <v>1</v>
      </c>
      <c r="N193" s="54"/>
      <c r="O193" s="157">
        <f t="shared" si="16"/>
        <v>0</v>
      </c>
      <c r="P193" s="157">
        <v>4.1999999999999997E-3</v>
      </c>
      <c r="Q193" s="157">
        <f t="shared" si="17"/>
        <v>2.9410541999999995</v>
      </c>
      <c r="R193" s="157">
        <v>0</v>
      </c>
      <c r="S193" s="158">
        <f t="shared" si="18"/>
        <v>0</v>
      </c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Q193" s="159" t="s">
        <v>243</v>
      </c>
      <c r="AS193" s="159" t="s">
        <v>240</v>
      </c>
      <c r="AT193" s="159" t="s">
        <v>89</v>
      </c>
      <c r="AX193" s="14" t="s">
        <v>237</v>
      </c>
      <c r="BD193" s="160" t="e">
        <f>IF(#REF!="základná",J193,0)</f>
        <v>#REF!</v>
      </c>
      <c r="BE193" s="160" t="e">
        <f>IF(#REF!="znížená",J193,0)</f>
        <v>#REF!</v>
      </c>
      <c r="BF193" s="160" t="e">
        <f>IF(#REF!="zákl. prenesená",J193,0)</f>
        <v>#REF!</v>
      </c>
      <c r="BG193" s="160" t="e">
        <f>IF(#REF!="zníž. prenesená",J193,0)</f>
        <v>#REF!</v>
      </c>
      <c r="BH193" s="160" t="e">
        <f>IF(#REF!="nulová",J193,0)</f>
        <v>#REF!</v>
      </c>
      <c r="BI193" s="14" t="s">
        <v>89</v>
      </c>
      <c r="BJ193" s="160">
        <f t="shared" si="19"/>
        <v>0</v>
      </c>
      <c r="BK193" s="14" t="s">
        <v>243</v>
      </c>
      <c r="BL193" s="159" t="s">
        <v>2128</v>
      </c>
    </row>
    <row r="194" spans="1:64" s="2" customFormat="1" ht="21.75" customHeight="1" x14ac:dyDescent="0.2">
      <c r="A194" s="182"/>
      <c r="B194" s="146"/>
      <c r="C194" s="147" t="s">
        <v>370</v>
      </c>
      <c r="D194" s="147" t="s">
        <v>240</v>
      </c>
      <c r="E194" s="148" t="s">
        <v>4930</v>
      </c>
      <c r="F194" s="149" t="s">
        <v>1365</v>
      </c>
      <c r="G194" s="150" t="s">
        <v>242</v>
      </c>
      <c r="H194" s="151">
        <v>910.96600000000001</v>
      </c>
      <c r="I194" s="152"/>
      <c r="J194" s="153">
        <f t="shared" si="15"/>
        <v>0</v>
      </c>
      <c r="K194" s="154"/>
      <c r="L194" s="30"/>
      <c r="M194" s="155" t="s">
        <v>1</v>
      </c>
      <c r="N194" s="54"/>
      <c r="O194" s="157">
        <f t="shared" si="16"/>
        <v>0</v>
      </c>
      <c r="P194" s="157">
        <v>4.15E-3</v>
      </c>
      <c r="Q194" s="157">
        <f t="shared" si="17"/>
        <v>3.7805089000000001</v>
      </c>
      <c r="R194" s="157">
        <v>0</v>
      </c>
      <c r="S194" s="158">
        <f t="shared" si="18"/>
        <v>0</v>
      </c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Q194" s="159" t="s">
        <v>243</v>
      </c>
      <c r="AS194" s="159" t="s">
        <v>240</v>
      </c>
      <c r="AT194" s="159" t="s">
        <v>89</v>
      </c>
      <c r="AX194" s="14" t="s">
        <v>237</v>
      </c>
      <c r="BD194" s="160" t="e">
        <f>IF(#REF!="základná",J194,0)</f>
        <v>#REF!</v>
      </c>
      <c r="BE194" s="160" t="e">
        <f>IF(#REF!="znížená",J194,0)</f>
        <v>#REF!</v>
      </c>
      <c r="BF194" s="160" t="e">
        <f>IF(#REF!="zákl. prenesená",J194,0)</f>
        <v>#REF!</v>
      </c>
      <c r="BG194" s="160" t="e">
        <f>IF(#REF!="zníž. prenesená",J194,0)</f>
        <v>#REF!</v>
      </c>
      <c r="BH194" s="160" t="e">
        <f>IF(#REF!="nulová",J194,0)</f>
        <v>#REF!</v>
      </c>
      <c r="BI194" s="14" t="s">
        <v>89</v>
      </c>
      <c r="BJ194" s="160">
        <f t="shared" si="19"/>
        <v>0</v>
      </c>
      <c r="BK194" s="14" t="s">
        <v>243</v>
      </c>
      <c r="BL194" s="159" t="s">
        <v>2129</v>
      </c>
    </row>
    <row r="195" spans="1:64" s="2" customFormat="1" ht="21.75" customHeight="1" x14ac:dyDescent="0.2">
      <c r="A195" s="182"/>
      <c r="B195" s="146"/>
      <c r="C195" s="147" t="s">
        <v>374</v>
      </c>
      <c r="D195" s="147" t="s">
        <v>240</v>
      </c>
      <c r="E195" s="148" t="s">
        <v>4931</v>
      </c>
      <c r="F195" s="149" t="s">
        <v>4932</v>
      </c>
      <c r="G195" s="150" t="s">
        <v>242</v>
      </c>
      <c r="H195" s="151">
        <v>19.346</v>
      </c>
      <c r="I195" s="152"/>
      <c r="J195" s="153">
        <f t="shared" si="15"/>
        <v>0</v>
      </c>
      <c r="K195" s="154"/>
      <c r="L195" s="30"/>
      <c r="M195" s="155" t="s">
        <v>1</v>
      </c>
      <c r="N195" s="54"/>
      <c r="O195" s="157">
        <f t="shared" si="16"/>
        <v>0</v>
      </c>
      <c r="P195" s="157">
        <v>4.1999999999999997E-3</v>
      </c>
      <c r="Q195" s="157">
        <f t="shared" si="17"/>
        <v>8.1253199999999998E-2</v>
      </c>
      <c r="R195" s="157">
        <v>0</v>
      </c>
      <c r="S195" s="158">
        <f t="shared" si="18"/>
        <v>0</v>
      </c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Q195" s="159" t="s">
        <v>243</v>
      </c>
      <c r="AS195" s="159" t="s">
        <v>240</v>
      </c>
      <c r="AT195" s="159" t="s">
        <v>89</v>
      </c>
      <c r="AX195" s="14" t="s">
        <v>237</v>
      </c>
      <c r="BD195" s="160" t="e">
        <f>IF(#REF!="základná",J195,0)</f>
        <v>#REF!</v>
      </c>
      <c r="BE195" s="160" t="e">
        <f>IF(#REF!="znížená",J195,0)</f>
        <v>#REF!</v>
      </c>
      <c r="BF195" s="160" t="e">
        <f>IF(#REF!="zákl. prenesená",J195,0)</f>
        <v>#REF!</v>
      </c>
      <c r="BG195" s="160" t="e">
        <f>IF(#REF!="zníž. prenesená",J195,0)</f>
        <v>#REF!</v>
      </c>
      <c r="BH195" s="160" t="e">
        <f>IF(#REF!="nulová",J195,0)</f>
        <v>#REF!</v>
      </c>
      <c r="BI195" s="14" t="s">
        <v>89</v>
      </c>
      <c r="BJ195" s="160">
        <f t="shared" si="19"/>
        <v>0</v>
      </c>
      <c r="BK195" s="14" t="s">
        <v>243</v>
      </c>
      <c r="BL195" s="159" t="s">
        <v>2130</v>
      </c>
    </row>
    <row r="196" spans="1:64" s="2" customFormat="1" ht="21.75" customHeight="1" x14ac:dyDescent="0.2">
      <c r="A196" s="182"/>
      <c r="B196" s="146"/>
      <c r="C196" s="147" t="s">
        <v>378</v>
      </c>
      <c r="D196" s="147" t="s">
        <v>240</v>
      </c>
      <c r="E196" s="148" t="s">
        <v>4933</v>
      </c>
      <c r="F196" s="149" t="s">
        <v>2131</v>
      </c>
      <c r="G196" s="150" t="s">
        <v>242</v>
      </c>
      <c r="H196" s="151">
        <v>19.346</v>
      </c>
      <c r="I196" s="152"/>
      <c r="J196" s="153">
        <f t="shared" si="15"/>
        <v>0</v>
      </c>
      <c r="K196" s="154"/>
      <c r="L196" s="30"/>
      <c r="M196" s="155" t="s">
        <v>1</v>
      </c>
      <c r="N196" s="54"/>
      <c r="O196" s="157">
        <f t="shared" si="16"/>
        <v>0</v>
      </c>
      <c r="P196" s="157">
        <v>4.15E-3</v>
      </c>
      <c r="Q196" s="157">
        <f t="shared" si="17"/>
        <v>8.0285900000000007E-2</v>
      </c>
      <c r="R196" s="157">
        <v>0</v>
      </c>
      <c r="S196" s="158">
        <f t="shared" si="18"/>
        <v>0</v>
      </c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Q196" s="159" t="s">
        <v>243</v>
      </c>
      <c r="AS196" s="159" t="s">
        <v>240</v>
      </c>
      <c r="AT196" s="159" t="s">
        <v>89</v>
      </c>
      <c r="AX196" s="14" t="s">
        <v>237</v>
      </c>
      <c r="BD196" s="160" t="e">
        <f>IF(#REF!="základná",J196,0)</f>
        <v>#REF!</v>
      </c>
      <c r="BE196" s="160" t="e">
        <f>IF(#REF!="znížená",J196,0)</f>
        <v>#REF!</v>
      </c>
      <c r="BF196" s="160" t="e">
        <f>IF(#REF!="zákl. prenesená",J196,0)</f>
        <v>#REF!</v>
      </c>
      <c r="BG196" s="160" t="e">
        <f>IF(#REF!="zníž. prenesená",J196,0)</f>
        <v>#REF!</v>
      </c>
      <c r="BH196" s="160" t="e">
        <f>IF(#REF!="nulová",J196,0)</f>
        <v>#REF!</v>
      </c>
      <c r="BI196" s="14" t="s">
        <v>89</v>
      </c>
      <c r="BJ196" s="160">
        <f t="shared" si="19"/>
        <v>0</v>
      </c>
      <c r="BK196" s="14" t="s">
        <v>243</v>
      </c>
      <c r="BL196" s="159" t="s">
        <v>2132</v>
      </c>
    </row>
    <row r="197" spans="1:64" s="2" customFormat="1" ht="33" customHeight="1" x14ac:dyDescent="0.2">
      <c r="A197" s="182"/>
      <c r="B197" s="146"/>
      <c r="C197" s="147" t="s">
        <v>381</v>
      </c>
      <c r="D197" s="147" t="s">
        <v>240</v>
      </c>
      <c r="E197" s="148" t="s">
        <v>4934</v>
      </c>
      <c r="F197" s="149" t="s">
        <v>2133</v>
      </c>
      <c r="G197" s="150" t="s">
        <v>491</v>
      </c>
      <c r="H197" s="151">
        <v>1.2629999999999999</v>
      </c>
      <c r="I197" s="152"/>
      <c r="J197" s="153">
        <f t="shared" si="15"/>
        <v>0</v>
      </c>
      <c r="K197" s="154"/>
      <c r="L197" s="30"/>
      <c r="M197" s="155" t="s">
        <v>1</v>
      </c>
      <c r="N197" s="54"/>
      <c r="O197" s="157">
        <f t="shared" si="16"/>
        <v>0</v>
      </c>
      <c r="P197" s="157">
        <v>2.0952500000000001</v>
      </c>
      <c r="Q197" s="157">
        <f t="shared" si="17"/>
        <v>2.64630075</v>
      </c>
      <c r="R197" s="157">
        <v>0</v>
      </c>
      <c r="S197" s="158">
        <f t="shared" si="18"/>
        <v>0</v>
      </c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Q197" s="159" t="s">
        <v>243</v>
      </c>
      <c r="AS197" s="159" t="s">
        <v>240</v>
      </c>
      <c r="AT197" s="159" t="s">
        <v>89</v>
      </c>
      <c r="AX197" s="14" t="s">
        <v>237</v>
      </c>
      <c r="BD197" s="160" t="e">
        <f>IF(#REF!="základná",J197,0)</f>
        <v>#REF!</v>
      </c>
      <c r="BE197" s="160" t="e">
        <f>IF(#REF!="znížená",J197,0)</f>
        <v>#REF!</v>
      </c>
      <c r="BF197" s="160" t="e">
        <f>IF(#REF!="zákl. prenesená",J197,0)</f>
        <v>#REF!</v>
      </c>
      <c r="BG197" s="160" t="e">
        <f>IF(#REF!="zníž. prenesená",J197,0)</f>
        <v>#REF!</v>
      </c>
      <c r="BH197" s="160" t="e">
        <f>IF(#REF!="nulová",J197,0)</f>
        <v>#REF!</v>
      </c>
      <c r="BI197" s="14" t="s">
        <v>89</v>
      </c>
      <c r="BJ197" s="160">
        <f t="shared" si="19"/>
        <v>0</v>
      </c>
      <c r="BK197" s="14" t="s">
        <v>243</v>
      </c>
      <c r="BL197" s="159" t="s">
        <v>2134</v>
      </c>
    </row>
    <row r="198" spans="1:64" s="2" customFormat="1" ht="33" customHeight="1" x14ac:dyDescent="0.2">
      <c r="A198" s="182"/>
      <c r="B198" s="146"/>
      <c r="C198" s="147" t="s">
        <v>384</v>
      </c>
      <c r="D198" s="147" t="s">
        <v>240</v>
      </c>
      <c r="E198" s="148" t="s">
        <v>4935</v>
      </c>
      <c r="F198" s="149" t="s">
        <v>2135</v>
      </c>
      <c r="G198" s="150" t="s">
        <v>242</v>
      </c>
      <c r="H198" s="151">
        <v>2.97</v>
      </c>
      <c r="I198" s="152"/>
      <c r="J198" s="153">
        <f t="shared" si="15"/>
        <v>0</v>
      </c>
      <c r="K198" s="154"/>
      <c r="L198" s="30"/>
      <c r="M198" s="155" t="s">
        <v>1</v>
      </c>
      <c r="N198" s="54"/>
      <c r="O198" s="157">
        <f t="shared" si="16"/>
        <v>0</v>
      </c>
      <c r="P198" s="157">
        <v>4.9399999999999999E-3</v>
      </c>
      <c r="Q198" s="157">
        <f t="shared" si="17"/>
        <v>1.46718E-2</v>
      </c>
      <c r="R198" s="157">
        <v>0</v>
      </c>
      <c r="S198" s="158">
        <f t="shared" si="18"/>
        <v>0</v>
      </c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Q198" s="159" t="s">
        <v>243</v>
      </c>
      <c r="AS198" s="159" t="s">
        <v>240</v>
      </c>
      <c r="AT198" s="159" t="s">
        <v>89</v>
      </c>
      <c r="AX198" s="14" t="s">
        <v>237</v>
      </c>
      <c r="BD198" s="160" t="e">
        <f>IF(#REF!="základná",J198,0)</f>
        <v>#REF!</v>
      </c>
      <c r="BE198" s="160" t="e">
        <f>IF(#REF!="znížená",J198,0)</f>
        <v>#REF!</v>
      </c>
      <c r="BF198" s="160" t="e">
        <f>IF(#REF!="zákl. prenesená",J198,0)</f>
        <v>#REF!</v>
      </c>
      <c r="BG198" s="160" t="e">
        <f>IF(#REF!="zníž. prenesená",J198,0)</f>
        <v>#REF!</v>
      </c>
      <c r="BH198" s="160" t="e">
        <f>IF(#REF!="nulová",J198,0)</f>
        <v>#REF!</v>
      </c>
      <c r="BI198" s="14" t="s">
        <v>89</v>
      </c>
      <c r="BJ198" s="160">
        <f t="shared" si="19"/>
        <v>0</v>
      </c>
      <c r="BK198" s="14" t="s">
        <v>243</v>
      </c>
      <c r="BL198" s="159" t="s">
        <v>2136</v>
      </c>
    </row>
    <row r="199" spans="1:64" s="2" customFormat="1" ht="33" customHeight="1" x14ac:dyDescent="0.2">
      <c r="A199" s="182"/>
      <c r="B199" s="146"/>
      <c r="C199" s="147" t="s">
        <v>387</v>
      </c>
      <c r="D199" s="147" t="s">
        <v>240</v>
      </c>
      <c r="E199" s="148" t="s">
        <v>4936</v>
      </c>
      <c r="F199" s="149" t="s">
        <v>1369</v>
      </c>
      <c r="G199" s="150" t="s">
        <v>242</v>
      </c>
      <c r="H199" s="151">
        <v>2.08</v>
      </c>
      <c r="I199" s="152"/>
      <c r="J199" s="153">
        <f t="shared" si="15"/>
        <v>0</v>
      </c>
      <c r="K199" s="154"/>
      <c r="L199" s="30"/>
      <c r="M199" s="155" t="s">
        <v>1</v>
      </c>
      <c r="N199" s="54"/>
      <c r="O199" s="157">
        <f t="shared" si="16"/>
        <v>0</v>
      </c>
      <c r="P199" s="157">
        <v>3.5200000000000001E-3</v>
      </c>
      <c r="Q199" s="157">
        <f t="shared" si="17"/>
        <v>7.3216000000000002E-3</v>
      </c>
      <c r="R199" s="157">
        <v>0</v>
      </c>
      <c r="S199" s="158">
        <f t="shared" si="18"/>
        <v>0</v>
      </c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Q199" s="159" t="s">
        <v>243</v>
      </c>
      <c r="AS199" s="159" t="s">
        <v>240</v>
      </c>
      <c r="AT199" s="159" t="s">
        <v>89</v>
      </c>
      <c r="AX199" s="14" t="s">
        <v>237</v>
      </c>
      <c r="BD199" s="160" t="e">
        <f>IF(#REF!="základná",J199,0)</f>
        <v>#REF!</v>
      </c>
      <c r="BE199" s="160" t="e">
        <f>IF(#REF!="znížená",J199,0)</f>
        <v>#REF!</v>
      </c>
      <c r="BF199" s="160" t="e">
        <f>IF(#REF!="zákl. prenesená",J199,0)</f>
        <v>#REF!</v>
      </c>
      <c r="BG199" s="160" t="e">
        <f>IF(#REF!="zníž. prenesená",J199,0)</f>
        <v>#REF!</v>
      </c>
      <c r="BH199" s="160" t="e">
        <f>IF(#REF!="nulová",J199,0)</f>
        <v>#REF!</v>
      </c>
      <c r="BI199" s="14" t="s">
        <v>89</v>
      </c>
      <c r="BJ199" s="160">
        <f t="shared" si="19"/>
        <v>0</v>
      </c>
      <c r="BK199" s="14" t="s">
        <v>243</v>
      </c>
      <c r="BL199" s="159" t="s">
        <v>2137</v>
      </c>
    </row>
    <row r="200" spans="1:64" s="2" customFormat="1" ht="21.75" customHeight="1" x14ac:dyDescent="0.2">
      <c r="A200" s="182"/>
      <c r="B200" s="146"/>
      <c r="C200" s="147" t="s">
        <v>390</v>
      </c>
      <c r="D200" s="147" t="s">
        <v>240</v>
      </c>
      <c r="E200" s="148" t="s">
        <v>4937</v>
      </c>
      <c r="F200" s="149" t="s">
        <v>1379</v>
      </c>
      <c r="G200" s="150" t="s">
        <v>242</v>
      </c>
      <c r="H200" s="151">
        <v>330.74</v>
      </c>
      <c r="I200" s="152"/>
      <c r="J200" s="153">
        <f t="shared" si="15"/>
        <v>0</v>
      </c>
      <c r="K200" s="154"/>
      <c r="L200" s="30"/>
      <c r="M200" s="155" t="s">
        <v>1</v>
      </c>
      <c r="N200" s="54"/>
      <c r="O200" s="157">
        <f t="shared" si="16"/>
        <v>0</v>
      </c>
      <c r="P200" s="157">
        <v>0</v>
      </c>
      <c r="Q200" s="157">
        <f t="shared" si="17"/>
        <v>0</v>
      </c>
      <c r="R200" s="157">
        <v>0</v>
      </c>
      <c r="S200" s="158">
        <f t="shared" si="18"/>
        <v>0</v>
      </c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Q200" s="159" t="s">
        <v>243</v>
      </c>
      <c r="AS200" s="159" t="s">
        <v>240</v>
      </c>
      <c r="AT200" s="159" t="s">
        <v>89</v>
      </c>
      <c r="AX200" s="14" t="s">
        <v>237</v>
      </c>
      <c r="BD200" s="160" t="e">
        <f>IF(#REF!="základná",J200,0)</f>
        <v>#REF!</v>
      </c>
      <c r="BE200" s="160" t="e">
        <f>IF(#REF!="znížená",J200,0)</f>
        <v>#REF!</v>
      </c>
      <c r="BF200" s="160" t="e">
        <f>IF(#REF!="zákl. prenesená",J200,0)</f>
        <v>#REF!</v>
      </c>
      <c r="BG200" s="160" t="e">
        <f>IF(#REF!="zníž. prenesená",J200,0)</f>
        <v>#REF!</v>
      </c>
      <c r="BH200" s="160" t="e">
        <f>IF(#REF!="nulová",J200,0)</f>
        <v>#REF!</v>
      </c>
      <c r="BI200" s="14" t="s">
        <v>89</v>
      </c>
      <c r="BJ200" s="160">
        <f t="shared" si="19"/>
        <v>0</v>
      </c>
      <c r="BK200" s="14" t="s">
        <v>243</v>
      </c>
      <c r="BL200" s="159" t="s">
        <v>2138</v>
      </c>
    </row>
    <row r="201" spans="1:64" s="2" customFormat="1" ht="16.5" customHeight="1" x14ac:dyDescent="0.2">
      <c r="A201" s="182"/>
      <c r="B201" s="146"/>
      <c r="C201" s="161" t="s">
        <v>244</v>
      </c>
      <c r="D201" s="161" t="s">
        <v>310</v>
      </c>
      <c r="E201" s="162" t="s">
        <v>4938</v>
      </c>
      <c r="F201" s="163" t="s">
        <v>2139</v>
      </c>
      <c r="G201" s="164" t="s">
        <v>491</v>
      </c>
      <c r="H201" s="165">
        <v>0.99099999999999999</v>
      </c>
      <c r="I201" s="166"/>
      <c r="J201" s="167">
        <f t="shared" si="15"/>
        <v>0</v>
      </c>
      <c r="K201" s="168"/>
      <c r="L201" s="169"/>
      <c r="M201" s="170" t="s">
        <v>1</v>
      </c>
      <c r="N201" s="54"/>
      <c r="O201" s="157">
        <f t="shared" si="16"/>
        <v>0</v>
      </c>
      <c r="P201" s="157">
        <v>0</v>
      </c>
      <c r="Q201" s="157">
        <f t="shared" si="17"/>
        <v>0</v>
      </c>
      <c r="R201" s="157">
        <v>0</v>
      </c>
      <c r="S201" s="158">
        <f t="shared" si="18"/>
        <v>0</v>
      </c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Q201" s="159" t="s">
        <v>262</v>
      </c>
      <c r="AS201" s="159" t="s">
        <v>310</v>
      </c>
      <c r="AT201" s="159" t="s">
        <v>89</v>
      </c>
      <c r="AX201" s="14" t="s">
        <v>237</v>
      </c>
      <c r="BD201" s="160" t="e">
        <f>IF(#REF!="základná",J201,0)</f>
        <v>#REF!</v>
      </c>
      <c r="BE201" s="160" t="e">
        <f>IF(#REF!="znížená",J201,0)</f>
        <v>#REF!</v>
      </c>
      <c r="BF201" s="160" t="e">
        <f>IF(#REF!="zákl. prenesená",J201,0)</f>
        <v>#REF!</v>
      </c>
      <c r="BG201" s="160" t="e">
        <f>IF(#REF!="zníž. prenesená",J201,0)</f>
        <v>#REF!</v>
      </c>
      <c r="BH201" s="160" t="e">
        <f>IF(#REF!="nulová",J201,0)</f>
        <v>#REF!</v>
      </c>
      <c r="BI201" s="14" t="s">
        <v>89</v>
      </c>
      <c r="BJ201" s="160">
        <f t="shared" si="19"/>
        <v>0</v>
      </c>
      <c r="BK201" s="14" t="s">
        <v>243</v>
      </c>
      <c r="BL201" s="159" t="s">
        <v>2140</v>
      </c>
    </row>
    <row r="202" spans="1:64" s="2" customFormat="1" ht="21.75" customHeight="1" x14ac:dyDescent="0.2">
      <c r="A202" s="182"/>
      <c r="B202" s="146"/>
      <c r="C202" s="161" t="s">
        <v>394</v>
      </c>
      <c r="D202" s="161" t="s">
        <v>310</v>
      </c>
      <c r="E202" s="162" t="s">
        <v>4939</v>
      </c>
      <c r="F202" s="163" t="s">
        <v>2141</v>
      </c>
      <c r="G202" s="164" t="s">
        <v>1382</v>
      </c>
      <c r="H202" s="165">
        <v>68.132000000000005</v>
      </c>
      <c r="I202" s="166"/>
      <c r="J202" s="167">
        <f t="shared" si="15"/>
        <v>0</v>
      </c>
      <c r="K202" s="168"/>
      <c r="L202" s="169"/>
      <c r="M202" s="170" t="s">
        <v>1</v>
      </c>
      <c r="N202" s="54"/>
      <c r="O202" s="157">
        <f t="shared" si="16"/>
        <v>0</v>
      </c>
      <c r="P202" s="157">
        <v>1E-3</v>
      </c>
      <c r="Q202" s="157">
        <f t="shared" si="17"/>
        <v>6.8132000000000012E-2</v>
      </c>
      <c r="R202" s="157">
        <v>0</v>
      </c>
      <c r="S202" s="158">
        <f t="shared" si="18"/>
        <v>0</v>
      </c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Q202" s="159" t="s">
        <v>262</v>
      </c>
      <c r="AS202" s="159" t="s">
        <v>310</v>
      </c>
      <c r="AT202" s="159" t="s">
        <v>89</v>
      </c>
      <c r="AX202" s="14" t="s">
        <v>237</v>
      </c>
      <c r="BD202" s="160" t="e">
        <f>IF(#REF!="základná",J202,0)</f>
        <v>#REF!</v>
      </c>
      <c r="BE202" s="160" t="e">
        <f>IF(#REF!="znížená",J202,0)</f>
        <v>#REF!</v>
      </c>
      <c r="BF202" s="160" t="e">
        <f>IF(#REF!="zákl. prenesená",J202,0)</f>
        <v>#REF!</v>
      </c>
      <c r="BG202" s="160" t="e">
        <f>IF(#REF!="zníž. prenesená",J202,0)</f>
        <v>#REF!</v>
      </c>
      <c r="BH202" s="160" t="e">
        <f>IF(#REF!="nulová",J202,0)</f>
        <v>#REF!</v>
      </c>
      <c r="BI202" s="14" t="s">
        <v>89</v>
      </c>
      <c r="BJ202" s="160">
        <f t="shared" si="19"/>
        <v>0</v>
      </c>
      <c r="BK202" s="14" t="s">
        <v>243</v>
      </c>
      <c r="BL202" s="159" t="s">
        <v>2142</v>
      </c>
    </row>
    <row r="203" spans="1:64" s="2" customFormat="1" ht="21.75" customHeight="1" x14ac:dyDescent="0.2">
      <c r="A203" s="182"/>
      <c r="B203" s="146"/>
      <c r="C203" s="147" t="s">
        <v>246</v>
      </c>
      <c r="D203" s="147" t="s">
        <v>240</v>
      </c>
      <c r="E203" s="148" t="s">
        <v>4940</v>
      </c>
      <c r="F203" s="149" t="s">
        <v>4941</v>
      </c>
      <c r="G203" s="150" t="s">
        <v>242</v>
      </c>
      <c r="H203" s="151">
        <v>166.41</v>
      </c>
      <c r="I203" s="152"/>
      <c r="J203" s="153">
        <f t="shared" si="15"/>
        <v>0</v>
      </c>
      <c r="K203" s="154"/>
      <c r="L203" s="30"/>
      <c r="M203" s="155" t="s">
        <v>1</v>
      </c>
      <c r="N203" s="54"/>
      <c r="O203" s="157">
        <f t="shared" si="16"/>
        <v>0</v>
      </c>
      <c r="P203" s="157">
        <v>3.4680000000000002E-2</v>
      </c>
      <c r="Q203" s="157">
        <f t="shared" si="17"/>
        <v>5.7710987999999999</v>
      </c>
      <c r="R203" s="157">
        <v>0</v>
      </c>
      <c r="S203" s="158">
        <f t="shared" si="18"/>
        <v>0</v>
      </c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Q203" s="159" t="s">
        <v>243</v>
      </c>
      <c r="AS203" s="159" t="s">
        <v>240</v>
      </c>
      <c r="AT203" s="159" t="s">
        <v>89</v>
      </c>
      <c r="AX203" s="14" t="s">
        <v>237</v>
      </c>
      <c r="BD203" s="160" t="e">
        <f>IF(#REF!="základná",J203,0)</f>
        <v>#REF!</v>
      </c>
      <c r="BE203" s="160" t="e">
        <f>IF(#REF!="znížená",J203,0)</f>
        <v>#REF!</v>
      </c>
      <c r="BF203" s="160" t="e">
        <f>IF(#REF!="zákl. prenesená",J203,0)</f>
        <v>#REF!</v>
      </c>
      <c r="BG203" s="160" t="e">
        <f>IF(#REF!="zníž. prenesená",J203,0)</f>
        <v>#REF!</v>
      </c>
      <c r="BH203" s="160" t="e">
        <f>IF(#REF!="nulová",J203,0)</f>
        <v>#REF!</v>
      </c>
      <c r="BI203" s="14" t="s">
        <v>89</v>
      </c>
      <c r="BJ203" s="160">
        <f t="shared" si="19"/>
        <v>0</v>
      </c>
      <c r="BK203" s="14" t="s">
        <v>243</v>
      </c>
      <c r="BL203" s="159" t="s">
        <v>2143</v>
      </c>
    </row>
    <row r="204" spans="1:64" s="2" customFormat="1" ht="21.75" customHeight="1" x14ac:dyDescent="0.2">
      <c r="A204" s="182"/>
      <c r="B204" s="146"/>
      <c r="C204" s="147" t="s">
        <v>399</v>
      </c>
      <c r="D204" s="147" t="s">
        <v>240</v>
      </c>
      <c r="E204" s="148" t="s">
        <v>4942</v>
      </c>
      <c r="F204" s="149" t="s">
        <v>2144</v>
      </c>
      <c r="G204" s="150" t="s">
        <v>242</v>
      </c>
      <c r="H204" s="151">
        <v>142.87</v>
      </c>
      <c r="I204" s="152"/>
      <c r="J204" s="153">
        <f t="shared" si="15"/>
        <v>0</v>
      </c>
      <c r="K204" s="154"/>
      <c r="L204" s="30"/>
      <c r="M204" s="155" t="s">
        <v>1</v>
      </c>
      <c r="N204" s="54"/>
      <c r="O204" s="157">
        <f t="shared" si="16"/>
        <v>0</v>
      </c>
      <c r="P204" s="157">
        <v>0.20085</v>
      </c>
      <c r="Q204" s="157">
        <f t="shared" si="17"/>
        <v>28.695439500000003</v>
      </c>
      <c r="R204" s="157">
        <v>0</v>
      </c>
      <c r="S204" s="158">
        <f t="shared" si="18"/>
        <v>0</v>
      </c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Q204" s="159" t="s">
        <v>243</v>
      </c>
      <c r="AS204" s="159" t="s">
        <v>240</v>
      </c>
      <c r="AT204" s="159" t="s">
        <v>89</v>
      </c>
      <c r="AX204" s="14" t="s">
        <v>237</v>
      </c>
      <c r="BD204" s="160" t="e">
        <f>IF(#REF!="základná",J204,0)</f>
        <v>#REF!</v>
      </c>
      <c r="BE204" s="160" t="e">
        <f>IF(#REF!="znížená",J204,0)</f>
        <v>#REF!</v>
      </c>
      <c r="BF204" s="160" t="e">
        <f>IF(#REF!="zákl. prenesená",J204,0)</f>
        <v>#REF!</v>
      </c>
      <c r="BG204" s="160" t="e">
        <f>IF(#REF!="zníž. prenesená",J204,0)</f>
        <v>#REF!</v>
      </c>
      <c r="BH204" s="160" t="e">
        <f>IF(#REF!="nulová",J204,0)</f>
        <v>#REF!</v>
      </c>
      <c r="BI204" s="14" t="s">
        <v>89</v>
      </c>
      <c r="BJ204" s="160">
        <f t="shared" si="19"/>
        <v>0</v>
      </c>
      <c r="BK204" s="14" t="s">
        <v>243</v>
      </c>
      <c r="BL204" s="159" t="s">
        <v>2145</v>
      </c>
    </row>
    <row r="205" spans="1:64" s="2" customFormat="1" ht="21.75" customHeight="1" x14ac:dyDescent="0.2">
      <c r="A205" s="182"/>
      <c r="B205" s="146"/>
      <c r="C205" s="147" t="s">
        <v>249</v>
      </c>
      <c r="D205" s="147" t="s">
        <v>240</v>
      </c>
      <c r="E205" s="148" t="s">
        <v>4943</v>
      </c>
      <c r="F205" s="149" t="s">
        <v>1398</v>
      </c>
      <c r="G205" s="150" t="s">
        <v>307</v>
      </c>
      <c r="H205" s="151">
        <v>7</v>
      </c>
      <c r="I205" s="152"/>
      <c r="J205" s="153">
        <f t="shared" si="15"/>
        <v>0</v>
      </c>
      <c r="K205" s="154"/>
      <c r="L205" s="30"/>
      <c r="M205" s="155" t="s">
        <v>1</v>
      </c>
      <c r="N205" s="54"/>
      <c r="O205" s="157">
        <f t="shared" si="16"/>
        <v>0</v>
      </c>
      <c r="P205" s="157">
        <v>3.9640000000000002E-2</v>
      </c>
      <c r="Q205" s="157">
        <f t="shared" si="17"/>
        <v>0.27748</v>
      </c>
      <c r="R205" s="157">
        <v>0</v>
      </c>
      <c r="S205" s="158">
        <f t="shared" si="18"/>
        <v>0</v>
      </c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Q205" s="159" t="s">
        <v>243</v>
      </c>
      <c r="AS205" s="159" t="s">
        <v>240</v>
      </c>
      <c r="AT205" s="159" t="s">
        <v>89</v>
      </c>
      <c r="AX205" s="14" t="s">
        <v>237</v>
      </c>
      <c r="BD205" s="160" t="e">
        <f>IF(#REF!="základná",J205,0)</f>
        <v>#REF!</v>
      </c>
      <c r="BE205" s="160" t="e">
        <f>IF(#REF!="znížená",J205,0)</f>
        <v>#REF!</v>
      </c>
      <c r="BF205" s="160" t="e">
        <f>IF(#REF!="zákl. prenesená",J205,0)</f>
        <v>#REF!</v>
      </c>
      <c r="BG205" s="160" t="e">
        <f>IF(#REF!="zníž. prenesená",J205,0)</f>
        <v>#REF!</v>
      </c>
      <c r="BH205" s="160" t="e">
        <f>IF(#REF!="nulová",J205,0)</f>
        <v>#REF!</v>
      </c>
      <c r="BI205" s="14" t="s">
        <v>89</v>
      </c>
      <c r="BJ205" s="160">
        <f t="shared" si="19"/>
        <v>0</v>
      </c>
      <c r="BK205" s="14" t="s">
        <v>243</v>
      </c>
      <c r="BL205" s="159" t="s">
        <v>2146</v>
      </c>
    </row>
    <row r="206" spans="1:64" s="2" customFormat="1" ht="21.75" customHeight="1" x14ac:dyDescent="0.2">
      <c r="A206" s="182"/>
      <c r="B206" s="146"/>
      <c r="C206" s="161" t="s">
        <v>404</v>
      </c>
      <c r="D206" s="161" t="s">
        <v>310</v>
      </c>
      <c r="E206" s="162" t="s">
        <v>4944</v>
      </c>
      <c r="F206" s="163" t="s">
        <v>2147</v>
      </c>
      <c r="G206" s="164" t="s">
        <v>307</v>
      </c>
      <c r="H206" s="165">
        <v>2</v>
      </c>
      <c r="I206" s="166"/>
      <c r="J206" s="167">
        <f t="shared" si="15"/>
        <v>0</v>
      </c>
      <c r="K206" s="168"/>
      <c r="L206" s="169"/>
      <c r="M206" s="170" t="s">
        <v>1</v>
      </c>
      <c r="N206" s="54"/>
      <c r="O206" s="157">
        <f t="shared" si="16"/>
        <v>0</v>
      </c>
      <c r="P206" s="157">
        <v>1.46E-2</v>
      </c>
      <c r="Q206" s="157">
        <f t="shared" si="17"/>
        <v>2.92E-2</v>
      </c>
      <c r="R206" s="157">
        <v>0</v>
      </c>
      <c r="S206" s="158">
        <f t="shared" si="18"/>
        <v>0</v>
      </c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Q206" s="159" t="s">
        <v>262</v>
      </c>
      <c r="AS206" s="159" t="s">
        <v>310</v>
      </c>
      <c r="AT206" s="159" t="s">
        <v>89</v>
      </c>
      <c r="AX206" s="14" t="s">
        <v>237</v>
      </c>
      <c r="BD206" s="160" t="e">
        <f>IF(#REF!="základná",J206,0)</f>
        <v>#REF!</v>
      </c>
      <c r="BE206" s="160" t="e">
        <f>IF(#REF!="znížená",J206,0)</f>
        <v>#REF!</v>
      </c>
      <c r="BF206" s="160" t="e">
        <f>IF(#REF!="zákl. prenesená",J206,0)</f>
        <v>#REF!</v>
      </c>
      <c r="BG206" s="160" t="e">
        <f>IF(#REF!="zníž. prenesená",J206,0)</f>
        <v>#REF!</v>
      </c>
      <c r="BH206" s="160" t="e">
        <f>IF(#REF!="nulová",J206,0)</f>
        <v>#REF!</v>
      </c>
      <c r="BI206" s="14" t="s">
        <v>89</v>
      </c>
      <c r="BJ206" s="160">
        <f t="shared" si="19"/>
        <v>0</v>
      </c>
      <c r="BK206" s="14" t="s">
        <v>243</v>
      </c>
      <c r="BL206" s="159" t="s">
        <v>2148</v>
      </c>
    </row>
    <row r="207" spans="1:64" s="2" customFormat="1" ht="21.75" customHeight="1" x14ac:dyDescent="0.2">
      <c r="A207" s="182"/>
      <c r="B207" s="146"/>
      <c r="C207" s="161" t="s">
        <v>407</v>
      </c>
      <c r="D207" s="161" t="s">
        <v>310</v>
      </c>
      <c r="E207" s="162" t="s">
        <v>4945</v>
      </c>
      <c r="F207" s="163" t="s">
        <v>2149</v>
      </c>
      <c r="G207" s="164" t="s">
        <v>307</v>
      </c>
      <c r="H207" s="165">
        <v>1</v>
      </c>
      <c r="I207" s="166"/>
      <c r="J207" s="167">
        <f t="shared" si="15"/>
        <v>0</v>
      </c>
      <c r="K207" s="168"/>
      <c r="L207" s="169"/>
      <c r="M207" s="170" t="s">
        <v>1</v>
      </c>
      <c r="N207" s="54"/>
      <c r="O207" s="157">
        <f t="shared" si="16"/>
        <v>0</v>
      </c>
      <c r="P207" s="157">
        <v>1.46E-2</v>
      </c>
      <c r="Q207" s="157">
        <f t="shared" si="17"/>
        <v>1.46E-2</v>
      </c>
      <c r="R207" s="157">
        <v>0</v>
      </c>
      <c r="S207" s="158">
        <f t="shared" si="18"/>
        <v>0</v>
      </c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Q207" s="159" t="s">
        <v>262</v>
      </c>
      <c r="AS207" s="159" t="s">
        <v>310</v>
      </c>
      <c r="AT207" s="159" t="s">
        <v>89</v>
      </c>
      <c r="AX207" s="14" t="s">
        <v>237</v>
      </c>
      <c r="BD207" s="160" t="e">
        <f>IF(#REF!="základná",J207,0)</f>
        <v>#REF!</v>
      </c>
      <c r="BE207" s="160" t="e">
        <f>IF(#REF!="znížená",J207,0)</f>
        <v>#REF!</v>
      </c>
      <c r="BF207" s="160" t="e">
        <f>IF(#REF!="zákl. prenesená",J207,0)</f>
        <v>#REF!</v>
      </c>
      <c r="BG207" s="160" t="e">
        <f>IF(#REF!="zníž. prenesená",J207,0)</f>
        <v>#REF!</v>
      </c>
      <c r="BH207" s="160" t="e">
        <f>IF(#REF!="nulová",J207,0)</f>
        <v>#REF!</v>
      </c>
      <c r="BI207" s="14" t="s">
        <v>89</v>
      </c>
      <c r="BJ207" s="160">
        <f t="shared" si="19"/>
        <v>0</v>
      </c>
      <c r="BK207" s="14" t="s">
        <v>243</v>
      </c>
      <c r="BL207" s="159" t="s">
        <v>2150</v>
      </c>
    </row>
    <row r="208" spans="1:64" s="2" customFormat="1" ht="21.75" customHeight="1" x14ac:dyDescent="0.2">
      <c r="A208" s="182"/>
      <c r="B208" s="146"/>
      <c r="C208" s="161" t="s">
        <v>410</v>
      </c>
      <c r="D208" s="161" t="s">
        <v>310</v>
      </c>
      <c r="E208" s="162" t="s">
        <v>4946</v>
      </c>
      <c r="F208" s="163" t="s">
        <v>2151</v>
      </c>
      <c r="G208" s="164" t="s">
        <v>307</v>
      </c>
      <c r="H208" s="165">
        <v>3</v>
      </c>
      <c r="I208" s="166"/>
      <c r="J208" s="167">
        <f t="shared" si="15"/>
        <v>0</v>
      </c>
      <c r="K208" s="168"/>
      <c r="L208" s="169"/>
      <c r="M208" s="170" t="s">
        <v>1</v>
      </c>
      <c r="N208" s="54"/>
      <c r="O208" s="157">
        <f t="shared" si="16"/>
        <v>0</v>
      </c>
      <c r="P208" s="157">
        <v>1.46E-2</v>
      </c>
      <c r="Q208" s="157">
        <f t="shared" si="17"/>
        <v>4.3799999999999999E-2</v>
      </c>
      <c r="R208" s="157">
        <v>0</v>
      </c>
      <c r="S208" s="158">
        <f t="shared" si="18"/>
        <v>0</v>
      </c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Q208" s="159" t="s">
        <v>262</v>
      </c>
      <c r="AS208" s="159" t="s">
        <v>310</v>
      </c>
      <c r="AT208" s="159" t="s">
        <v>89</v>
      </c>
      <c r="AX208" s="14" t="s">
        <v>237</v>
      </c>
      <c r="BD208" s="160" t="e">
        <f>IF(#REF!="základná",J208,0)</f>
        <v>#REF!</v>
      </c>
      <c r="BE208" s="160" t="e">
        <f>IF(#REF!="znížená",J208,0)</f>
        <v>#REF!</v>
      </c>
      <c r="BF208" s="160" t="e">
        <f>IF(#REF!="zákl. prenesená",J208,0)</f>
        <v>#REF!</v>
      </c>
      <c r="BG208" s="160" t="e">
        <f>IF(#REF!="zníž. prenesená",J208,0)</f>
        <v>#REF!</v>
      </c>
      <c r="BH208" s="160" t="e">
        <f>IF(#REF!="nulová",J208,0)</f>
        <v>#REF!</v>
      </c>
      <c r="BI208" s="14" t="s">
        <v>89</v>
      </c>
      <c r="BJ208" s="160">
        <f t="shared" si="19"/>
        <v>0</v>
      </c>
      <c r="BK208" s="14" t="s">
        <v>243</v>
      </c>
      <c r="BL208" s="159" t="s">
        <v>2152</v>
      </c>
    </row>
    <row r="209" spans="1:64" s="2" customFormat="1" ht="21.75" customHeight="1" x14ac:dyDescent="0.2">
      <c r="A209" s="182"/>
      <c r="B209" s="146"/>
      <c r="C209" s="161" t="s">
        <v>251</v>
      </c>
      <c r="D209" s="161" t="s">
        <v>310</v>
      </c>
      <c r="E209" s="162" t="s">
        <v>4947</v>
      </c>
      <c r="F209" s="163" t="s">
        <v>2153</v>
      </c>
      <c r="G209" s="164" t="s">
        <v>307</v>
      </c>
      <c r="H209" s="165">
        <v>1</v>
      </c>
      <c r="I209" s="166"/>
      <c r="J209" s="167">
        <f t="shared" si="15"/>
        <v>0</v>
      </c>
      <c r="K209" s="168"/>
      <c r="L209" s="169"/>
      <c r="M209" s="170" t="s">
        <v>1</v>
      </c>
      <c r="N209" s="54"/>
      <c r="O209" s="157">
        <f t="shared" si="16"/>
        <v>0</v>
      </c>
      <c r="P209" s="157">
        <v>1.46E-2</v>
      </c>
      <c r="Q209" s="157">
        <f t="shared" si="17"/>
        <v>1.46E-2</v>
      </c>
      <c r="R209" s="157">
        <v>0</v>
      </c>
      <c r="S209" s="158">
        <f t="shared" si="18"/>
        <v>0</v>
      </c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Q209" s="159" t="s">
        <v>262</v>
      </c>
      <c r="AS209" s="159" t="s">
        <v>310</v>
      </c>
      <c r="AT209" s="159" t="s">
        <v>89</v>
      </c>
      <c r="AX209" s="14" t="s">
        <v>237</v>
      </c>
      <c r="BD209" s="160" t="e">
        <f>IF(#REF!="základná",J209,0)</f>
        <v>#REF!</v>
      </c>
      <c r="BE209" s="160" t="e">
        <f>IF(#REF!="znížená",J209,0)</f>
        <v>#REF!</v>
      </c>
      <c r="BF209" s="160" t="e">
        <f>IF(#REF!="zákl. prenesená",J209,0)</f>
        <v>#REF!</v>
      </c>
      <c r="BG209" s="160" t="e">
        <f>IF(#REF!="zníž. prenesená",J209,0)</f>
        <v>#REF!</v>
      </c>
      <c r="BH209" s="160" t="e">
        <f>IF(#REF!="nulová",J209,0)</f>
        <v>#REF!</v>
      </c>
      <c r="BI209" s="14" t="s">
        <v>89</v>
      </c>
      <c r="BJ209" s="160">
        <f t="shared" si="19"/>
        <v>0</v>
      </c>
      <c r="BK209" s="14" t="s">
        <v>243</v>
      </c>
      <c r="BL209" s="159" t="s">
        <v>2154</v>
      </c>
    </row>
    <row r="210" spans="1:64" s="2" customFormat="1" ht="21.75" customHeight="1" x14ac:dyDescent="0.2">
      <c r="A210" s="182"/>
      <c r="B210" s="146"/>
      <c r="C210" s="147" t="s">
        <v>416</v>
      </c>
      <c r="D210" s="189" t="s">
        <v>240</v>
      </c>
      <c r="E210" s="148" t="s">
        <v>4948</v>
      </c>
      <c r="F210" s="149" t="s">
        <v>1404</v>
      </c>
      <c r="G210" s="150" t="s">
        <v>307</v>
      </c>
      <c r="H210" s="151">
        <v>1</v>
      </c>
      <c r="I210" s="152"/>
      <c r="J210" s="153">
        <f t="shared" si="15"/>
        <v>0</v>
      </c>
      <c r="K210" s="154"/>
      <c r="L210" s="30"/>
      <c r="M210" s="155" t="s">
        <v>1</v>
      </c>
      <c r="N210" s="54"/>
      <c r="O210" s="157">
        <f t="shared" si="16"/>
        <v>0</v>
      </c>
      <c r="P210" s="157">
        <v>4.548E-2</v>
      </c>
      <c r="Q210" s="157">
        <f t="shared" si="17"/>
        <v>4.548E-2</v>
      </c>
      <c r="R210" s="157">
        <v>0</v>
      </c>
      <c r="S210" s="158">
        <f t="shared" si="18"/>
        <v>0</v>
      </c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Q210" s="159" t="s">
        <v>243</v>
      </c>
      <c r="AS210" s="159" t="s">
        <v>240</v>
      </c>
      <c r="AT210" s="159" t="s">
        <v>89</v>
      </c>
      <c r="AX210" s="14" t="s">
        <v>237</v>
      </c>
      <c r="BD210" s="160" t="e">
        <f>IF(#REF!="základná",J210,0)</f>
        <v>#REF!</v>
      </c>
      <c r="BE210" s="160" t="e">
        <f>IF(#REF!="znížená",J210,0)</f>
        <v>#REF!</v>
      </c>
      <c r="BF210" s="160" t="e">
        <f>IF(#REF!="zákl. prenesená",J210,0)</f>
        <v>#REF!</v>
      </c>
      <c r="BG210" s="160" t="e">
        <f>IF(#REF!="zníž. prenesená",J210,0)</f>
        <v>#REF!</v>
      </c>
      <c r="BH210" s="160" t="e">
        <f>IF(#REF!="nulová",J210,0)</f>
        <v>#REF!</v>
      </c>
      <c r="BI210" s="14" t="s">
        <v>89</v>
      </c>
      <c r="BJ210" s="160">
        <f t="shared" si="19"/>
        <v>0</v>
      </c>
      <c r="BK210" s="14" t="s">
        <v>243</v>
      </c>
      <c r="BL210" s="159" t="s">
        <v>4949</v>
      </c>
    </row>
    <row r="211" spans="1:64" s="2" customFormat="1" ht="21.75" customHeight="1" x14ac:dyDescent="0.2">
      <c r="A211" s="182"/>
      <c r="B211" s="146"/>
      <c r="C211" s="161" t="s">
        <v>254</v>
      </c>
      <c r="D211" s="190" t="s">
        <v>310</v>
      </c>
      <c r="E211" s="162" t="s">
        <v>4950</v>
      </c>
      <c r="F211" s="163" t="s">
        <v>4951</v>
      </c>
      <c r="G211" s="164" t="s">
        <v>307</v>
      </c>
      <c r="H211" s="165">
        <v>1</v>
      </c>
      <c r="I211" s="166"/>
      <c r="J211" s="167">
        <f t="shared" si="15"/>
        <v>0</v>
      </c>
      <c r="K211" s="168"/>
      <c r="L211" s="169"/>
      <c r="M211" s="170" t="s">
        <v>1</v>
      </c>
      <c r="N211" s="54"/>
      <c r="O211" s="157">
        <f t="shared" si="16"/>
        <v>0</v>
      </c>
      <c r="P211" s="157">
        <v>1.2699999999999999E-2</v>
      </c>
      <c r="Q211" s="157">
        <f t="shared" si="17"/>
        <v>1.2699999999999999E-2</v>
      </c>
      <c r="R211" s="157">
        <v>0</v>
      </c>
      <c r="S211" s="158">
        <f t="shared" si="18"/>
        <v>0</v>
      </c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Q211" s="159" t="s">
        <v>262</v>
      </c>
      <c r="AS211" s="159" t="s">
        <v>310</v>
      </c>
      <c r="AT211" s="159" t="s">
        <v>89</v>
      </c>
      <c r="AX211" s="14" t="s">
        <v>237</v>
      </c>
      <c r="BD211" s="160" t="e">
        <f>IF(#REF!="základná",J211,0)</f>
        <v>#REF!</v>
      </c>
      <c r="BE211" s="160" t="e">
        <f>IF(#REF!="znížená",J211,0)</f>
        <v>#REF!</v>
      </c>
      <c r="BF211" s="160" t="e">
        <f>IF(#REF!="zákl. prenesená",J211,0)</f>
        <v>#REF!</v>
      </c>
      <c r="BG211" s="160" t="e">
        <f>IF(#REF!="zníž. prenesená",J211,0)</f>
        <v>#REF!</v>
      </c>
      <c r="BH211" s="160" t="e">
        <f>IF(#REF!="nulová",J211,0)</f>
        <v>#REF!</v>
      </c>
      <c r="BI211" s="14" t="s">
        <v>89</v>
      </c>
      <c r="BJ211" s="160">
        <f t="shared" si="19"/>
        <v>0</v>
      </c>
      <c r="BK211" s="14" t="s">
        <v>243</v>
      </c>
      <c r="BL211" s="159" t="s">
        <v>4952</v>
      </c>
    </row>
    <row r="212" spans="1:64" s="12" customFormat="1" ht="22.95" customHeight="1" x14ac:dyDescent="0.25">
      <c r="B212" s="134"/>
      <c r="D212" s="135" t="s">
        <v>76</v>
      </c>
      <c r="E212" s="144" t="s">
        <v>257</v>
      </c>
      <c r="F212" s="144" t="s">
        <v>258</v>
      </c>
      <c r="I212" s="137"/>
      <c r="J212" s="145">
        <f>BJ212</f>
        <v>0</v>
      </c>
      <c r="L212" s="134"/>
      <c r="M212" s="138"/>
      <c r="N212" s="139"/>
      <c r="O212" s="140">
        <f>SUM(O213:O245)</f>
        <v>0</v>
      </c>
      <c r="P212" s="139"/>
      <c r="Q212" s="140">
        <f>SUM(Q213:Q245)</f>
        <v>0.65553665000000005</v>
      </c>
      <c r="R212" s="139"/>
      <c r="S212" s="141">
        <f>SUM(S213:S245)</f>
        <v>125.86130400000003</v>
      </c>
      <c r="AQ212" s="135" t="s">
        <v>83</v>
      </c>
      <c r="AS212" s="142" t="s">
        <v>76</v>
      </c>
      <c r="AT212" s="142" t="s">
        <v>83</v>
      </c>
      <c r="AX212" s="135" t="s">
        <v>237</v>
      </c>
      <c r="BJ212" s="143">
        <f>SUM(BJ213:BJ245)</f>
        <v>0</v>
      </c>
    </row>
    <row r="213" spans="1:64" s="2" customFormat="1" ht="21.75" customHeight="1" x14ac:dyDescent="0.2">
      <c r="A213" s="182"/>
      <c r="B213" s="146"/>
      <c r="C213" s="147" t="s">
        <v>422</v>
      </c>
      <c r="D213" s="147" t="s">
        <v>240</v>
      </c>
      <c r="E213" s="148" t="s">
        <v>4953</v>
      </c>
      <c r="F213" s="149" t="s">
        <v>260</v>
      </c>
      <c r="G213" s="150" t="s">
        <v>242</v>
      </c>
      <c r="H213" s="151">
        <v>297.27999999999997</v>
      </c>
      <c r="I213" s="152"/>
      <c r="J213" s="153">
        <f t="shared" ref="J213:J245" si="20">ROUND(I213*H213,2)</f>
        <v>0</v>
      </c>
      <c r="K213" s="154"/>
      <c r="L213" s="30"/>
      <c r="M213" s="155" t="s">
        <v>1</v>
      </c>
      <c r="N213" s="54"/>
      <c r="O213" s="157">
        <f t="shared" ref="O213:O245" si="21">N213*H213</f>
        <v>0</v>
      </c>
      <c r="P213" s="157">
        <v>1.92E-3</v>
      </c>
      <c r="Q213" s="157">
        <f t="shared" ref="Q213:Q245" si="22">P213*H213</f>
        <v>0.5707776</v>
      </c>
      <c r="R213" s="157">
        <v>0</v>
      </c>
      <c r="S213" s="158">
        <f t="shared" ref="S213:S245" si="23">R213*H213</f>
        <v>0</v>
      </c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Q213" s="159" t="s">
        <v>243</v>
      </c>
      <c r="AS213" s="159" t="s">
        <v>240</v>
      </c>
      <c r="AT213" s="159" t="s">
        <v>89</v>
      </c>
      <c r="AX213" s="14" t="s">
        <v>237</v>
      </c>
      <c r="BD213" s="160" t="e">
        <f>IF(#REF!="základná",J213,0)</f>
        <v>#REF!</v>
      </c>
      <c r="BE213" s="160" t="e">
        <f>IF(#REF!="znížená",J213,0)</f>
        <v>#REF!</v>
      </c>
      <c r="BF213" s="160" t="e">
        <f>IF(#REF!="zákl. prenesená",J213,0)</f>
        <v>#REF!</v>
      </c>
      <c r="BG213" s="160" t="e">
        <f>IF(#REF!="zníž. prenesená",J213,0)</f>
        <v>#REF!</v>
      </c>
      <c r="BH213" s="160" t="e">
        <f>IF(#REF!="nulová",J213,0)</f>
        <v>#REF!</v>
      </c>
      <c r="BI213" s="14" t="s">
        <v>89</v>
      </c>
      <c r="BJ213" s="160">
        <f t="shared" ref="BJ213:BJ245" si="24">ROUND(I213*H213,2)</f>
        <v>0</v>
      </c>
      <c r="BK213" s="14" t="s">
        <v>243</v>
      </c>
      <c r="BL213" s="159" t="s">
        <v>2155</v>
      </c>
    </row>
    <row r="214" spans="1:64" s="2" customFormat="1" ht="21.75" customHeight="1" x14ac:dyDescent="0.2">
      <c r="A214" s="182"/>
      <c r="B214" s="146"/>
      <c r="C214" s="147" t="s">
        <v>256</v>
      </c>
      <c r="D214" s="147" t="s">
        <v>240</v>
      </c>
      <c r="E214" s="148" t="s">
        <v>4954</v>
      </c>
      <c r="F214" s="149" t="s">
        <v>1421</v>
      </c>
      <c r="G214" s="150" t="s">
        <v>242</v>
      </c>
      <c r="H214" s="151">
        <v>10</v>
      </c>
      <c r="I214" s="152"/>
      <c r="J214" s="153">
        <f t="shared" si="20"/>
        <v>0</v>
      </c>
      <c r="K214" s="154"/>
      <c r="L214" s="30"/>
      <c r="M214" s="155" t="s">
        <v>1</v>
      </c>
      <c r="N214" s="54"/>
      <c r="O214" s="157">
        <f t="shared" si="21"/>
        <v>0</v>
      </c>
      <c r="P214" s="157">
        <v>6.1799999999999997E-3</v>
      </c>
      <c r="Q214" s="157">
        <f t="shared" si="22"/>
        <v>6.1799999999999994E-2</v>
      </c>
      <c r="R214" s="157">
        <v>0</v>
      </c>
      <c r="S214" s="158">
        <f t="shared" si="23"/>
        <v>0</v>
      </c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Q214" s="159" t="s">
        <v>243</v>
      </c>
      <c r="AS214" s="159" t="s">
        <v>240</v>
      </c>
      <c r="AT214" s="159" t="s">
        <v>89</v>
      </c>
      <c r="AX214" s="14" t="s">
        <v>237</v>
      </c>
      <c r="BD214" s="160" t="e">
        <f>IF(#REF!="základná",J214,0)</f>
        <v>#REF!</v>
      </c>
      <c r="BE214" s="160" t="e">
        <f>IF(#REF!="znížená",J214,0)</f>
        <v>#REF!</v>
      </c>
      <c r="BF214" s="160" t="e">
        <f>IF(#REF!="zákl. prenesená",J214,0)</f>
        <v>#REF!</v>
      </c>
      <c r="BG214" s="160" t="e">
        <f>IF(#REF!="zníž. prenesená",J214,0)</f>
        <v>#REF!</v>
      </c>
      <c r="BH214" s="160" t="e">
        <f>IF(#REF!="nulová",J214,0)</f>
        <v>#REF!</v>
      </c>
      <c r="BI214" s="14" t="s">
        <v>89</v>
      </c>
      <c r="BJ214" s="160">
        <f t="shared" si="24"/>
        <v>0</v>
      </c>
      <c r="BK214" s="14" t="s">
        <v>243</v>
      </c>
      <c r="BL214" s="159" t="s">
        <v>2156</v>
      </c>
    </row>
    <row r="215" spans="1:64" s="2" customFormat="1" ht="16.5" customHeight="1" x14ac:dyDescent="0.2">
      <c r="A215" s="182"/>
      <c r="B215" s="146"/>
      <c r="C215" s="147" t="s">
        <v>427</v>
      </c>
      <c r="D215" s="147" t="s">
        <v>240</v>
      </c>
      <c r="E215" s="148" t="s">
        <v>4955</v>
      </c>
      <c r="F215" s="149" t="s">
        <v>263</v>
      </c>
      <c r="G215" s="150" t="s">
        <v>242</v>
      </c>
      <c r="H215" s="151">
        <v>297.27999999999997</v>
      </c>
      <c r="I215" s="152"/>
      <c r="J215" s="153">
        <f t="shared" si="20"/>
        <v>0</v>
      </c>
      <c r="K215" s="154"/>
      <c r="L215" s="30"/>
      <c r="M215" s="155" t="s">
        <v>1</v>
      </c>
      <c r="N215" s="54"/>
      <c r="O215" s="157">
        <f t="shared" si="21"/>
        <v>0</v>
      </c>
      <c r="P215" s="157">
        <v>5.0000000000000002E-5</v>
      </c>
      <c r="Q215" s="157">
        <f t="shared" si="22"/>
        <v>1.4863999999999999E-2</v>
      </c>
      <c r="R215" s="157">
        <v>0</v>
      </c>
      <c r="S215" s="158">
        <f t="shared" si="23"/>
        <v>0</v>
      </c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Q215" s="159" t="s">
        <v>243</v>
      </c>
      <c r="AS215" s="159" t="s">
        <v>240</v>
      </c>
      <c r="AT215" s="159" t="s">
        <v>89</v>
      </c>
      <c r="AX215" s="14" t="s">
        <v>237</v>
      </c>
      <c r="BD215" s="160" t="e">
        <f>IF(#REF!="základná",J215,0)</f>
        <v>#REF!</v>
      </c>
      <c r="BE215" s="160" t="e">
        <f>IF(#REF!="znížená",J215,0)</f>
        <v>#REF!</v>
      </c>
      <c r="BF215" s="160" t="e">
        <f>IF(#REF!="zákl. prenesená",J215,0)</f>
        <v>#REF!</v>
      </c>
      <c r="BG215" s="160" t="e">
        <f>IF(#REF!="zníž. prenesená",J215,0)</f>
        <v>#REF!</v>
      </c>
      <c r="BH215" s="160" t="e">
        <f>IF(#REF!="nulová",J215,0)</f>
        <v>#REF!</v>
      </c>
      <c r="BI215" s="14" t="s">
        <v>89</v>
      </c>
      <c r="BJ215" s="160">
        <f t="shared" si="24"/>
        <v>0</v>
      </c>
      <c r="BK215" s="14" t="s">
        <v>243</v>
      </c>
      <c r="BL215" s="159" t="s">
        <v>2157</v>
      </c>
    </row>
    <row r="216" spans="1:64" s="2" customFormat="1" ht="33" customHeight="1" x14ac:dyDescent="0.2">
      <c r="A216" s="182"/>
      <c r="B216" s="146"/>
      <c r="C216" s="147" t="s">
        <v>430</v>
      </c>
      <c r="D216" s="147" t="s">
        <v>240</v>
      </c>
      <c r="E216" s="148" t="s">
        <v>4956</v>
      </c>
      <c r="F216" s="149" t="s">
        <v>1424</v>
      </c>
      <c r="G216" s="150" t="s">
        <v>307</v>
      </c>
      <c r="H216" s="151">
        <v>22</v>
      </c>
      <c r="I216" s="152"/>
      <c r="J216" s="153">
        <f t="shared" si="20"/>
        <v>0</v>
      </c>
      <c r="K216" s="154"/>
      <c r="L216" s="30"/>
      <c r="M216" s="155" t="s">
        <v>1</v>
      </c>
      <c r="N216" s="54"/>
      <c r="O216" s="157">
        <f t="shared" si="21"/>
        <v>0</v>
      </c>
      <c r="P216" s="157">
        <v>3.2000000000000003E-4</v>
      </c>
      <c r="Q216" s="157">
        <f t="shared" si="22"/>
        <v>7.0400000000000003E-3</v>
      </c>
      <c r="R216" s="157">
        <v>0</v>
      </c>
      <c r="S216" s="158">
        <f t="shared" si="23"/>
        <v>0</v>
      </c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Q216" s="159" t="s">
        <v>243</v>
      </c>
      <c r="AS216" s="159" t="s">
        <v>240</v>
      </c>
      <c r="AT216" s="159" t="s">
        <v>89</v>
      </c>
      <c r="AX216" s="14" t="s">
        <v>237</v>
      </c>
      <c r="BD216" s="160" t="e">
        <f>IF(#REF!="základná",J216,0)</f>
        <v>#REF!</v>
      </c>
      <c r="BE216" s="160" t="e">
        <f>IF(#REF!="znížená",J216,0)</f>
        <v>#REF!</v>
      </c>
      <c r="BF216" s="160" t="e">
        <f>IF(#REF!="zákl. prenesená",J216,0)</f>
        <v>#REF!</v>
      </c>
      <c r="BG216" s="160" t="e">
        <f>IF(#REF!="zníž. prenesená",J216,0)</f>
        <v>#REF!</v>
      </c>
      <c r="BH216" s="160" t="e">
        <f>IF(#REF!="nulová",J216,0)</f>
        <v>#REF!</v>
      </c>
      <c r="BI216" s="14" t="s">
        <v>89</v>
      </c>
      <c r="BJ216" s="160">
        <f t="shared" si="24"/>
        <v>0</v>
      </c>
      <c r="BK216" s="14" t="s">
        <v>243</v>
      </c>
      <c r="BL216" s="159" t="s">
        <v>2158</v>
      </c>
    </row>
    <row r="217" spans="1:64" s="2" customFormat="1" ht="21.75" customHeight="1" x14ac:dyDescent="0.2">
      <c r="A217" s="182"/>
      <c r="B217" s="146"/>
      <c r="C217" s="147" t="s">
        <v>433</v>
      </c>
      <c r="D217" s="147" t="s">
        <v>240</v>
      </c>
      <c r="E217" s="148" t="s">
        <v>4957</v>
      </c>
      <c r="F217" s="149" t="s">
        <v>2159</v>
      </c>
      <c r="G217" s="150" t="s">
        <v>376</v>
      </c>
      <c r="H217" s="151">
        <v>5.58</v>
      </c>
      <c r="I217" s="152"/>
      <c r="J217" s="153">
        <f t="shared" si="20"/>
        <v>0</v>
      </c>
      <c r="K217" s="154"/>
      <c r="L217" s="30"/>
      <c r="M217" s="155" t="s">
        <v>1</v>
      </c>
      <c r="N217" s="54"/>
      <c r="O217" s="157">
        <f t="shared" si="21"/>
        <v>0</v>
      </c>
      <c r="P217" s="157">
        <v>6.9999999999999994E-5</v>
      </c>
      <c r="Q217" s="157">
        <f t="shared" si="22"/>
        <v>3.9059999999999995E-4</v>
      </c>
      <c r="R217" s="157">
        <v>0</v>
      </c>
      <c r="S217" s="158">
        <f t="shared" si="23"/>
        <v>0</v>
      </c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Q217" s="159" t="s">
        <v>243</v>
      </c>
      <c r="AS217" s="159" t="s">
        <v>240</v>
      </c>
      <c r="AT217" s="159" t="s">
        <v>89</v>
      </c>
      <c r="AX217" s="14" t="s">
        <v>237</v>
      </c>
      <c r="BD217" s="160" t="e">
        <f>IF(#REF!="základná",J217,0)</f>
        <v>#REF!</v>
      </c>
      <c r="BE217" s="160" t="e">
        <f>IF(#REF!="znížená",J217,0)</f>
        <v>#REF!</v>
      </c>
      <c r="BF217" s="160" t="e">
        <f>IF(#REF!="zákl. prenesená",J217,0)</f>
        <v>#REF!</v>
      </c>
      <c r="BG217" s="160" t="e">
        <f>IF(#REF!="zníž. prenesená",J217,0)</f>
        <v>#REF!</v>
      </c>
      <c r="BH217" s="160" t="e">
        <f>IF(#REF!="nulová",J217,0)</f>
        <v>#REF!</v>
      </c>
      <c r="BI217" s="14" t="s">
        <v>89</v>
      </c>
      <c r="BJ217" s="160">
        <f t="shared" si="24"/>
        <v>0</v>
      </c>
      <c r="BK217" s="14" t="s">
        <v>243</v>
      </c>
      <c r="BL217" s="159" t="s">
        <v>2160</v>
      </c>
    </row>
    <row r="218" spans="1:64" s="2" customFormat="1" ht="44.25" customHeight="1" x14ac:dyDescent="0.2">
      <c r="A218" s="182"/>
      <c r="B218" s="146"/>
      <c r="C218" s="147" t="s">
        <v>436</v>
      </c>
      <c r="D218" s="189" t="s">
        <v>240</v>
      </c>
      <c r="E218" s="148" t="s">
        <v>4958</v>
      </c>
      <c r="F218" s="149" t="s">
        <v>1430</v>
      </c>
      <c r="G218" s="150" t="s">
        <v>491</v>
      </c>
      <c r="H218" s="151">
        <v>21.218</v>
      </c>
      <c r="I218" s="152"/>
      <c r="J218" s="153">
        <f t="shared" si="20"/>
        <v>0</v>
      </c>
      <c r="K218" s="154"/>
      <c r="L218" s="30"/>
      <c r="M218" s="155" t="s">
        <v>1</v>
      </c>
      <c r="N218" s="54"/>
      <c r="O218" s="157">
        <f t="shared" si="21"/>
        <v>0</v>
      </c>
      <c r="P218" s="157">
        <v>0</v>
      </c>
      <c r="Q218" s="157">
        <f t="shared" si="22"/>
        <v>0</v>
      </c>
      <c r="R218" s="157">
        <v>1.905</v>
      </c>
      <c r="S218" s="158">
        <f t="shared" si="23"/>
        <v>40.420290000000001</v>
      </c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Q218" s="159" t="s">
        <v>243</v>
      </c>
      <c r="AS218" s="159" t="s">
        <v>240</v>
      </c>
      <c r="AT218" s="159" t="s">
        <v>89</v>
      </c>
      <c r="AX218" s="14" t="s">
        <v>237</v>
      </c>
      <c r="BD218" s="160" t="e">
        <f>IF(#REF!="základná",J218,0)</f>
        <v>#REF!</v>
      </c>
      <c r="BE218" s="160" t="e">
        <f>IF(#REF!="znížená",J218,0)</f>
        <v>#REF!</v>
      </c>
      <c r="BF218" s="160" t="e">
        <f>IF(#REF!="zákl. prenesená",J218,0)</f>
        <v>#REF!</v>
      </c>
      <c r="BG218" s="160" t="e">
        <f>IF(#REF!="zníž. prenesená",J218,0)</f>
        <v>#REF!</v>
      </c>
      <c r="BH218" s="160" t="e">
        <f>IF(#REF!="nulová",J218,0)</f>
        <v>#REF!</v>
      </c>
      <c r="BI218" s="14" t="s">
        <v>89</v>
      </c>
      <c r="BJ218" s="160">
        <f t="shared" si="24"/>
        <v>0</v>
      </c>
      <c r="BK218" s="14" t="s">
        <v>243</v>
      </c>
      <c r="BL218" s="159" t="s">
        <v>4959</v>
      </c>
    </row>
    <row r="219" spans="1:64" s="2" customFormat="1" ht="21.75" customHeight="1" x14ac:dyDescent="0.2">
      <c r="A219" s="182"/>
      <c r="B219" s="146"/>
      <c r="C219" s="147" t="s">
        <v>439</v>
      </c>
      <c r="D219" s="147" t="s">
        <v>240</v>
      </c>
      <c r="E219" s="148" t="s">
        <v>4960</v>
      </c>
      <c r="F219" s="149" t="s">
        <v>2161</v>
      </c>
      <c r="G219" s="150" t="s">
        <v>242</v>
      </c>
      <c r="H219" s="151">
        <v>5.1999999999999998E-2</v>
      </c>
      <c r="I219" s="152"/>
      <c r="J219" s="153">
        <f t="shared" si="20"/>
        <v>0</v>
      </c>
      <c r="K219" s="154"/>
      <c r="L219" s="30"/>
      <c r="M219" s="155" t="s">
        <v>1</v>
      </c>
      <c r="N219" s="54"/>
      <c r="O219" s="157">
        <f t="shared" si="21"/>
        <v>0</v>
      </c>
      <c r="P219" s="157">
        <v>0</v>
      </c>
      <c r="Q219" s="157">
        <f t="shared" si="22"/>
        <v>0</v>
      </c>
      <c r="R219" s="157">
        <v>0.30199999999999999</v>
      </c>
      <c r="S219" s="158">
        <f t="shared" si="23"/>
        <v>1.5703999999999999E-2</v>
      </c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Q219" s="159" t="s">
        <v>243</v>
      </c>
      <c r="AS219" s="159" t="s">
        <v>240</v>
      </c>
      <c r="AT219" s="159" t="s">
        <v>89</v>
      </c>
      <c r="AX219" s="14" t="s">
        <v>237</v>
      </c>
      <c r="BD219" s="160" t="e">
        <f>IF(#REF!="základná",J219,0)</f>
        <v>#REF!</v>
      </c>
      <c r="BE219" s="160" t="e">
        <f>IF(#REF!="znížená",J219,0)</f>
        <v>#REF!</v>
      </c>
      <c r="BF219" s="160" t="e">
        <f>IF(#REF!="zákl. prenesená",J219,0)</f>
        <v>#REF!</v>
      </c>
      <c r="BG219" s="160" t="e">
        <f>IF(#REF!="zníž. prenesená",J219,0)</f>
        <v>#REF!</v>
      </c>
      <c r="BH219" s="160" t="e">
        <f>IF(#REF!="nulová",J219,0)</f>
        <v>#REF!</v>
      </c>
      <c r="BI219" s="14" t="s">
        <v>89</v>
      </c>
      <c r="BJ219" s="160">
        <f t="shared" si="24"/>
        <v>0</v>
      </c>
      <c r="BK219" s="14" t="s">
        <v>243</v>
      </c>
      <c r="BL219" s="159" t="s">
        <v>2162</v>
      </c>
    </row>
    <row r="220" spans="1:64" s="2" customFormat="1" ht="33" customHeight="1" x14ac:dyDescent="0.2">
      <c r="A220" s="182"/>
      <c r="B220" s="146"/>
      <c r="C220" s="147" t="s">
        <v>442</v>
      </c>
      <c r="D220" s="147" t="s">
        <v>240</v>
      </c>
      <c r="E220" s="148" t="s">
        <v>4961</v>
      </c>
      <c r="F220" s="149" t="s">
        <v>603</v>
      </c>
      <c r="G220" s="150" t="s">
        <v>491</v>
      </c>
      <c r="H220" s="151">
        <v>11.5</v>
      </c>
      <c r="I220" s="152"/>
      <c r="J220" s="153">
        <f t="shared" si="20"/>
        <v>0</v>
      </c>
      <c r="K220" s="154"/>
      <c r="L220" s="30"/>
      <c r="M220" s="155" t="s">
        <v>1</v>
      </c>
      <c r="N220" s="54"/>
      <c r="O220" s="157">
        <f t="shared" si="21"/>
        <v>0</v>
      </c>
      <c r="P220" s="157">
        <v>0</v>
      </c>
      <c r="Q220" s="157">
        <f t="shared" si="22"/>
        <v>0</v>
      </c>
      <c r="R220" s="157">
        <v>2.2000000000000002</v>
      </c>
      <c r="S220" s="158">
        <f t="shared" si="23"/>
        <v>25.3</v>
      </c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Q220" s="159" t="s">
        <v>243</v>
      </c>
      <c r="AS220" s="159" t="s">
        <v>240</v>
      </c>
      <c r="AT220" s="159" t="s">
        <v>89</v>
      </c>
      <c r="AX220" s="14" t="s">
        <v>237</v>
      </c>
      <c r="BD220" s="160" t="e">
        <f>IF(#REF!="základná",J220,0)</f>
        <v>#REF!</v>
      </c>
      <c r="BE220" s="160" t="e">
        <f>IF(#REF!="znížená",J220,0)</f>
        <v>#REF!</v>
      </c>
      <c r="BF220" s="160" t="e">
        <f>IF(#REF!="zákl. prenesená",J220,0)</f>
        <v>#REF!</v>
      </c>
      <c r="BG220" s="160" t="e">
        <f>IF(#REF!="zníž. prenesená",J220,0)</f>
        <v>#REF!</v>
      </c>
      <c r="BH220" s="160" t="e">
        <f>IF(#REF!="nulová",J220,0)</f>
        <v>#REF!</v>
      </c>
      <c r="BI220" s="14" t="s">
        <v>89</v>
      </c>
      <c r="BJ220" s="160">
        <f t="shared" si="24"/>
        <v>0</v>
      </c>
      <c r="BK220" s="14" t="s">
        <v>243</v>
      </c>
      <c r="BL220" s="159" t="s">
        <v>2163</v>
      </c>
    </row>
    <row r="221" spans="1:64" s="2" customFormat="1" ht="33" customHeight="1" x14ac:dyDescent="0.2">
      <c r="A221" s="182"/>
      <c r="B221" s="146"/>
      <c r="C221" s="147" t="s">
        <v>445</v>
      </c>
      <c r="D221" s="147" t="s">
        <v>240</v>
      </c>
      <c r="E221" s="148" t="s">
        <v>4962</v>
      </c>
      <c r="F221" s="149" t="s">
        <v>1434</v>
      </c>
      <c r="G221" s="150" t="s">
        <v>491</v>
      </c>
      <c r="H221" s="151">
        <v>11.5</v>
      </c>
      <c r="I221" s="152"/>
      <c r="J221" s="153">
        <f t="shared" si="20"/>
        <v>0</v>
      </c>
      <c r="K221" s="154"/>
      <c r="L221" s="30"/>
      <c r="M221" s="155" t="s">
        <v>1</v>
      </c>
      <c r="N221" s="54"/>
      <c r="O221" s="157">
        <f t="shared" si="21"/>
        <v>0</v>
      </c>
      <c r="P221" s="157">
        <v>0</v>
      </c>
      <c r="Q221" s="157">
        <f t="shared" si="22"/>
        <v>0</v>
      </c>
      <c r="R221" s="157">
        <v>2.2000000000000002</v>
      </c>
      <c r="S221" s="158">
        <f t="shared" si="23"/>
        <v>25.3</v>
      </c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Q221" s="159" t="s">
        <v>243</v>
      </c>
      <c r="AS221" s="159" t="s">
        <v>240</v>
      </c>
      <c r="AT221" s="159" t="s">
        <v>89</v>
      </c>
      <c r="AX221" s="14" t="s">
        <v>237</v>
      </c>
      <c r="BD221" s="160" t="e">
        <f>IF(#REF!="základná",J221,0)</f>
        <v>#REF!</v>
      </c>
      <c r="BE221" s="160" t="e">
        <f>IF(#REF!="znížená",J221,0)</f>
        <v>#REF!</v>
      </c>
      <c r="BF221" s="160" t="e">
        <f>IF(#REF!="zákl. prenesená",J221,0)</f>
        <v>#REF!</v>
      </c>
      <c r="BG221" s="160" t="e">
        <f>IF(#REF!="zníž. prenesená",J221,0)</f>
        <v>#REF!</v>
      </c>
      <c r="BH221" s="160" t="e">
        <f>IF(#REF!="nulová",J221,0)</f>
        <v>#REF!</v>
      </c>
      <c r="BI221" s="14" t="s">
        <v>89</v>
      </c>
      <c r="BJ221" s="160">
        <f t="shared" si="24"/>
        <v>0</v>
      </c>
      <c r="BK221" s="14" t="s">
        <v>243</v>
      </c>
      <c r="BL221" s="159" t="s">
        <v>2164</v>
      </c>
    </row>
    <row r="222" spans="1:64" s="2" customFormat="1" ht="33" customHeight="1" x14ac:dyDescent="0.2">
      <c r="A222" s="182"/>
      <c r="B222" s="146"/>
      <c r="C222" s="147" t="s">
        <v>448</v>
      </c>
      <c r="D222" s="147" t="s">
        <v>240</v>
      </c>
      <c r="E222" s="148" t="s">
        <v>4963</v>
      </c>
      <c r="F222" s="149" t="s">
        <v>1436</v>
      </c>
      <c r="G222" s="150" t="s">
        <v>491</v>
      </c>
      <c r="H222" s="151">
        <v>3.14</v>
      </c>
      <c r="I222" s="152"/>
      <c r="J222" s="153">
        <f t="shared" si="20"/>
        <v>0</v>
      </c>
      <c r="K222" s="154"/>
      <c r="L222" s="30"/>
      <c r="M222" s="155" t="s">
        <v>1</v>
      </c>
      <c r="N222" s="54"/>
      <c r="O222" s="157">
        <f t="shared" si="21"/>
        <v>0</v>
      </c>
      <c r="P222" s="157">
        <v>0</v>
      </c>
      <c r="Q222" s="157">
        <f t="shared" si="22"/>
        <v>0</v>
      </c>
      <c r="R222" s="157">
        <v>2.2000000000000002</v>
      </c>
      <c r="S222" s="158">
        <f t="shared" si="23"/>
        <v>6.9080000000000013</v>
      </c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Q222" s="159" t="s">
        <v>243</v>
      </c>
      <c r="AS222" s="159" t="s">
        <v>240</v>
      </c>
      <c r="AT222" s="159" t="s">
        <v>89</v>
      </c>
      <c r="AX222" s="14" t="s">
        <v>237</v>
      </c>
      <c r="BD222" s="160" t="e">
        <f>IF(#REF!="základná",J222,0)</f>
        <v>#REF!</v>
      </c>
      <c r="BE222" s="160" t="e">
        <f>IF(#REF!="znížená",J222,0)</f>
        <v>#REF!</v>
      </c>
      <c r="BF222" s="160" t="e">
        <f>IF(#REF!="zákl. prenesená",J222,0)</f>
        <v>#REF!</v>
      </c>
      <c r="BG222" s="160" t="e">
        <f>IF(#REF!="zníž. prenesená",J222,0)</f>
        <v>#REF!</v>
      </c>
      <c r="BH222" s="160" t="e">
        <f>IF(#REF!="nulová",J222,0)</f>
        <v>#REF!</v>
      </c>
      <c r="BI222" s="14" t="s">
        <v>89</v>
      </c>
      <c r="BJ222" s="160">
        <f t="shared" si="24"/>
        <v>0</v>
      </c>
      <c r="BK222" s="14" t="s">
        <v>243</v>
      </c>
      <c r="BL222" s="159" t="s">
        <v>2165</v>
      </c>
    </row>
    <row r="223" spans="1:64" s="2" customFormat="1" ht="33" customHeight="1" x14ac:dyDescent="0.2">
      <c r="A223" s="182"/>
      <c r="B223" s="146"/>
      <c r="C223" s="147" t="s">
        <v>452</v>
      </c>
      <c r="D223" s="147" t="s">
        <v>240</v>
      </c>
      <c r="E223" s="148" t="s">
        <v>4964</v>
      </c>
      <c r="F223" s="149" t="s">
        <v>1438</v>
      </c>
      <c r="G223" s="150" t="s">
        <v>242</v>
      </c>
      <c r="H223" s="151">
        <v>232.98</v>
      </c>
      <c r="I223" s="152"/>
      <c r="J223" s="153">
        <f t="shared" si="20"/>
        <v>0</v>
      </c>
      <c r="K223" s="154"/>
      <c r="L223" s="30"/>
      <c r="M223" s="155" t="s">
        <v>1</v>
      </c>
      <c r="N223" s="54"/>
      <c r="O223" s="157">
        <f t="shared" si="21"/>
        <v>0</v>
      </c>
      <c r="P223" s="157">
        <v>0</v>
      </c>
      <c r="Q223" s="157">
        <f t="shared" si="22"/>
        <v>0</v>
      </c>
      <c r="R223" s="157">
        <v>0.02</v>
      </c>
      <c r="S223" s="158">
        <f t="shared" si="23"/>
        <v>4.6596000000000002</v>
      </c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Q223" s="159" t="s">
        <v>243</v>
      </c>
      <c r="AS223" s="159" t="s">
        <v>240</v>
      </c>
      <c r="AT223" s="159" t="s">
        <v>89</v>
      </c>
      <c r="AX223" s="14" t="s">
        <v>237</v>
      </c>
      <c r="BD223" s="160" t="e">
        <f>IF(#REF!="základná",J223,0)</f>
        <v>#REF!</v>
      </c>
      <c r="BE223" s="160" t="e">
        <f>IF(#REF!="znížená",J223,0)</f>
        <v>#REF!</v>
      </c>
      <c r="BF223" s="160" t="e">
        <f>IF(#REF!="zákl. prenesená",J223,0)</f>
        <v>#REF!</v>
      </c>
      <c r="BG223" s="160" t="e">
        <f>IF(#REF!="zníž. prenesená",J223,0)</f>
        <v>#REF!</v>
      </c>
      <c r="BH223" s="160" t="e">
        <f>IF(#REF!="nulová",J223,0)</f>
        <v>#REF!</v>
      </c>
      <c r="BI223" s="14" t="s">
        <v>89</v>
      </c>
      <c r="BJ223" s="160">
        <f t="shared" si="24"/>
        <v>0</v>
      </c>
      <c r="BK223" s="14" t="s">
        <v>243</v>
      </c>
      <c r="BL223" s="159" t="s">
        <v>2166</v>
      </c>
    </row>
    <row r="224" spans="1:64" s="2" customFormat="1" ht="33" customHeight="1" x14ac:dyDescent="0.2">
      <c r="A224" s="182"/>
      <c r="B224" s="146"/>
      <c r="C224" s="147" t="s">
        <v>457</v>
      </c>
      <c r="D224" s="189" t="s">
        <v>240</v>
      </c>
      <c r="E224" s="148" t="s">
        <v>4965</v>
      </c>
      <c r="F224" s="149" t="s">
        <v>2167</v>
      </c>
      <c r="G224" s="150" t="s">
        <v>242</v>
      </c>
      <c r="H224" s="151">
        <v>5.1210000000000004</v>
      </c>
      <c r="I224" s="152"/>
      <c r="J224" s="153">
        <f t="shared" si="20"/>
        <v>0</v>
      </c>
      <c r="K224" s="154"/>
      <c r="L224" s="30"/>
      <c r="M224" s="155" t="s">
        <v>1</v>
      </c>
      <c r="N224" s="54"/>
      <c r="O224" s="157">
        <f t="shared" si="21"/>
        <v>0</v>
      </c>
      <c r="P224" s="157">
        <v>0</v>
      </c>
      <c r="Q224" s="157">
        <f t="shared" si="22"/>
        <v>0</v>
      </c>
      <c r="R224" s="157">
        <v>0.27500000000000002</v>
      </c>
      <c r="S224" s="158">
        <f t="shared" si="23"/>
        <v>1.4082750000000002</v>
      </c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Q224" s="159" t="s">
        <v>243</v>
      </c>
      <c r="AS224" s="159" t="s">
        <v>240</v>
      </c>
      <c r="AT224" s="159" t="s">
        <v>89</v>
      </c>
      <c r="AX224" s="14" t="s">
        <v>237</v>
      </c>
      <c r="BD224" s="160" t="e">
        <f>IF(#REF!="základná",J224,0)</f>
        <v>#REF!</v>
      </c>
      <c r="BE224" s="160" t="e">
        <f>IF(#REF!="znížená",J224,0)</f>
        <v>#REF!</v>
      </c>
      <c r="BF224" s="160" t="e">
        <f>IF(#REF!="zákl. prenesená",J224,0)</f>
        <v>#REF!</v>
      </c>
      <c r="BG224" s="160" t="e">
        <f>IF(#REF!="zníž. prenesená",J224,0)</f>
        <v>#REF!</v>
      </c>
      <c r="BH224" s="160" t="e">
        <f>IF(#REF!="nulová",J224,0)</f>
        <v>#REF!</v>
      </c>
      <c r="BI224" s="14" t="s">
        <v>89</v>
      </c>
      <c r="BJ224" s="160">
        <f t="shared" si="24"/>
        <v>0</v>
      </c>
      <c r="BK224" s="14" t="s">
        <v>243</v>
      </c>
      <c r="BL224" s="159" t="s">
        <v>4966</v>
      </c>
    </row>
    <row r="225" spans="1:64" s="2" customFormat="1" ht="21.75" customHeight="1" x14ac:dyDescent="0.2">
      <c r="A225" s="182"/>
      <c r="B225" s="146"/>
      <c r="C225" s="147" t="s">
        <v>460</v>
      </c>
      <c r="D225" s="147" t="s">
        <v>240</v>
      </c>
      <c r="E225" s="148" t="s">
        <v>4967</v>
      </c>
      <c r="F225" s="149" t="s">
        <v>2168</v>
      </c>
      <c r="G225" s="150" t="s">
        <v>376</v>
      </c>
      <c r="H225" s="151">
        <v>25.8</v>
      </c>
      <c r="I225" s="152"/>
      <c r="J225" s="153">
        <f t="shared" si="20"/>
        <v>0</v>
      </c>
      <c r="K225" s="154"/>
      <c r="L225" s="30"/>
      <c r="M225" s="155" t="s">
        <v>1</v>
      </c>
      <c r="N225" s="54"/>
      <c r="O225" s="157">
        <f t="shared" si="21"/>
        <v>0</v>
      </c>
      <c r="P225" s="157">
        <v>0</v>
      </c>
      <c r="Q225" s="157">
        <f t="shared" si="22"/>
        <v>0</v>
      </c>
      <c r="R225" s="157">
        <v>8.0000000000000002E-3</v>
      </c>
      <c r="S225" s="158">
        <f t="shared" si="23"/>
        <v>0.2064</v>
      </c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Q225" s="159" t="s">
        <v>243</v>
      </c>
      <c r="AS225" s="159" t="s">
        <v>240</v>
      </c>
      <c r="AT225" s="159" t="s">
        <v>89</v>
      </c>
      <c r="AX225" s="14" t="s">
        <v>237</v>
      </c>
      <c r="BD225" s="160" t="e">
        <f>IF(#REF!="základná",J225,0)</f>
        <v>#REF!</v>
      </c>
      <c r="BE225" s="160" t="e">
        <f>IF(#REF!="znížená",J225,0)</f>
        <v>#REF!</v>
      </c>
      <c r="BF225" s="160" t="e">
        <f>IF(#REF!="zákl. prenesená",J225,0)</f>
        <v>#REF!</v>
      </c>
      <c r="BG225" s="160" t="e">
        <f>IF(#REF!="zníž. prenesená",J225,0)</f>
        <v>#REF!</v>
      </c>
      <c r="BH225" s="160" t="e">
        <f>IF(#REF!="nulová",J225,0)</f>
        <v>#REF!</v>
      </c>
      <c r="BI225" s="14" t="s">
        <v>89</v>
      </c>
      <c r="BJ225" s="160">
        <f t="shared" si="24"/>
        <v>0</v>
      </c>
      <c r="BK225" s="14" t="s">
        <v>243</v>
      </c>
      <c r="BL225" s="159" t="s">
        <v>2169</v>
      </c>
    </row>
    <row r="226" spans="1:64" s="2" customFormat="1" ht="21.75" customHeight="1" x14ac:dyDescent="0.2">
      <c r="A226" s="182"/>
      <c r="B226" s="146"/>
      <c r="C226" s="147" t="s">
        <v>464</v>
      </c>
      <c r="D226" s="147" t="s">
        <v>240</v>
      </c>
      <c r="E226" s="148" t="s">
        <v>4968</v>
      </c>
      <c r="F226" s="149" t="s">
        <v>1440</v>
      </c>
      <c r="G226" s="150" t="s">
        <v>307</v>
      </c>
      <c r="H226" s="151">
        <v>25</v>
      </c>
      <c r="I226" s="152"/>
      <c r="J226" s="153">
        <f t="shared" si="20"/>
        <v>0</v>
      </c>
      <c r="K226" s="154"/>
      <c r="L226" s="30"/>
      <c r="M226" s="155" t="s">
        <v>1</v>
      </c>
      <c r="N226" s="54"/>
      <c r="O226" s="157">
        <f t="shared" si="21"/>
        <v>0</v>
      </c>
      <c r="P226" s="157">
        <v>0</v>
      </c>
      <c r="Q226" s="157">
        <f t="shared" si="22"/>
        <v>0</v>
      </c>
      <c r="R226" s="157">
        <v>2.4E-2</v>
      </c>
      <c r="S226" s="158">
        <f t="shared" si="23"/>
        <v>0.6</v>
      </c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Q226" s="159" t="s">
        <v>243</v>
      </c>
      <c r="AS226" s="159" t="s">
        <v>240</v>
      </c>
      <c r="AT226" s="159" t="s">
        <v>89</v>
      </c>
      <c r="AX226" s="14" t="s">
        <v>237</v>
      </c>
      <c r="BD226" s="160" t="e">
        <f>IF(#REF!="základná",J226,0)</f>
        <v>#REF!</v>
      </c>
      <c r="BE226" s="160" t="e">
        <f>IF(#REF!="znížená",J226,0)</f>
        <v>#REF!</v>
      </c>
      <c r="BF226" s="160" t="e">
        <f>IF(#REF!="zákl. prenesená",J226,0)</f>
        <v>#REF!</v>
      </c>
      <c r="BG226" s="160" t="e">
        <f>IF(#REF!="zníž. prenesená",J226,0)</f>
        <v>#REF!</v>
      </c>
      <c r="BH226" s="160" t="e">
        <f>IF(#REF!="nulová",J226,0)</f>
        <v>#REF!</v>
      </c>
      <c r="BI226" s="14" t="s">
        <v>89</v>
      </c>
      <c r="BJ226" s="160">
        <f t="shared" si="24"/>
        <v>0</v>
      </c>
      <c r="BK226" s="14" t="s">
        <v>243</v>
      </c>
      <c r="BL226" s="159" t="s">
        <v>2170</v>
      </c>
    </row>
    <row r="227" spans="1:64" s="2" customFormat="1" ht="21.75" customHeight="1" x14ac:dyDescent="0.2">
      <c r="A227" s="182"/>
      <c r="B227" s="146"/>
      <c r="C227" s="147" t="s">
        <v>468</v>
      </c>
      <c r="D227" s="147" t="s">
        <v>240</v>
      </c>
      <c r="E227" s="148" t="s">
        <v>4969</v>
      </c>
      <c r="F227" s="149" t="s">
        <v>1442</v>
      </c>
      <c r="G227" s="150" t="s">
        <v>242</v>
      </c>
      <c r="H227" s="151">
        <v>8</v>
      </c>
      <c r="I227" s="152"/>
      <c r="J227" s="153">
        <f t="shared" si="20"/>
        <v>0</v>
      </c>
      <c r="K227" s="154"/>
      <c r="L227" s="30"/>
      <c r="M227" s="155" t="s">
        <v>1</v>
      </c>
      <c r="N227" s="54"/>
      <c r="O227" s="157">
        <f t="shared" si="21"/>
        <v>0</v>
      </c>
      <c r="P227" s="157">
        <v>0</v>
      </c>
      <c r="Q227" s="157">
        <f t="shared" si="22"/>
        <v>0</v>
      </c>
      <c r="R227" s="157">
        <v>7.5999999999999998E-2</v>
      </c>
      <c r="S227" s="158">
        <f t="shared" si="23"/>
        <v>0.60799999999999998</v>
      </c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Q227" s="159" t="s">
        <v>243</v>
      </c>
      <c r="AS227" s="159" t="s">
        <v>240</v>
      </c>
      <c r="AT227" s="159" t="s">
        <v>89</v>
      </c>
      <c r="AX227" s="14" t="s">
        <v>237</v>
      </c>
      <c r="BD227" s="160" t="e">
        <f>IF(#REF!="základná",J227,0)</f>
        <v>#REF!</v>
      </c>
      <c r="BE227" s="160" t="e">
        <f>IF(#REF!="znížená",J227,0)</f>
        <v>#REF!</v>
      </c>
      <c r="BF227" s="160" t="e">
        <f>IF(#REF!="zákl. prenesená",J227,0)</f>
        <v>#REF!</v>
      </c>
      <c r="BG227" s="160" t="e">
        <f>IF(#REF!="zníž. prenesená",J227,0)</f>
        <v>#REF!</v>
      </c>
      <c r="BH227" s="160" t="e">
        <f>IF(#REF!="nulová",J227,0)</f>
        <v>#REF!</v>
      </c>
      <c r="BI227" s="14" t="s">
        <v>89</v>
      </c>
      <c r="BJ227" s="160">
        <f t="shared" si="24"/>
        <v>0</v>
      </c>
      <c r="BK227" s="14" t="s">
        <v>243</v>
      </c>
      <c r="BL227" s="159" t="s">
        <v>2171</v>
      </c>
    </row>
    <row r="228" spans="1:64" s="2" customFormat="1" ht="21.75" customHeight="1" x14ac:dyDescent="0.2">
      <c r="A228" s="182"/>
      <c r="B228" s="146"/>
      <c r="C228" s="147" t="s">
        <v>471</v>
      </c>
      <c r="D228" s="189" t="s">
        <v>240</v>
      </c>
      <c r="E228" s="148" t="s">
        <v>4970</v>
      </c>
      <c r="F228" s="149" t="s">
        <v>1444</v>
      </c>
      <c r="G228" s="150" t="s">
        <v>242</v>
      </c>
      <c r="H228" s="151">
        <v>9.2409999999999997</v>
      </c>
      <c r="I228" s="152"/>
      <c r="J228" s="153">
        <f t="shared" si="20"/>
        <v>0</v>
      </c>
      <c r="K228" s="154"/>
      <c r="L228" s="30"/>
      <c r="M228" s="155" t="s">
        <v>1</v>
      </c>
      <c r="N228" s="54"/>
      <c r="O228" s="157">
        <f t="shared" si="21"/>
        <v>0</v>
      </c>
      <c r="P228" s="157">
        <v>0</v>
      </c>
      <c r="Q228" s="157">
        <f t="shared" si="22"/>
        <v>0</v>
      </c>
      <c r="R228" s="157">
        <v>6.3E-2</v>
      </c>
      <c r="S228" s="158">
        <f t="shared" si="23"/>
        <v>0.58218300000000001</v>
      </c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Q228" s="159" t="s">
        <v>243</v>
      </c>
      <c r="AS228" s="159" t="s">
        <v>240</v>
      </c>
      <c r="AT228" s="159" t="s">
        <v>89</v>
      </c>
      <c r="AX228" s="14" t="s">
        <v>237</v>
      </c>
      <c r="BD228" s="160" t="e">
        <f>IF(#REF!="základná",J228,0)</f>
        <v>#REF!</v>
      </c>
      <c r="BE228" s="160" t="e">
        <f>IF(#REF!="znížená",J228,0)</f>
        <v>#REF!</v>
      </c>
      <c r="BF228" s="160" t="e">
        <f>IF(#REF!="zákl. prenesená",J228,0)</f>
        <v>#REF!</v>
      </c>
      <c r="BG228" s="160" t="e">
        <f>IF(#REF!="zníž. prenesená",J228,0)</f>
        <v>#REF!</v>
      </c>
      <c r="BH228" s="160" t="e">
        <f>IF(#REF!="nulová",J228,0)</f>
        <v>#REF!</v>
      </c>
      <c r="BI228" s="14" t="s">
        <v>89</v>
      </c>
      <c r="BJ228" s="160">
        <f t="shared" si="24"/>
        <v>0</v>
      </c>
      <c r="BK228" s="14" t="s">
        <v>243</v>
      </c>
      <c r="BL228" s="159" t="s">
        <v>4971</v>
      </c>
    </row>
    <row r="229" spans="1:64" s="2" customFormat="1" ht="21.75" customHeight="1" x14ac:dyDescent="0.2">
      <c r="A229" s="182"/>
      <c r="B229" s="146"/>
      <c r="C229" s="147" t="s">
        <v>609</v>
      </c>
      <c r="D229" s="147" t="s">
        <v>240</v>
      </c>
      <c r="E229" s="148" t="s">
        <v>4972</v>
      </c>
      <c r="F229" s="149" t="s">
        <v>2172</v>
      </c>
      <c r="G229" s="150" t="s">
        <v>376</v>
      </c>
      <c r="H229" s="151">
        <v>6.78</v>
      </c>
      <c r="I229" s="152"/>
      <c r="J229" s="153">
        <f t="shared" si="20"/>
        <v>0</v>
      </c>
      <c r="K229" s="154"/>
      <c r="L229" s="30"/>
      <c r="M229" s="155" t="s">
        <v>1</v>
      </c>
      <c r="N229" s="54"/>
      <c r="O229" s="157">
        <f t="shared" si="21"/>
        <v>0</v>
      </c>
      <c r="P229" s="157">
        <v>0</v>
      </c>
      <c r="Q229" s="157">
        <f t="shared" si="22"/>
        <v>0</v>
      </c>
      <c r="R229" s="157">
        <v>7.0000000000000001E-3</v>
      </c>
      <c r="S229" s="158">
        <f t="shared" si="23"/>
        <v>4.7460000000000002E-2</v>
      </c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Q229" s="159" t="s">
        <v>243</v>
      </c>
      <c r="AS229" s="159" t="s">
        <v>240</v>
      </c>
      <c r="AT229" s="159" t="s">
        <v>89</v>
      </c>
      <c r="AX229" s="14" t="s">
        <v>237</v>
      </c>
      <c r="BD229" s="160" t="e">
        <f>IF(#REF!="základná",J229,0)</f>
        <v>#REF!</v>
      </c>
      <c r="BE229" s="160" t="e">
        <f>IF(#REF!="znížená",J229,0)</f>
        <v>#REF!</v>
      </c>
      <c r="BF229" s="160" t="e">
        <f>IF(#REF!="zákl. prenesená",J229,0)</f>
        <v>#REF!</v>
      </c>
      <c r="BG229" s="160" t="e">
        <f>IF(#REF!="zníž. prenesená",J229,0)</f>
        <v>#REF!</v>
      </c>
      <c r="BH229" s="160" t="e">
        <f>IF(#REF!="nulová",J229,0)</f>
        <v>#REF!</v>
      </c>
      <c r="BI229" s="14" t="s">
        <v>89</v>
      </c>
      <c r="BJ229" s="160">
        <f t="shared" si="24"/>
        <v>0</v>
      </c>
      <c r="BK229" s="14" t="s">
        <v>243</v>
      </c>
      <c r="BL229" s="159" t="s">
        <v>2173</v>
      </c>
    </row>
    <row r="230" spans="1:64" s="2" customFormat="1" ht="21.75" customHeight="1" x14ac:dyDescent="0.2">
      <c r="A230" s="182"/>
      <c r="B230" s="146"/>
      <c r="C230" s="147" t="s">
        <v>527</v>
      </c>
      <c r="D230" s="147" t="s">
        <v>240</v>
      </c>
      <c r="E230" s="148" t="s">
        <v>4973</v>
      </c>
      <c r="F230" s="149" t="s">
        <v>2174</v>
      </c>
      <c r="G230" s="150" t="s">
        <v>307</v>
      </c>
      <c r="H230" s="151">
        <v>5</v>
      </c>
      <c r="I230" s="152"/>
      <c r="J230" s="153">
        <f t="shared" si="20"/>
        <v>0</v>
      </c>
      <c r="K230" s="154"/>
      <c r="L230" s="30"/>
      <c r="M230" s="155" t="s">
        <v>1</v>
      </c>
      <c r="N230" s="54"/>
      <c r="O230" s="157">
        <f t="shared" si="21"/>
        <v>0</v>
      </c>
      <c r="P230" s="157">
        <v>0</v>
      </c>
      <c r="Q230" s="157">
        <f t="shared" si="22"/>
        <v>0</v>
      </c>
      <c r="R230" s="157">
        <v>1E-3</v>
      </c>
      <c r="S230" s="158">
        <f t="shared" si="23"/>
        <v>5.0000000000000001E-3</v>
      </c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Q230" s="159" t="s">
        <v>243</v>
      </c>
      <c r="AS230" s="159" t="s">
        <v>240</v>
      </c>
      <c r="AT230" s="159" t="s">
        <v>89</v>
      </c>
      <c r="AX230" s="14" t="s">
        <v>237</v>
      </c>
      <c r="BD230" s="160" t="e">
        <f>IF(#REF!="základná",J230,0)</f>
        <v>#REF!</v>
      </c>
      <c r="BE230" s="160" t="e">
        <f>IF(#REF!="znížená",J230,0)</f>
        <v>#REF!</v>
      </c>
      <c r="BF230" s="160" t="e">
        <f>IF(#REF!="zákl. prenesená",J230,0)</f>
        <v>#REF!</v>
      </c>
      <c r="BG230" s="160" t="e">
        <f>IF(#REF!="zníž. prenesená",J230,0)</f>
        <v>#REF!</v>
      </c>
      <c r="BH230" s="160" t="e">
        <f>IF(#REF!="nulová",J230,0)</f>
        <v>#REF!</v>
      </c>
      <c r="BI230" s="14" t="s">
        <v>89</v>
      </c>
      <c r="BJ230" s="160">
        <f t="shared" si="24"/>
        <v>0</v>
      </c>
      <c r="BK230" s="14" t="s">
        <v>243</v>
      </c>
      <c r="BL230" s="159" t="s">
        <v>2175</v>
      </c>
    </row>
    <row r="231" spans="1:64" s="2" customFormat="1" ht="21.75" customHeight="1" x14ac:dyDescent="0.2">
      <c r="A231" s="182"/>
      <c r="B231" s="146"/>
      <c r="C231" s="147" t="s">
        <v>614</v>
      </c>
      <c r="D231" s="147" t="s">
        <v>240</v>
      </c>
      <c r="E231" s="148" t="s">
        <v>4974</v>
      </c>
      <c r="F231" s="149" t="s">
        <v>2176</v>
      </c>
      <c r="G231" s="150" t="s">
        <v>307</v>
      </c>
      <c r="H231" s="151">
        <v>1</v>
      </c>
      <c r="I231" s="152"/>
      <c r="J231" s="153">
        <f t="shared" si="20"/>
        <v>0</v>
      </c>
      <c r="K231" s="154"/>
      <c r="L231" s="30"/>
      <c r="M231" s="155" t="s">
        <v>1</v>
      </c>
      <c r="N231" s="54"/>
      <c r="O231" s="157">
        <f t="shared" si="21"/>
        <v>0</v>
      </c>
      <c r="P231" s="157">
        <v>0</v>
      </c>
      <c r="Q231" s="157">
        <f t="shared" si="22"/>
        <v>0</v>
      </c>
      <c r="R231" s="157">
        <v>4.0000000000000001E-3</v>
      </c>
      <c r="S231" s="158">
        <f t="shared" si="23"/>
        <v>4.0000000000000001E-3</v>
      </c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Q231" s="159" t="s">
        <v>243</v>
      </c>
      <c r="AS231" s="159" t="s">
        <v>240</v>
      </c>
      <c r="AT231" s="159" t="s">
        <v>89</v>
      </c>
      <c r="AX231" s="14" t="s">
        <v>237</v>
      </c>
      <c r="BD231" s="160" t="e">
        <f>IF(#REF!="základná",J231,0)</f>
        <v>#REF!</v>
      </c>
      <c r="BE231" s="160" t="e">
        <f>IF(#REF!="znížená",J231,0)</f>
        <v>#REF!</v>
      </c>
      <c r="BF231" s="160" t="e">
        <f>IF(#REF!="zákl. prenesená",J231,0)</f>
        <v>#REF!</v>
      </c>
      <c r="BG231" s="160" t="e">
        <f>IF(#REF!="zníž. prenesená",J231,0)</f>
        <v>#REF!</v>
      </c>
      <c r="BH231" s="160" t="e">
        <f>IF(#REF!="nulová",J231,0)</f>
        <v>#REF!</v>
      </c>
      <c r="BI231" s="14" t="s">
        <v>89</v>
      </c>
      <c r="BJ231" s="160">
        <f t="shared" si="24"/>
        <v>0</v>
      </c>
      <c r="BK231" s="14" t="s">
        <v>243</v>
      </c>
      <c r="BL231" s="159" t="s">
        <v>2177</v>
      </c>
    </row>
    <row r="232" spans="1:64" s="2" customFormat="1" ht="21.75" customHeight="1" x14ac:dyDescent="0.2">
      <c r="A232" s="182"/>
      <c r="B232" s="146"/>
      <c r="C232" s="147" t="s">
        <v>529</v>
      </c>
      <c r="D232" s="147" t="s">
        <v>240</v>
      </c>
      <c r="E232" s="148" t="s">
        <v>4975</v>
      </c>
      <c r="F232" s="149" t="s">
        <v>2178</v>
      </c>
      <c r="G232" s="150" t="s">
        <v>307</v>
      </c>
      <c r="H232" s="151">
        <v>1</v>
      </c>
      <c r="I232" s="152"/>
      <c r="J232" s="153">
        <f t="shared" si="20"/>
        <v>0</v>
      </c>
      <c r="K232" s="154"/>
      <c r="L232" s="30"/>
      <c r="M232" s="155" t="s">
        <v>1</v>
      </c>
      <c r="N232" s="54"/>
      <c r="O232" s="157">
        <f t="shared" si="21"/>
        <v>0</v>
      </c>
      <c r="P232" s="157">
        <v>0</v>
      </c>
      <c r="Q232" s="157">
        <f t="shared" si="22"/>
        <v>0</v>
      </c>
      <c r="R232" s="157">
        <v>8.0000000000000002E-3</v>
      </c>
      <c r="S232" s="158">
        <f t="shared" si="23"/>
        <v>8.0000000000000002E-3</v>
      </c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Q232" s="159" t="s">
        <v>243</v>
      </c>
      <c r="AS232" s="159" t="s">
        <v>240</v>
      </c>
      <c r="AT232" s="159" t="s">
        <v>89</v>
      </c>
      <c r="AX232" s="14" t="s">
        <v>237</v>
      </c>
      <c r="BD232" s="160" t="e">
        <f>IF(#REF!="základná",J232,0)</f>
        <v>#REF!</v>
      </c>
      <c r="BE232" s="160" t="e">
        <f>IF(#REF!="znížená",J232,0)</f>
        <v>#REF!</v>
      </c>
      <c r="BF232" s="160" t="e">
        <f>IF(#REF!="zákl. prenesená",J232,0)</f>
        <v>#REF!</v>
      </c>
      <c r="BG232" s="160" t="e">
        <f>IF(#REF!="zníž. prenesená",J232,0)</f>
        <v>#REF!</v>
      </c>
      <c r="BH232" s="160" t="e">
        <f>IF(#REF!="nulová",J232,0)</f>
        <v>#REF!</v>
      </c>
      <c r="BI232" s="14" t="s">
        <v>89</v>
      </c>
      <c r="BJ232" s="160">
        <f t="shared" si="24"/>
        <v>0</v>
      </c>
      <c r="BK232" s="14" t="s">
        <v>243</v>
      </c>
      <c r="BL232" s="159" t="s">
        <v>2179</v>
      </c>
    </row>
    <row r="233" spans="1:64" s="2" customFormat="1" ht="21.75" customHeight="1" x14ac:dyDescent="0.2">
      <c r="A233" s="182"/>
      <c r="B233" s="146"/>
      <c r="C233" s="147" t="s">
        <v>619</v>
      </c>
      <c r="D233" s="147" t="s">
        <v>240</v>
      </c>
      <c r="E233" s="148" t="s">
        <v>4976</v>
      </c>
      <c r="F233" s="149" t="s">
        <v>2180</v>
      </c>
      <c r="G233" s="150" t="s">
        <v>307</v>
      </c>
      <c r="H233" s="151">
        <v>2</v>
      </c>
      <c r="I233" s="152"/>
      <c r="J233" s="153">
        <f t="shared" si="20"/>
        <v>0</v>
      </c>
      <c r="K233" s="154"/>
      <c r="L233" s="30"/>
      <c r="M233" s="155" t="s">
        <v>1</v>
      </c>
      <c r="N233" s="54"/>
      <c r="O233" s="157">
        <f t="shared" si="21"/>
        <v>0</v>
      </c>
      <c r="P233" s="157">
        <v>0</v>
      </c>
      <c r="Q233" s="157">
        <f t="shared" si="22"/>
        <v>0</v>
      </c>
      <c r="R233" s="157">
        <v>2.5999999999999999E-2</v>
      </c>
      <c r="S233" s="158">
        <f t="shared" si="23"/>
        <v>5.1999999999999998E-2</v>
      </c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Q233" s="159" t="s">
        <v>243</v>
      </c>
      <c r="AS233" s="159" t="s">
        <v>240</v>
      </c>
      <c r="AT233" s="159" t="s">
        <v>89</v>
      </c>
      <c r="AX233" s="14" t="s">
        <v>237</v>
      </c>
      <c r="BD233" s="160" t="e">
        <f>IF(#REF!="základná",J233,0)</f>
        <v>#REF!</v>
      </c>
      <c r="BE233" s="160" t="e">
        <f>IF(#REF!="znížená",J233,0)</f>
        <v>#REF!</v>
      </c>
      <c r="BF233" s="160" t="e">
        <f>IF(#REF!="zákl. prenesená",J233,0)</f>
        <v>#REF!</v>
      </c>
      <c r="BG233" s="160" t="e">
        <f>IF(#REF!="zníž. prenesená",J233,0)</f>
        <v>#REF!</v>
      </c>
      <c r="BH233" s="160" t="e">
        <f>IF(#REF!="nulová",J233,0)</f>
        <v>#REF!</v>
      </c>
      <c r="BI233" s="14" t="s">
        <v>89</v>
      </c>
      <c r="BJ233" s="160">
        <f t="shared" si="24"/>
        <v>0</v>
      </c>
      <c r="BK233" s="14" t="s">
        <v>243</v>
      </c>
      <c r="BL233" s="159" t="s">
        <v>2181</v>
      </c>
    </row>
    <row r="234" spans="1:64" s="2" customFormat="1" ht="21.75" customHeight="1" x14ac:dyDescent="0.2">
      <c r="A234" s="182"/>
      <c r="B234" s="146"/>
      <c r="C234" s="147" t="s">
        <v>531</v>
      </c>
      <c r="D234" s="147" t="s">
        <v>240</v>
      </c>
      <c r="E234" s="148" t="s">
        <v>4977</v>
      </c>
      <c r="F234" s="149" t="s">
        <v>2182</v>
      </c>
      <c r="G234" s="150" t="s">
        <v>307</v>
      </c>
      <c r="H234" s="151">
        <v>2</v>
      </c>
      <c r="I234" s="152"/>
      <c r="J234" s="153">
        <f t="shared" si="20"/>
        <v>0</v>
      </c>
      <c r="K234" s="154"/>
      <c r="L234" s="30"/>
      <c r="M234" s="155" t="s">
        <v>1</v>
      </c>
      <c r="N234" s="54"/>
      <c r="O234" s="157">
        <f t="shared" si="21"/>
        <v>0</v>
      </c>
      <c r="P234" s="157">
        <v>0</v>
      </c>
      <c r="Q234" s="157">
        <f t="shared" si="22"/>
        <v>0</v>
      </c>
      <c r="R234" s="157">
        <v>5.7000000000000002E-2</v>
      </c>
      <c r="S234" s="158">
        <f t="shared" si="23"/>
        <v>0.114</v>
      </c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Q234" s="159" t="s">
        <v>243</v>
      </c>
      <c r="AS234" s="159" t="s">
        <v>240</v>
      </c>
      <c r="AT234" s="159" t="s">
        <v>89</v>
      </c>
      <c r="AX234" s="14" t="s">
        <v>237</v>
      </c>
      <c r="BD234" s="160" t="e">
        <f>IF(#REF!="základná",J234,0)</f>
        <v>#REF!</v>
      </c>
      <c r="BE234" s="160" t="e">
        <f>IF(#REF!="znížená",J234,0)</f>
        <v>#REF!</v>
      </c>
      <c r="BF234" s="160" t="e">
        <f>IF(#REF!="zákl. prenesená",J234,0)</f>
        <v>#REF!</v>
      </c>
      <c r="BG234" s="160" t="e">
        <f>IF(#REF!="zníž. prenesená",J234,0)</f>
        <v>#REF!</v>
      </c>
      <c r="BH234" s="160" t="e">
        <f>IF(#REF!="nulová",J234,0)</f>
        <v>#REF!</v>
      </c>
      <c r="BI234" s="14" t="s">
        <v>89</v>
      </c>
      <c r="BJ234" s="160">
        <f t="shared" si="24"/>
        <v>0</v>
      </c>
      <c r="BK234" s="14" t="s">
        <v>243</v>
      </c>
      <c r="BL234" s="159" t="s">
        <v>2183</v>
      </c>
    </row>
    <row r="235" spans="1:64" s="2" customFormat="1" ht="21.75" customHeight="1" x14ac:dyDescent="0.2">
      <c r="A235" s="182"/>
      <c r="B235" s="146"/>
      <c r="C235" s="147" t="s">
        <v>625</v>
      </c>
      <c r="D235" s="147" t="s">
        <v>240</v>
      </c>
      <c r="E235" s="148" t="s">
        <v>4978</v>
      </c>
      <c r="F235" s="149" t="s">
        <v>2184</v>
      </c>
      <c r="G235" s="150" t="s">
        <v>491</v>
      </c>
      <c r="H235" s="151">
        <v>0.28799999999999998</v>
      </c>
      <c r="I235" s="152"/>
      <c r="J235" s="153">
        <f t="shared" si="20"/>
        <v>0</v>
      </c>
      <c r="K235" s="154"/>
      <c r="L235" s="30"/>
      <c r="M235" s="155" t="s">
        <v>1</v>
      </c>
      <c r="N235" s="54"/>
      <c r="O235" s="157">
        <f t="shared" si="21"/>
        <v>0</v>
      </c>
      <c r="P235" s="157">
        <v>0</v>
      </c>
      <c r="Q235" s="157">
        <f t="shared" si="22"/>
        <v>0</v>
      </c>
      <c r="R235" s="157">
        <v>1.875</v>
      </c>
      <c r="S235" s="158">
        <f t="shared" si="23"/>
        <v>0.53999999999999992</v>
      </c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Q235" s="159" t="s">
        <v>243</v>
      </c>
      <c r="AS235" s="159" t="s">
        <v>240</v>
      </c>
      <c r="AT235" s="159" t="s">
        <v>89</v>
      </c>
      <c r="AX235" s="14" t="s">
        <v>237</v>
      </c>
      <c r="BD235" s="160" t="e">
        <f>IF(#REF!="základná",J235,0)</f>
        <v>#REF!</v>
      </c>
      <c r="BE235" s="160" t="e">
        <f>IF(#REF!="znížená",J235,0)</f>
        <v>#REF!</v>
      </c>
      <c r="BF235" s="160" t="e">
        <f>IF(#REF!="zákl. prenesená",J235,0)</f>
        <v>#REF!</v>
      </c>
      <c r="BG235" s="160" t="e">
        <f>IF(#REF!="zníž. prenesená",J235,0)</f>
        <v>#REF!</v>
      </c>
      <c r="BH235" s="160" t="e">
        <f>IF(#REF!="nulová",J235,0)</f>
        <v>#REF!</v>
      </c>
      <c r="BI235" s="14" t="s">
        <v>89</v>
      </c>
      <c r="BJ235" s="160">
        <f t="shared" si="24"/>
        <v>0</v>
      </c>
      <c r="BK235" s="14" t="s">
        <v>243</v>
      </c>
      <c r="BL235" s="159" t="s">
        <v>2185</v>
      </c>
    </row>
    <row r="236" spans="1:64" s="2" customFormat="1" ht="33" customHeight="1" x14ac:dyDescent="0.2">
      <c r="A236" s="182"/>
      <c r="B236" s="146"/>
      <c r="C236" s="147" t="s">
        <v>533</v>
      </c>
      <c r="D236" s="147" t="s">
        <v>240</v>
      </c>
      <c r="E236" s="148" t="s">
        <v>4979</v>
      </c>
      <c r="F236" s="149" t="s">
        <v>1448</v>
      </c>
      <c r="G236" s="150" t="s">
        <v>376</v>
      </c>
      <c r="H236" s="151">
        <v>100</v>
      </c>
      <c r="I236" s="152"/>
      <c r="J236" s="153">
        <f t="shared" si="20"/>
        <v>0</v>
      </c>
      <c r="K236" s="154"/>
      <c r="L236" s="30"/>
      <c r="M236" s="155" t="s">
        <v>1</v>
      </c>
      <c r="N236" s="54"/>
      <c r="O236" s="157">
        <f t="shared" si="21"/>
        <v>0</v>
      </c>
      <c r="P236" s="157">
        <v>0</v>
      </c>
      <c r="Q236" s="157">
        <f t="shared" si="22"/>
        <v>0</v>
      </c>
      <c r="R236" s="157">
        <v>3.7999999999999999E-2</v>
      </c>
      <c r="S236" s="158">
        <f t="shared" si="23"/>
        <v>3.8</v>
      </c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Q236" s="159" t="s">
        <v>243</v>
      </c>
      <c r="AS236" s="159" t="s">
        <v>240</v>
      </c>
      <c r="AT236" s="159" t="s">
        <v>89</v>
      </c>
      <c r="AX236" s="14" t="s">
        <v>237</v>
      </c>
      <c r="BD236" s="160" t="e">
        <f>IF(#REF!="základná",J236,0)</f>
        <v>#REF!</v>
      </c>
      <c r="BE236" s="160" t="e">
        <f>IF(#REF!="znížená",J236,0)</f>
        <v>#REF!</v>
      </c>
      <c r="BF236" s="160" t="e">
        <f>IF(#REF!="zákl. prenesená",J236,0)</f>
        <v>#REF!</v>
      </c>
      <c r="BG236" s="160" t="e">
        <f>IF(#REF!="zníž. prenesená",J236,0)</f>
        <v>#REF!</v>
      </c>
      <c r="BH236" s="160" t="e">
        <f>IF(#REF!="nulová",J236,0)</f>
        <v>#REF!</v>
      </c>
      <c r="BI236" s="14" t="s">
        <v>89</v>
      </c>
      <c r="BJ236" s="160">
        <f t="shared" si="24"/>
        <v>0</v>
      </c>
      <c r="BK236" s="14" t="s">
        <v>243</v>
      </c>
      <c r="BL236" s="159" t="s">
        <v>2186</v>
      </c>
    </row>
    <row r="237" spans="1:64" s="2" customFormat="1" ht="21.75" customHeight="1" x14ac:dyDescent="0.2">
      <c r="A237" s="182"/>
      <c r="B237" s="146"/>
      <c r="C237" s="147" t="s">
        <v>630</v>
      </c>
      <c r="D237" s="147" t="s">
        <v>240</v>
      </c>
      <c r="E237" s="148" t="s">
        <v>4980</v>
      </c>
      <c r="F237" s="149" t="s">
        <v>2187</v>
      </c>
      <c r="G237" s="150" t="s">
        <v>376</v>
      </c>
      <c r="H237" s="151">
        <v>66.444999999999993</v>
      </c>
      <c r="I237" s="152"/>
      <c r="J237" s="153">
        <f t="shared" si="20"/>
        <v>0</v>
      </c>
      <c r="K237" s="154"/>
      <c r="L237" s="30"/>
      <c r="M237" s="155" t="s">
        <v>1</v>
      </c>
      <c r="N237" s="54"/>
      <c r="O237" s="157">
        <f t="shared" si="21"/>
        <v>0</v>
      </c>
      <c r="P237" s="157">
        <v>1.0000000000000001E-5</v>
      </c>
      <c r="Q237" s="157">
        <f t="shared" si="22"/>
        <v>6.6445000000000002E-4</v>
      </c>
      <c r="R237" s="157">
        <v>0</v>
      </c>
      <c r="S237" s="158">
        <f t="shared" si="23"/>
        <v>0</v>
      </c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Q237" s="159" t="s">
        <v>243</v>
      </c>
      <c r="AS237" s="159" t="s">
        <v>240</v>
      </c>
      <c r="AT237" s="159" t="s">
        <v>89</v>
      </c>
      <c r="AX237" s="14" t="s">
        <v>237</v>
      </c>
      <c r="BD237" s="160" t="e">
        <f>IF(#REF!="základná",J237,0)</f>
        <v>#REF!</v>
      </c>
      <c r="BE237" s="160" t="e">
        <f>IF(#REF!="znížená",J237,0)</f>
        <v>#REF!</v>
      </c>
      <c r="BF237" s="160" t="e">
        <f>IF(#REF!="zákl. prenesená",J237,0)</f>
        <v>#REF!</v>
      </c>
      <c r="BG237" s="160" t="e">
        <f>IF(#REF!="zníž. prenesená",J237,0)</f>
        <v>#REF!</v>
      </c>
      <c r="BH237" s="160" t="e">
        <f>IF(#REF!="nulová",J237,0)</f>
        <v>#REF!</v>
      </c>
      <c r="BI237" s="14" t="s">
        <v>89</v>
      </c>
      <c r="BJ237" s="160">
        <f t="shared" si="24"/>
        <v>0</v>
      </c>
      <c r="BK237" s="14" t="s">
        <v>243</v>
      </c>
      <c r="BL237" s="159" t="s">
        <v>2188</v>
      </c>
    </row>
    <row r="238" spans="1:64" s="2" customFormat="1" ht="33" customHeight="1" x14ac:dyDescent="0.2">
      <c r="A238" s="182"/>
      <c r="B238" s="146"/>
      <c r="C238" s="147" t="s">
        <v>534</v>
      </c>
      <c r="D238" s="147" t="s">
        <v>240</v>
      </c>
      <c r="E238" s="148" t="s">
        <v>4981</v>
      </c>
      <c r="F238" s="149" t="s">
        <v>2189</v>
      </c>
      <c r="G238" s="150" t="s">
        <v>242</v>
      </c>
      <c r="H238" s="151">
        <v>30.425000000000001</v>
      </c>
      <c r="I238" s="152"/>
      <c r="J238" s="153">
        <f t="shared" si="20"/>
        <v>0</v>
      </c>
      <c r="K238" s="154"/>
      <c r="L238" s="30"/>
      <c r="M238" s="155" t="s">
        <v>1</v>
      </c>
      <c r="N238" s="54"/>
      <c r="O238" s="157">
        <f t="shared" si="21"/>
        <v>0</v>
      </c>
      <c r="P238" s="157">
        <v>0</v>
      </c>
      <c r="Q238" s="157">
        <f t="shared" si="22"/>
        <v>0</v>
      </c>
      <c r="R238" s="157">
        <v>4.0000000000000001E-3</v>
      </c>
      <c r="S238" s="158">
        <f t="shared" si="23"/>
        <v>0.1217</v>
      </c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Q238" s="159" t="s">
        <v>243</v>
      </c>
      <c r="AS238" s="159" t="s">
        <v>240</v>
      </c>
      <c r="AT238" s="159" t="s">
        <v>89</v>
      </c>
      <c r="AX238" s="14" t="s">
        <v>237</v>
      </c>
      <c r="BD238" s="160" t="e">
        <f>IF(#REF!="základná",J238,0)</f>
        <v>#REF!</v>
      </c>
      <c r="BE238" s="160" t="e">
        <f>IF(#REF!="znížená",J238,0)</f>
        <v>#REF!</v>
      </c>
      <c r="BF238" s="160" t="e">
        <f>IF(#REF!="zákl. prenesená",J238,0)</f>
        <v>#REF!</v>
      </c>
      <c r="BG238" s="160" t="e">
        <f>IF(#REF!="zníž. prenesená",J238,0)</f>
        <v>#REF!</v>
      </c>
      <c r="BH238" s="160" t="e">
        <f>IF(#REF!="nulová",J238,0)</f>
        <v>#REF!</v>
      </c>
      <c r="BI238" s="14" t="s">
        <v>89</v>
      </c>
      <c r="BJ238" s="160">
        <f t="shared" si="24"/>
        <v>0</v>
      </c>
      <c r="BK238" s="14" t="s">
        <v>243</v>
      </c>
      <c r="BL238" s="159" t="s">
        <v>2190</v>
      </c>
    </row>
    <row r="239" spans="1:64" s="2" customFormat="1" ht="33" customHeight="1" x14ac:dyDescent="0.2">
      <c r="A239" s="182"/>
      <c r="B239" s="146"/>
      <c r="C239" s="147" t="s">
        <v>631</v>
      </c>
      <c r="D239" s="147" t="s">
        <v>240</v>
      </c>
      <c r="E239" s="148" t="s">
        <v>4982</v>
      </c>
      <c r="F239" s="149" t="s">
        <v>2191</v>
      </c>
      <c r="G239" s="150" t="s">
        <v>242</v>
      </c>
      <c r="H239" s="151">
        <v>100</v>
      </c>
      <c r="I239" s="152"/>
      <c r="J239" s="153">
        <f t="shared" si="20"/>
        <v>0</v>
      </c>
      <c r="K239" s="154"/>
      <c r="L239" s="30"/>
      <c r="M239" s="155" t="s">
        <v>1</v>
      </c>
      <c r="N239" s="54"/>
      <c r="O239" s="157">
        <f t="shared" si="21"/>
        <v>0</v>
      </c>
      <c r="P239" s="157">
        <v>0</v>
      </c>
      <c r="Q239" s="157">
        <f t="shared" si="22"/>
        <v>0</v>
      </c>
      <c r="R239" s="157">
        <v>4.0000000000000001E-3</v>
      </c>
      <c r="S239" s="158">
        <f t="shared" si="23"/>
        <v>0.4</v>
      </c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Q239" s="159" t="s">
        <v>243</v>
      </c>
      <c r="AS239" s="159" t="s">
        <v>240</v>
      </c>
      <c r="AT239" s="159" t="s">
        <v>89</v>
      </c>
      <c r="AX239" s="14" t="s">
        <v>237</v>
      </c>
      <c r="BD239" s="160" t="e">
        <f>IF(#REF!="základná",J239,0)</f>
        <v>#REF!</v>
      </c>
      <c r="BE239" s="160" t="e">
        <f>IF(#REF!="znížená",J239,0)</f>
        <v>#REF!</v>
      </c>
      <c r="BF239" s="160" t="e">
        <f>IF(#REF!="zákl. prenesená",J239,0)</f>
        <v>#REF!</v>
      </c>
      <c r="BG239" s="160" t="e">
        <f>IF(#REF!="zníž. prenesená",J239,0)</f>
        <v>#REF!</v>
      </c>
      <c r="BH239" s="160" t="e">
        <f>IF(#REF!="nulová",J239,0)</f>
        <v>#REF!</v>
      </c>
      <c r="BI239" s="14" t="s">
        <v>89</v>
      </c>
      <c r="BJ239" s="160">
        <f t="shared" si="24"/>
        <v>0</v>
      </c>
      <c r="BK239" s="14" t="s">
        <v>243</v>
      </c>
      <c r="BL239" s="159" t="s">
        <v>2192</v>
      </c>
    </row>
    <row r="240" spans="1:64" s="2" customFormat="1" ht="33" customHeight="1" x14ac:dyDescent="0.2">
      <c r="A240" s="182"/>
      <c r="B240" s="146"/>
      <c r="C240" s="147" t="s">
        <v>536</v>
      </c>
      <c r="D240" s="147" t="s">
        <v>240</v>
      </c>
      <c r="E240" s="148" t="s">
        <v>4983</v>
      </c>
      <c r="F240" s="149" t="s">
        <v>1452</v>
      </c>
      <c r="G240" s="150" t="s">
        <v>242</v>
      </c>
      <c r="H240" s="151">
        <v>217.06899999999999</v>
      </c>
      <c r="I240" s="152"/>
      <c r="J240" s="153">
        <f t="shared" si="20"/>
        <v>0</v>
      </c>
      <c r="K240" s="154"/>
      <c r="L240" s="30"/>
      <c r="M240" s="155" t="s">
        <v>1</v>
      </c>
      <c r="N240" s="54"/>
      <c r="O240" s="157">
        <f t="shared" si="21"/>
        <v>0</v>
      </c>
      <c r="P240" s="157">
        <v>0</v>
      </c>
      <c r="Q240" s="157">
        <f t="shared" si="22"/>
        <v>0</v>
      </c>
      <c r="R240" s="157">
        <v>6.8000000000000005E-2</v>
      </c>
      <c r="S240" s="158">
        <f t="shared" si="23"/>
        <v>14.760692000000001</v>
      </c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Q240" s="159" t="s">
        <v>243</v>
      </c>
      <c r="AS240" s="159" t="s">
        <v>240</v>
      </c>
      <c r="AT240" s="159" t="s">
        <v>89</v>
      </c>
      <c r="AX240" s="14" t="s">
        <v>237</v>
      </c>
      <c r="BD240" s="160" t="e">
        <f>IF(#REF!="základná",J240,0)</f>
        <v>#REF!</v>
      </c>
      <c r="BE240" s="160" t="e">
        <f>IF(#REF!="znížená",J240,0)</f>
        <v>#REF!</v>
      </c>
      <c r="BF240" s="160" t="e">
        <f>IF(#REF!="zákl. prenesená",J240,0)</f>
        <v>#REF!</v>
      </c>
      <c r="BG240" s="160" t="e">
        <f>IF(#REF!="zníž. prenesená",J240,0)</f>
        <v>#REF!</v>
      </c>
      <c r="BH240" s="160" t="e">
        <f>IF(#REF!="nulová",J240,0)</f>
        <v>#REF!</v>
      </c>
      <c r="BI240" s="14" t="s">
        <v>89</v>
      </c>
      <c r="BJ240" s="160">
        <f t="shared" si="24"/>
        <v>0</v>
      </c>
      <c r="BK240" s="14" t="s">
        <v>243</v>
      </c>
      <c r="BL240" s="159" t="s">
        <v>1312</v>
      </c>
    </row>
    <row r="241" spans="1:64" s="2" customFormat="1" ht="21.75" customHeight="1" x14ac:dyDescent="0.2">
      <c r="A241" s="182"/>
      <c r="B241" s="146"/>
      <c r="C241" s="147" t="s">
        <v>632</v>
      </c>
      <c r="D241" s="147" t="s">
        <v>240</v>
      </c>
      <c r="E241" s="148" t="s">
        <v>4984</v>
      </c>
      <c r="F241" s="149" t="s">
        <v>272</v>
      </c>
      <c r="G241" s="150" t="s">
        <v>266</v>
      </c>
      <c r="H241" s="151">
        <v>130.87799999999999</v>
      </c>
      <c r="I241" s="152"/>
      <c r="J241" s="153">
        <f t="shared" si="20"/>
        <v>0</v>
      </c>
      <c r="K241" s="154"/>
      <c r="L241" s="30"/>
      <c r="M241" s="155" t="s">
        <v>1</v>
      </c>
      <c r="N241" s="54"/>
      <c r="O241" s="157">
        <f t="shared" si="21"/>
        <v>0</v>
      </c>
      <c r="P241" s="157">
        <v>0</v>
      </c>
      <c r="Q241" s="157">
        <f t="shared" si="22"/>
        <v>0</v>
      </c>
      <c r="R241" s="157">
        <v>0</v>
      </c>
      <c r="S241" s="158">
        <f t="shared" si="23"/>
        <v>0</v>
      </c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Q241" s="159" t="s">
        <v>243</v>
      </c>
      <c r="AS241" s="159" t="s">
        <v>240</v>
      </c>
      <c r="AT241" s="159" t="s">
        <v>89</v>
      </c>
      <c r="AX241" s="14" t="s">
        <v>237</v>
      </c>
      <c r="BD241" s="160" t="e">
        <f>IF(#REF!="základná",J241,0)</f>
        <v>#REF!</v>
      </c>
      <c r="BE241" s="160" t="e">
        <f>IF(#REF!="znížená",J241,0)</f>
        <v>#REF!</v>
      </c>
      <c r="BF241" s="160" t="e">
        <f>IF(#REF!="zákl. prenesená",J241,0)</f>
        <v>#REF!</v>
      </c>
      <c r="BG241" s="160" t="e">
        <f>IF(#REF!="zníž. prenesená",J241,0)</f>
        <v>#REF!</v>
      </c>
      <c r="BH241" s="160" t="e">
        <f>IF(#REF!="nulová",J241,0)</f>
        <v>#REF!</v>
      </c>
      <c r="BI241" s="14" t="s">
        <v>89</v>
      </c>
      <c r="BJ241" s="160">
        <f t="shared" si="24"/>
        <v>0</v>
      </c>
      <c r="BK241" s="14" t="s">
        <v>243</v>
      </c>
      <c r="BL241" s="159" t="s">
        <v>2193</v>
      </c>
    </row>
    <row r="242" spans="1:64" s="2" customFormat="1" ht="21.75" customHeight="1" x14ac:dyDescent="0.2">
      <c r="A242" s="182"/>
      <c r="B242" s="146"/>
      <c r="C242" s="147" t="s">
        <v>537</v>
      </c>
      <c r="D242" s="147" t="s">
        <v>240</v>
      </c>
      <c r="E242" s="148" t="s">
        <v>4985</v>
      </c>
      <c r="F242" s="149" t="s">
        <v>275</v>
      </c>
      <c r="G242" s="150" t="s">
        <v>266</v>
      </c>
      <c r="H242" s="151">
        <v>1570.5360000000001</v>
      </c>
      <c r="I242" s="152"/>
      <c r="J242" s="153">
        <f t="shared" si="20"/>
        <v>0</v>
      </c>
      <c r="K242" s="154"/>
      <c r="L242" s="30"/>
      <c r="M242" s="155" t="s">
        <v>1</v>
      </c>
      <c r="N242" s="54"/>
      <c r="O242" s="157">
        <f t="shared" si="21"/>
        <v>0</v>
      </c>
      <c r="P242" s="157">
        <v>0</v>
      </c>
      <c r="Q242" s="157">
        <f t="shared" si="22"/>
        <v>0</v>
      </c>
      <c r="R242" s="157">
        <v>0</v>
      </c>
      <c r="S242" s="158">
        <f t="shared" si="23"/>
        <v>0</v>
      </c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Q242" s="159" t="s">
        <v>243</v>
      </c>
      <c r="AS242" s="159" t="s">
        <v>240</v>
      </c>
      <c r="AT242" s="159" t="s">
        <v>89</v>
      </c>
      <c r="AX242" s="14" t="s">
        <v>237</v>
      </c>
      <c r="BD242" s="160" t="e">
        <f>IF(#REF!="základná",J242,0)</f>
        <v>#REF!</v>
      </c>
      <c r="BE242" s="160" t="e">
        <f>IF(#REF!="znížená",J242,0)</f>
        <v>#REF!</v>
      </c>
      <c r="BF242" s="160" t="e">
        <f>IF(#REF!="zákl. prenesená",J242,0)</f>
        <v>#REF!</v>
      </c>
      <c r="BG242" s="160" t="e">
        <f>IF(#REF!="zníž. prenesená",J242,0)</f>
        <v>#REF!</v>
      </c>
      <c r="BH242" s="160" t="e">
        <f>IF(#REF!="nulová",J242,0)</f>
        <v>#REF!</v>
      </c>
      <c r="BI242" s="14" t="s">
        <v>89</v>
      </c>
      <c r="BJ242" s="160">
        <f t="shared" si="24"/>
        <v>0</v>
      </c>
      <c r="BK242" s="14" t="s">
        <v>243</v>
      </c>
      <c r="BL242" s="159" t="s">
        <v>2194</v>
      </c>
    </row>
    <row r="243" spans="1:64" s="2" customFormat="1" ht="21.75" customHeight="1" x14ac:dyDescent="0.2">
      <c r="A243" s="182"/>
      <c r="B243" s="146"/>
      <c r="C243" s="147" t="s">
        <v>633</v>
      </c>
      <c r="D243" s="147" t="s">
        <v>240</v>
      </c>
      <c r="E243" s="148" t="s">
        <v>4986</v>
      </c>
      <c r="F243" s="149" t="s">
        <v>278</v>
      </c>
      <c r="G243" s="150" t="s">
        <v>266</v>
      </c>
      <c r="H243" s="151">
        <v>130.87799999999999</v>
      </c>
      <c r="I243" s="152"/>
      <c r="J243" s="153">
        <f t="shared" si="20"/>
        <v>0</v>
      </c>
      <c r="K243" s="154"/>
      <c r="L243" s="30"/>
      <c r="M243" s="155" t="s">
        <v>1</v>
      </c>
      <c r="N243" s="54"/>
      <c r="O243" s="157">
        <f t="shared" si="21"/>
        <v>0</v>
      </c>
      <c r="P243" s="157">
        <v>0</v>
      </c>
      <c r="Q243" s="157">
        <f t="shared" si="22"/>
        <v>0</v>
      </c>
      <c r="R243" s="157">
        <v>0</v>
      </c>
      <c r="S243" s="158">
        <f t="shared" si="23"/>
        <v>0</v>
      </c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Q243" s="159" t="s">
        <v>243</v>
      </c>
      <c r="AS243" s="159" t="s">
        <v>240</v>
      </c>
      <c r="AT243" s="159" t="s">
        <v>89</v>
      </c>
      <c r="AX243" s="14" t="s">
        <v>237</v>
      </c>
      <c r="BD243" s="160" t="e">
        <f>IF(#REF!="základná",J243,0)</f>
        <v>#REF!</v>
      </c>
      <c r="BE243" s="160" t="e">
        <f>IF(#REF!="znížená",J243,0)</f>
        <v>#REF!</v>
      </c>
      <c r="BF243" s="160" t="e">
        <f>IF(#REF!="zákl. prenesená",J243,0)</f>
        <v>#REF!</v>
      </c>
      <c r="BG243" s="160" t="e">
        <f>IF(#REF!="zníž. prenesená",J243,0)</f>
        <v>#REF!</v>
      </c>
      <c r="BH243" s="160" t="e">
        <f>IF(#REF!="nulová",J243,0)</f>
        <v>#REF!</v>
      </c>
      <c r="BI243" s="14" t="s">
        <v>89</v>
      </c>
      <c r="BJ243" s="160">
        <f t="shared" si="24"/>
        <v>0</v>
      </c>
      <c r="BK243" s="14" t="s">
        <v>243</v>
      </c>
      <c r="BL243" s="159" t="s">
        <v>2195</v>
      </c>
    </row>
    <row r="244" spans="1:64" s="2" customFormat="1" ht="21.75" customHeight="1" x14ac:dyDescent="0.2">
      <c r="A244" s="182"/>
      <c r="B244" s="146"/>
      <c r="C244" s="147" t="s">
        <v>539</v>
      </c>
      <c r="D244" s="147" t="s">
        <v>240</v>
      </c>
      <c r="E244" s="148" t="s">
        <v>4987</v>
      </c>
      <c r="F244" s="149" t="s">
        <v>1457</v>
      </c>
      <c r="G244" s="150" t="s">
        <v>266</v>
      </c>
      <c r="H244" s="151">
        <v>130.87799999999999</v>
      </c>
      <c r="I244" s="152"/>
      <c r="J244" s="153">
        <f t="shared" si="20"/>
        <v>0</v>
      </c>
      <c r="K244" s="154"/>
      <c r="L244" s="30"/>
      <c r="M244" s="155" t="s">
        <v>1</v>
      </c>
      <c r="N244" s="54"/>
      <c r="O244" s="157">
        <f t="shared" si="21"/>
        <v>0</v>
      </c>
      <c r="P244" s="157">
        <v>0</v>
      </c>
      <c r="Q244" s="157">
        <f t="shared" si="22"/>
        <v>0</v>
      </c>
      <c r="R244" s="157">
        <v>0</v>
      </c>
      <c r="S244" s="158">
        <f t="shared" si="23"/>
        <v>0</v>
      </c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Q244" s="159" t="s">
        <v>243</v>
      </c>
      <c r="AS244" s="159" t="s">
        <v>240</v>
      </c>
      <c r="AT244" s="159" t="s">
        <v>89</v>
      </c>
      <c r="AX244" s="14" t="s">
        <v>237</v>
      </c>
      <c r="BD244" s="160" t="e">
        <f>IF(#REF!="základná",J244,0)</f>
        <v>#REF!</v>
      </c>
      <c r="BE244" s="160" t="e">
        <f>IF(#REF!="znížená",J244,0)</f>
        <v>#REF!</v>
      </c>
      <c r="BF244" s="160" t="e">
        <f>IF(#REF!="zákl. prenesená",J244,0)</f>
        <v>#REF!</v>
      </c>
      <c r="BG244" s="160" t="e">
        <f>IF(#REF!="zníž. prenesená",J244,0)</f>
        <v>#REF!</v>
      </c>
      <c r="BH244" s="160" t="e">
        <f>IF(#REF!="nulová",J244,0)</f>
        <v>#REF!</v>
      </c>
      <c r="BI244" s="14" t="s">
        <v>89</v>
      </c>
      <c r="BJ244" s="160">
        <f t="shared" si="24"/>
        <v>0</v>
      </c>
      <c r="BK244" s="14" t="s">
        <v>243</v>
      </c>
      <c r="BL244" s="159" t="s">
        <v>2196</v>
      </c>
    </row>
    <row r="245" spans="1:64" s="2" customFormat="1" ht="21.75" customHeight="1" x14ac:dyDescent="0.2">
      <c r="A245" s="182"/>
      <c r="B245" s="146"/>
      <c r="C245" s="147" t="s">
        <v>634</v>
      </c>
      <c r="D245" s="147" t="s">
        <v>240</v>
      </c>
      <c r="E245" s="148" t="s">
        <v>4988</v>
      </c>
      <c r="F245" s="149" t="s">
        <v>287</v>
      </c>
      <c r="G245" s="150" t="s">
        <v>266</v>
      </c>
      <c r="H245" s="151">
        <v>130.87799999999999</v>
      </c>
      <c r="I245" s="152"/>
      <c r="J245" s="153">
        <f t="shared" si="20"/>
        <v>0</v>
      </c>
      <c r="K245" s="154"/>
      <c r="L245" s="30"/>
      <c r="M245" s="155" t="s">
        <v>1</v>
      </c>
      <c r="N245" s="54"/>
      <c r="O245" s="157">
        <f t="shared" si="21"/>
        <v>0</v>
      </c>
      <c r="P245" s="157">
        <v>0</v>
      </c>
      <c r="Q245" s="157">
        <f t="shared" si="22"/>
        <v>0</v>
      </c>
      <c r="R245" s="157">
        <v>0</v>
      </c>
      <c r="S245" s="158">
        <f t="shared" si="23"/>
        <v>0</v>
      </c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Q245" s="159" t="s">
        <v>243</v>
      </c>
      <c r="AS245" s="159" t="s">
        <v>240</v>
      </c>
      <c r="AT245" s="159" t="s">
        <v>89</v>
      </c>
      <c r="AX245" s="14" t="s">
        <v>237</v>
      </c>
      <c r="BD245" s="160" t="e">
        <f>IF(#REF!="základná",J245,0)</f>
        <v>#REF!</v>
      </c>
      <c r="BE245" s="160" t="e">
        <f>IF(#REF!="znížená",J245,0)</f>
        <v>#REF!</v>
      </c>
      <c r="BF245" s="160" t="e">
        <f>IF(#REF!="zákl. prenesená",J245,0)</f>
        <v>#REF!</v>
      </c>
      <c r="BG245" s="160" t="e">
        <f>IF(#REF!="zníž. prenesená",J245,0)</f>
        <v>#REF!</v>
      </c>
      <c r="BH245" s="160" t="e">
        <f>IF(#REF!="nulová",J245,0)</f>
        <v>#REF!</v>
      </c>
      <c r="BI245" s="14" t="s">
        <v>89</v>
      </c>
      <c r="BJ245" s="160">
        <f t="shared" si="24"/>
        <v>0</v>
      </c>
      <c r="BK245" s="14" t="s">
        <v>243</v>
      </c>
      <c r="BL245" s="159" t="s">
        <v>2197</v>
      </c>
    </row>
    <row r="246" spans="1:64" s="12" customFormat="1" ht="22.95" customHeight="1" x14ac:dyDescent="0.25">
      <c r="B246" s="134"/>
      <c r="D246" s="135" t="s">
        <v>76</v>
      </c>
      <c r="E246" s="144" t="s">
        <v>289</v>
      </c>
      <c r="F246" s="144" t="s">
        <v>290</v>
      </c>
      <c r="I246" s="137"/>
      <c r="J246" s="145">
        <f>BJ246</f>
        <v>0</v>
      </c>
      <c r="L246" s="134"/>
      <c r="M246" s="138"/>
      <c r="N246" s="139"/>
      <c r="O246" s="140">
        <f>SUM(O247:O249)</f>
        <v>0</v>
      </c>
      <c r="P246" s="139"/>
      <c r="Q246" s="140">
        <f>SUM(Q247:Q249)</f>
        <v>0</v>
      </c>
      <c r="R246" s="139"/>
      <c r="S246" s="141">
        <f>SUM(S247:S249)</f>
        <v>0</v>
      </c>
      <c r="AQ246" s="135" t="s">
        <v>83</v>
      </c>
      <c r="AS246" s="142" t="s">
        <v>76</v>
      </c>
      <c r="AT246" s="142" t="s">
        <v>83</v>
      </c>
      <c r="AX246" s="135" t="s">
        <v>237</v>
      </c>
      <c r="BJ246" s="143">
        <f>SUM(BJ247:BJ249)</f>
        <v>0</v>
      </c>
    </row>
    <row r="247" spans="1:64" s="2" customFormat="1" ht="21.75" customHeight="1" x14ac:dyDescent="0.2">
      <c r="A247" s="182"/>
      <c r="B247" s="146"/>
      <c r="C247" s="147" t="s">
        <v>541</v>
      </c>
      <c r="D247" s="147" t="s">
        <v>240</v>
      </c>
      <c r="E247" s="148" t="s">
        <v>4989</v>
      </c>
      <c r="F247" s="149" t="s">
        <v>292</v>
      </c>
      <c r="G247" s="150" t="s">
        <v>266</v>
      </c>
      <c r="H247" s="151">
        <v>229.51900000000001</v>
      </c>
      <c r="I247" s="152"/>
      <c r="J247" s="153">
        <f>ROUND(I247*H247,2)</f>
        <v>0</v>
      </c>
      <c r="K247" s="154"/>
      <c r="L247" s="30"/>
      <c r="M247" s="155" t="s">
        <v>1</v>
      </c>
      <c r="N247" s="54"/>
      <c r="O247" s="157">
        <f>N247*H247</f>
        <v>0</v>
      </c>
      <c r="P247" s="157">
        <v>0</v>
      </c>
      <c r="Q247" s="157">
        <f>P247*H247</f>
        <v>0</v>
      </c>
      <c r="R247" s="157">
        <v>0</v>
      </c>
      <c r="S247" s="158">
        <f>R247*H247</f>
        <v>0</v>
      </c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Q247" s="159" t="s">
        <v>243</v>
      </c>
      <c r="AS247" s="159" t="s">
        <v>240</v>
      </c>
      <c r="AT247" s="159" t="s">
        <v>89</v>
      </c>
      <c r="AX247" s="14" t="s">
        <v>237</v>
      </c>
      <c r="BD247" s="160" t="e">
        <f>IF(#REF!="základná",J247,0)</f>
        <v>#REF!</v>
      </c>
      <c r="BE247" s="160" t="e">
        <f>IF(#REF!="znížená",J247,0)</f>
        <v>#REF!</v>
      </c>
      <c r="BF247" s="160" t="e">
        <f>IF(#REF!="zákl. prenesená",J247,0)</f>
        <v>#REF!</v>
      </c>
      <c r="BG247" s="160" t="e">
        <f>IF(#REF!="zníž. prenesená",J247,0)</f>
        <v>#REF!</v>
      </c>
      <c r="BH247" s="160" t="e">
        <f>IF(#REF!="nulová",J247,0)</f>
        <v>#REF!</v>
      </c>
      <c r="BI247" s="14" t="s">
        <v>89</v>
      </c>
      <c r="BJ247" s="160">
        <f>ROUND(I247*H247,2)</f>
        <v>0</v>
      </c>
      <c r="BK247" s="14" t="s">
        <v>243</v>
      </c>
      <c r="BL247" s="159" t="s">
        <v>2198</v>
      </c>
    </row>
    <row r="248" spans="1:64" s="2" customFormat="1" ht="44.25" customHeight="1" x14ac:dyDescent="0.2">
      <c r="A248" s="182"/>
      <c r="B248" s="146"/>
      <c r="C248" s="147" t="s">
        <v>637</v>
      </c>
      <c r="D248" s="147" t="s">
        <v>240</v>
      </c>
      <c r="E248" s="148" t="s">
        <v>4990</v>
      </c>
      <c r="F248" s="149" t="s">
        <v>295</v>
      </c>
      <c r="G248" s="150" t="s">
        <v>266</v>
      </c>
      <c r="H248" s="151">
        <v>229.51900000000001</v>
      </c>
      <c r="I248" s="152"/>
      <c r="J248" s="153">
        <f>ROUND(I248*H248,2)</f>
        <v>0</v>
      </c>
      <c r="K248" s="154"/>
      <c r="L248" s="30"/>
      <c r="M248" s="155" t="s">
        <v>1</v>
      </c>
      <c r="N248" s="54"/>
      <c r="O248" s="157">
        <f>N248*H248</f>
        <v>0</v>
      </c>
      <c r="P248" s="157">
        <v>0</v>
      </c>
      <c r="Q248" s="157">
        <f>P248*H248</f>
        <v>0</v>
      </c>
      <c r="R248" s="157">
        <v>0</v>
      </c>
      <c r="S248" s="158">
        <f>R248*H248</f>
        <v>0</v>
      </c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Q248" s="159" t="s">
        <v>243</v>
      </c>
      <c r="AS248" s="159" t="s">
        <v>240</v>
      </c>
      <c r="AT248" s="159" t="s">
        <v>89</v>
      </c>
      <c r="AX248" s="14" t="s">
        <v>237</v>
      </c>
      <c r="BD248" s="160" t="e">
        <f>IF(#REF!="základná",J248,0)</f>
        <v>#REF!</v>
      </c>
      <c r="BE248" s="160" t="e">
        <f>IF(#REF!="znížená",J248,0)</f>
        <v>#REF!</v>
      </c>
      <c r="BF248" s="160" t="e">
        <f>IF(#REF!="zákl. prenesená",J248,0)</f>
        <v>#REF!</v>
      </c>
      <c r="BG248" s="160" t="e">
        <f>IF(#REF!="zníž. prenesená",J248,0)</f>
        <v>#REF!</v>
      </c>
      <c r="BH248" s="160" t="e">
        <f>IF(#REF!="nulová",J248,0)</f>
        <v>#REF!</v>
      </c>
      <c r="BI248" s="14" t="s">
        <v>89</v>
      </c>
      <c r="BJ248" s="160">
        <f>ROUND(I248*H248,2)</f>
        <v>0</v>
      </c>
      <c r="BK248" s="14" t="s">
        <v>243</v>
      </c>
      <c r="BL248" s="159" t="s">
        <v>2199</v>
      </c>
    </row>
    <row r="249" spans="1:64" s="2" customFormat="1" ht="33" customHeight="1" x14ac:dyDescent="0.2">
      <c r="A249" s="182"/>
      <c r="B249" s="146"/>
      <c r="C249" s="147" t="s">
        <v>543</v>
      </c>
      <c r="D249" s="147" t="s">
        <v>240</v>
      </c>
      <c r="E249" s="148" t="s">
        <v>4991</v>
      </c>
      <c r="F249" s="149" t="s">
        <v>298</v>
      </c>
      <c r="G249" s="150" t="s">
        <v>266</v>
      </c>
      <c r="H249" s="151">
        <v>229.51900000000001</v>
      </c>
      <c r="I249" s="152"/>
      <c r="J249" s="153">
        <f>ROUND(I249*H249,2)</f>
        <v>0</v>
      </c>
      <c r="K249" s="154"/>
      <c r="L249" s="30"/>
      <c r="M249" s="155" t="s">
        <v>1</v>
      </c>
      <c r="N249" s="54"/>
      <c r="O249" s="157">
        <f>N249*H249</f>
        <v>0</v>
      </c>
      <c r="P249" s="157">
        <v>0</v>
      </c>
      <c r="Q249" s="157">
        <f>P249*H249</f>
        <v>0</v>
      </c>
      <c r="R249" s="157">
        <v>0</v>
      </c>
      <c r="S249" s="158">
        <f>R249*H249</f>
        <v>0</v>
      </c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Q249" s="159" t="s">
        <v>243</v>
      </c>
      <c r="AS249" s="159" t="s">
        <v>240</v>
      </c>
      <c r="AT249" s="159" t="s">
        <v>89</v>
      </c>
      <c r="AX249" s="14" t="s">
        <v>237</v>
      </c>
      <c r="BD249" s="160" t="e">
        <f>IF(#REF!="základná",J249,0)</f>
        <v>#REF!</v>
      </c>
      <c r="BE249" s="160" t="e">
        <f>IF(#REF!="znížená",J249,0)</f>
        <v>#REF!</v>
      </c>
      <c r="BF249" s="160" t="e">
        <f>IF(#REF!="zákl. prenesená",J249,0)</f>
        <v>#REF!</v>
      </c>
      <c r="BG249" s="160" t="e">
        <f>IF(#REF!="zníž. prenesená",J249,0)</f>
        <v>#REF!</v>
      </c>
      <c r="BH249" s="160" t="e">
        <f>IF(#REF!="nulová",J249,0)</f>
        <v>#REF!</v>
      </c>
      <c r="BI249" s="14" t="s">
        <v>89</v>
      </c>
      <c r="BJ249" s="160">
        <f>ROUND(I249*H249,2)</f>
        <v>0</v>
      </c>
      <c r="BK249" s="14" t="s">
        <v>243</v>
      </c>
      <c r="BL249" s="159" t="s">
        <v>2200</v>
      </c>
    </row>
    <row r="250" spans="1:64" s="12" customFormat="1" ht="25.95" customHeight="1" x14ac:dyDescent="0.25">
      <c r="B250" s="134"/>
      <c r="D250" s="135" t="s">
        <v>76</v>
      </c>
      <c r="E250" s="136" t="s">
        <v>4992</v>
      </c>
      <c r="F250" s="136" t="s">
        <v>1462</v>
      </c>
      <c r="I250" s="137"/>
      <c r="J250" s="122">
        <f>BJ250</f>
        <v>0</v>
      </c>
      <c r="L250" s="134"/>
      <c r="M250" s="138"/>
      <c r="N250" s="139"/>
      <c r="O250" s="140">
        <f>O251+O260+O263+O271+O274+O291+O304+O312+O320+O326+O330+O338+O342+O347+O356</f>
        <v>0</v>
      </c>
      <c r="P250" s="139"/>
      <c r="Q250" s="140">
        <f>Q251+Q260+Q263+Q271+Q274+Q291+Q304+Q312+Q320+Q326+Q330+Q338+Q342+Q347+Q356</f>
        <v>10.77386778</v>
      </c>
      <c r="R250" s="139"/>
      <c r="S250" s="141">
        <f>S251+S260+S263+S271+S274+S291+S304+S312+S320+S326+S330+S338+S342+S347+S356</f>
        <v>5.016359389999999</v>
      </c>
      <c r="AQ250" s="135" t="s">
        <v>89</v>
      </c>
      <c r="AS250" s="142" t="s">
        <v>76</v>
      </c>
      <c r="AT250" s="142" t="s">
        <v>77</v>
      </c>
      <c r="AX250" s="135" t="s">
        <v>237</v>
      </c>
      <c r="BJ250" s="143">
        <f>BJ251+BJ260+BJ263+BJ271+BJ274+BJ291+BJ304+BJ312+BJ320+BJ326+BJ330+BJ338+BJ342+BJ347+BJ356</f>
        <v>0</v>
      </c>
    </row>
    <row r="251" spans="1:64" s="12" customFormat="1" ht="22.95" customHeight="1" x14ac:dyDescent="0.25">
      <c r="B251" s="134"/>
      <c r="D251" s="135" t="s">
        <v>76</v>
      </c>
      <c r="E251" s="144" t="s">
        <v>4993</v>
      </c>
      <c r="F251" s="144" t="s">
        <v>1463</v>
      </c>
      <c r="I251" s="137"/>
      <c r="J251" s="145">
        <f>BJ251</f>
        <v>0</v>
      </c>
      <c r="L251" s="134"/>
      <c r="M251" s="138"/>
      <c r="N251" s="139"/>
      <c r="O251" s="140">
        <f>SUM(O252:O259)</f>
        <v>0</v>
      </c>
      <c r="P251" s="139"/>
      <c r="Q251" s="140">
        <f>SUM(Q252:Q259)</f>
        <v>0.64028338000000007</v>
      </c>
      <c r="R251" s="139"/>
      <c r="S251" s="141">
        <f>SUM(S252:S259)</f>
        <v>0</v>
      </c>
      <c r="AQ251" s="135" t="s">
        <v>89</v>
      </c>
      <c r="AS251" s="142" t="s">
        <v>76</v>
      </c>
      <c r="AT251" s="142" t="s">
        <v>83</v>
      </c>
      <c r="AX251" s="135" t="s">
        <v>237</v>
      </c>
      <c r="BJ251" s="143">
        <f>SUM(BJ252:BJ259)</f>
        <v>0</v>
      </c>
    </row>
    <row r="252" spans="1:64" s="2" customFormat="1" ht="21.75" customHeight="1" x14ac:dyDescent="0.2">
      <c r="A252" s="182"/>
      <c r="B252" s="146"/>
      <c r="C252" s="147" t="s">
        <v>639</v>
      </c>
      <c r="D252" s="147" t="s">
        <v>240</v>
      </c>
      <c r="E252" s="148" t="s">
        <v>4994</v>
      </c>
      <c r="F252" s="149" t="s">
        <v>2201</v>
      </c>
      <c r="G252" s="150" t="s">
        <v>242</v>
      </c>
      <c r="H252" s="151">
        <v>120.637</v>
      </c>
      <c r="I252" s="152"/>
      <c r="J252" s="153">
        <f t="shared" ref="J252:J259" si="25">ROUND(I252*H252,2)</f>
        <v>0</v>
      </c>
      <c r="K252" s="154"/>
      <c r="L252" s="30"/>
      <c r="M252" s="155" t="s">
        <v>1</v>
      </c>
      <c r="N252" s="54"/>
      <c r="O252" s="157">
        <f t="shared" ref="O252:O259" si="26">N252*H252</f>
        <v>0</v>
      </c>
      <c r="P252" s="157">
        <v>0</v>
      </c>
      <c r="Q252" s="157">
        <f t="shared" ref="Q252:Q259" si="27">P252*H252</f>
        <v>0</v>
      </c>
      <c r="R252" s="157">
        <v>0</v>
      </c>
      <c r="S252" s="158">
        <f t="shared" ref="S252:S259" si="28">R252*H252</f>
        <v>0</v>
      </c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Q252" s="159" t="s">
        <v>286</v>
      </c>
      <c r="AS252" s="159" t="s">
        <v>240</v>
      </c>
      <c r="AT252" s="159" t="s">
        <v>89</v>
      </c>
      <c r="AX252" s="14" t="s">
        <v>237</v>
      </c>
      <c r="BD252" s="160" t="e">
        <f>IF(#REF!="základná",J252,0)</f>
        <v>#REF!</v>
      </c>
      <c r="BE252" s="160" t="e">
        <f>IF(#REF!="znížená",J252,0)</f>
        <v>#REF!</v>
      </c>
      <c r="BF252" s="160" t="e">
        <f>IF(#REF!="zákl. prenesená",J252,0)</f>
        <v>#REF!</v>
      </c>
      <c r="BG252" s="160" t="e">
        <f>IF(#REF!="zníž. prenesená",J252,0)</f>
        <v>#REF!</v>
      </c>
      <c r="BH252" s="160" t="e">
        <f>IF(#REF!="nulová",J252,0)</f>
        <v>#REF!</v>
      </c>
      <c r="BI252" s="14" t="s">
        <v>89</v>
      </c>
      <c r="BJ252" s="160">
        <f t="shared" ref="BJ252:BJ259" si="29">ROUND(I252*H252,2)</f>
        <v>0</v>
      </c>
      <c r="BK252" s="14" t="s">
        <v>286</v>
      </c>
      <c r="BL252" s="159" t="s">
        <v>2202</v>
      </c>
    </row>
    <row r="253" spans="1:64" s="2" customFormat="1" ht="16.5" customHeight="1" x14ac:dyDescent="0.2">
      <c r="A253" s="182"/>
      <c r="B253" s="146"/>
      <c r="C253" s="161" t="s">
        <v>545</v>
      </c>
      <c r="D253" s="161" t="s">
        <v>310</v>
      </c>
      <c r="E253" s="162" t="s">
        <v>4995</v>
      </c>
      <c r="F253" s="163" t="s">
        <v>2203</v>
      </c>
      <c r="G253" s="164" t="s">
        <v>266</v>
      </c>
      <c r="H253" s="165">
        <v>3.5999999999999997E-2</v>
      </c>
      <c r="I253" s="166"/>
      <c r="J253" s="167">
        <f t="shared" si="25"/>
        <v>0</v>
      </c>
      <c r="K253" s="168"/>
      <c r="L253" s="169"/>
      <c r="M253" s="170" t="s">
        <v>1</v>
      </c>
      <c r="N253" s="54"/>
      <c r="O253" s="157">
        <f t="shared" si="26"/>
        <v>0</v>
      </c>
      <c r="P253" s="157">
        <v>1</v>
      </c>
      <c r="Q253" s="157">
        <f t="shared" si="27"/>
        <v>3.5999999999999997E-2</v>
      </c>
      <c r="R253" s="157">
        <v>0</v>
      </c>
      <c r="S253" s="158">
        <f t="shared" si="28"/>
        <v>0</v>
      </c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Q253" s="159" t="s">
        <v>312</v>
      </c>
      <c r="AS253" s="159" t="s">
        <v>310</v>
      </c>
      <c r="AT253" s="159" t="s">
        <v>89</v>
      </c>
      <c r="AX253" s="14" t="s">
        <v>237</v>
      </c>
      <c r="BD253" s="160" t="e">
        <f>IF(#REF!="základná",J253,0)</f>
        <v>#REF!</v>
      </c>
      <c r="BE253" s="160" t="e">
        <f>IF(#REF!="znížená",J253,0)</f>
        <v>#REF!</v>
      </c>
      <c r="BF253" s="160" t="e">
        <f>IF(#REF!="zákl. prenesená",J253,0)</f>
        <v>#REF!</v>
      </c>
      <c r="BG253" s="160" t="e">
        <f>IF(#REF!="zníž. prenesená",J253,0)</f>
        <v>#REF!</v>
      </c>
      <c r="BH253" s="160" t="e">
        <f>IF(#REF!="nulová",J253,0)</f>
        <v>#REF!</v>
      </c>
      <c r="BI253" s="14" t="s">
        <v>89</v>
      </c>
      <c r="BJ253" s="160">
        <f t="shared" si="29"/>
        <v>0</v>
      </c>
      <c r="BK253" s="14" t="s">
        <v>286</v>
      </c>
      <c r="BL253" s="159" t="s">
        <v>2204</v>
      </c>
    </row>
    <row r="254" spans="1:64" s="2" customFormat="1" ht="21.75" customHeight="1" x14ac:dyDescent="0.2">
      <c r="A254" s="182"/>
      <c r="B254" s="146"/>
      <c r="C254" s="147" t="s">
        <v>644</v>
      </c>
      <c r="D254" s="147" t="s">
        <v>240</v>
      </c>
      <c r="E254" s="148" t="s">
        <v>4996</v>
      </c>
      <c r="F254" s="149" t="s">
        <v>1464</v>
      </c>
      <c r="G254" s="150" t="s">
        <v>242</v>
      </c>
      <c r="H254" s="151">
        <v>116.15</v>
      </c>
      <c r="I254" s="152"/>
      <c r="J254" s="153">
        <f t="shared" si="25"/>
        <v>0</v>
      </c>
      <c r="K254" s="154"/>
      <c r="L254" s="30"/>
      <c r="M254" s="155" t="s">
        <v>1</v>
      </c>
      <c r="N254" s="54"/>
      <c r="O254" s="157">
        <f t="shared" si="26"/>
        <v>0</v>
      </c>
      <c r="P254" s="157">
        <v>5.4000000000000001E-4</v>
      </c>
      <c r="Q254" s="157">
        <f t="shared" si="27"/>
        <v>6.2720999999999999E-2</v>
      </c>
      <c r="R254" s="157">
        <v>0</v>
      </c>
      <c r="S254" s="158">
        <f t="shared" si="28"/>
        <v>0</v>
      </c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Q254" s="159" t="s">
        <v>286</v>
      </c>
      <c r="AS254" s="159" t="s">
        <v>240</v>
      </c>
      <c r="AT254" s="159" t="s">
        <v>89</v>
      </c>
      <c r="AX254" s="14" t="s">
        <v>237</v>
      </c>
      <c r="BD254" s="160" t="e">
        <f>IF(#REF!="základná",J254,0)</f>
        <v>#REF!</v>
      </c>
      <c r="BE254" s="160" t="e">
        <f>IF(#REF!="znížená",J254,0)</f>
        <v>#REF!</v>
      </c>
      <c r="BF254" s="160" t="e">
        <f>IF(#REF!="zákl. prenesená",J254,0)</f>
        <v>#REF!</v>
      </c>
      <c r="BG254" s="160" t="e">
        <f>IF(#REF!="zníž. prenesená",J254,0)</f>
        <v>#REF!</v>
      </c>
      <c r="BH254" s="160" t="e">
        <f>IF(#REF!="nulová",J254,0)</f>
        <v>#REF!</v>
      </c>
      <c r="BI254" s="14" t="s">
        <v>89</v>
      </c>
      <c r="BJ254" s="160">
        <f t="shared" si="29"/>
        <v>0</v>
      </c>
      <c r="BK254" s="14" t="s">
        <v>286</v>
      </c>
      <c r="BL254" s="159" t="s">
        <v>2205</v>
      </c>
    </row>
    <row r="255" spans="1:64" s="2" customFormat="1" ht="21.75" customHeight="1" x14ac:dyDescent="0.2">
      <c r="A255" s="182"/>
      <c r="B255" s="146"/>
      <c r="C255" s="147" t="s">
        <v>547</v>
      </c>
      <c r="D255" s="147" t="s">
        <v>240</v>
      </c>
      <c r="E255" s="148" t="s">
        <v>4997</v>
      </c>
      <c r="F255" s="149" t="s">
        <v>2206</v>
      </c>
      <c r="G255" s="150" t="s">
        <v>242</v>
      </c>
      <c r="H255" s="151">
        <v>4.4870000000000001</v>
      </c>
      <c r="I255" s="152"/>
      <c r="J255" s="153">
        <f t="shared" si="25"/>
        <v>0</v>
      </c>
      <c r="K255" s="154"/>
      <c r="L255" s="30"/>
      <c r="M255" s="155" t="s">
        <v>1</v>
      </c>
      <c r="N255" s="54"/>
      <c r="O255" s="157">
        <f t="shared" si="26"/>
        <v>0</v>
      </c>
      <c r="P255" s="157">
        <v>5.4000000000000001E-4</v>
      </c>
      <c r="Q255" s="157">
        <f t="shared" si="27"/>
        <v>2.4229799999999999E-3</v>
      </c>
      <c r="R255" s="157">
        <v>0</v>
      </c>
      <c r="S255" s="158">
        <f t="shared" si="28"/>
        <v>0</v>
      </c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Q255" s="159" t="s">
        <v>286</v>
      </c>
      <c r="AS255" s="159" t="s">
        <v>240</v>
      </c>
      <c r="AT255" s="159" t="s">
        <v>89</v>
      </c>
      <c r="AX255" s="14" t="s">
        <v>237</v>
      </c>
      <c r="BD255" s="160" t="e">
        <f>IF(#REF!="základná",J255,0)</f>
        <v>#REF!</v>
      </c>
      <c r="BE255" s="160" t="e">
        <f>IF(#REF!="znížená",J255,0)</f>
        <v>#REF!</v>
      </c>
      <c r="BF255" s="160" t="e">
        <f>IF(#REF!="zákl. prenesená",J255,0)</f>
        <v>#REF!</v>
      </c>
      <c r="BG255" s="160" t="e">
        <f>IF(#REF!="zníž. prenesená",J255,0)</f>
        <v>#REF!</v>
      </c>
      <c r="BH255" s="160" t="e">
        <f>IF(#REF!="nulová",J255,0)</f>
        <v>#REF!</v>
      </c>
      <c r="BI255" s="14" t="s">
        <v>89</v>
      </c>
      <c r="BJ255" s="160">
        <f t="shared" si="29"/>
        <v>0</v>
      </c>
      <c r="BK255" s="14" t="s">
        <v>286</v>
      </c>
      <c r="BL255" s="159" t="s">
        <v>2207</v>
      </c>
    </row>
    <row r="256" spans="1:64" s="2" customFormat="1" ht="21.75" customHeight="1" x14ac:dyDescent="0.2">
      <c r="A256" s="182"/>
      <c r="B256" s="146"/>
      <c r="C256" s="161" t="s">
        <v>289</v>
      </c>
      <c r="D256" s="161" t="s">
        <v>310</v>
      </c>
      <c r="E256" s="162" t="s">
        <v>4998</v>
      </c>
      <c r="F256" s="163" t="s">
        <v>2208</v>
      </c>
      <c r="G256" s="164" t="s">
        <v>242</v>
      </c>
      <c r="H256" s="165">
        <v>120.637</v>
      </c>
      <c r="I256" s="166"/>
      <c r="J256" s="167">
        <f t="shared" si="25"/>
        <v>0</v>
      </c>
      <c r="K256" s="168"/>
      <c r="L256" s="169"/>
      <c r="M256" s="170" t="s">
        <v>1</v>
      </c>
      <c r="N256" s="54"/>
      <c r="O256" s="157">
        <f t="shared" si="26"/>
        <v>0</v>
      </c>
      <c r="P256" s="157">
        <v>4.2500000000000003E-3</v>
      </c>
      <c r="Q256" s="157">
        <f t="shared" si="27"/>
        <v>0.51270725000000006</v>
      </c>
      <c r="R256" s="157">
        <v>0</v>
      </c>
      <c r="S256" s="158">
        <f t="shared" si="28"/>
        <v>0</v>
      </c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Q256" s="159" t="s">
        <v>312</v>
      </c>
      <c r="AS256" s="159" t="s">
        <v>310</v>
      </c>
      <c r="AT256" s="159" t="s">
        <v>89</v>
      </c>
      <c r="AX256" s="14" t="s">
        <v>237</v>
      </c>
      <c r="BD256" s="160" t="e">
        <f>IF(#REF!="základná",J256,0)</f>
        <v>#REF!</v>
      </c>
      <c r="BE256" s="160" t="e">
        <f>IF(#REF!="znížená",J256,0)</f>
        <v>#REF!</v>
      </c>
      <c r="BF256" s="160" t="e">
        <f>IF(#REF!="zákl. prenesená",J256,0)</f>
        <v>#REF!</v>
      </c>
      <c r="BG256" s="160" t="e">
        <f>IF(#REF!="zníž. prenesená",J256,0)</f>
        <v>#REF!</v>
      </c>
      <c r="BH256" s="160" t="e">
        <f>IF(#REF!="nulová",J256,0)</f>
        <v>#REF!</v>
      </c>
      <c r="BI256" s="14" t="s">
        <v>89</v>
      </c>
      <c r="BJ256" s="160">
        <f t="shared" si="29"/>
        <v>0</v>
      </c>
      <c r="BK256" s="14" t="s">
        <v>286</v>
      </c>
      <c r="BL256" s="159" t="s">
        <v>2209</v>
      </c>
    </row>
    <row r="257" spans="1:64" s="2" customFormat="1" ht="21.75" customHeight="1" x14ac:dyDescent="0.2">
      <c r="A257" s="182"/>
      <c r="B257" s="146"/>
      <c r="C257" s="147" t="s">
        <v>549</v>
      </c>
      <c r="D257" s="147" t="s">
        <v>240</v>
      </c>
      <c r="E257" s="148" t="s">
        <v>4999</v>
      </c>
      <c r="F257" s="149" t="s">
        <v>2210</v>
      </c>
      <c r="G257" s="150" t="s">
        <v>242</v>
      </c>
      <c r="H257" s="151">
        <v>14.72</v>
      </c>
      <c r="I257" s="152"/>
      <c r="J257" s="153">
        <f t="shared" si="25"/>
        <v>0</v>
      </c>
      <c r="K257" s="154"/>
      <c r="L257" s="30"/>
      <c r="M257" s="155" t="s">
        <v>1</v>
      </c>
      <c r="N257" s="54"/>
      <c r="O257" s="157">
        <f t="shared" si="26"/>
        <v>0</v>
      </c>
      <c r="P257" s="157">
        <v>1.58E-3</v>
      </c>
      <c r="Q257" s="157">
        <f t="shared" si="27"/>
        <v>2.32576E-2</v>
      </c>
      <c r="R257" s="157">
        <v>0</v>
      </c>
      <c r="S257" s="158">
        <f t="shared" si="28"/>
        <v>0</v>
      </c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Q257" s="159" t="s">
        <v>286</v>
      </c>
      <c r="AS257" s="159" t="s">
        <v>240</v>
      </c>
      <c r="AT257" s="159" t="s">
        <v>89</v>
      </c>
      <c r="AX257" s="14" t="s">
        <v>237</v>
      </c>
      <c r="BD257" s="160" t="e">
        <f>IF(#REF!="základná",J257,0)</f>
        <v>#REF!</v>
      </c>
      <c r="BE257" s="160" t="e">
        <f>IF(#REF!="znížená",J257,0)</f>
        <v>#REF!</v>
      </c>
      <c r="BF257" s="160" t="e">
        <f>IF(#REF!="zákl. prenesená",J257,0)</f>
        <v>#REF!</v>
      </c>
      <c r="BG257" s="160" t="e">
        <f>IF(#REF!="zníž. prenesená",J257,0)</f>
        <v>#REF!</v>
      </c>
      <c r="BH257" s="160" t="e">
        <f>IF(#REF!="nulová",J257,0)</f>
        <v>#REF!</v>
      </c>
      <c r="BI257" s="14" t="s">
        <v>89</v>
      </c>
      <c r="BJ257" s="160">
        <f t="shared" si="29"/>
        <v>0</v>
      </c>
      <c r="BK257" s="14" t="s">
        <v>286</v>
      </c>
      <c r="BL257" s="159" t="s">
        <v>2211</v>
      </c>
    </row>
    <row r="258" spans="1:64" s="2" customFormat="1" ht="21.75" customHeight="1" x14ac:dyDescent="0.2">
      <c r="A258" s="182"/>
      <c r="B258" s="146"/>
      <c r="C258" s="147" t="s">
        <v>654</v>
      </c>
      <c r="D258" s="147" t="s">
        <v>240</v>
      </c>
      <c r="E258" s="148" t="s">
        <v>5000</v>
      </c>
      <c r="F258" s="149" t="s">
        <v>2212</v>
      </c>
      <c r="G258" s="150" t="s">
        <v>242</v>
      </c>
      <c r="H258" s="151">
        <v>1.835</v>
      </c>
      <c r="I258" s="152"/>
      <c r="J258" s="153">
        <f t="shared" si="25"/>
        <v>0</v>
      </c>
      <c r="K258" s="154"/>
      <c r="L258" s="30"/>
      <c r="M258" s="155" t="s">
        <v>1</v>
      </c>
      <c r="N258" s="54"/>
      <c r="O258" s="157">
        <f t="shared" si="26"/>
        <v>0</v>
      </c>
      <c r="P258" s="157">
        <v>1.73E-3</v>
      </c>
      <c r="Q258" s="157">
        <f t="shared" si="27"/>
        <v>3.1745499999999999E-3</v>
      </c>
      <c r="R258" s="157">
        <v>0</v>
      </c>
      <c r="S258" s="158">
        <f t="shared" si="28"/>
        <v>0</v>
      </c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Q258" s="159" t="s">
        <v>286</v>
      </c>
      <c r="AS258" s="159" t="s">
        <v>240</v>
      </c>
      <c r="AT258" s="159" t="s">
        <v>89</v>
      </c>
      <c r="AX258" s="14" t="s">
        <v>237</v>
      </c>
      <c r="BD258" s="160" t="e">
        <f>IF(#REF!="základná",J258,0)</f>
        <v>#REF!</v>
      </c>
      <c r="BE258" s="160" t="e">
        <f>IF(#REF!="znížená",J258,0)</f>
        <v>#REF!</v>
      </c>
      <c r="BF258" s="160" t="e">
        <f>IF(#REF!="zákl. prenesená",J258,0)</f>
        <v>#REF!</v>
      </c>
      <c r="BG258" s="160" t="e">
        <f>IF(#REF!="zníž. prenesená",J258,0)</f>
        <v>#REF!</v>
      </c>
      <c r="BH258" s="160" t="e">
        <f>IF(#REF!="nulová",J258,0)</f>
        <v>#REF!</v>
      </c>
      <c r="BI258" s="14" t="s">
        <v>89</v>
      </c>
      <c r="BJ258" s="160">
        <f t="shared" si="29"/>
        <v>0</v>
      </c>
      <c r="BK258" s="14" t="s">
        <v>286</v>
      </c>
      <c r="BL258" s="159" t="s">
        <v>2213</v>
      </c>
    </row>
    <row r="259" spans="1:64" s="2" customFormat="1" ht="21.75" customHeight="1" x14ac:dyDescent="0.2">
      <c r="A259" s="182"/>
      <c r="B259" s="146"/>
      <c r="C259" s="147" t="s">
        <v>551</v>
      </c>
      <c r="D259" s="147" t="s">
        <v>240</v>
      </c>
      <c r="E259" s="148" t="s">
        <v>5001</v>
      </c>
      <c r="F259" s="149" t="s">
        <v>1468</v>
      </c>
      <c r="G259" s="150" t="s">
        <v>266</v>
      </c>
      <c r="H259" s="151">
        <v>0.64</v>
      </c>
      <c r="I259" s="152"/>
      <c r="J259" s="153">
        <f t="shared" si="25"/>
        <v>0</v>
      </c>
      <c r="K259" s="154"/>
      <c r="L259" s="30"/>
      <c r="M259" s="155" t="s">
        <v>1</v>
      </c>
      <c r="N259" s="54"/>
      <c r="O259" s="157">
        <f t="shared" si="26"/>
        <v>0</v>
      </c>
      <c r="P259" s="157">
        <v>0</v>
      </c>
      <c r="Q259" s="157">
        <f t="shared" si="27"/>
        <v>0</v>
      </c>
      <c r="R259" s="157">
        <v>0</v>
      </c>
      <c r="S259" s="158">
        <f t="shared" si="28"/>
        <v>0</v>
      </c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Q259" s="159" t="s">
        <v>286</v>
      </c>
      <c r="AS259" s="159" t="s">
        <v>240</v>
      </c>
      <c r="AT259" s="159" t="s">
        <v>89</v>
      </c>
      <c r="AX259" s="14" t="s">
        <v>237</v>
      </c>
      <c r="BD259" s="160" t="e">
        <f>IF(#REF!="základná",J259,0)</f>
        <v>#REF!</v>
      </c>
      <c r="BE259" s="160" t="e">
        <f>IF(#REF!="znížená",J259,0)</f>
        <v>#REF!</v>
      </c>
      <c r="BF259" s="160" t="e">
        <f>IF(#REF!="zákl. prenesená",J259,0)</f>
        <v>#REF!</v>
      </c>
      <c r="BG259" s="160" t="e">
        <f>IF(#REF!="zníž. prenesená",J259,0)</f>
        <v>#REF!</v>
      </c>
      <c r="BH259" s="160" t="e">
        <f>IF(#REF!="nulová",J259,0)</f>
        <v>#REF!</v>
      </c>
      <c r="BI259" s="14" t="s">
        <v>89</v>
      </c>
      <c r="BJ259" s="160">
        <f t="shared" si="29"/>
        <v>0</v>
      </c>
      <c r="BK259" s="14" t="s">
        <v>286</v>
      </c>
      <c r="BL259" s="159" t="s">
        <v>2214</v>
      </c>
    </row>
    <row r="260" spans="1:64" s="12" customFormat="1" ht="22.95" customHeight="1" x14ac:dyDescent="0.25">
      <c r="B260" s="134"/>
      <c r="D260" s="135" t="s">
        <v>76</v>
      </c>
      <c r="E260" s="144" t="s">
        <v>5002</v>
      </c>
      <c r="F260" s="144" t="s">
        <v>1895</v>
      </c>
      <c r="I260" s="137"/>
      <c r="J260" s="145">
        <f>BJ260</f>
        <v>0</v>
      </c>
      <c r="L260" s="134"/>
      <c r="M260" s="138"/>
      <c r="N260" s="139"/>
      <c r="O260" s="140">
        <f>SUM(O261:O262)</f>
        <v>0</v>
      </c>
      <c r="P260" s="139"/>
      <c r="Q260" s="140">
        <f>SUM(Q261:Q262)</f>
        <v>2.5999999999999998E-4</v>
      </c>
      <c r="R260" s="139"/>
      <c r="S260" s="141">
        <f>SUM(S261:S262)</f>
        <v>0</v>
      </c>
      <c r="AQ260" s="135" t="s">
        <v>89</v>
      </c>
      <c r="AS260" s="142" t="s">
        <v>76</v>
      </c>
      <c r="AT260" s="142" t="s">
        <v>83</v>
      </c>
      <c r="AX260" s="135" t="s">
        <v>237</v>
      </c>
      <c r="BJ260" s="143">
        <f>SUM(BJ261:BJ262)</f>
        <v>0</v>
      </c>
    </row>
    <row r="261" spans="1:64" s="2" customFormat="1" ht="21.75" customHeight="1" x14ac:dyDescent="0.2">
      <c r="A261" s="182"/>
      <c r="B261" s="146"/>
      <c r="C261" s="147" t="s">
        <v>659</v>
      </c>
      <c r="D261" s="147" t="s">
        <v>240</v>
      </c>
      <c r="E261" s="148" t="s">
        <v>5003</v>
      </c>
      <c r="F261" s="149" t="s">
        <v>2215</v>
      </c>
      <c r="G261" s="150" t="s">
        <v>303</v>
      </c>
      <c r="H261" s="151">
        <v>1</v>
      </c>
      <c r="I261" s="152"/>
      <c r="J261" s="153">
        <f>ROUND(I261*H261,2)</f>
        <v>0</v>
      </c>
      <c r="K261" s="154"/>
      <c r="L261" s="30"/>
      <c r="M261" s="155" t="s">
        <v>1</v>
      </c>
      <c r="N261" s="54"/>
      <c r="O261" s="157">
        <f>N261*H261</f>
        <v>0</v>
      </c>
      <c r="P261" s="157">
        <v>2.5999999999999998E-4</v>
      </c>
      <c r="Q261" s="157">
        <f>P261*H261</f>
        <v>2.5999999999999998E-4</v>
      </c>
      <c r="R261" s="157">
        <v>0</v>
      </c>
      <c r="S261" s="158">
        <f>R261*H261</f>
        <v>0</v>
      </c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Q261" s="159" t="s">
        <v>286</v>
      </c>
      <c r="AS261" s="159" t="s">
        <v>240</v>
      </c>
      <c r="AT261" s="159" t="s">
        <v>89</v>
      </c>
      <c r="AX261" s="14" t="s">
        <v>237</v>
      </c>
      <c r="BD261" s="160" t="e">
        <f>IF(#REF!="základná",J261,0)</f>
        <v>#REF!</v>
      </c>
      <c r="BE261" s="160" t="e">
        <f>IF(#REF!="znížená",J261,0)</f>
        <v>#REF!</v>
      </c>
      <c r="BF261" s="160" t="e">
        <f>IF(#REF!="zákl. prenesená",J261,0)</f>
        <v>#REF!</v>
      </c>
      <c r="BG261" s="160" t="e">
        <f>IF(#REF!="zníž. prenesená",J261,0)</f>
        <v>#REF!</v>
      </c>
      <c r="BH261" s="160" t="e">
        <f>IF(#REF!="nulová",J261,0)</f>
        <v>#REF!</v>
      </c>
      <c r="BI261" s="14" t="s">
        <v>89</v>
      </c>
      <c r="BJ261" s="160">
        <f>ROUND(I261*H261,2)</f>
        <v>0</v>
      </c>
      <c r="BK261" s="14" t="s">
        <v>286</v>
      </c>
      <c r="BL261" s="159" t="s">
        <v>2216</v>
      </c>
    </row>
    <row r="262" spans="1:64" s="2" customFormat="1" ht="21.75" customHeight="1" x14ac:dyDescent="0.2">
      <c r="A262" s="182"/>
      <c r="B262" s="146"/>
      <c r="C262" s="147" t="s">
        <v>553</v>
      </c>
      <c r="D262" s="147" t="s">
        <v>240</v>
      </c>
      <c r="E262" s="148" t="s">
        <v>5004</v>
      </c>
      <c r="F262" s="149" t="s">
        <v>1966</v>
      </c>
      <c r="G262" s="150" t="s">
        <v>266</v>
      </c>
      <c r="H262" s="151">
        <v>1E-3</v>
      </c>
      <c r="I262" s="152"/>
      <c r="J262" s="153">
        <f>ROUND(I262*H262,2)</f>
        <v>0</v>
      </c>
      <c r="K262" s="154"/>
      <c r="L262" s="30"/>
      <c r="M262" s="155" t="s">
        <v>1</v>
      </c>
      <c r="N262" s="54"/>
      <c r="O262" s="157">
        <f>N262*H262</f>
        <v>0</v>
      </c>
      <c r="P262" s="157">
        <v>0</v>
      </c>
      <c r="Q262" s="157">
        <f>P262*H262</f>
        <v>0</v>
      </c>
      <c r="R262" s="157">
        <v>0</v>
      </c>
      <c r="S262" s="158">
        <f>R262*H262</f>
        <v>0</v>
      </c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Q262" s="159" t="s">
        <v>286</v>
      </c>
      <c r="AS262" s="159" t="s">
        <v>240</v>
      </c>
      <c r="AT262" s="159" t="s">
        <v>89</v>
      </c>
      <c r="AX262" s="14" t="s">
        <v>237</v>
      </c>
      <c r="BD262" s="160" t="e">
        <f>IF(#REF!="základná",J262,0)</f>
        <v>#REF!</v>
      </c>
      <c r="BE262" s="160" t="e">
        <f>IF(#REF!="znížená",J262,0)</f>
        <v>#REF!</v>
      </c>
      <c r="BF262" s="160" t="e">
        <f>IF(#REF!="zákl. prenesená",J262,0)</f>
        <v>#REF!</v>
      </c>
      <c r="BG262" s="160" t="e">
        <f>IF(#REF!="zníž. prenesená",J262,0)</f>
        <v>#REF!</v>
      </c>
      <c r="BH262" s="160" t="e">
        <f>IF(#REF!="nulová",J262,0)</f>
        <v>#REF!</v>
      </c>
      <c r="BI262" s="14" t="s">
        <v>89</v>
      </c>
      <c r="BJ262" s="160">
        <f>ROUND(I262*H262,2)</f>
        <v>0</v>
      </c>
      <c r="BK262" s="14" t="s">
        <v>286</v>
      </c>
      <c r="BL262" s="159" t="s">
        <v>2217</v>
      </c>
    </row>
    <row r="263" spans="1:64" s="12" customFormat="1" ht="22.95" customHeight="1" x14ac:dyDescent="0.25">
      <c r="B263" s="134"/>
      <c r="D263" s="135" t="s">
        <v>76</v>
      </c>
      <c r="E263" s="144" t="s">
        <v>5005</v>
      </c>
      <c r="F263" s="144" t="s">
        <v>1481</v>
      </c>
      <c r="I263" s="137"/>
      <c r="J263" s="145">
        <f>BJ263</f>
        <v>0</v>
      </c>
      <c r="L263" s="134"/>
      <c r="M263" s="138"/>
      <c r="N263" s="139"/>
      <c r="O263" s="140">
        <f>SUM(O264:O270)</f>
        <v>0</v>
      </c>
      <c r="P263" s="139"/>
      <c r="Q263" s="140">
        <f>SUM(Q264:Q270)</f>
        <v>0</v>
      </c>
      <c r="R263" s="139"/>
      <c r="S263" s="141">
        <f>SUM(S264:S270)</f>
        <v>2.1699900000000003</v>
      </c>
      <c r="AQ263" s="135" t="s">
        <v>89</v>
      </c>
      <c r="AS263" s="142" t="s">
        <v>76</v>
      </c>
      <c r="AT263" s="142" t="s">
        <v>83</v>
      </c>
      <c r="AX263" s="135" t="s">
        <v>237</v>
      </c>
      <c r="BJ263" s="143">
        <f>SUM(BJ264:BJ270)</f>
        <v>0</v>
      </c>
    </row>
    <row r="264" spans="1:64" s="2" customFormat="1" ht="21.75" customHeight="1" x14ac:dyDescent="0.2">
      <c r="A264" s="182"/>
      <c r="B264" s="146"/>
      <c r="C264" s="147" t="s">
        <v>664</v>
      </c>
      <c r="D264" s="147" t="s">
        <v>240</v>
      </c>
      <c r="E264" s="148" t="s">
        <v>5006</v>
      </c>
      <c r="F264" s="149" t="s">
        <v>1482</v>
      </c>
      <c r="G264" s="150" t="s">
        <v>303</v>
      </c>
      <c r="H264" s="151">
        <v>2</v>
      </c>
      <c r="I264" s="152"/>
      <c r="J264" s="153">
        <f t="shared" ref="J264:J270" si="30">ROUND(I264*H264,2)</f>
        <v>0</v>
      </c>
      <c r="K264" s="154"/>
      <c r="L264" s="30"/>
      <c r="M264" s="155" t="s">
        <v>1</v>
      </c>
      <c r="N264" s="54"/>
      <c r="O264" s="157">
        <f t="shared" ref="O264:O270" si="31">N264*H264</f>
        <v>0</v>
      </c>
      <c r="P264" s="157">
        <v>0</v>
      </c>
      <c r="Q264" s="157">
        <f t="shared" ref="Q264:Q270" si="32">P264*H264</f>
        <v>0</v>
      </c>
      <c r="R264" s="157">
        <v>1.933E-2</v>
      </c>
      <c r="S264" s="158">
        <f t="shared" ref="S264:S270" si="33">R264*H264</f>
        <v>3.866E-2</v>
      </c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Q264" s="159" t="s">
        <v>286</v>
      </c>
      <c r="AS264" s="159" t="s">
        <v>240</v>
      </c>
      <c r="AT264" s="159" t="s">
        <v>89</v>
      </c>
      <c r="AX264" s="14" t="s">
        <v>237</v>
      </c>
      <c r="BD264" s="160" t="e">
        <f>IF(#REF!="základná",J264,0)</f>
        <v>#REF!</v>
      </c>
      <c r="BE264" s="160" t="e">
        <f>IF(#REF!="znížená",J264,0)</f>
        <v>#REF!</v>
      </c>
      <c r="BF264" s="160" t="e">
        <f>IF(#REF!="zákl. prenesená",J264,0)</f>
        <v>#REF!</v>
      </c>
      <c r="BG264" s="160" t="e">
        <f>IF(#REF!="zníž. prenesená",J264,0)</f>
        <v>#REF!</v>
      </c>
      <c r="BH264" s="160" t="e">
        <f>IF(#REF!="nulová",J264,0)</f>
        <v>#REF!</v>
      </c>
      <c r="BI264" s="14" t="s">
        <v>89</v>
      </c>
      <c r="BJ264" s="160">
        <f t="shared" ref="BJ264:BJ270" si="34">ROUND(I264*H264,2)</f>
        <v>0</v>
      </c>
      <c r="BK264" s="14" t="s">
        <v>286</v>
      </c>
      <c r="BL264" s="159" t="s">
        <v>2218</v>
      </c>
    </row>
    <row r="265" spans="1:64" s="2" customFormat="1" ht="21.75" customHeight="1" x14ac:dyDescent="0.2">
      <c r="A265" s="182"/>
      <c r="B265" s="146"/>
      <c r="C265" s="147" t="s">
        <v>555</v>
      </c>
      <c r="D265" s="147" t="s">
        <v>240</v>
      </c>
      <c r="E265" s="148" t="s">
        <v>5007</v>
      </c>
      <c r="F265" s="149" t="s">
        <v>302</v>
      </c>
      <c r="G265" s="150" t="s">
        <v>303</v>
      </c>
      <c r="H265" s="151">
        <v>3</v>
      </c>
      <c r="I265" s="152"/>
      <c r="J265" s="153">
        <f t="shared" si="30"/>
        <v>0</v>
      </c>
      <c r="K265" s="154"/>
      <c r="L265" s="30"/>
      <c r="M265" s="155" t="s">
        <v>1</v>
      </c>
      <c r="N265" s="54"/>
      <c r="O265" s="157">
        <f t="shared" si="31"/>
        <v>0</v>
      </c>
      <c r="P265" s="157">
        <v>0</v>
      </c>
      <c r="Q265" s="157">
        <f t="shared" si="32"/>
        <v>0</v>
      </c>
      <c r="R265" s="157">
        <v>1.9460000000000002E-2</v>
      </c>
      <c r="S265" s="158">
        <f t="shared" si="33"/>
        <v>5.8380000000000001E-2</v>
      </c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Q265" s="159" t="s">
        <v>286</v>
      </c>
      <c r="AS265" s="159" t="s">
        <v>240</v>
      </c>
      <c r="AT265" s="159" t="s">
        <v>89</v>
      </c>
      <c r="AX265" s="14" t="s">
        <v>237</v>
      </c>
      <c r="BD265" s="160" t="e">
        <f>IF(#REF!="základná",J265,0)</f>
        <v>#REF!</v>
      </c>
      <c r="BE265" s="160" t="e">
        <f>IF(#REF!="znížená",J265,0)</f>
        <v>#REF!</v>
      </c>
      <c r="BF265" s="160" t="e">
        <f>IF(#REF!="zákl. prenesená",J265,0)</f>
        <v>#REF!</v>
      </c>
      <c r="BG265" s="160" t="e">
        <f>IF(#REF!="zníž. prenesená",J265,0)</f>
        <v>#REF!</v>
      </c>
      <c r="BH265" s="160" t="e">
        <f>IF(#REF!="nulová",J265,0)</f>
        <v>#REF!</v>
      </c>
      <c r="BI265" s="14" t="s">
        <v>89</v>
      </c>
      <c r="BJ265" s="160">
        <f t="shared" si="34"/>
        <v>0</v>
      </c>
      <c r="BK265" s="14" t="s">
        <v>286</v>
      </c>
      <c r="BL265" s="159" t="s">
        <v>2219</v>
      </c>
    </row>
    <row r="266" spans="1:64" s="2" customFormat="1" ht="33" customHeight="1" x14ac:dyDescent="0.2">
      <c r="A266" s="182"/>
      <c r="B266" s="146"/>
      <c r="C266" s="147" t="s">
        <v>669</v>
      </c>
      <c r="D266" s="147" t="s">
        <v>240</v>
      </c>
      <c r="E266" s="148" t="s">
        <v>5008</v>
      </c>
      <c r="F266" s="149" t="s">
        <v>2220</v>
      </c>
      <c r="G266" s="150" t="s">
        <v>303</v>
      </c>
      <c r="H266" s="151">
        <v>1</v>
      </c>
      <c r="I266" s="152"/>
      <c r="J266" s="153">
        <f t="shared" si="30"/>
        <v>0</v>
      </c>
      <c r="K266" s="154"/>
      <c r="L266" s="30"/>
      <c r="M266" s="155" t="s">
        <v>1</v>
      </c>
      <c r="N266" s="54"/>
      <c r="O266" s="157">
        <f t="shared" si="31"/>
        <v>0</v>
      </c>
      <c r="P266" s="157">
        <v>0</v>
      </c>
      <c r="Q266" s="157">
        <f t="shared" si="32"/>
        <v>0</v>
      </c>
      <c r="R266" s="157">
        <v>3.4700000000000002E-2</v>
      </c>
      <c r="S266" s="158">
        <f t="shared" si="33"/>
        <v>3.4700000000000002E-2</v>
      </c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Q266" s="159" t="s">
        <v>286</v>
      </c>
      <c r="AS266" s="159" t="s">
        <v>240</v>
      </c>
      <c r="AT266" s="159" t="s">
        <v>89</v>
      </c>
      <c r="AX266" s="14" t="s">
        <v>237</v>
      </c>
      <c r="BD266" s="160" t="e">
        <f>IF(#REF!="základná",J266,0)</f>
        <v>#REF!</v>
      </c>
      <c r="BE266" s="160" t="e">
        <f>IF(#REF!="znížená",J266,0)</f>
        <v>#REF!</v>
      </c>
      <c r="BF266" s="160" t="e">
        <f>IF(#REF!="zákl. prenesená",J266,0)</f>
        <v>#REF!</v>
      </c>
      <c r="BG266" s="160" t="e">
        <f>IF(#REF!="zníž. prenesená",J266,0)</f>
        <v>#REF!</v>
      </c>
      <c r="BH266" s="160" t="e">
        <f>IF(#REF!="nulová",J266,0)</f>
        <v>#REF!</v>
      </c>
      <c r="BI266" s="14" t="s">
        <v>89</v>
      </c>
      <c r="BJ266" s="160">
        <f t="shared" si="34"/>
        <v>0</v>
      </c>
      <c r="BK266" s="14" t="s">
        <v>286</v>
      </c>
      <c r="BL266" s="159" t="s">
        <v>2221</v>
      </c>
    </row>
    <row r="267" spans="1:64" s="2" customFormat="1" ht="21.75" customHeight="1" x14ac:dyDescent="0.2">
      <c r="A267" s="182"/>
      <c r="B267" s="146"/>
      <c r="C267" s="147" t="s">
        <v>557</v>
      </c>
      <c r="D267" s="147" t="s">
        <v>240</v>
      </c>
      <c r="E267" s="148" t="s">
        <v>5009</v>
      </c>
      <c r="F267" s="149" t="s">
        <v>2222</v>
      </c>
      <c r="G267" s="150" t="s">
        <v>303</v>
      </c>
      <c r="H267" s="151">
        <v>30</v>
      </c>
      <c r="I267" s="152"/>
      <c r="J267" s="153">
        <f t="shared" si="30"/>
        <v>0</v>
      </c>
      <c r="K267" s="154"/>
      <c r="L267" s="30"/>
      <c r="M267" s="155" t="s">
        <v>1</v>
      </c>
      <c r="N267" s="54"/>
      <c r="O267" s="157">
        <f t="shared" si="31"/>
        <v>0</v>
      </c>
      <c r="P267" s="157">
        <v>0</v>
      </c>
      <c r="Q267" s="157">
        <f t="shared" si="32"/>
        <v>0</v>
      </c>
      <c r="R267" s="157">
        <v>6.7000000000000004E-2</v>
      </c>
      <c r="S267" s="158">
        <f t="shared" si="33"/>
        <v>2.0100000000000002</v>
      </c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Q267" s="159" t="s">
        <v>286</v>
      </c>
      <c r="AS267" s="159" t="s">
        <v>240</v>
      </c>
      <c r="AT267" s="159" t="s">
        <v>89</v>
      </c>
      <c r="AX267" s="14" t="s">
        <v>237</v>
      </c>
      <c r="BD267" s="160" t="e">
        <f>IF(#REF!="základná",J267,0)</f>
        <v>#REF!</v>
      </c>
      <c r="BE267" s="160" t="e">
        <f>IF(#REF!="znížená",J267,0)</f>
        <v>#REF!</v>
      </c>
      <c r="BF267" s="160" t="e">
        <f>IF(#REF!="zákl. prenesená",J267,0)</f>
        <v>#REF!</v>
      </c>
      <c r="BG267" s="160" t="e">
        <f>IF(#REF!="zníž. prenesená",J267,0)</f>
        <v>#REF!</v>
      </c>
      <c r="BH267" s="160" t="e">
        <f>IF(#REF!="nulová",J267,0)</f>
        <v>#REF!</v>
      </c>
      <c r="BI267" s="14" t="s">
        <v>89</v>
      </c>
      <c r="BJ267" s="160">
        <f t="shared" si="34"/>
        <v>0</v>
      </c>
      <c r="BK267" s="14" t="s">
        <v>286</v>
      </c>
      <c r="BL267" s="159" t="s">
        <v>2223</v>
      </c>
    </row>
    <row r="268" spans="1:64" s="2" customFormat="1" ht="21.75" customHeight="1" x14ac:dyDescent="0.2">
      <c r="A268" s="182"/>
      <c r="B268" s="146"/>
      <c r="C268" s="147" t="s">
        <v>673</v>
      </c>
      <c r="D268" s="147" t="s">
        <v>240</v>
      </c>
      <c r="E268" s="148" t="s">
        <v>5010</v>
      </c>
      <c r="F268" s="149" t="s">
        <v>315</v>
      </c>
      <c r="G268" s="150" t="s">
        <v>303</v>
      </c>
      <c r="H268" s="151">
        <v>10</v>
      </c>
      <c r="I268" s="152"/>
      <c r="J268" s="153">
        <f t="shared" si="30"/>
        <v>0</v>
      </c>
      <c r="K268" s="154"/>
      <c r="L268" s="30"/>
      <c r="M268" s="155" t="s">
        <v>1</v>
      </c>
      <c r="N268" s="54"/>
      <c r="O268" s="157">
        <f t="shared" si="31"/>
        <v>0</v>
      </c>
      <c r="P268" s="157">
        <v>0</v>
      </c>
      <c r="Q268" s="157">
        <f t="shared" si="32"/>
        <v>0</v>
      </c>
      <c r="R268" s="157">
        <v>2.5999999999999999E-3</v>
      </c>
      <c r="S268" s="158">
        <f t="shared" si="33"/>
        <v>2.5999999999999999E-2</v>
      </c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Q268" s="159" t="s">
        <v>286</v>
      </c>
      <c r="AS268" s="159" t="s">
        <v>240</v>
      </c>
      <c r="AT268" s="159" t="s">
        <v>89</v>
      </c>
      <c r="AX268" s="14" t="s">
        <v>237</v>
      </c>
      <c r="BD268" s="160" t="e">
        <f>IF(#REF!="základná",J268,0)</f>
        <v>#REF!</v>
      </c>
      <c r="BE268" s="160" t="e">
        <f>IF(#REF!="znížená",J268,0)</f>
        <v>#REF!</v>
      </c>
      <c r="BF268" s="160" t="e">
        <f>IF(#REF!="zákl. prenesená",J268,0)</f>
        <v>#REF!</v>
      </c>
      <c r="BG268" s="160" t="e">
        <f>IF(#REF!="zníž. prenesená",J268,0)</f>
        <v>#REF!</v>
      </c>
      <c r="BH268" s="160" t="e">
        <f>IF(#REF!="nulová",J268,0)</f>
        <v>#REF!</v>
      </c>
      <c r="BI268" s="14" t="s">
        <v>89</v>
      </c>
      <c r="BJ268" s="160">
        <f t="shared" si="34"/>
        <v>0</v>
      </c>
      <c r="BK268" s="14" t="s">
        <v>286</v>
      </c>
      <c r="BL268" s="159" t="s">
        <v>2224</v>
      </c>
    </row>
    <row r="269" spans="1:64" s="2" customFormat="1" ht="21.75" customHeight="1" x14ac:dyDescent="0.2">
      <c r="A269" s="182"/>
      <c r="B269" s="146"/>
      <c r="C269" s="147" t="s">
        <v>559</v>
      </c>
      <c r="D269" s="147" t="s">
        <v>240</v>
      </c>
      <c r="E269" s="148" t="s">
        <v>5011</v>
      </c>
      <c r="F269" s="149" t="s">
        <v>2225</v>
      </c>
      <c r="G269" s="150" t="s">
        <v>307</v>
      </c>
      <c r="H269" s="151">
        <v>1</v>
      </c>
      <c r="I269" s="152"/>
      <c r="J269" s="153">
        <f t="shared" si="30"/>
        <v>0</v>
      </c>
      <c r="K269" s="154"/>
      <c r="L269" s="30"/>
      <c r="M269" s="155" t="s">
        <v>1</v>
      </c>
      <c r="N269" s="54"/>
      <c r="O269" s="157">
        <f t="shared" si="31"/>
        <v>0</v>
      </c>
      <c r="P269" s="157">
        <v>0</v>
      </c>
      <c r="Q269" s="157">
        <f t="shared" si="32"/>
        <v>0</v>
      </c>
      <c r="R269" s="157">
        <v>2.2499999999999998E-3</v>
      </c>
      <c r="S269" s="158">
        <f t="shared" si="33"/>
        <v>2.2499999999999998E-3</v>
      </c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Q269" s="159" t="s">
        <v>286</v>
      </c>
      <c r="AS269" s="159" t="s">
        <v>240</v>
      </c>
      <c r="AT269" s="159" t="s">
        <v>89</v>
      </c>
      <c r="AX269" s="14" t="s">
        <v>237</v>
      </c>
      <c r="BD269" s="160" t="e">
        <f>IF(#REF!="základná",J269,0)</f>
        <v>#REF!</v>
      </c>
      <c r="BE269" s="160" t="e">
        <f>IF(#REF!="znížená",J269,0)</f>
        <v>#REF!</v>
      </c>
      <c r="BF269" s="160" t="e">
        <f>IF(#REF!="zákl. prenesená",J269,0)</f>
        <v>#REF!</v>
      </c>
      <c r="BG269" s="160" t="e">
        <f>IF(#REF!="zníž. prenesená",J269,0)</f>
        <v>#REF!</v>
      </c>
      <c r="BH269" s="160" t="e">
        <f>IF(#REF!="nulová",J269,0)</f>
        <v>#REF!</v>
      </c>
      <c r="BI269" s="14" t="s">
        <v>89</v>
      </c>
      <c r="BJ269" s="160">
        <f t="shared" si="34"/>
        <v>0</v>
      </c>
      <c r="BK269" s="14" t="s">
        <v>286</v>
      </c>
      <c r="BL269" s="159" t="s">
        <v>2226</v>
      </c>
    </row>
    <row r="270" spans="1:64" s="2" customFormat="1" ht="21.75" customHeight="1" x14ac:dyDescent="0.2">
      <c r="A270" s="182"/>
      <c r="B270" s="146"/>
      <c r="C270" s="147" t="s">
        <v>678</v>
      </c>
      <c r="D270" s="147" t="s">
        <v>240</v>
      </c>
      <c r="E270" s="148" t="s">
        <v>5012</v>
      </c>
      <c r="F270" s="149" t="s">
        <v>1499</v>
      </c>
      <c r="G270" s="150" t="s">
        <v>266</v>
      </c>
      <c r="H270" s="151">
        <v>0.01</v>
      </c>
      <c r="I270" s="152"/>
      <c r="J270" s="153">
        <f t="shared" si="30"/>
        <v>0</v>
      </c>
      <c r="K270" s="154"/>
      <c r="L270" s="30"/>
      <c r="M270" s="155" t="s">
        <v>1</v>
      </c>
      <c r="N270" s="54"/>
      <c r="O270" s="157">
        <f t="shared" si="31"/>
        <v>0</v>
      </c>
      <c r="P270" s="157">
        <v>0</v>
      </c>
      <c r="Q270" s="157">
        <f t="shared" si="32"/>
        <v>0</v>
      </c>
      <c r="R270" s="157">
        <v>0</v>
      </c>
      <c r="S270" s="158">
        <f t="shared" si="33"/>
        <v>0</v>
      </c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Q270" s="159" t="s">
        <v>286</v>
      </c>
      <c r="AS270" s="159" t="s">
        <v>240</v>
      </c>
      <c r="AT270" s="159" t="s">
        <v>89</v>
      </c>
      <c r="AX270" s="14" t="s">
        <v>237</v>
      </c>
      <c r="BD270" s="160" t="e">
        <f>IF(#REF!="základná",J270,0)</f>
        <v>#REF!</v>
      </c>
      <c r="BE270" s="160" t="e">
        <f>IF(#REF!="znížená",J270,0)</f>
        <v>#REF!</v>
      </c>
      <c r="BF270" s="160" t="e">
        <f>IF(#REF!="zákl. prenesená",J270,0)</f>
        <v>#REF!</v>
      </c>
      <c r="BG270" s="160" t="e">
        <f>IF(#REF!="zníž. prenesená",J270,0)</f>
        <v>#REF!</v>
      </c>
      <c r="BH270" s="160" t="e">
        <f>IF(#REF!="nulová",J270,0)</f>
        <v>#REF!</v>
      </c>
      <c r="BI270" s="14" t="s">
        <v>89</v>
      </c>
      <c r="BJ270" s="160">
        <f t="shared" si="34"/>
        <v>0</v>
      </c>
      <c r="BK270" s="14" t="s">
        <v>286</v>
      </c>
      <c r="BL270" s="159" t="s">
        <v>2227</v>
      </c>
    </row>
    <row r="271" spans="1:64" s="12" customFormat="1" ht="22.95" customHeight="1" x14ac:dyDescent="0.25">
      <c r="B271" s="134"/>
      <c r="D271" s="135" t="s">
        <v>76</v>
      </c>
      <c r="E271" s="144" t="s">
        <v>5013</v>
      </c>
      <c r="F271" s="144" t="s">
        <v>2034</v>
      </c>
      <c r="I271" s="137"/>
      <c r="J271" s="145">
        <f>BJ271</f>
        <v>0</v>
      </c>
      <c r="L271" s="134"/>
      <c r="M271" s="138"/>
      <c r="N271" s="139"/>
      <c r="O271" s="140">
        <f>SUM(O272:O273)</f>
        <v>0</v>
      </c>
      <c r="P271" s="139"/>
      <c r="Q271" s="140">
        <f>SUM(Q272:Q273)</f>
        <v>0</v>
      </c>
      <c r="R271" s="139"/>
      <c r="S271" s="141">
        <f>SUM(S272:S273)</f>
        <v>6.0756360000000002E-2</v>
      </c>
      <c r="AQ271" s="135" t="s">
        <v>89</v>
      </c>
      <c r="AS271" s="142" t="s">
        <v>76</v>
      </c>
      <c r="AT271" s="142" t="s">
        <v>83</v>
      </c>
      <c r="AX271" s="135" t="s">
        <v>237</v>
      </c>
      <c r="BJ271" s="143">
        <f>SUM(BJ272:BJ273)</f>
        <v>0</v>
      </c>
    </row>
    <row r="272" spans="1:64" s="2" customFormat="1" ht="21.75" customHeight="1" x14ac:dyDescent="0.2">
      <c r="A272" s="182"/>
      <c r="B272" s="146"/>
      <c r="C272" s="147" t="s">
        <v>561</v>
      </c>
      <c r="D272" s="147" t="s">
        <v>240</v>
      </c>
      <c r="E272" s="148" t="s">
        <v>5014</v>
      </c>
      <c r="F272" s="149" t="s">
        <v>2228</v>
      </c>
      <c r="G272" s="150" t="s">
        <v>242</v>
      </c>
      <c r="H272" s="151">
        <v>5.7480000000000002</v>
      </c>
      <c r="I272" s="152"/>
      <c r="J272" s="153">
        <f>ROUND(I272*H272,2)</f>
        <v>0</v>
      </c>
      <c r="K272" s="154"/>
      <c r="L272" s="30"/>
      <c r="M272" s="155" t="s">
        <v>1</v>
      </c>
      <c r="N272" s="54"/>
      <c r="O272" s="157">
        <f>N272*H272</f>
        <v>0</v>
      </c>
      <c r="P272" s="157">
        <v>0</v>
      </c>
      <c r="Q272" s="157">
        <f>P272*H272</f>
        <v>0</v>
      </c>
      <c r="R272" s="157">
        <v>1.057E-2</v>
      </c>
      <c r="S272" s="158">
        <f>R272*H272</f>
        <v>6.0756360000000002E-2</v>
      </c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Q272" s="159" t="s">
        <v>286</v>
      </c>
      <c r="AS272" s="159" t="s">
        <v>240</v>
      </c>
      <c r="AT272" s="159" t="s">
        <v>89</v>
      </c>
      <c r="AX272" s="14" t="s">
        <v>237</v>
      </c>
      <c r="BD272" s="160" t="e">
        <f>IF(#REF!="základná",J272,0)</f>
        <v>#REF!</v>
      </c>
      <c r="BE272" s="160" t="e">
        <f>IF(#REF!="znížená",J272,0)</f>
        <v>#REF!</v>
      </c>
      <c r="BF272" s="160" t="e">
        <f>IF(#REF!="zákl. prenesená",J272,0)</f>
        <v>#REF!</v>
      </c>
      <c r="BG272" s="160" t="e">
        <f>IF(#REF!="zníž. prenesená",J272,0)</f>
        <v>#REF!</v>
      </c>
      <c r="BH272" s="160" t="e">
        <f>IF(#REF!="nulová",J272,0)</f>
        <v>#REF!</v>
      </c>
      <c r="BI272" s="14" t="s">
        <v>89</v>
      </c>
      <c r="BJ272" s="160">
        <f>ROUND(I272*H272,2)</f>
        <v>0</v>
      </c>
      <c r="BK272" s="14" t="s">
        <v>286</v>
      </c>
      <c r="BL272" s="159" t="s">
        <v>2229</v>
      </c>
    </row>
    <row r="273" spans="1:64" s="2" customFormat="1" ht="21.75" customHeight="1" x14ac:dyDescent="0.2">
      <c r="A273" s="182"/>
      <c r="B273" s="146"/>
      <c r="C273" s="147" t="s">
        <v>683</v>
      </c>
      <c r="D273" s="147" t="s">
        <v>240</v>
      </c>
      <c r="E273" s="148" t="s">
        <v>5015</v>
      </c>
      <c r="F273" s="149" t="s">
        <v>2042</v>
      </c>
      <c r="G273" s="150" t="s">
        <v>266</v>
      </c>
      <c r="H273" s="151">
        <v>1E-3</v>
      </c>
      <c r="I273" s="152"/>
      <c r="J273" s="153">
        <f>ROUND(I273*H273,2)</f>
        <v>0</v>
      </c>
      <c r="K273" s="154"/>
      <c r="L273" s="30"/>
      <c r="M273" s="155" t="s">
        <v>1</v>
      </c>
      <c r="N273" s="54"/>
      <c r="O273" s="157">
        <f>N273*H273</f>
        <v>0</v>
      </c>
      <c r="P273" s="157">
        <v>0</v>
      </c>
      <c r="Q273" s="157">
        <f>P273*H273</f>
        <v>0</v>
      </c>
      <c r="R273" s="157">
        <v>0</v>
      </c>
      <c r="S273" s="158">
        <f>R273*H273</f>
        <v>0</v>
      </c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Q273" s="159" t="s">
        <v>286</v>
      </c>
      <c r="AS273" s="159" t="s">
        <v>240</v>
      </c>
      <c r="AT273" s="159" t="s">
        <v>89</v>
      </c>
      <c r="AX273" s="14" t="s">
        <v>237</v>
      </c>
      <c r="BD273" s="160" t="e">
        <f>IF(#REF!="základná",J273,0)</f>
        <v>#REF!</v>
      </c>
      <c r="BE273" s="160" t="e">
        <f>IF(#REF!="znížená",J273,0)</f>
        <v>#REF!</v>
      </c>
      <c r="BF273" s="160" t="e">
        <f>IF(#REF!="zákl. prenesená",J273,0)</f>
        <v>#REF!</v>
      </c>
      <c r="BG273" s="160" t="e">
        <f>IF(#REF!="zníž. prenesená",J273,0)</f>
        <v>#REF!</v>
      </c>
      <c r="BH273" s="160" t="e">
        <f>IF(#REF!="nulová",J273,0)</f>
        <v>#REF!</v>
      </c>
      <c r="BI273" s="14" t="s">
        <v>89</v>
      </c>
      <c r="BJ273" s="160">
        <f>ROUND(I273*H273,2)</f>
        <v>0</v>
      </c>
      <c r="BK273" s="14" t="s">
        <v>286</v>
      </c>
      <c r="BL273" s="159" t="s">
        <v>2230</v>
      </c>
    </row>
    <row r="274" spans="1:64" s="12" customFormat="1" ht="22.95" customHeight="1" x14ac:dyDescent="0.25">
      <c r="B274" s="134"/>
      <c r="D274" s="135" t="s">
        <v>76</v>
      </c>
      <c r="E274" s="144" t="s">
        <v>5016</v>
      </c>
      <c r="F274" s="144" t="s">
        <v>1501</v>
      </c>
      <c r="I274" s="137"/>
      <c r="J274" s="145">
        <f>BJ274</f>
        <v>0</v>
      </c>
      <c r="L274" s="134"/>
      <c r="M274" s="138"/>
      <c r="N274" s="139"/>
      <c r="O274" s="140">
        <f>SUM(O275:O290)</f>
        <v>0</v>
      </c>
      <c r="P274" s="139"/>
      <c r="Q274" s="140">
        <f>SUM(Q275:Q290)</f>
        <v>2.20827003</v>
      </c>
      <c r="R274" s="139"/>
      <c r="S274" s="141">
        <f>SUM(S275:S290)</f>
        <v>0.54493923</v>
      </c>
      <c r="AQ274" s="135" t="s">
        <v>89</v>
      </c>
      <c r="AS274" s="142" t="s">
        <v>76</v>
      </c>
      <c r="AT274" s="142" t="s">
        <v>83</v>
      </c>
      <c r="AX274" s="135" t="s">
        <v>237</v>
      </c>
      <c r="BJ274" s="143">
        <f>SUM(BJ275:BJ290)</f>
        <v>0</v>
      </c>
    </row>
    <row r="275" spans="1:64" s="2" customFormat="1" ht="33" customHeight="1" x14ac:dyDescent="0.2">
      <c r="A275" s="182"/>
      <c r="B275" s="146"/>
      <c r="C275" s="147" t="s">
        <v>563</v>
      </c>
      <c r="D275" s="147" t="s">
        <v>240</v>
      </c>
      <c r="E275" s="148" t="s">
        <v>5017</v>
      </c>
      <c r="F275" s="149" t="s">
        <v>2231</v>
      </c>
      <c r="G275" s="150" t="s">
        <v>242</v>
      </c>
      <c r="H275" s="151">
        <v>2.2690000000000001</v>
      </c>
      <c r="I275" s="152"/>
      <c r="J275" s="153">
        <f t="shared" ref="J275:J290" si="35">ROUND(I275*H275,2)</f>
        <v>0</v>
      </c>
      <c r="K275" s="154"/>
      <c r="L275" s="30"/>
      <c r="M275" s="155" t="s">
        <v>1</v>
      </c>
      <c r="N275" s="54"/>
      <c r="O275" s="157">
        <f t="shared" ref="O275:O290" si="36">N275*H275</f>
        <v>0</v>
      </c>
      <c r="P275" s="157">
        <v>2.2079999999999999E-2</v>
      </c>
      <c r="Q275" s="157">
        <f t="shared" ref="Q275:Q290" si="37">P275*H275</f>
        <v>5.0099520000000002E-2</v>
      </c>
      <c r="R275" s="157">
        <v>0</v>
      </c>
      <c r="S275" s="158">
        <f t="shared" ref="S275:S290" si="38">R275*H275</f>
        <v>0</v>
      </c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Q275" s="159" t="s">
        <v>286</v>
      </c>
      <c r="AS275" s="159" t="s">
        <v>240</v>
      </c>
      <c r="AT275" s="159" t="s">
        <v>89</v>
      </c>
      <c r="AX275" s="14" t="s">
        <v>237</v>
      </c>
      <c r="BD275" s="160" t="e">
        <f>IF(#REF!="základná",J275,0)</f>
        <v>#REF!</v>
      </c>
      <c r="BE275" s="160" t="e">
        <f>IF(#REF!="znížená",J275,0)</f>
        <v>#REF!</v>
      </c>
      <c r="BF275" s="160" t="e">
        <f>IF(#REF!="zákl. prenesená",J275,0)</f>
        <v>#REF!</v>
      </c>
      <c r="BG275" s="160" t="e">
        <f>IF(#REF!="zníž. prenesená",J275,0)</f>
        <v>#REF!</v>
      </c>
      <c r="BH275" s="160" t="e">
        <f>IF(#REF!="nulová",J275,0)</f>
        <v>#REF!</v>
      </c>
      <c r="BI275" s="14" t="s">
        <v>89</v>
      </c>
      <c r="BJ275" s="160">
        <f t="shared" ref="BJ275:BJ290" si="39">ROUND(I275*H275,2)</f>
        <v>0</v>
      </c>
      <c r="BK275" s="14" t="s">
        <v>286</v>
      </c>
      <c r="BL275" s="159" t="s">
        <v>2232</v>
      </c>
    </row>
    <row r="276" spans="1:64" s="2" customFormat="1" ht="33" customHeight="1" x14ac:dyDescent="0.2">
      <c r="A276" s="182"/>
      <c r="B276" s="146"/>
      <c r="C276" s="147" t="s">
        <v>688</v>
      </c>
      <c r="D276" s="147" t="s">
        <v>240</v>
      </c>
      <c r="E276" s="148" t="s">
        <v>5018</v>
      </c>
      <c r="F276" s="149" t="s">
        <v>2233</v>
      </c>
      <c r="G276" s="150" t="s">
        <v>242</v>
      </c>
      <c r="H276" s="151">
        <v>9.1790000000000003</v>
      </c>
      <c r="I276" s="152"/>
      <c r="J276" s="153">
        <f t="shared" si="35"/>
        <v>0</v>
      </c>
      <c r="K276" s="154"/>
      <c r="L276" s="30"/>
      <c r="M276" s="155" t="s">
        <v>1</v>
      </c>
      <c r="N276" s="54"/>
      <c r="O276" s="157">
        <f t="shared" si="36"/>
        <v>0</v>
      </c>
      <c r="P276" s="157">
        <v>1.269E-2</v>
      </c>
      <c r="Q276" s="157">
        <f t="shared" si="37"/>
        <v>0.11648151</v>
      </c>
      <c r="R276" s="157">
        <v>0</v>
      </c>
      <c r="S276" s="158">
        <f t="shared" si="38"/>
        <v>0</v>
      </c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Q276" s="159" t="s">
        <v>286</v>
      </c>
      <c r="AS276" s="159" t="s">
        <v>240</v>
      </c>
      <c r="AT276" s="159" t="s">
        <v>89</v>
      </c>
      <c r="AX276" s="14" t="s">
        <v>237</v>
      </c>
      <c r="BD276" s="160" t="e">
        <f>IF(#REF!="základná",J276,0)</f>
        <v>#REF!</v>
      </c>
      <c r="BE276" s="160" t="e">
        <f>IF(#REF!="znížená",J276,0)</f>
        <v>#REF!</v>
      </c>
      <c r="BF276" s="160" t="e">
        <f>IF(#REF!="zákl. prenesená",J276,0)</f>
        <v>#REF!</v>
      </c>
      <c r="BG276" s="160" t="e">
        <f>IF(#REF!="zníž. prenesená",J276,0)</f>
        <v>#REF!</v>
      </c>
      <c r="BH276" s="160" t="e">
        <f>IF(#REF!="nulová",J276,0)</f>
        <v>#REF!</v>
      </c>
      <c r="BI276" s="14" t="s">
        <v>89</v>
      </c>
      <c r="BJ276" s="160">
        <f t="shared" si="39"/>
        <v>0</v>
      </c>
      <c r="BK276" s="14" t="s">
        <v>286</v>
      </c>
      <c r="BL276" s="159" t="s">
        <v>2234</v>
      </c>
    </row>
    <row r="277" spans="1:64" s="2" customFormat="1" ht="44.25" customHeight="1" x14ac:dyDescent="0.2">
      <c r="A277" s="182"/>
      <c r="B277" s="146"/>
      <c r="C277" s="147" t="s">
        <v>565</v>
      </c>
      <c r="D277" s="147" t="s">
        <v>240</v>
      </c>
      <c r="E277" s="148" t="s">
        <v>5019</v>
      </c>
      <c r="F277" s="149" t="s">
        <v>2235</v>
      </c>
      <c r="G277" s="150" t="s">
        <v>242</v>
      </c>
      <c r="H277" s="151">
        <v>22.143000000000001</v>
      </c>
      <c r="I277" s="152"/>
      <c r="J277" s="153">
        <f t="shared" si="35"/>
        <v>0</v>
      </c>
      <c r="K277" s="154"/>
      <c r="L277" s="30"/>
      <c r="M277" s="155" t="s">
        <v>1</v>
      </c>
      <c r="N277" s="54"/>
      <c r="O277" s="157">
        <f t="shared" si="36"/>
        <v>0</v>
      </c>
      <c r="P277" s="157">
        <v>0</v>
      </c>
      <c r="Q277" s="157">
        <f t="shared" si="37"/>
        <v>0</v>
      </c>
      <c r="R277" s="157">
        <v>2.461E-2</v>
      </c>
      <c r="S277" s="158">
        <f t="shared" si="38"/>
        <v>0.54493923</v>
      </c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Q277" s="159" t="s">
        <v>286</v>
      </c>
      <c r="AS277" s="159" t="s">
        <v>240</v>
      </c>
      <c r="AT277" s="159" t="s">
        <v>89</v>
      </c>
      <c r="AX277" s="14" t="s">
        <v>237</v>
      </c>
      <c r="BD277" s="160" t="e">
        <f>IF(#REF!="základná",J277,0)</f>
        <v>#REF!</v>
      </c>
      <c r="BE277" s="160" t="e">
        <f>IF(#REF!="znížená",J277,0)</f>
        <v>#REF!</v>
      </c>
      <c r="BF277" s="160" t="e">
        <f>IF(#REF!="zákl. prenesená",J277,0)</f>
        <v>#REF!</v>
      </c>
      <c r="BG277" s="160" t="e">
        <f>IF(#REF!="zníž. prenesená",J277,0)</f>
        <v>#REF!</v>
      </c>
      <c r="BH277" s="160" t="e">
        <f>IF(#REF!="nulová",J277,0)</f>
        <v>#REF!</v>
      </c>
      <c r="BI277" s="14" t="s">
        <v>89</v>
      </c>
      <c r="BJ277" s="160">
        <f t="shared" si="39"/>
        <v>0</v>
      </c>
      <c r="BK277" s="14" t="s">
        <v>286</v>
      </c>
      <c r="BL277" s="159" t="s">
        <v>2236</v>
      </c>
    </row>
    <row r="278" spans="1:64" s="2" customFormat="1" ht="33" customHeight="1" x14ac:dyDescent="0.2">
      <c r="A278" s="182"/>
      <c r="B278" s="146"/>
      <c r="C278" s="147" t="s">
        <v>693</v>
      </c>
      <c r="D278" s="147" t="s">
        <v>240</v>
      </c>
      <c r="E278" s="148" t="s">
        <v>5020</v>
      </c>
      <c r="F278" s="149" t="s">
        <v>2237</v>
      </c>
      <c r="G278" s="150" t="s">
        <v>242</v>
      </c>
      <c r="H278" s="151">
        <v>154.25</v>
      </c>
      <c r="I278" s="152"/>
      <c r="J278" s="153">
        <f t="shared" si="35"/>
        <v>0</v>
      </c>
      <c r="K278" s="154"/>
      <c r="L278" s="30"/>
      <c r="M278" s="155" t="s">
        <v>1</v>
      </c>
      <c r="N278" s="54"/>
      <c r="O278" s="157">
        <f t="shared" si="36"/>
        <v>0</v>
      </c>
      <c r="P278" s="157">
        <v>1.184E-2</v>
      </c>
      <c r="Q278" s="157">
        <f t="shared" si="37"/>
        <v>1.8263199999999999</v>
      </c>
      <c r="R278" s="157">
        <v>0</v>
      </c>
      <c r="S278" s="158">
        <f t="shared" si="38"/>
        <v>0</v>
      </c>
      <c r="T278" s="182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Q278" s="159" t="s">
        <v>286</v>
      </c>
      <c r="AS278" s="159" t="s">
        <v>240</v>
      </c>
      <c r="AT278" s="159" t="s">
        <v>89</v>
      </c>
      <c r="AX278" s="14" t="s">
        <v>237</v>
      </c>
      <c r="BD278" s="160" t="e">
        <f>IF(#REF!="základná",J278,0)</f>
        <v>#REF!</v>
      </c>
      <c r="BE278" s="160" t="e">
        <f>IF(#REF!="znížená",J278,0)</f>
        <v>#REF!</v>
      </c>
      <c r="BF278" s="160" t="e">
        <f>IF(#REF!="zákl. prenesená",J278,0)</f>
        <v>#REF!</v>
      </c>
      <c r="BG278" s="160" t="e">
        <f>IF(#REF!="zníž. prenesená",J278,0)</f>
        <v>#REF!</v>
      </c>
      <c r="BH278" s="160" t="e">
        <f>IF(#REF!="nulová",J278,0)</f>
        <v>#REF!</v>
      </c>
      <c r="BI278" s="14" t="s">
        <v>89</v>
      </c>
      <c r="BJ278" s="160">
        <f t="shared" si="39"/>
        <v>0</v>
      </c>
      <c r="BK278" s="14" t="s">
        <v>286</v>
      </c>
      <c r="BL278" s="159" t="s">
        <v>2238</v>
      </c>
    </row>
    <row r="279" spans="1:64" s="2" customFormat="1" ht="33" customHeight="1" x14ac:dyDescent="0.2">
      <c r="A279" s="182"/>
      <c r="B279" s="146"/>
      <c r="C279" s="147" t="s">
        <v>566</v>
      </c>
      <c r="D279" s="147" t="s">
        <v>240</v>
      </c>
      <c r="E279" s="148" t="s">
        <v>5021</v>
      </c>
      <c r="F279" s="149" t="s">
        <v>1504</v>
      </c>
      <c r="G279" s="150" t="s">
        <v>242</v>
      </c>
      <c r="H279" s="151">
        <v>14.81</v>
      </c>
      <c r="I279" s="152"/>
      <c r="J279" s="153">
        <f t="shared" si="35"/>
        <v>0</v>
      </c>
      <c r="K279" s="154"/>
      <c r="L279" s="30"/>
      <c r="M279" s="155" t="s">
        <v>1</v>
      </c>
      <c r="N279" s="54"/>
      <c r="O279" s="157">
        <f t="shared" si="36"/>
        <v>0</v>
      </c>
      <c r="P279" s="157">
        <v>1.184E-2</v>
      </c>
      <c r="Q279" s="157">
        <f t="shared" si="37"/>
        <v>0.17535039999999999</v>
      </c>
      <c r="R279" s="157">
        <v>0</v>
      </c>
      <c r="S279" s="158">
        <f t="shared" si="38"/>
        <v>0</v>
      </c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Q279" s="159" t="s">
        <v>286</v>
      </c>
      <c r="AS279" s="159" t="s">
        <v>240</v>
      </c>
      <c r="AT279" s="159" t="s">
        <v>89</v>
      </c>
      <c r="AX279" s="14" t="s">
        <v>237</v>
      </c>
      <c r="BD279" s="160" t="e">
        <f>IF(#REF!="základná",J279,0)</f>
        <v>#REF!</v>
      </c>
      <c r="BE279" s="160" t="e">
        <f>IF(#REF!="znížená",J279,0)</f>
        <v>#REF!</v>
      </c>
      <c r="BF279" s="160" t="e">
        <f>IF(#REF!="zákl. prenesená",J279,0)</f>
        <v>#REF!</v>
      </c>
      <c r="BG279" s="160" t="e">
        <f>IF(#REF!="zníž. prenesená",J279,0)</f>
        <v>#REF!</v>
      </c>
      <c r="BH279" s="160" t="e">
        <f>IF(#REF!="nulová",J279,0)</f>
        <v>#REF!</v>
      </c>
      <c r="BI279" s="14" t="s">
        <v>89</v>
      </c>
      <c r="BJ279" s="160">
        <f t="shared" si="39"/>
        <v>0</v>
      </c>
      <c r="BK279" s="14" t="s">
        <v>286</v>
      </c>
      <c r="BL279" s="159" t="s">
        <v>2239</v>
      </c>
    </row>
    <row r="280" spans="1:64" s="2" customFormat="1" ht="33" customHeight="1" x14ac:dyDescent="0.2">
      <c r="A280" s="182"/>
      <c r="B280" s="146"/>
      <c r="C280" s="147" t="s">
        <v>697</v>
      </c>
      <c r="D280" s="147" t="s">
        <v>240</v>
      </c>
      <c r="E280" s="148" t="s">
        <v>5022</v>
      </c>
      <c r="F280" s="149" t="s">
        <v>2240</v>
      </c>
      <c r="G280" s="150" t="s">
        <v>376</v>
      </c>
      <c r="H280" s="151">
        <v>6.98</v>
      </c>
      <c r="I280" s="152"/>
      <c r="J280" s="153">
        <f t="shared" si="35"/>
        <v>0</v>
      </c>
      <c r="K280" s="154"/>
      <c r="L280" s="30"/>
      <c r="M280" s="155" t="s">
        <v>1</v>
      </c>
      <c r="N280" s="54"/>
      <c r="O280" s="157">
        <f t="shared" si="36"/>
        <v>0</v>
      </c>
      <c r="P280" s="157">
        <v>1.07E-3</v>
      </c>
      <c r="Q280" s="157">
        <f t="shared" si="37"/>
        <v>7.4686000000000006E-3</v>
      </c>
      <c r="R280" s="157">
        <v>0</v>
      </c>
      <c r="S280" s="158">
        <f t="shared" si="38"/>
        <v>0</v>
      </c>
      <c r="T280" s="182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Q280" s="159" t="s">
        <v>286</v>
      </c>
      <c r="AS280" s="159" t="s">
        <v>240</v>
      </c>
      <c r="AT280" s="159" t="s">
        <v>89</v>
      </c>
      <c r="AX280" s="14" t="s">
        <v>237</v>
      </c>
      <c r="BD280" s="160" t="e">
        <f>IF(#REF!="základná",J280,0)</f>
        <v>#REF!</v>
      </c>
      <c r="BE280" s="160" t="e">
        <f>IF(#REF!="znížená",J280,0)</f>
        <v>#REF!</v>
      </c>
      <c r="BF280" s="160" t="e">
        <f>IF(#REF!="zákl. prenesená",J280,0)</f>
        <v>#REF!</v>
      </c>
      <c r="BG280" s="160" t="e">
        <f>IF(#REF!="zníž. prenesená",J280,0)</f>
        <v>#REF!</v>
      </c>
      <c r="BH280" s="160" t="e">
        <f>IF(#REF!="nulová",J280,0)</f>
        <v>#REF!</v>
      </c>
      <c r="BI280" s="14" t="s">
        <v>89</v>
      </c>
      <c r="BJ280" s="160">
        <f t="shared" si="39"/>
        <v>0</v>
      </c>
      <c r="BK280" s="14" t="s">
        <v>286</v>
      </c>
      <c r="BL280" s="159" t="s">
        <v>2241</v>
      </c>
    </row>
    <row r="281" spans="1:64" s="2" customFormat="1" ht="21.75" customHeight="1" x14ac:dyDescent="0.2">
      <c r="A281" s="182"/>
      <c r="B281" s="146"/>
      <c r="C281" s="147" t="s">
        <v>568</v>
      </c>
      <c r="D281" s="147" t="s">
        <v>240</v>
      </c>
      <c r="E281" s="148" t="s">
        <v>5023</v>
      </c>
      <c r="F281" s="149" t="s">
        <v>2242</v>
      </c>
      <c r="G281" s="150" t="s">
        <v>307</v>
      </c>
      <c r="H281" s="151">
        <v>4</v>
      </c>
      <c r="I281" s="152"/>
      <c r="J281" s="153">
        <f t="shared" si="35"/>
        <v>0</v>
      </c>
      <c r="K281" s="154"/>
      <c r="L281" s="30"/>
      <c r="M281" s="155" t="s">
        <v>1</v>
      </c>
      <c r="N281" s="54"/>
      <c r="O281" s="157">
        <f t="shared" si="36"/>
        <v>0</v>
      </c>
      <c r="P281" s="157">
        <v>1.2E-4</v>
      </c>
      <c r="Q281" s="157">
        <f t="shared" si="37"/>
        <v>4.8000000000000001E-4</v>
      </c>
      <c r="R281" s="157">
        <v>0</v>
      </c>
      <c r="S281" s="158">
        <f t="shared" si="38"/>
        <v>0</v>
      </c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Q281" s="159" t="s">
        <v>286</v>
      </c>
      <c r="AS281" s="159" t="s">
        <v>240</v>
      </c>
      <c r="AT281" s="159" t="s">
        <v>89</v>
      </c>
      <c r="AX281" s="14" t="s">
        <v>237</v>
      </c>
      <c r="BD281" s="160" t="e">
        <f>IF(#REF!="základná",J281,0)</f>
        <v>#REF!</v>
      </c>
      <c r="BE281" s="160" t="e">
        <f>IF(#REF!="znížená",J281,0)</f>
        <v>#REF!</v>
      </c>
      <c r="BF281" s="160" t="e">
        <f>IF(#REF!="zákl. prenesená",J281,0)</f>
        <v>#REF!</v>
      </c>
      <c r="BG281" s="160" t="e">
        <f>IF(#REF!="zníž. prenesená",J281,0)</f>
        <v>#REF!</v>
      </c>
      <c r="BH281" s="160" t="e">
        <f>IF(#REF!="nulová",J281,0)</f>
        <v>#REF!</v>
      </c>
      <c r="BI281" s="14" t="s">
        <v>89</v>
      </c>
      <c r="BJ281" s="160">
        <f t="shared" si="39"/>
        <v>0</v>
      </c>
      <c r="BK281" s="14" t="s">
        <v>286</v>
      </c>
      <c r="BL281" s="159" t="s">
        <v>2243</v>
      </c>
    </row>
    <row r="282" spans="1:64" s="2" customFormat="1" ht="21.75" customHeight="1" x14ac:dyDescent="0.2">
      <c r="A282" s="182"/>
      <c r="B282" s="146"/>
      <c r="C282" s="161" t="s">
        <v>701</v>
      </c>
      <c r="D282" s="161" t="s">
        <v>310</v>
      </c>
      <c r="E282" s="162" t="s">
        <v>5024</v>
      </c>
      <c r="F282" s="163" t="s">
        <v>2244</v>
      </c>
      <c r="G282" s="164" t="s">
        <v>307</v>
      </c>
      <c r="H282" s="165">
        <v>1</v>
      </c>
      <c r="I282" s="166"/>
      <c r="J282" s="167">
        <f t="shared" si="35"/>
        <v>0</v>
      </c>
      <c r="K282" s="168"/>
      <c r="L282" s="169"/>
      <c r="M282" s="170" t="s">
        <v>1</v>
      </c>
      <c r="N282" s="54"/>
      <c r="O282" s="157">
        <f t="shared" si="36"/>
        <v>0</v>
      </c>
      <c r="P282" s="157">
        <v>8.9999999999999998E-4</v>
      </c>
      <c r="Q282" s="157">
        <f t="shared" si="37"/>
        <v>8.9999999999999998E-4</v>
      </c>
      <c r="R282" s="157">
        <v>0</v>
      </c>
      <c r="S282" s="158">
        <f t="shared" si="38"/>
        <v>0</v>
      </c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Q282" s="159" t="s">
        <v>312</v>
      </c>
      <c r="AS282" s="159" t="s">
        <v>310</v>
      </c>
      <c r="AT282" s="159" t="s">
        <v>89</v>
      </c>
      <c r="AX282" s="14" t="s">
        <v>237</v>
      </c>
      <c r="BD282" s="160" t="e">
        <f>IF(#REF!="základná",J282,0)</f>
        <v>#REF!</v>
      </c>
      <c r="BE282" s="160" t="e">
        <f>IF(#REF!="znížená",J282,0)</f>
        <v>#REF!</v>
      </c>
      <c r="BF282" s="160" t="e">
        <f>IF(#REF!="zákl. prenesená",J282,0)</f>
        <v>#REF!</v>
      </c>
      <c r="BG282" s="160" t="e">
        <f>IF(#REF!="zníž. prenesená",J282,0)</f>
        <v>#REF!</v>
      </c>
      <c r="BH282" s="160" t="e">
        <f>IF(#REF!="nulová",J282,0)</f>
        <v>#REF!</v>
      </c>
      <c r="BI282" s="14" t="s">
        <v>89</v>
      </c>
      <c r="BJ282" s="160">
        <f t="shared" si="39"/>
        <v>0</v>
      </c>
      <c r="BK282" s="14" t="s">
        <v>286</v>
      </c>
      <c r="BL282" s="159" t="s">
        <v>2245</v>
      </c>
    </row>
    <row r="283" spans="1:64" s="2" customFormat="1" ht="21.75" customHeight="1" x14ac:dyDescent="0.2">
      <c r="A283" s="182"/>
      <c r="B283" s="146"/>
      <c r="C283" s="161" t="s">
        <v>570</v>
      </c>
      <c r="D283" s="161" t="s">
        <v>310</v>
      </c>
      <c r="E283" s="162" t="s">
        <v>5025</v>
      </c>
      <c r="F283" s="163" t="s">
        <v>2246</v>
      </c>
      <c r="G283" s="164" t="s">
        <v>307</v>
      </c>
      <c r="H283" s="165">
        <v>2</v>
      </c>
      <c r="I283" s="166"/>
      <c r="J283" s="167">
        <f t="shared" si="35"/>
        <v>0</v>
      </c>
      <c r="K283" s="168"/>
      <c r="L283" s="169"/>
      <c r="M283" s="170" t="s">
        <v>1</v>
      </c>
      <c r="N283" s="54"/>
      <c r="O283" s="157">
        <f t="shared" si="36"/>
        <v>0</v>
      </c>
      <c r="P283" s="157">
        <v>1.4E-3</v>
      </c>
      <c r="Q283" s="157">
        <f t="shared" si="37"/>
        <v>2.8E-3</v>
      </c>
      <c r="R283" s="157">
        <v>0</v>
      </c>
      <c r="S283" s="158">
        <f t="shared" si="38"/>
        <v>0</v>
      </c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Q283" s="159" t="s">
        <v>312</v>
      </c>
      <c r="AS283" s="159" t="s">
        <v>310</v>
      </c>
      <c r="AT283" s="159" t="s">
        <v>89</v>
      </c>
      <c r="AX283" s="14" t="s">
        <v>237</v>
      </c>
      <c r="BD283" s="160" t="e">
        <f>IF(#REF!="základná",J283,0)</f>
        <v>#REF!</v>
      </c>
      <c r="BE283" s="160" t="e">
        <f>IF(#REF!="znížená",J283,0)</f>
        <v>#REF!</v>
      </c>
      <c r="BF283" s="160" t="e">
        <f>IF(#REF!="zákl. prenesená",J283,0)</f>
        <v>#REF!</v>
      </c>
      <c r="BG283" s="160" t="e">
        <f>IF(#REF!="zníž. prenesená",J283,0)</f>
        <v>#REF!</v>
      </c>
      <c r="BH283" s="160" t="e">
        <f>IF(#REF!="nulová",J283,0)</f>
        <v>#REF!</v>
      </c>
      <c r="BI283" s="14" t="s">
        <v>89</v>
      </c>
      <c r="BJ283" s="160">
        <f t="shared" si="39"/>
        <v>0</v>
      </c>
      <c r="BK283" s="14" t="s">
        <v>286</v>
      </c>
      <c r="BL283" s="159" t="s">
        <v>2247</v>
      </c>
    </row>
    <row r="284" spans="1:64" s="2" customFormat="1" ht="21.75" customHeight="1" x14ac:dyDescent="0.2">
      <c r="A284" s="182"/>
      <c r="B284" s="146"/>
      <c r="C284" s="161" t="s">
        <v>705</v>
      </c>
      <c r="D284" s="161" t="s">
        <v>310</v>
      </c>
      <c r="E284" s="162" t="s">
        <v>5026</v>
      </c>
      <c r="F284" s="163" t="s">
        <v>2248</v>
      </c>
      <c r="G284" s="164" t="s">
        <v>307</v>
      </c>
      <c r="H284" s="165">
        <v>1</v>
      </c>
      <c r="I284" s="166"/>
      <c r="J284" s="167">
        <f t="shared" si="35"/>
        <v>0</v>
      </c>
      <c r="K284" s="168"/>
      <c r="L284" s="169"/>
      <c r="M284" s="170" t="s">
        <v>1</v>
      </c>
      <c r="N284" s="54"/>
      <c r="O284" s="157">
        <f t="shared" si="36"/>
        <v>0</v>
      </c>
      <c r="P284" s="157">
        <v>1.4E-3</v>
      </c>
      <c r="Q284" s="157">
        <f t="shared" si="37"/>
        <v>1.4E-3</v>
      </c>
      <c r="R284" s="157">
        <v>0</v>
      </c>
      <c r="S284" s="158">
        <f t="shared" si="38"/>
        <v>0</v>
      </c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Q284" s="159" t="s">
        <v>312</v>
      </c>
      <c r="AS284" s="159" t="s">
        <v>310</v>
      </c>
      <c r="AT284" s="159" t="s">
        <v>89</v>
      </c>
      <c r="AX284" s="14" t="s">
        <v>237</v>
      </c>
      <c r="BD284" s="160" t="e">
        <f>IF(#REF!="základná",J284,0)</f>
        <v>#REF!</v>
      </c>
      <c r="BE284" s="160" t="e">
        <f>IF(#REF!="znížená",J284,0)</f>
        <v>#REF!</v>
      </c>
      <c r="BF284" s="160" t="e">
        <f>IF(#REF!="zákl. prenesená",J284,0)</f>
        <v>#REF!</v>
      </c>
      <c r="BG284" s="160" t="e">
        <f>IF(#REF!="zníž. prenesená",J284,0)</f>
        <v>#REF!</v>
      </c>
      <c r="BH284" s="160" t="e">
        <f>IF(#REF!="nulová",J284,0)</f>
        <v>#REF!</v>
      </c>
      <c r="BI284" s="14" t="s">
        <v>89</v>
      </c>
      <c r="BJ284" s="160">
        <f t="shared" si="39"/>
        <v>0</v>
      </c>
      <c r="BK284" s="14" t="s">
        <v>286</v>
      </c>
      <c r="BL284" s="159" t="s">
        <v>2249</v>
      </c>
    </row>
    <row r="285" spans="1:64" s="2" customFormat="1" ht="21.75" customHeight="1" x14ac:dyDescent="0.2">
      <c r="A285" s="182"/>
      <c r="B285" s="146"/>
      <c r="C285" s="147" t="s">
        <v>572</v>
      </c>
      <c r="D285" s="147" t="s">
        <v>240</v>
      </c>
      <c r="E285" s="148" t="s">
        <v>5027</v>
      </c>
      <c r="F285" s="149" t="s">
        <v>2250</v>
      </c>
      <c r="G285" s="150" t="s">
        <v>307</v>
      </c>
      <c r="H285" s="151">
        <v>8</v>
      </c>
      <c r="I285" s="152"/>
      <c r="J285" s="153">
        <f t="shared" si="35"/>
        <v>0</v>
      </c>
      <c r="K285" s="154"/>
      <c r="L285" s="30"/>
      <c r="M285" s="155" t="s">
        <v>1</v>
      </c>
      <c r="N285" s="54"/>
      <c r="O285" s="157">
        <f t="shared" si="36"/>
        <v>0</v>
      </c>
      <c r="P285" s="157">
        <v>2.3000000000000001E-4</v>
      </c>
      <c r="Q285" s="157">
        <f t="shared" si="37"/>
        <v>1.8400000000000001E-3</v>
      </c>
      <c r="R285" s="157">
        <v>0</v>
      </c>
      <c r="S285" s="158">
        <f t="shared" si="38"/>
        <v>0</v>
      </c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Q285" s="159" t="s">
        <v>286</v>
      </c>
      <c r="AS285" s="159" t="s">
        <v>240</v>
      </c>
      <c r="AT285" s="159" t="s">
        <v>89</v>
      </c>
      <c r="AX285" s="14" t="s">
        <v>237</v>
      </c>
      <c r="BD285" s="160" t="e">
        <f>IF(#REF!="základná",J285,0)</f>
        <v>#REF!</v>
      </c>
      <c r="BE285" s="160" t="e">
        <f>IF(#REF!="znížená",J285,0)</f>
        <v>#REF!</v>
      </c>
      <c r="BF285" s="160" t="e">
        <f>IF(#REF!="zákl. prenesená",J285,0)</f>
        <v>#REF!</v>
      </c>
      <c r="BG285" s="160" t="e">
        <f>IF(#REF!="zníž. prenesená",J285,0)</f>
        <v>#REF!</v>
      </c>
      <c r="BH285" s="160" t="e">
        <f>IF(#REF!="nulová",J285,0)</f>
        <v>#REF!</v>
      </c>
      <c r="BI285" s="14" t="s">
        <v>89</v>
      </c>
      <c r="BJ285" s="160">
        <f t="shared" si="39"/>
        <v>0</v>
      </c>
      <c r="BK285" s="14" t="s">
        <v>286</v>
      </c>
      <c r="BL285" s="159" t="s">
        <v>2251</v>
      </c>
    </row>
    <row r="286" spans="1:64" s="2" customFormat="1" ht="21.75" customHeight="1" x14ac:dyDescent="0.2">
      <c r="A286" s="182"/>
      <c r="B286" s="146"/>
      <c r="C286" s="161" t="s">
        <v>710</v>
      </c>
      <c r="D286" s="161" t="s">
        <v>310</v>
      </c>
      <c r="E286" s="162" t="s">
        <v>5028</v>
      </c>
      <c r="F286" s="163" t="s">
        <v>2252</v>
      </c>
      <c r="G286" s="164" t="s">
        <v>307</v>
      </c>
      <c r="H286" s="165">
        <v>3</v>
      </c>
      <c r="I286" s="166"/>
      <c r="J286" s="167">
        <f t="shared" si="35"/>
        <v>0</v>
      </c>
      <c r="K286" s="168"/>
      <c r="L286" s="169"/>
      <c r="M286" s="170" t="s">
        <v>1</v>
      </c>
      <c r="N286" s="54"/>
      <c r="O286" s="157">
        <f t="shared" si="36"/>
        <v>0</v>
      </c>
      <c r="P286" s="157">
        <v>3.2000000000000002E-3</v>
      </c>
      <c r="Q286" s="157">
        <f t="shared" si="37"/>
        <v>9.6000000000000009E-3</v>
      </c>
      <c r="R286" s="157">
        <v>0</v>
      </c>
      <c r="S286" s="158">
        <f t="shared" si="38"/>
        <v>0</v>
      </c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Q286" s="159" t="s">
        <v>312</v>
      </c>
      <c r="AS286" s="159" t="s">
        <v>310</v>
      </c>
      <c r="AT286" s="159" t="s">
        <v>89</v>
      </c>
      <c r="AX286" s="14" t="s">
        <v>237</v>
      </c>
      <c r="BD286" s="160" t="e">
        <f>IF(#REF!="základná",J286,0)</f>
        <v>#REF!</v>
      </c>
      <c r="BE286" s="160" t="e">
        <f>IF(#REF!="znížená",J286,0)</f>
        <v>#REF!</v>
      </c>
      <c r="BF286" s="160" t="e">
        <f>IF(#REF!="zákl. prenesená",J286,0)</f>
        <v>#REF!</v>
      </c>
      <c r="BG286" s="160" t="e">
        <f>IF(#REF!="zníž. prenesená",J286,0)</f>
        <v>#REF!</v>
      </c>
      <c r="BH286" s="160" t="e">
        <f>IF(#REF!="nulová",J286,0)</f>
        <v>#REF!</v>
      </c>
      <c r="BI286" s="14" t="s">
        <v>89</v>
      </c>
      <c r="BJ286" s="160">
        <f t="shared" si="39"/>
        <v>0</v>
      </c>
      <c r="BK286" s="14" t="s">
        <v>286</v>
      </c>
      <c r="BL286" s="159" t="s">
        <v>2253</v>
      </c>
    </row>
    <row r="287" spans="1:64" s="2" customFormat="1" ht="21.75" customHeight="1" x14ac:dyDescent="0.2">
      <c r="A287" s="182"/>
      <c r="B287" s="146"/>
      <c r="C287" s="161" t="s">
        <v>261</v>
      </c>
      <c r="D287" s="161" t="s">
        <v>310</v>
      </c>
      <c r="E287" s="162" t="s">
        <v>5029</v>
      </c>
      <c r="F287" s="163" t="s">
        <v>2254</v>
      </c>
      <c r="G287" s="164" t="s">
        <v>307</v>
      </c>
      <c r="H287" s="165">
        <v>5</v>
      </c>
      <c r="I287" s="166"/>
      <c r="J287" s="167">
        <f t="shared" si="35"/>
        <v>0</v>
      </c>
      <c r="K287" s="168"/>
      <c r="L287" s="169"/>
      <c r="M287" s="170" t="s">
        <v>1</v>
      </c>
      <c r="N287" s="54"/>
      <c r="O287" s="157">
        <f t="shared" si="36"/>
        <v>0</v>
      </c>
      <c r="P287" s="157">
        <v>2.2000000000000001E-3</v>
      </c>
      <c r="Q287" s="157">
        <f t="shared" si="37"/>
        <v>1.1000000000000001E-2</v>
      </c>
      <c r="R287" s="157">
        <v>0</v>
      </c>
      <c r="S287" s="158">
        <f t="shared" si="38"/>
        <v>0</v>
      </c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Q287" s="159" t="s">
        <v>312</v>
      </c>
      <c r="AS287" s="159" t="s">
        <v>310</v>
      </c>
      <c r="AT287" s="159" t="s">
        <v>89</v>
      </c>
      <c r="AX287" s="14" t="s">
        <v>237</v>
      </c>
      <c r="BD287" s="160" t="e">
        <f>IF(#REF!="základná",J287,0)</f>
        <v>#REF!</v>
      </c>
      <c r="BE287" s="160" t="e">
        <f>IF(#REF!="znížená",J287,0)</f>
        <v>#REF!</v>
      </c>
      <c r="BF287" s="160" t="e">
        <f>IF(#REF!="zákl. prenesená",J287,0)</f>
        <v>#REF!</v>
      </c>
      <c r="BG287" s="160" t="e">
        <f>IF(#REF!="zníž. prenesená",J287,0)</f>
        <v>#REF!</v>
      </c>
      <c r="BH287" s="160" t="e">
        <f>IF(#REF!="nulová",J287,0)</f>
        <v>#REF!</v>
      </c>
      <c r="BI287" s="14" t="s">
        <v>89</v>
      </c>
      <c r="BJ287" s="160">
        <f t="shared" si="39"/>
        <v>0</v>
      </c>
      <c r="BK287" s="14" t="s">
        <v>286</v>
      </c>
      <c r="BL287" s="159" t="s">
        <v>2255</v>
      </c>
    </row>
    <row r="288" spans="1:64" s="2" customFormat="1" ht="21.75" customHeight="1" x14ac:dyDescent="0.2">
      <c r="A288" s="182"/>
      <c r="B288" s="146"/>
      <c r="C288" s="147" t="s">
        <v>714</v>
      </c>
      <c r="D288" s="147" t="s">
        <v>240</v>
      </c>
      <c r="E288" s="148" t="s">
        <v>5030</v>
      </c>
      <c r="F288" s="149" t="s">
        <v>2256</v>
      </c>
      <c r="G288" s="150" t="s">
        <v>307</v>
      </c>
      <c r="H288" s="151">
        <v>1</v>
      </c>
      <c r="I288" s="152"/>
      <c r="J288" s="153">
        <f t="shared" si="35"/>
        <v>0</v>
      </c>
      <c r="K288" s="154"/>
      <c r="L288" s="30"/>
      <c r="M288" s="155" t="s">
        <v>1</v>
      </c>
      <c r="N288" s="54"/>
      <c r="O288" s="157">
        <f t="shared" si="36"/>
        <v>0</v>
      </c>
      <c r="P288" s="157">
        <v>3.3E-4</v>
      </c>
      <c r="Q288" s="157">
        <f t="shared" si="37"/>
        <v>3.3E-4</v>
      </c>
      <c r="R288" s="157">
        <v>0</v>
      </c>
      <c r="S288" s="158">
        <f t="shared" si="38"/>
        <v>0</v>
      </c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Q288" s="159" t="s">
        <v>286</v>
      </c>
      <c r="AS288" s="159" t="s">
        <v>240</v>
      </c>
      <c r="AT288" s="159" t="s">
        <v>89</v>
      </c>
      <c r="AX288" s="14" t="s">
        <v>237</v>
      </c>
      <c r="BD288" s="160" t="e">
        <f>IF(#REF!="základná",J288,0)</f>
        <v>#REF!</v>
      </c>
      <c r="BE288" s="160" t="e">
        <f>IF(#REF!="znížená",J288,0)</f>
        <v>#REF!</v>
      </c>
      <c r="BF288" s="160" t="e">
        <f>IF(#REF!="zákl. prenesená",J288,0)</f>
        <v>#REF!</v>
      </c>
      <c r="BG288" s="160" t="e">
        <f>IF(#REF!="zníž. prenesená",J288,0)</f>
        <v>#REF!</v>
      </c>
      <c r="BH288" s="160" t="e">
        <f>IF(#REF!="nulová",J288,0)</f>
        <v>#REF!</v>
      </c>
      <c r="BI288" s="14" t="s">
        <v>89</v>
      </c>
      <c r="BJ288" s="160">
        <f t="shared" si="39"/>
        <v>0</v>
      </c>
      <c r="BK288" s="14" t="s">
        <v>286</v>
      </c>
      <c r="BL288" s="159" t="s">
        <v>2257</v>
      </c>
    </row>
    <row r="289" spans="1:64" s="2" customFormat="1" ht="21.75" customHeight="1" x14ac:dyDescent="0.2">
      <c r="A289" s="182"/>
      <c r="B289" s="146"/>
      <c r="C289" s="161" t="s">
        <v>574</v>
      </c>
      <c r="D289" s="161" t="s">
        <v>310</v>
      </c>
      <c r="E289" s="162" t="s">
        <v>5031</v>
      </c>
      <c r="F289" s="163" t="s">
        <v>2258</v>
      </c>
      <c r="G289" s="164" t="s">
        <v>307</v>
      </c>
      <c r="H289" s="165">
        <v>1</v>
      </c>
      <c r="I289" s="166"/>
      <c r="J289" s="167">
        <f t="shared" si="35"/>
        <v>0</v>
      </c>
      <c r="K289" s="168"/>
      <c r="L289" s="169"/>
      <c r="M289" s="170" t="s">
        <v>1</v>
      </c>
      <c r="N289" s="54"/>
      <c r="O289" s="157">
        <f t="shared" si="36"/>
        <v>0</v>
      </c>
      <c r="P289" s="157">
        <v>4.1999999999999997E-3</v>
      </c>
      <c r="Q289" s="157">
        <f t="shared" si="37"/>
        <v>4.1999999999999997E-3</v>
      </c>
      <c r="R289" s="157">
        <v>0</v>
      </c>
      <c r="S289" s="158">
        <f t="shared" si="38"/>
        <v>0</v>
      </c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Q289" s="159" t="s">
        <v>312</v>
      </c>
      <c r="AS289" s="159" t="s">
        <v>310</v>
      </c>
      <c r="AT289" s="159" t="s">
        <v>89</v>
      </c>
      <c r="AX289" s="14" t="s">
        <v>237</v>
      </c>
      <c r="BD289" s="160" t="e">
        <f>IF(#REF!="základná",J289,0)</f>
        <v>#REF!</v>
      </c>
      <c r="BE289" s="160" t="e">
        <f>IF(#REF!="znížená",J289,0)</f>
        <v>#REF!</v>
      </c>
      <c r="BF289" s="160" t="e">
        <f>IF(#REF!="zákl. prenesená",J289,0)</f>
        <v>#REF!</v>
      </c>
      <c r="BG289" s="160" t="e">
        <f>IF(#REF!="zníž. prenesená",J289,0)</f>
        <v>#REF!</v>
      </c>
      <c r="BH289" s="160" t="e">
        <f>IF(#REF!="nulová",J289,0)</f>
        <v>#REF!</v>
      </c>
      <c r="BI289" s="14" t="s">
        <v>89</v>
      </c>
      <c r="BJ289" s="160">
        <f t="shared" si="39"/>
        <v>0</v>
      </c>
      <c r="BK289" s="14" t="s">
        <v>286</v>
      </c>
      <c r="BL289" s="159" t="s">
        <v>2259</v>
      </c>
    </row>
    <row r="290" spans="1:64" s="2" customFormat="1" ht="21.75" customHeight="1" x14ac:dyDescent="0.2">
      <c r="A290" s="182"/>
      <c r="B290" s="146"/>
      <c r="C290" s="147" t="s">
        <v>718</v>
      </c>
      <c r="D290" s="147" t="s">
        <v>240</v>
      </c>
      <c r="E290" s="148" t="s">
        <v>5032</v>
      </c>
      <c r="F290" s="149" t="s">
        <v>348</v>
      </c>
      <c r="G290" s="150" t="s">
        <v>266</v>
      </c>
      <c r="H290" s="151">
        <v>2.2080000000000002</v>
      </c>
      <c r="I290" s="152"/>
      <c r="J290" s="153">
        <f t="shared" si="35"/>
        <v>0</v>
      </c>
      <c r="K290" s="154"/>
      <c r="L290" s="30"/>
      <c r="M290" s="155" t="s">
        <v>1</v>
      </c>
      <c r="N290" s="54"/>
      <c r="O290" s="157">
        <f t="shared" si="36"/>
        <v>0</v>
      </c>
      <c r="P290" s="157">
        <v>0</v>
      </c>
      <c r="Q290" s="157">
        <f t="shared" si="37"/>
        <v>0</v>
      </c>
      <c r="R290" s="157">
        <v>0</v>
      </c>
      <c r="S290" s="158">
        <f t="shared" si="38"/>
        <v>0</v>
      </c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Q290" s="159" t="s">
        <v>286</v>
      </c>
      <c r="AS290" s="159" t="s">
        <v>240</v>
      </c>
      <c r="AT290" s="159" t="s">
        <v>89</v>
      </c>
      <c r="AX290" s="14" t="s">
        <v>237</v>
      </c>
      <c r="BD290" s="160" t="e">
        <f>IF(#REF!="základná",J290,0)</f>
        <v>#REF!</v>
      </c>
      <c r="BE290" s="160" t="e">
        <f>IF(#REF!="znížená",J290,0)</f>
        <v>#REF!</v>
      </c>
      <c r="BF290" s="160" t="e">
        <f>IF(#REF!="zákl. prenesená",J290,0)</f>
        <v>#REF!</v>
      </c>
      <c r="BG290" s="160" t="e">
        <f>IF(#REF!="zníž. prenesená",J290,0)</f>
        <v>#REF!</v>
      </c>
      <c r="BH290" s="160" t="e">
        <f>IF(#REF!="nulová",J290,0)</f>
        <v>#REF!</v>
      </c>
      <c r="BI290" s="14" t="s">
        <v>89</v>
      </c>
      <c r="BJ290" s="160">
        <f t="shared" si="39"/>
        <v>0</v>
      </c>
      <c r="BK290" s="14" t="s">
        <v>286</v>
      </c>
      <c r="BL290" s="159" t="s">
        <v>2260</v>
      </c>
    </row>
    <row r="291" spans="1:64" s="12" customFormat="1" ht="22.95" customHeight="1" x14ac:dyDescent="0.25">
      <c r="B291" s="134"/>
      <c r="D291" s="135" t="s">
        <v>76</v>
      </c>
      <c r="E291" s="144" t="s">
        <v>5033</v>
      </c>
      <c r="F291" s="144" t="s">
        <v>1511</v>
      </c>
      <c r="I291" s="137"/>
      <c r="J291" s="145">
        <f>BJ291</f>
        <v>0</v>
      </c>
      <c r="L291" s="134"/>
      <c r="M291" s="138"/>
      <c r="N291" s="139"/>
      <c r="O291" s="140">
        <f>SUM(O292:O303)</f>
        <v>0</v>
      </c>
      <c r="P291" s="139"/>
      <c r="Q291" s="140">
        <f>SUM(Q292:Q303)</f>
        <v>0.54300000000000015</v>
      </c>
      <c r="R291" s="139"/>
      <c r="S291" s="141">
        <f>SUM(S292:S303)</f>
        <v>2.5000000000000001E-2</v>
      </c>
      <c r="AQ291" s="135" t="s">
        <v>89</v>
      </c>
      <c r="AS291" s="142" t="s">
        <v>76</v>
      </c>
      <c r="AT291" s="142" t="s">
        <v>83</v>
      </c>
      <c r="AX291" s="135" t="s">
        <v>237</v>
      </c>
      <c r="BJ291" s="143">
        <f>SUM(BJ292:BJ303)</f>
        <v>0</v>
      </c>
    </row>
    <row r="292" spans="1:64" s="2" customFormat="1" ht="33" customHeight="1" x14ac:dyDescent="0.2">
      <c r="A292" s="182"/>
      <c r="B292" s="146"/>
      <c r="C292" s="147" t="s">
        <v>264</v>
      </c>
      <c r="D292" s="147" t="s">
        <v>240</v>
      </c>
      <c r="E292" s="148" t="s">
        <v>5034</v>
      </c>
      <c r="F292" s="149" t="s">
        <v>1543</v>
      </c>
      <c r="G292" s="150" t="s">
        <v>307</v>
      </c>
      <c r="H292" s="151">
        <v>16</v>
      </c>
      <c r="I292" s="152"/>
      <c r="J292" s="153">
        <f t="shared" ref="J292:J303" si="40">ROUND(I292*H292,2)</f>
        <v>0</v>
      </c>
      <c r="K292" s="154"/>
      <c r="L292" s="30"/>
      <c r="M292" s="155" t="s">
        <v>1</v>
      </c>
      <c r="N292" s="54"/>
      <c r="O292" s="157">
        <f t="shared" ref="O292:O303" si="41">N292*H292</f>
        <v>0</v>
      </c>
      <c r="P292" s="157">
        <v>0</v>
      </c>
      <c r="Q292" s="157">
        <f t="shared" ref="Q292:Q303" si="42">P292*H292</f>
        <v>0</v>
      </c>
      <c r="R292" s="157">
        <v>0</v>
      </c>
      <c r="S292" s="158">
        <f t="shared" ref="S292:S303" si="43">R292*H292</f>
        <v>0</v>
      </c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Q292" s="159" t="s">
        <v>286</v>
      </c>
      <c r="AS292" s="159" t="s">
        <v>240</v>
      </c>
      <c r="AT292" s="159" t="s">
        <v>89</v>
      </c>
      <c r="AX292" s="14" t="s">
        <v>237</v>
      </c>
      <c r="BD292" s="160" t="e">
        <f>IF(#REF!="základná",J292,0)</f>
        <v>#REF!</v>
      </c>
      <c r="BE292" s="160" t="e">
        <f>IF(#REF!="znížená",J292,0)</f>
        <v>#REF!</v>
      </c>
      <c r="BF292" s="160" t="e">
        <f>IF(#REF!="zákl. prenesená",J292,0)</f>
        <v>#REF!</v>
      </c>
      <c r="BG292" s="160" t="e">
        <f>IF(#REF!="zníž. prenesená",J292,0)</f>
        <v>#REF!</v>
      </c>
      <c r="BH292" s="160" t="e">
        <f>IF(#REF!="nulová",J292,0)</f>
        <v>#REF!</v>
      </c>
      <c r="BI292" s="14" t="s">
        <v>89</v>
      </c>
      <c r="BJ292" s="160">
        <f t="shared" ref="BJ292:BJ303" si="44">ROUND(I292*H292,2)</f>
        <v>0</v>
      </c>
      <c r="BK292" s="14" t="s">
        <v>286</v>
      </c>
      <c r="BL292" s="159" t="s">
        <v>2261</v>
      </c>
    </row>
    <row r="293" spans="1:64" s="2" customFormat="1" ht="33" customHeight="1" x14ac:dyDescent="0.2">
      <c r="A293" s="182"/>
      <c r="B293" s="146"/>
      <c r="C293" s="161" t="s">
        <v>722</v>
      </c>
      <c r="D293" s="161" t="s">
        <v>310</v>
      </c>
      <c r="E293" s="162" t="s">
        <v>5035</v>
      </c>
      <c r="F293" s="163" t="s">
        <v>2262</v>
      </c>
      <c r="G293" s="164" t="s">
        <v>307</v>
      </c>
      <c r="H293" s="165">
        <v>16</v>
      </c>
      <c r="I293" s="166"/>
      <c r="J293" s="167">
        <f t="shared" si="40"/>
        <v>0</v>
      </c>
      <c r="K293" s="168"/>
      <c r="L293" s="169"/>
      <c r="M293" s="170" t="s">
        <v>1</v>
      </c>
      <c r="N293" s="54"/>
      <c r="O293" s="157">
        <f t="shared" si="41"/>
        <v>0</v>
      </c>
      <c r="P293" s="157">
        <v>2.5000000000000001E-2</v>
      </c>
      <c r="Q293" s="157">
        <f t="shared" si="42"/>
        <v>0.4</v>
      </c>
      <c r="R293" s="157">
        <v>0</v>
      </c>
      <c r="S293" s="158">
        <f t="shared" si="43"/>
        <v>0</v>
      </c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Q293" s="159" t="s">
        <v>312</v>
      </c>
      <c r="AS293" s="159" t="s">
        <v>310</v>
      </c>
      <c r="AT293" s="159" t="s">
        <v>89</v>
      </c>
      <c r="AX293" s="14" t="s">
        <v>237</v>
      </c>
      <c r="BD293" s="160" t="e">
        <f>IF(#REF!="základná",J293,0)</f>
        <v>#REF!</v>
      </c>
      <c r="BE293" s="160" t="e">
        <f>IF(#REF!="znížená",J293,0)</f>
        <v>#REF!</v>
      </c>
      <c r="BF293" s="160" t="e">
        <f>IF(#REF!="zákl. prenesená",J293,0)</f>
        <v>#REF!</v>
      </c>
      <c r="BG293" s="160" t="e">
        <f>IF(#REF!="zníž. prenesená",J293,0)</f>
        <v>#REF!</v>
      </c>
      <c r="BH293" s="160" t="e">
        <f>IF(#REF!="nulová",J293,0)</f>
        <v>#REF!</v>
      </c>
      <c r="BI293" s="14" t="s">
        <v>89</v>
      </c>
      <c r="BJ293" s="160">
        <f t="shared" si="44"/>
        <v>0</v>
      </c>
      <c r="BK293" s="14" t="s">
        <v>286</v>
      </c>
      <c r="BL293" s="159" t="s">
        <v>2263</v>
      </c>
    </row>
    <row r="294" spans="1:64" s="2" customFormat="1" ht="21.75" customHeight="1" x14ac:dyDescent="0.2">
      <c r="A294" s="182"/>
      <c r="B294" s="146"/>
      <c r="C294" s="161" t="s">
        <v>576</v>
      </c>
      <c r="D294" s="161" t="s">
        <v>310</v>
      </c>
      <c r="E294" s="162" t="s">
        <v>5036</v>
      </c>
      <c r="F294" s="163" t="s">
        <v>1547</v>
      </c>
      <c r="G294" s="164" t="s">
        <v>307</v>
      </c>
      <c r="H294" s="165">
        <v>16</v>
      </c>
      <c r="I294" s="166"/>
      <c r="J294" s="167">
        <f t="shared" si="40"/>
        <v>0</v>
      </c>
      <c r="K294" s="168"/>
      <c r="L294" s="169"/>
      <c r="M294" s="170" t="s">
        <v>1</v>
      </c>
      <c r="N294" s="54"/>
      <c r="O294" s="157">
        <f t="shared" si="41"/>
        <v>0</v>
      </c>
      <c r="P294" s="157">
        <v>1E-3</v>
      </c>
      <c r="Q294" s="157">
        <f t="shared" si="42"/>
        <v>1.6E-2</v>
      </c>
      <c r="R294" s="157">
        <v>0</v>
      </c>
      <c r="S294" s="158">
        <f t="shared" si="43"/>
        <v>0</v>
      </c>
      <c r="T294" s="182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Q294" s="159" t="s">
        <v>312</v>
      </c>
      <c r="AS294" s="159" t="s">
        <v>310</v>
      </c>
      <c r="AT294" s="159" t="s">
        <v>89</v>
      </c>
      <c r="AX294" s="14" t="s">
        <v>237</v>
      </c>
      <c r="BD294" s="160" t="e">
        <f>IF(#REF!="základná",J294,0)</f>
        <v>#REF!</v>
      </c>
      <c r="BE294" s="160" t="e">
        <f>IF(#REF!="znížená",J294,0)</f>
        <v>#REF!</v>
      </c>
      <c r="BF294" s="160" t="e">
        <f>IF(#REF!="zákl. prenesená",J294,0)</f>
        <v>#REF!</v>
      </c>
      <c r="BG294" s="160" t="e">
        <f>IF(#REF!="zníž. prenesená",J294,0)</f>
        <v>#REF!</v>
      </c>
      <c r="BH294" s="160" t="e">
        <f>IF(#REF!="nulová",J294,0)</f>
        <v>#REF!</v>
      </c>
      <c r="BI294" s="14" t="s">
        <v>89</v>
      </c>
      <c r="BJ294" s="160">
        <f t="shared" si="44"/>
        <v>0</v>
      </c>
      <c r="BK294" s="14" t="s">
        <v>286</v>
      </c>
      <c r="BL294" s="159" t="s">
        <v>2264</v>
      </c>
    </row>
    <row r="295" spans="1:64" s="2" customFormat="1" ht="33" customHeight="1" x14ac:dyDescent="0.2">
      <c r="A295" s="182"/>
      <c r="B295" s="146"/>
      <c r="C295" s="147" t="s">
        <v>725</v>
      </c>
      <c r="D295" s="147" t="s">
        <v>240</v>
      </c>
      <c r="E295" s="148" t="s">
        <v>5037</v>
      </c>
      <c r="F295" s="149" t="s">
        <v>1549</v>
      </c>
      <c r="G295" s="150" t="s">
        <v>307</v>
      </c>
      <c r="H295" s="151">
        <v>2</v>
      </c>
      <c r="I295" s="152"/>
      <c r="J295" s="153">
        <f t="shared" si="40"/>
        <v>0</v>
      </c>
      <c r="K295" s="154"/>
      <c r="L295" s="30"/>
      <c r="M295" s="155" t="s">
        <v>1</v>
      </c>
      <c r="N295" s="54"/>
      <c r="O295" s="157">
        <f t="shared" si="41"/>
        <v>0</v>
      </c>
      <c r="P295" s="157">
        <v>0</v>
      </c>
      <c r="Q295" s="157">
        <f t="shared" si="42"/>
        <v>0</v>
      </c>
      <c r="R295" s="157">
        <v>0</v>
      </c>
      <c r="S295" s="158">
        <f t="shared" si="43"/>
        <v>0</v>
      </c>
      <c r="T295" s="182"/>
      <c r="U295" s="182"/>
      <c r="V295" s="182"/>
      <c r="W295" s="182"/>
      <c r="X295" s="182"/>
      <c r="Y295" s="182"/>
      <c r="Z295" s="182"/>
      <c r="AA295" s="182"/>
      <c r="AB295" s="182"/>
      <c r="AC295" s="182"/>
      <c r="AD295" s="182"/>
      <c r="AQ295" s="159" t="s">
        <v>286</v>
      </c>
      <c r="AS295" s="159" t="s">
        <v>240</v>
      </c>
      <c r="AT295" s="159" t="s">
        <v>89</v>
      </c>
      <c r="AX295" s="14" t="s">
        <v>237</v>
      </c>
      <c r="BD295" s="160" t="e">
        <f>IF(#REF!="základná",J295,0)</f>
        <v>#REF!</v>
      </c>
      <c r="BE295" s="160" t="e">
        <f>IF(#REF!="znížená",J295,0)</f>
        <v>#REF!</v>
      </c>
      <c r="BF295" s="160" t="e">
        <f>IF(#REF!="zákl. prenesená",J295,0)</f>
        <v>#REF!</v>
      </c>
      <c r="BG295" s="160" t="e">
        <f>IF(#REF!="zníž. prenesená",J295,0)</f>
        <v>#REF!</v>
      </c>
      <c r="BH295" s="160" t="e">
        <f>IF(#REF!="nulová",J295,0)</f>
        <v>#REF!</v>
      </c>
      <c r="BI295" s="14" t="s">
        <v>89</v>
      </c>
      <c r="BJ295" s="160">
        <f t="shared" si="44"/>
        <v>0</v>
      </c>
      <c r="BK295" s="14" t="s">
        <v>286</v>
      </c>
      <c r="BL295" s="159" t="s">
        <v>2265</v>
      </c>
    </row>
    <row r="296" spans="1:64" s="2" customFormat="1" ht="33" customHeight="1" x14ac:dyDescent="0.2">
      <c r="A296" s="182"/>
      <c r="B296" s="146"/>
      <c r="C296" s="161" t="s">
        <v>578</v>
      </c>
      <c r="D296" s="161" t="s">
        <v>310</v>
      </c>
      <c r="E296" s="162" t="s">
        <v>5038</v>
      </c>
      <c r="F296" s="163" t="s">
        <v>5039</v>
      </c>
      <c r="G296" s="164" t="s">
        <v>307</v>
      </c>
      <c r="H296" s="165">
        <v>1</v>
      </c>
      <c r="I296" s="166"/>
      <c r="J296" s="167">
        <f t="shared" si="40"/>
        <v>0</v>
      </c>
      <c r="K296" s="168"/>
      <c r="L296" s="169"/>
      <c r="M296" s="170" t="s">
        <v>1</v>
      </c>
      <c r="N296" s="54"/>
      <c r="O296" s="157">
        <f t="shared" si="41"/>
        <v>0</v>
      </c>
      <c r="P296" s="157">
        <v>2.5000000000000001E-2</v>
      </c>
      <c r="Q296" s="157">
        <f t="shared" si="42"/>
        <v>2.5000000000000001E-2</v>
      </c>
      <c r="R296" s="157">
        <v>0</v>
      </c>
      <c r="S296" s="158">
        <f t="shared" si="43"/>
        <v>0</v>
      </c>
      <c r="T296" s="182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Q296" s="159" t="s">
        <v>312</v>
      </c>
      <c r="AS296" s="159" t="s">
        <v>310</v>
      </c>
      <c r="AT296" s="159" t="s">
        <v>89</v>
      </c>
      <c r="AX296" s="14" t="s">
        <v>237</v>
      </c>
      <c r="BD296" s="160" t="e">
        <f>IF(#REF!="základná",J296,0)</f>
        <v>#REF!</v>
      </c>
      <c r="BE296" s="160" t="e">
        <f>IF(#REF!="znížená",J296,0)</f>
        <v>#REF!</v>
      </c>
      <c r="BF296" s="160" t="e">
        <f>IF(#REF!="zákl. prenesená",J296,0)</f>
        <v>#REF!</v>
      </c>
      <c r="BG296" s="160" t="e">
        <f>IF(#REF!="zníž. prenesená",J296,0)</f>
        <v>#REF!</v>
      </c>
      <c r="BH296" s="160" t="e">
        <f>IF(#REF!="nulová",J296,0)</f>
        <v>#REF!</v>
      </c>
      <c r="BI296" s="14" t="s">
        <v>89</v>
      </c>
      <c r="BJ296" s="160">
        <f t="shared" si="44"/>
        <v>0</v>
      </c>
      <c r="BK296" s="14" t="s">
        <v>286</v>
      </c>
      <c r="BL296" s="159" t="s">
        <v>2266</v>
      </c>
    </row>
    <row r="297" spans="1:64" s="2" customFormat="1" ht="33" customHeight="1" x14ac:dyDescent="0.2">
      <c r="A297" s="182"/>
      <c r="B297" s="146"/>
      <c r="C297" s="161" t="s">
        <v>730</v>
      </c>
      <c r="D297" s="161" t="s">
        <v>310</v>
      </c>
      <c r="E297" s="162" t="s">
        <v>5040</v>
      </c>
      <c r="F297" s="163" t="s">
        <v>2267</v>
      </c>
      <c r="G297" s="164" t="s">
        <v>307</v>
      </c>
      <c r="H297" s="165">
        <v>1</v>
      </c>
      <c r="I297" s="166"/>
      <c r="J297" s="167">
        <f t="shared" si="40"/>
        <v>0</v>
      </c>
      <c r="K297" s="168"/>
      <c r="L297" s="169"/>
      <c r="M297" s="170" t="s">
        <v>1</v>
      </c>
      <c r="N297" s="54"/>
      <c r="O297" s="157">
        <f t="shared" si="41"/>
        <v>0</v>
      </c>
      <c r="P297" s="157">
        <v>2.5000000000000001E-2</v>
      </c>
      <c r="Q297" s="157">
        <f t="shared" si="42"/>
        <v>2.5000000000000001E-2</v>
      </c>
      <c r="R297" s="157">
        <v>0</v>
      </c>
      <c r="S297" s="158">
        <f t="shared" si="43"/>
        <v>0</v>
      </c>
      <c r="T297" s="182"/>
      <c r="U297" s="182"/>
      <c r="V297" s="182"/>
      <c r="W297" s="182"/>
      <c r="X297" s="182"/>
      <c r="Y297" s="182"/>
      <c r="Z297" s="182"/>
      <c r="AA297" s="182"/>
      <c r="AB297" s="182"/>
      <c r="AC297" s="182"/>
      <c r="AD297" s="182"/>
      <c r="AQ297" s="159" t="s">
        <v>312</v>
      </c>
      <c r="AS297" s="159" t="s">
        <v>310</v>
      </c>
      <c r="AT297" s="159" t="s">
        <v>89</v>
      </c>
      <c r="AX297" s="14" t="s">
        <v>237</v>
      </c>
      <c r="BD297" s="160" t="e">
        <f>IF(#REF!="základná",J297,0)</f>
        <v>#REF!</v>
      </c>
      <c r="BE297" s="160" t="e">
        <f>IF(#REF!="znížená",J297,0)</f>
        <v>#REF!</v>
      </c>
      <c r="BF297" s="160" t="e">
        <f>IF(#REF!="zákl. prenesená",J297,0)</f>
        <v>#REF!</v>
      </c>
      <c r="BG297" s="160" t="e">
        <f>IF(#REF!="zníž. prenesená",J297,0)</f>
        <v>#REF!</v>
      </c>
      <c r="BH297" s="160" t="e">
        <f>IF(#REF!="nulová",J297,0)</f>
        <v>#REF!</v>
      </c>
      <c r="BI297" s="14" t="s">
        <v>89</v>
      </c>
      <c r="BJ297" s="160">
        <f t="shared" si="44"/>
        <v>0</v>
      </c>
      <c r="BK297" s="14" t="s">
        <v>286</v>
      </c>
      <c r="BL297" s="159" t="s">
        <v>2268</v>
      </c>
    </row>
    <row r="298" spans="1:64" s="2" customFormat="1" ht="21.75" customHeight="1" x14ac:dyDescent="0.2">
      <c r="A298" s="182"/>
      <c r="B298" s="146"/>
      <c r="C298" s="161" t="s">
        <v>580</v>
      </c>
      <c r="D298" s="161" t="s">
        <v>310</v>
      </c>
      <c r="E298" s="162" t="s">
        <v>5036</v>
      </c>
      <c r="F298" s="163" t="s">
        <v>1547</v>
      </c>
      <c r="G298" s="164" t="s">
        <v>307</v>
      </c>
      <c r="H298" s="165">
        <v>2</v>
      </c>
      <c r="I298" s="166"/>
      <c r="J298" s="167">
        <f t="shared" si="40"/>
        <v>0</v>
      </c>
      <c r="K298" s="168"/>
      <c r="L298" s="169"/>
      <c r="M298" s="170" t="s">
        <v>1</v>
      </c>
      <c r="N298" s="54"/>
      <c r="O298" s="157">
        <f t="shared" si="41"/>
        <v>0</v>
      </c>
      <c r="P298" s="157">
        <v>1E-3</v>
      </c>
      <c r="Q298" s="157">
        <f t="shared" si="42"/>
        <v>2E-3</v>
      </c>
      <c r="R298" s="157">
        <v>0</v>
      </c>
      <c r="S298" s="158">
        <f t="shared" si="43"/>
        <v>0</v>
      </c>
      <c r="T298" s="182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Q298" s="159" t="s">
        <v>312</v>
      </c>
      <c r="AS298" s="159" t="s">
        <v>310</v>
      </c>
      <c r="AT298" s="159" t="s">
        <v>89</v>
      </c>
      <c r="AX298" s="14" t="s">
        <v>237</v>
      </c>
      <c r="BD298" s="160" t="e">
        <f>IF(#REF!="základná",J298,0)</f>
        <v>#REF!</v>
      </c>
      <c r="BE298" s="160" t="e">
        <f>IF(#REF!="znížená",J298,0)</f>
        <v>#REF!</v>
      </c>
      <c r="BF298" s="160" t="e">
        <f>IF(#REF!="zákl. prenesená",J298,0)</f>
        <v>#REF!</v>
      </c>
      <c r="BG298" s="160" t="e">
        <f>IF(#REF!="zníž. prenesená",J298,0)</f>
        <v>#REF!</v>
      </c>
      <c r="BH298" s="160" t="e">
        <f>IF(#REF!="nulová",J298,0)</f>
        <v>#REF!</v>
      </c>
      <c r="BI298" s="14" t="s">
        <v>89</v>
      </c>
      <c r="BJ298" s="160">
        <f t="shared" si="44"/>
        <v>0</v>
      </c>
      <c r="BK298" s="14" t="s">
        <v>286</v>
      </c>
      <c r="BL298" s="159" t="s">
        <v>2269</v>
      </c>
    </row>
    <row r="299" spans="1:64" s="2" customFormat="1" ht="21.75" customHeight="1" x14ac:dyDescent="0.2">
      <c r="A299" s="182"/>
      <c r="B299" s="146"/>
      <c r="C299" s="147" t="s">
        <v>736</v>
      </c>
      <c r="D299" s="147" t="s">
        <v>240</v>
      </c>
      <c r="E299" s="148" t="s">
        <v>5041</v>
      </c>
      <c r="F299" s="149" t="s">
        <v>2270</v>
      </c>
      <c r="G299" s="150" t="s">
        <v>307</v>
      </c>
      <c r="H299" s="151">
        <v>17</v>
      </c>
      <c r="I299" s="152"/>
      <c r="J299" s="153">
        <f t="shared" si="40"/>
        <v>0</v>
      </c>
      <c r="K299" s="154"/>
      <c r="L299" s="30"/>
      <c r="M299" s="155" t="s">
        <v>1</v>
      </c>
      <c r="N299" s="54"/>
      <c r="O299" s="157">
        <f t="shared" si="41"/>
        <v>0</v>
      </c>
      <c r="P299" s="157">
        <v>0</v>
      </c>
      <c r="Q299" s="157">
        <f t="shared" si="42"/>
        <v>0</v>
      </c>
      <c r="R299" s="157">
        <v>1E-3</v>
      </c>
      <c r="S299" s="158">
        <f t="shared" si="43"/>
        <v>1.7000000000000001E-2</v>
      </c>
      <c r="T299" s="182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Q299" s="159" t="s">
        <v>286</v>
      </c>
      <c r="AS299" s="159" t="s">
        <v>240</v>
      </c>
      <c r="AT299" s="159" t="s">
        <v>89</v>
      </c>
      <c r="AX299" s="14" t="s">
        <v>237</v>
      </c>
      <c r="BD299" s="160" t="e">
        <f>IF(#REF!="základná",J299,0)</f>
        <v>#REF!</v>
      </c>
      <c r="BE299" s="160" t="e">
        <f>IF(#REF!="znížená",J299,0)</f>
        <v>#REF!</v>
      </c>
      <c r="BF299" s="160" t="e">
        <f>IF(#REF!="zákl. prenesená",J299,0)</f>
        <v>#REF!</v>
      </c>
      <c r="BG299" s="160" t="e">
        <f>IF(#REF!="zníž. prenesená",J299,0)</f>
        <v>#REF!</v>
      </c>
      <c r="BH299" s="160" t="e">
        <f>IF(#REF!="nulová",J299,0)</f>
        <v>#REF!</v>
      </c>
      <c r="BI299" s="14" t="s">
        <v>89</v>
      </c>
      <c r="BJ299" s="160">
        <f t="shared" si="44"/>
        <v>0</v>
      </c>
      <c r="BK299" s="14" t="s">
        <v>286</v>
      </c>
      <c r="BL299" s="159" t="s">
        <v>2271</v>
      </c>
    </row>
    <row r="300" spans="1:64" s="2" customFormat="1" ht="21.75" customHeight="1" x14ac:dyDescent="0.2">
      <c r="A300" s="182"/>
      <c r="B300" s="146"/>
      <c r="C300" s="147" t="s">
        <v>582</v>
      </c>
      <c r="D300" s="147" t="s">
        <v>240</v>
      </c>
      <c r="E300" s="148" t="s">
        <v>5042</v>
      </c>
      <c r="F300" s="149" t="s">
        <v>2272</v>
      </c>
      <c r="G300" s="150" t="s">
        <v>307</v>
      </c>
      <c r="H300" s="151">
        <v>4</v>
      </c>
      <c r="I300" s="152"/>
      <c r="J300" s="153">
        <f t="shared" si="40"/>
        <v>0</v>
      </c>
      <c r="K300" s="154"/>
      <c r="L300" s="30"/>
      <c r="M300" s="155" t="s">
        <v>1</v>
      </c>
      <c r="N300" s="54"/>
      <c r="O300" s="157">
        <f t="shared" si="41"/>
        <v>0</v>
      </c>
      <c r="P300" s="157">
        <v>0</v>
      </c>
      <c r="Q300" s="157">
        <f t="shared" si="42"/>
        <v>0</v>
      </c>
      <c r="R300" s="157">
        <v>2E-3</v>
      </c>
      <c r="S300" s="158">
        <f t="shared" si="43"/>
        <v>8.0000000000000002E-3</v>
      </c>
      <c r="T300" s="182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Q300" s="159" t="s">
        <v>286</v>
      </c>
      <c r="AS300" s="159" t="s">
        <v>240</v>
      </c>
      <c r="AT300" s="159" t="s">
        <v>89</v>
      </c>
      <c r="AX300" s="14" t="s">
        <v>237</v>
      </c>
      <c r="BD300" s="160" t="e">
        <f>IF(#REF!="základná",J300,0)</f>
        <v>#REF!</v>
      </c>
      <c r="BE300" s="160" t="e">
        <f>IF(#REF!="znížená",J300,0)</f>
        <v>#REF!</v>
      </c>
      <c r="BF300" s="160" t="e">
        <f>IF(#REF!="zákl. prenesená",J300,0)</f>
        <v>#REF!</v>
      </c>
      <c r="BG300" s="160" t="e">
        <f>IF(#REF!="zníž. prenesená",J300,0)</f>
        <v>#REF!</v>
      </c>
      <c r="BH300" s="160" t="e">
        <f>IF(#REF!="nulová",J300,0)</f>
        <v>#REF!</v>
      </c>
      <c r="BI300" s="14" t="s">
        <v>89</v>
      </c>
      <c r="BJ300" s="160">
        <f t="shared" si="44"/>
        <v>0</v>
      </c>
      <c r="BK300" s="14" t="s">
        <v>286</v>
      </c>
      <c r="BL300" s="159" t="s">
        <v>2273</v>
      </c>
    </row>
    <row r="301" spans="1:64" s="2" customFormat="1" ht="21.75" customHeight="1" x14ac:dyDescent="0.2">
      <c r="A301" s="182"/>
      <c r="B301" s="146"/>
      <c r="C301" s="147" t="s">
        <v>741</v>
      </c>
      <c r="D301" s="147" t="s">
        <v>240</v>
      </c>
      <c r="E301" s="148" t="s">
        <v>5043</v>
      </c>
      <c r="F301" s="149" t="s">
        <v>2274</v>
      </c>
      <c r="G301" s="150" t="s">
        <v>307</v>
      </c>
      <c r="H301" s="151">
        <v>3</v>
      </c>
      <c r="I301" s="152"/>
      <c r="J301" s="153">
        <f t="shared" si="40"/>
        <v>0</v>
      </c>
      <c r="K301" s="154"/>
      <c r="L301" s="30"/>
      <c r="M301" s="155" t="s">
        <v>1</v>
      </c>
      <c r="N301" s="54"/>
      <c r="O301" s="157">
        <f t="shared" si="41"/>
        <v>0</v>
      </c>
      <c r="P301" s="157">
        <v>0</v>
      </c>
      <c r="Q301" s="157">
        <f t="shared" si="42"/>
        <v>0</v>
      </c>
      <c r="R301" s="157">
        <v>0</v>
      </c>
      <c r="S301" s="158">
        <f t="shared" si="43"/>
        <v>0</v>
      </c>
      <c r="T301" s="182"/>
      <c r="U301" s="182"/>
      <c r="V301" s="182"/>
      <c r="W301" s="182"/>
      <c r="X301" s="182"/>
      <c r="Y301" s="182"/>
      <c r="Z301" s="182"/>
      <c r="AA301" s="182"/>
      <c r="AB301" s="182"/>
      <c r="AC301" s="182"/>
      <c r="AD301" s="182"/>
      <c r="AQ301" s="159" t="s">
        <v>286</v>
      </c>
      <c r="AS301" s="159" t="s">
        <v>240</v>
      </c>
      <c r="AT301" s="159" t="s">
        <v>89</v>
      </c>
      <c r="AX301" s="14" t="s">
        <v>237</v>
      </c>
      <c r="BD301" s="160" t="e">
        <f>IF(#REF!="základná",J301,0)</f>
        <v>#REF!</v>
      </c>
      <c r="BE301" s="160" t="e">
        <f>IF(#REF!="znížená",J301,0)</f>
        <v>#REF!</v>
      </c>
      <c r="BF301" s="160" t="e">
        <f>IF(#REF!="zákl. prenesená",J301,0)</f>
        <v>#REF!</v>
      </c>
      <c r="BG301" s="160" t="e">
        <f>IF(#REF!="zníž. prenesená",J301,0)</f>
        <v>#REF!</v>
      </c>
      <c r="BH301" s="160" t="e">
        <f>IF(#REF!="nulová",J301,0)</f>
        <v>#REF!</v>
      </c>
      <c r="BI301" s="14" t="s">
        <v>89</v>
      </c>
      <c r="BJ301" s="160">
        <f t="shared" si="44"/>
        <v>0</v>
      </c>
      <c r="BK301" s="14" t="s">
        <v>286</v>
      </c>
      <c r="BL301" s="159" t="s">
        <v>2275</v>
      </c>
    </row>
    <row r="302" spans="1:64" s="2" customFormat="1" ht="33" customHeight="1" x14ac:dyDescent="0.2">
      <c r="A302" s="182"/>
      <c r="B302" s="146"/>
      <c r="C302" s="161" t="s">
        <v>584</v>
      </c>
      <c r="D302" s="161" t="s">
        <v>310</v>
      </c>
      <c r="E302" s="162" t="s">
        <v>5044</v>
      </c>
      <c r="F302" s="163" t="s">
        <v>2276</v>
      </c>
      <c r="G302" s="164" t="s">
        <v>307</v>
      </c>
      <c r="H302" s="165">
        <v>3</v>
      </c>
      <c r="I302" s="166"/>
      <c r="J302" s="167">
        <f t="shared" si="40"/>
        <v>0</v>
      </c>
      <c r="K302" s="168"/>
      <c r="L302" s="169"/>
      <c r="M302" s="170" t="s">
        <v>1</v>
      </c>
      <c r="N302" s="54"/>
      <c r="O302" s="157">
        <f t="shared" si="41"/>
        <v>0</v>
      </c>
      <c r="P302" s="157">
        <v>2.5000000000000001E-2</v>
      </c>
      <c r="Q302" s="157">
        <f t="shared" si="42"/>
        <v>7.5000000000000011E-2</v>
      </c>
      <c r="R302" s="157">
        <v>0</v>
      </c>
      <c r="S302" s="158">
        <f t="shared" si="43"/>
        <v>0</v>
      </c>
      <c r="T302" s="182"/>
      <c r="U302" s="182"/>
      <c r="V302" s="182"/>
      <c r="W302" s="182"/>
      <c r="X302" s="182"/>
      <c r="Y302" s="182"/>
      <c r="Z302" s="182"/>
      <c r="AA302" s="182"/>
      <c r="AB302" s="182"/>
      <c r="AC302" s="182"/>
      <c r="AD302" s="182"/>
      <c r="AQ302" s="159" t="s">
        <v>312</v>
      </c>
      <c r="AS302" s="159" t="s">
        <v>310</v>
      </c>
      <c r="AT302" s="159" t="s">
        <v>89</v>
      </c>
      <c r="AX302" s="14" t="s">
        <v>237</v>
      </c>
      <c r="BD302" s="160" t="e">
        <f>IF(#REF!="základná",J302,0)</f>
        <v>#REF!</v>
      </c>
      <c r="BE302" s="160" t="e">
        <f>IF(#REF!="znížená",J302,0)</f>
        <v>#REF!</v>
      </c>
      <c r="BF302" s="160" t="e">
        <f>IF(#REF!="zákl. prenesená",J302,0)</f>
        <v>#REF!</v>
      </c>
      <c r="BG302" s="160" t="e">
        <f>IF(#REF!="zníž. prenesená",J302,0)</f>
        <v>#REF!</v>
      </c>
      <c r="BH302" s="160" t="e">
        <f>IF(#REF!="nulová",J302,0)</f>
        <v>#REF!</v>
      </c>
      <c r="BI302" s="14" t="s">
        <v>89</v>
      </c>
      <c r="BJ302" s="160">
        <f t="shared" si="44"/>
        <v>0</v>
      </c>
      <c r="BK302" s="14" t="s">
        <v>286</v>
      </c>
      <c r="BL302" s="159" t="s">
        <v>2277</v>
      </c>
    </row>
    <row r="303" spans="1:64" s="2" customFormat="1" ht="21.75" customHeight="1" x14ac:dyDescent="0.2">
      <c r="A303" s="182"/>
      <c r="B303" s="146"/>
      <c r="C303" s="147" t="s">
        <v>746</v>
      </c>
      <c r="D303" s="147" t="s">
        <v>240</v>
      </c>
      <c r="E303" s="148" t="s">
        <v>5045</v>
      </c>
      <c r="F303" s="149" t="s">
        <v>1564</v>
      </c>
      <c r="G303" s="150" t="s">
        <v>266</v>
      </c>
      <c r="H303" s="151">
        <v>0.54300000000000004</v>
      </c>
      <c r="I303" s="152"/>
      <c r="J303" s="153">
        <f t="shared" si="40"/>
        <v>0</v>
      </c>
      <c r="K303" s="154"/>
      <c r="L303" s="30"/>
      <c r="M303" s="155" t="s">
        <v>1</v>
      </c>
      <c r="N303" s="54"/>
      <c r="O303" s="157">
        <f t="shared" si="41"/>
        <v>0</v>
      </c>
      <c r="P303" s="157">
        <v>0</v>
      </c>
      <c r="Q303" s="157">
        <f t="shared" si="42"/>
        <v>0</v>
      </c>
      <c r="R303" s="157">
        <v>0</v>
      </c>
      <c r="S303" s="158">
        <f t="shared" si="43"/>
        <v>0</v>
      </c>
      <c r="T303" s="182"/>
      <c r="U303" s="182"/>
      <c r="V303" s="182"/>
      <c r="W303" s="182"/>
      <c r="X303" s="182"/>
      <c r="Y303" s="182"/>
      <c r="Z303" s="182"/>
      <c r="AA303" s="182"/>
      <c r="AB303" s="182"/>
      <c r="AC303" s="182"/>
      <c r="AD303" s="182"/>
      <c r="AQ303" s="159" t="s">
        <v>286</v>
      </c>
      <c r="AS303" s="159" t="s">
        <v>240</v>
      </c>
      <c r="AT303" s="159" t="s">
        <v>89</v>
      </c>
      <c r="AX303" s="14" t="s">
        <v>237</v>
      </c>
      <c r="BD303" s="160" t="e">
        <f>IF(#REF!="základná",J303,0)</f>
        <v>#REF!</v>
      </c>
      <c r="BE303" s="160" t="e">
        <f>IF(#REF!="znížená",J303,0)</f>
        <v>#REF!</v>
      </c>
      <c r="BF303" s="160" t="e">
        <f>IF(#REF!="zákl. prenesená",J303,0)</f>
        <v>#REF!</v>
      </c>
      <c r="BG303" s="160" t="e">
        <f>IF(#REF!="zníž. prenesená",J303,0)</f>
        <v>#REF!</v>
      </c>
      <c r="BH303" s="160" t="e">
        <f>IF(#REF!="nulová",J303,0)</f>
        <v>#REF!</v>
      </c>
      <c r="BI303" s="14" t="s">
        <v>89</v>
      </c>
      <c r="BJ303" s="160">
        <f t="shared" si="44"/>
        <v>0</v>
      </c>
      <c r="BK303" s="14" t="s">
        <v>286</v>
      </c>
      <c r="BL303" s="159" t="s">
        <v>2278</v>
      </c>
    </row>
    <row r="304" spans="1:64" s="12" customFormat="1" ht="22.95" customHeight="1" x14ac:dyDescent="0.25">
      <c r="B304" s="134"/>
      <c r="D304" s="135" t="s">
        <v>76</v>
      </c>
      <c r="E304" s="144" t="s">
        <v>5046</v>
      </c>
      <c r="F304" s="144" t="s">
        <v>1566</v>
      </c>
      <c r="I304" s="137"/>
      <c r="J304" s="145">
        <f>BJ304</f>
        <v>0</v>
      </c>
      <c r="L304" s="134"/>
      <c r="M304" s="138"/>
      <c r="N304" s="139"/>
      <c r="O304" s="140">
        <f>SUM(O305:O311)</f>
        <v>0</v>
      </c>
      <c r="P304" s="139"/>
      <c r="Q304" s="140">
        <f>SUM(Q305:Q311)</f>
        <v>2.5169999999999998E-2</v>
      </c>
      <c r="R304" s="139"/>
      <c r="S304" s="141">
        <f>SUM(S305:S311)</f>
        <v>0</v>
      </c>
      <c r="AQ304" s="135" t="s">
        <v>89</v>
      </c>
      <c r="AS304" s="142" t="s">
        <v>76</v>
      </c>
      <c r="AT304" s="142" t="s">
        <v>83</v>
      </c>
      <c r="AX304" s="135" t="s">
        <v>237</v>
      </c>
      <c r="BJ304" s="143">
        <f>SUM(BJ305:BJ311)</f>
        <v>0</v>
      </c>
    </row>
    <row r="305" spans="1:64" s="2" customFormat="1" ht="21.75" customHeight="1" x14ac:dyDescent="0.2">
      <c r="A305" s="182"/>
      <c r="B305" s="146"/>
      <c r="C305" s="147" t="s">
        <v>586</v>
      </c>
      <c r="D305" s="147" t="s">
        <v>240</v>
      </c>
      <c r="E305" s="148" t="s">
        <v>5047</v>
      </c>
      <c r="F305" s="149" t="s">
        <v>2279</v>
      </c>
      <c r="G305" s="150" t="s">
        <v>307</v>
      </c>
      <c r="H305" s="151">
        <v>2</v>
      </c>
      <c r="I305" s="152"/>
      <c r="J305" s="153">
        <f t="shared" ref="J305:J311" si="45">ROUND(I305*H305,2)</f>
        <v>0</v>
      </c>
      <c r="K305" s="154"/>
      <c r="L305" s="30"/>
      <c r="M305" s="155" t="s">
        <v>1</v>
      </c>
      <c r="N305" s="54"/>
      <c r="O305" s="157">
        <f t="shared" ref="O305:O311" si="46">N305*H305</f>
        <v>0</v>
      </c>
      <c r="P305" s="157">
        <v>1.0000000000000001E-5</v>
      </c>
      <c r="Q305" s="157">
        <f t="shared" ref="Q305:Q311" si="47">P305*H305</f>
        <v>2.0000000000000002E-5</v>
      </c>
      <c r="R305" s="157">
        <v>0</v>
      </c>
      <c r="S305" s="158">
        <f t="shared" ref="S305:S311" si="48">R305*H305</f>
        <v>0</v>
      </c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Q305" s="159" t="s">
        <v>286</v>
      </c>
      <c r="AS305" s="159" t="s">
        <v>240</v>
      </c>
      <c r="AT305" s="159" t="s">
        <v>89</v>
      </c>
      <c r="AX305" s="14" t="s">
        <v>237</v>
      </c>
      <c r="BD305" s="160" t="e">
        <f>IF(#REF!="základná",J305,0)</f>
        <v>#REF!</v>
      </c>
      <c r="BE305" s="160" t="e">
        <f>IF(#REF!="znížená",J305,0)</f>
        <v>#REF!</v>
      </c>
      <c r="BF305" s="160" t="e">
        <f>IF(#REF!="zákl. prenesená",J305,0)</f>
        <v>#REF!</v>
      </c>
      <c r="BG305" s="160" t="e">
        <f>IF(#REF!="zníž. prenesená",J305,0)</f>
        <v>#REF!</v>
      </c>
      <c r="BH305" s="160" t="e">
        <f>IF(#REF!="nulová",J305,0)</f>
        <v>#REF!</v>
      </c>
      <c r="BI305" s="14" t="s">
        <v>89</v>
      </c>
      <c r="BJ305" s="160">
        <f t="shared" ref="BJ305:BJ311" si="49">ROUND(I305*H305,2)</f>
        <v>0</v>
      </c>
      <c r="BK305" s="14" t="s">
        <v>286</v>
      </c>
      <c r="BL305" s="159" t="s">
        <v>2280</v>
      </c>
    </row>
    <row r="306" spans="1:64" s="2" customFormat="1" ht="21.75" customHeight="1" x14ac:dyDescent="0.2">
      <c r="A306" s="182"/>
      <c r="B306" s="146"/>
      <c r="C306" s="161" t="s">
        <v>750</v>
      </c>
      <c r="D306" s="161" t="s">
        <v>310</v>
      </c>
      <c r="E306" s="162" t="s">
        <v>5048</v>
      </c>
      <c r="F306" s="163" t="s">
        <v>2281</v>
      </c>
      <c r="G306" s="164" t="s">
        <v>307</v>
      </c>
      <c r="H306" s="165">
        <v>2</v>
      </c>
      <c r="I306" s="166"/>
      <c r="J306" s="167">
        <f t="shared" si="45"/>
        <v>0</v>
      </c>
      <c r="K306" s="168"/>
      <c r="L306" s="169"/>
      <c r="M306" s="170" t="s">
        <v>1</v>
      </c>
      <c r="N306" s="54"/>
      <c r="O306" s="157">
        <f t="shared" si="46"/>
        <v>0</v>
      </c>
      <c r="P306" s="157">
        <v>2.0000000000000001E-4</v>
      </c>
      <c r="Q306" s="157">
        <f t="shared" si="47"/>
        <v>4.0000000000000002E-4</v>
      </c>
      <c r="R306" s="157">
        <v>0</v>
      </c>
      <c r="S306" s="158">
        <f t="shared" si="48"/>
        <v>0</v>
      </c>
      <c r="T306" s="182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Q306" s="159" t="s">
        <v>312</v>
      </c>
      <c r="AS306" s="159" t="s">
        <v>310</v>
      </c>
      <c r="AT306" s="159" t="s">
        <v>89</v>
      </c>
      <c r="AX306" s="14" t="s">
        <v>237</v>
      </c>
      <c r="BD306" s="160" t="e">
        <f>IF(#REF!="základná",J306,0)</f>
        <v>#REF!</v>
      </c>
      <c r="BE306" s="160" t="e">
        <f>IF(#REF!="znížená",J306,0)</f>
        <v>#REF!</v>
      </c>
      <c r="BF306" s="160" t="e">
        <f>IF(#REF!="zákl. prenesená",J306,0)</f>
        <v>#REF!</v>
      </c>
      <c r="BG306" s="160" t="e">
        <f>IF(#REF!="zníž. prenesená",J306,0)</f>
        <v>#REF!</v>
      </c>
      <c r="BH306" s="160" t="e">
        <f>IF(#REF!="nulová",J306,0)</f>
        <v>#REF!</v>
      </c>
      <c r="BI306" s="14" t="s">
        <v>89</v>
      </c>
      <c r="BJ306" s="160">
        <f t="shared" si="49"/>
        <v>0</v>
      </c>
      <c r="BK306" s="14" t="s">
        <v>286</v>
      </c>
      <c r="BL306" s="159" t="s">
        <v>2282</v>
      </c>
    </row>
    <row r="307" spans="1:64" s="2" customFormat="1" ht="21.75" customHeight="1" x14ac:dyDescent="0.2">
      <c r="A307" s="182"/>
      <c r="B307" s="146"/>
      <c r="C307" s="147" t="s">
        <v>588</v>
      </c>
      <c r="D307" s="147" t="s">
        <v>240</v>
      </c>
      <c r="E307" s="148" t="s">
        <v>5049</v>
      </c>
      <c r="F307" s="149" t="s">
        <v>2283</v>
      </c>
      <c r="G307" s="150" t="s">
        <v>307</v>
      </c>
      <c r="H307" s="151">
        <v>4</v>
      </c>
      <c r="I307" s="152"/>
      <c r="J307" s="153">
        <f t="shared" si="45"/>
        <v>0</v>
      </c>
      <c r="K307" s="154"/>
      <c r="L307" s="30"/>
      <c r="M307" s="155" t="s">
        <v>1</v>
      </c>
      <c r="N307" s="54"/>
      <c r="O307" s="157">
        <f t="shared" si="46"/>
        <v>0</v>
      </c>
      <c r="P307" s="157">
        <v>0</v>
      </c>
      <c r="Q307" s="157">
        <f t="shared" si="47"/>
        <v>0</v>
      </c>
      <c r="R307" s="157">
        <v>0</v>
      </c>
      <c r="S307" s="158">
        <f t="shared" si="48"/>
        <v>0</v>
      </c>
      <c r="T307" s="182"/>
      <c r="U307" s="182"/>
      <c r="V307" s="182"/>
      <c r="W307" s="182"/>
      <c r="X307" s="182"/>
      <c r="Y307" s="182"/>
      <c r="Z307" s="182"/>
      <c r="AA307" s="182"/>
      <c r="AB307" s="182"/>
      <c r="AC307" s="182"/>
      <c r="AD307" s="182"/>
      <c r="AQ307" s="159" t="s">
        <v>286</v>
      </c>
      <c r="AS307" s="159" t="s">
        <v>240</v>
      </c>
      <c r="AT307" s="159" t="s">
        <v>89</v>
      </c>
      <c r="AX307" s="14" t="s">
        <v>237</v>
      </c>
      <c r="BD307" s="160" t="e">
        <f>IF(#REF!="základná",J307,0)</f>
        <v>#REF!</v>
      </c>
      <c r="BE307" s="160" t="e">
        <f>IF(#REF!="znížená",J307,0)</f>
        <v>#REF!</v>
      </c>
      <c r="BF307" s="160" t="e">
        <f>IF(#REF!="zákl. prenesená",J307,0)</f>
        <v>#REF!</v>
      </c>
      <c r="BG307" s="160" t="e">
        <f>IF(#REF!="zníž. prenesená",J307,0)</f>
        <v>#REF!</v>
      </c>
      <c r="BH307" s="160" t="e">
        <f>IF(#REF!="nulová",J307,0)</f>
        <v>#REF!</v>
      </c>
      <c r="BI307" s="14" t="s">
        <v>89</v>
      </c>
      <c r="BJ307" s="160">
        <f t="shared" si="49"/>
        <v>0</v>
      </c>
      <c r="BK307" s="14" t="s">
        <v>286</v>
      </c>
      <c r="BL307" s="159" t="s">
        <v>2284</v>
      </c>
    </row>
    <row r="308" spans="1:64" s="2" customFormat="1" ht="21.75" customHeight="1" x14ac:dyDescent="0.2">
      <c r="A308" s="182"/>
      <c r="B308" s="146"/>
      <c r="C308" s="161" t="s">
        <v>755</v>
      </c>
      <c r="D308" s="161" t="s">
        <v>310</v>
      </c>
      <c r="E308" s="162" t="s">
        <v>5050</v>
      </c>
      <c r="F308" s="163" t="s">
        <v>2285</v>
      </c>
      <c r="G308" s="164" t="s">
        <v>307</v>
      </c>
      <c r="H308" s="165">
        <v>1</v>
      </c>
      <c r="I308" s="166"/>
      <c r="J308" s="167">
        <f t="shared" si="45"/>
        <v>0</v>
      </c>
      <c r="K308" s="168"/>
      <c r="L308" s="169"/>
      <c r="M308" s="170" t="s">
        <v>1</v>
      </c>
      <c r="N308" s="54"/>
      <c r="O308" s="157">
        <f t="shared" si="46"/>
        <v>0</v>
      </c>
      <c r="P308" s="157">
        <v>4.0499999999999998E-3</v>
      </c>
      <c r="Q308" s="157">
        <f t="shared" si="47"/>
        <v>4.0499999999999998E-3</v>
      </c>
      <c r="R308" s="157">
        <v>0</v>
      </c>
      <c r="S308" s="158">
        <f t="shared" si="48"/>
        <v>0</v>
      </c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Q308" s="159" t="s">
        <v>312</v>
      </c>
      <c r="AS308" s="159" t="s">
        <v>310</v>
      </c>
      <c r="AT308" s="159" t="s">
        <v>89</v>
      </c>
      <c r="AX308" s="14" t="s">
        <v>237</v>
      </c>
      <c r="BD308" s="160" t="e">
        <f>IF(#REF!="základná",J308,0)</f>
        <v>#REF!</v>
      </c>
      <c r="BE308" s="160" t="e">
        <f>IF(#REF!="znížená",J308,0)</f>
        <v>#REF!</v>
      </c>
      <c r="BF308" s="160" t="e">
        <f>IF(#REF!="zákl. prenesená",J308,0)</f>
        <v>#REF!</v>
      </c>
      <c r="BG308" s="160" t="e">
        <f>IF(#REF!="zníž. prenesená",J308,0)</f>
        <v>#REF!</v>
      </c>
      <c r="BH308" s="160" t="e">
        <f>IF(#REF!="nulová",J308,0)</f>
        <v>#REF!</v>
      </c>
      <c r="BI308" s="14" t="s">
        <v>89</v>
      </c>
      <c r="BJ308" s="160">
        <f t="shared" si="49"/>
        <v>0</v>
      </c>
      <c r="BK308" s="14" t="s">
        <v>286</v>
      </c>
      <c r="BL308" s="159" t="s">
        <v>2286</v>
      </c>
    </row>
    <row r="309" spans="1:64" s="2" customFormat="1" ht="21.75" customHeight="1" x14ac:dyDescent="0.2">
      <c r="A309" s="182"/>
      <c r="B309" s="146"/>
      <c r="C309" s="161" t="s">
        <v>590</v>
      </c>
      <c r="D309" s="161" t="s">
        <v>310</v>
      </c>
      <c r="E309" s="162" t="s">
        <v>5051</v>
      </c>
      <c r="F309" s="163" t="s">
        <v>2287</v>
      </c>
      <c r="G309" s="164" t="s">
        <v>307</v>
      </c>
      <c r="H309" s="165">
        <v>1</v>
      </c>
      <c r="I309" s="166"/>
      <c r="J309" s="167">
        <f t="shared" si="45"/>
        <v>0</v>
      </c>
      <c r="K309" s="168"/>
      <c r="L309" s="169"/>
      <c r="M309" s="170" t="s">
        <v>1</v>
      </c>
      <c r="N309" s="54"/>
      <c r="O309" s="157">
        <f t="shared" si="46"/>
        <v>0</v>
      </c>
      <c r="P309" s="157">
        <v>4.4999999999999997E-3</v>
      </c>
      <c r="Q309" s="157">
        <f t="shared" si="47"/>
        <v>4.4999999999999997E-3</v>
      </c>
      <c r="R309" s="157">
        <v>0</v>
      </c>
      <c r="S309" s="158">
        <f t="shared" si="48"/>
        <v>0</v>
      </c>
      <c r="T309" s="182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Q309" s="159" t="s">
        <v>312</v>
      </c>
      <c r="AS309" s="159" t="s">
        <v>310</v>
      </c>
      <c r="AT309" s="159" t="s">
        <v>89</v>
      </c>
      <c r="AX309" s="14" t="s">
        <v>237</v>
      </c>
      <c r="BD309" s="160" t="e">
        <f>IF(#REF!="základná",J309,0)</f>
        <v>#REF!</v>
      </c>
      <c r="BE309" s="160" t="e">
        <f>IF(#REF!="znížená",J309,0)</f>
        <v>#REF!</v>
      </c>
      <c r="BF309" s="160" t="e">
        <f>IF(#REF!="zákl. prenesená",J309,0)</f>
        <v>#REF!</v>
      </c>
      <c r="BG309" s="160" t="e">
        <f>IF(#REF!="zníž. prenesená",J309,0)</f>
        <v>#REF!</v>
      </c>
      <c r="BH309" s="160" t="e">
        <f>IF(#REF!="nulová",J309,0)</f>
        <v>#REF!</v>
      </c>
      <c r="BI309" s="14" t="s">
        <v>89</v>
      </c>
      <c r="BJ309" s="160">
        <f t="shared" si="49"/>
        <v>0</v>
      </c>
      <c r="BK309" s="14" t="s">
        <v>286</v>
      </c>
      <c r="BL309" s="159" t="s">
        <v>2288</v>
      </c>
    </row>
    <row r="310" spans="1:64" s="2" customFormat="1" ht="21.75" customHeight="1" x14ac:dyDescent="0.2">
      <c r="A310" s="182"/>
      <c r="B310" s="146"/>
      <c r="C310" s="161" t="s">
        <v>760</v>
      </c>
      <c r="D310" s="161" t="s">
        <v>310</v>
      </c>
      <c r="E310" s="162" t="s">
        <v>5052</v>
      </c>
      <c r="F310" s="163" t="s">
        <v>2289</v>
      </c>
      <c r="G310" s="164" t="s">
        <v>307</v>
      </c>
      <c r="H310" s="165">
        <v>2</v>
      </c>
      <c r="I310" s="166"/>
      <c r="J310" s="167">
        <f t="shared" si="45"/>
        <v>0</v>
      </c>
      <c r="K310" s="168"/>
      <c r="L310" s="169"/>
      <c r="M310" s="170" t="s">
        <v>1</v>
      </c>
      <c r="N310" s="54"/>
      <c r="O310" s="157">
        <f t="shared" si="46"/>
        <v>0</v>
      </c>
      <c r="P310" s="157">
        <v>8.0999999999999996E-3</v>
      </c>
      <c r="Q310" s="157">
        <f t="shared" si="47"/>
        <v>1.6199999999999999E-2</v>
      </c>
      <c r="R310" s="157">
        <v>0</v>
      </c>
      <c r="S310" s="158">
        <f t="shared" si="48"/>
        <v>0</v>
      </c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Q310" s="159" t="s">
        <v>312</v>
      </c>
      <c r="AS310" s="159" t="s">
        <v>310</v>
      </c>
      <c r="AT310" s="159" t="s">
        <v>89</v>
      </c>
      <c r="AX310" s="14" t="s">
        <v>237</v>
      </c>
      <c r="BD310" s="160" t="e">
        <f>IF(#REF!="základná",J310,0)</f>
        <v>#REF!</v>
      </c>
      <c r="BE310" s="160" t="e">
        <f>IF(#REF!="znížená",J310,0)</f>
        <v>#REF!</v>
      </c>
      <c r="BF310" s="160" t="e">
        <f>IF(#REF!="zákl. prenesená",J310,0)</f>
        <v>#REF!</v>
      </c>
      <c r="BG310" s="160" t="e">
        <f>IF(#REF!="zníž. prenesená",J310,0)</f>
        <v>#REF!</v>
      </c>
      <c r="BH310" s="160" t="e">
        <f>IF(#REF!="nulová",J310,0)</f>
        <v>#REF!</v>
      </c>
      <c r="BI310" s="14" t="s">
        <v>89</v>
      </c>
      <c r="BJ310" s="160">
        <f t="shared" si="49"/>
        <v>0</v>
      </c>
      <c r="BK310" s="14" t="s">
        <v>286</v>
      </c>
      <c r="BL310" s="159" t="s">
        <v>2290</v>
      </c>
    </row>
    <row r="311" spans="1:64" s="2" customFormat="1" ht="21.75" customHeight="1" x14ac:dyDescent="0.2">
      <c r="A311" s="182"/>
      <c r="B311" s="146"/>
      <c r="C311" s="147" t="s">
        <v>592</v>
      </c>
      <c r="D311" s="147" t="s">
        <v>240</v>
      </c>
      <c r="E311" s="148" t="s">
        <v>5053</v>
      </c>
      <c r="F311" s="149" t="s">
        <v>1591</v>
      </c>
      <c r="G311" s="150" t="s">
        <v>266</v>
      </c>
      <c r="H311" s="151">
        <v>2.5000000000000001E-2</v>
      </c>
      <c r="I311" s="152"/>
      <c r="J311" s="153">
        <f t="shared" si="45"/>
        <v>0</v>
      </c>
      <c r="K311" s="154"/>
      <c r="L311" s="30"/>
      <c r="M311" s="155" t="s">
        <v>1</v>
      </c>
      <c r="N311" s="54"/>
      <c r="O311" s="157">
        <f t="shared" si="46"/>
        <v>0</v>
      </c>
      <c r="P311" s="157">
        <v>0</v>
      </c>
      <c r="Q311" s="157">
        <f t="shared" si="47"/>
        <v>0</v>
      </c>
      <c r="R311" s="157">
        <v>0</v>
      </c>
      <c r="S311" s="158">
        <f t="shared" si="48"/>
        <v>0</v>
      </c>
      <c r="T311" s="182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Q311" s="159" t="s">
        <v>286</v>
      </c>
      <c r="AS311" s="159" t="s">
        <v>240</v>
      </c>
      <c r="AT311" s="159" t="s">
        <v>89</v>
      </c>
      <c r="AX311" s="14" t="s">
        <v>237</v>
      </c>
      <c r="BD311" s="160" t="e">
        <f>IF(#REF!="základná",J311,0)</f>
        <v>#REF!</v>
      </c>
      <c r="BE311" s="160" t="e">
        <f>IF(#REF!="znížená",J311,0)</f>
        <v>#REF!</v>
      </c>
      <c r="BF311" s="160" t="e">
        <f>IF(#REF!="zákl. prenesená",J311,0)</f>
        <v>#REF!</v>
      </c>
      <c r="BG311" s="160" t="e">
        <f>IF(#REF!="zníž. prenesená",J311,0)</f>
        <v>#REF!</v>
      </c>
      <c r="BH311" s="160" t="e">
        <f>IF(#REF!="nulová",J311,0)</f>
        <v>#REF!</v>
      </c>
      <c r="BI311" s="14" t="s">
        <v>89</v>
      </c>
      <c r="BJ311" s="160">
        <f t="shared" si="49"/>
        <v>0</v>
      </c>
      <c r="BK311" s="14" t="s">
        <v>286</v>
      </c>
      <c r="BL311" s="159" t="s">
        <v>2291</v>
      </c>
    </row>
    <row r="312" spans="1:64" s="12" customFormat="1" ht="22.95" customHeight="1" x14ac:dyDescent="0.25">
      <c r="B312" s="134"/>
      <c r="D312" s="135" t="s">
        <v>76</v>
      </c>
      <c r="E312" s="144" t="s">
        <v>5054</v>
      </c>
      <c r="F312" s="144" t="s">
        <v>2292</v>
      </c>
      <c r="I312" s="137"/>
      <c r="J312" s="145">
        <f>BJ312</f>
        <v>0</v>
      </c>
      <c r="L312" s="134"/>
      <c r="M312" s="138"/>
      <c r="N312" s="139"/>
      <c r="O312" s="140">
        <f>SUM(O313:O319)</f>
        <v>0</v>
      </c>
      <c r="P312" s="139"/>
      <c r="Q312" s="140">
        <f>SUM(Q313:Q319)</f>
        <v>1.9199999999999998E-2</v>
      </c>
      <c r="R312" s="139"/>
      <c r="S312" s="141">
        <f>SUM(S313:S319)</f>
        <v>1.8269039999999999</v>
      </c>
      <c r="AQ312" s="135" t="s">
        <v>89</v>
      </c>
      <c r="AS312" s="142" t="s">
        <v>76</v>
      </c>
      <c r="AT312" s="142" t="s">
        <v>83</v>
      </c>
      <c r="AX312" s="135" t="s">
        <v>237</v>
      </c>
      <c r="BJ312" s="143">
        <f>SUM(BJ313:BJ319)</f>
        <v>0</v>
      </c>
    </row>
    <row r="313" spans="1:64" s="2" customFormat="1" ht="21.75" customHeight="1" x14ac:dyDescent="0.2">
      <c r="A313" s="182"/>
      <c r="B313" s="146"/>
      <c r="C313" s="147" t="s">
        <v>765</v>
      </c>
      <c r="D313" s="189" t="s">
        <v>240</v>
      </c>
      <c r="E313" s="148" t="s">
        <v>5055</v>
      </c>
      <c r="F313" s="149" t="s">
        <v>5056</v>
      </c>
      <c r="G313" s="150" t="s">
        <v>307</v>
      </c>
      <c r="H313" s="151">
        <v>4</v>
      </c>
      <c r="I313" s="152"/>
      <c r="J313" s="153">
        <f t="shared" ref="J313:J319" si="50">ROUND(I313*H313,2)</f>
        <v>0</v>
      </c>
      <c r="K313" s="154"/>
      <c r="L313" s="30"/>
      <c r="M313" s="155" t="s">
        <v>1</v>
      </c>
      <c r="N313" s="54"/>
      <c r="O313" s="157">
        <f t="shared" ref="O313:O319" si="51">N313*H313</f>
        <v>0</v>
      </c>
      <c r="P313" s="157">
        <v>0</v>
      </c>
      <c r="Q313" s="157">
        <f t="shared" ref="Q313:Q319" si="52">P313*H313</f>
        <v>0</v>
      </c>
      <c r="R313" s="157">
        <v>0</v>
      </c>
      <c r="S313" s="158">
        <f t="shared" ref="S313:S319" si="53">R313*H313</f>
        <v>0</v>
      </c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Q313" s="159" t="s">
        <v>286</v>
      </c>
      <c r="AS313" s="159" t="s">
        <v>240</v>
      </c>
      <c r="AT313" s="159" t="s">
        <v>89</v>
      </c>
      <c r="AX313" s="14" t="s">
        <v>237</v>
      </c>
      <c r="BD313" s="160" t="e">
        <f>IF(#REF!="základná",J313,0)</f>
        <v>#REF!</v>
      </c>
      <c r="BE313" s="160" t="e">
        <f>IF(#REF!="znížená",J313,0)</f>
        <v>#REF!</v>
      </c>
      <c r="BF313" s="160" t="e">
        <f>IF(#REF!="zákl. prenesená",J313,0)</f>
        <v>#REF!</v>
      </c>
      <c r="BG313" s="160" t="e">
        <f>IF(#REF!="zníž. prenesená",J313,0)</f>
        <v>#REF!</v>
      </c>
      <c r="BH313" s="160" t="e">
        <f>IF(#REF!="nulová",J313,0)</f>
        <v>#REF!</v>
      </c>
      <c r="BI313" s="14" t="s">
        <v>89</v>
      </c>
      <c r="BJ313" s="160">
        <f t="shared" ref="BJ313:BJ319" si="54">ROUND(I313*H313,2)</f>
        <v>0</v>
      </c>
      <c r="BK313" s="14" t="s">
        <v>286</v>
      </c>
      <c r="BL313" s="159" t="s">
        <v>5057</v>
      </c>
    </row>
    <row r="314" spans="1:64" s="2" customFormat="1" ht="16.5" customHeight="1" x14ac:dyDescent="0.2">
      <c r="A314" s="182"/>
      <c r="B314" s="146"/>
      <c r="C314" s="161" t="s">
        <v>594</v>
      </c>
      <c r="D314" s="190" t="s">
        <v>310</v>
      </c>
      <c r="E314" s="162" t="s">
        <v>5058</v>
      </c>
      <c r="F314" s="163" t="s">
        <v>5059</v>
      </c>
      <c r="G314" s="164" t="s">
        <v>307</v>
      </c>
      <c r="H314" s="165">
        <v>4</v>
      </c>
      <c r="I314" s="166"/>
      <c r="J314" s="167">
        <f t="shared" si="50"/>
        <v>0</v>
      </c>
      <c r="K314" s="168"/>
      <c r="L314" s="169"/>
      <c r="M314" s="170" t="s">
        <v>1</v>
      </c>
      <c r="N314" s="54"/>
      <c r="O314" s="157">
        <f t="shared" si="51"/>
        <v>0</v>
      </c>
      <c r="P314" s="157">
        <v>4.7999999999999996E-3</v>
      </c>
      <c r="Q314" s="157">
        <f t="shared" si="52"/>
        <v>1.9199999999999998E-2</v>
      </c>
      <c r="R314" s="157">
        <v>0</v>
      </c>
      <c r="S314" s="158">
        <f t="shared" si="53"/>
        <v>0</v>
      </c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Q314" s="159" t="s">
        <v>312</v>
      </c>
      <c r="AS314" s="159" t="s">
        <v>310</v>
      </c>
      <c r="AT314" s="159" t="s">
        <v>89</v>
      </c>
      <c r="AX314" s="14" t="s">
        <v>237</v>
      </c>
      <c r="BD314" s="160" t="e">
        <f>IF(#REF!="základná",J314,0)</f>
        <v>#REF!</v>
      </c>
      <c r="BE314" s="160" t="e">
        <f>IF(#REF!="znížená",J314,0)</f>
        <v>#REF!</v>
      </c>
      <c r="BF314" s="160" t="e">
        <f>IF(#REF!="zákl. prenesená",J314,0)</f>
        <v>#REF!</v>
      </c>
      <c r="BG314" s="160" t="e">
        <f>IF(#REF!="zníž. prenesená",J314,0)</f>
        <v>#REF!</v>
      </c>
      <c r="BH314" s="160" t="e">
        <f>IF(#REF!="nulová",J314,0)</f>
        <v>#REF!</v>
      </c>
      <c r="BI314" s="14" t="s">
        <v>89</v>
      </c>
      <c r="BJ314" s="160">
        <f t="shared" si="54"/>
        <v>0</v>
      </c>
      <c r="BK314" s="14" t="s">
        <v>286</v>
      </c>
      <c r="BL314" s="159" t="s">
        <v>5060</v>
      </c>
    </row>
    <row r="315" spans="1:64" s="2" customFormat="1" ht="21.75" customHeight="1" x14ac:dyDescent="0.2">
      <c r="A315" s="182"/>
      <c r="B315" s="146"/>
      <c r="C315" s="147" t="s">
        <v>770</v>
      </c>
      <c r="D315" s="147" t="s">
        <v>240</v>
      </c>
      <c r="E315" s="148" t="s">
        <v>5061</v>
      </c>
      <c r="F315" s="149" t="s">
        <v>2293</v>
      </c>
      <c r="G315" s="150" t="s">
        <v>242</v>
      </c>
      <c r="H315" s="151">
        <v>108</v>
      </c>
      <c r="I315" s="152"/>
      <c r="J315" s="153">
        <f t="shared" si="50"/>
        <v>0</v>
      </c>
      <c r="K315" s="154"/>
      <c r="L315" s="30"/>
      <c r="M315" s="155" t="s">
        <v>1</v>
      </c>
      <c r="N315" s="54"/>
      <c r="O315" s="157">
        <f t="shared" si="51"/>
        <v>0</v>
      </c>
      <c r="P315" s="157">
        <v>0</v>
      </c>
      <c r="Q315" s="157">
        <f t="shared" si="52"/>
        <v>0</v>
      </c>
      <c r="R315" s="157">
        <v>1.01E-2</v>
      </c>
      <c r="S315" s="158">
        <f t="shared" si="53"/>
        <v>1.0908</v>
      </c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Q315" s="159" t="s">
        <v>286</v>
      </c>
      <c r="AS315" s="159" t="s">
        <v>240</v>
      </c>
      <c r="AT315" s="159" t="s">
        <v>89</v>
      </c>
      <c r="AX315" s="14" t="s">
        <v>237</v>
      </c>
      <c r="BD315" s="160" t="e">
        <f>IF(#REF!="základná",J315,0)</f>
        <v>#REF!</v>
      </c>
      <c r="BE315" s="160" t="e">
        <f>IF(#REF!="znížená",J315,0)</f>
        <v>#REF!</v>
      </c>
      <c r="BF315" s="160" t="e">
        <f>IF(#REF!="zákl. prenesená",J315,0)</f>
        <v>#REF!</v>
      </c>
      <c r="BG315" s="160" t="e">
        <f>IF(#REF!="zníž. prenesená",J315,0)</f>
        <v>#REF!</v>
      </c>
      <c r="BH315" s="160" t="e">
        <f>IF(#REF!="nulová",J315,0)</f>
        <v>#REF!</v>
      </c>
      <c r="BI315" s="14" t="s">
        <v>89</v>
      </c>
      <c r="BJ315" s="160">
        <f t="shared" si="54"/>
        <v>0</v>
      </c>
      <c r="BK315" s="14" t="s">
        <v>286</v>
      </c>
      <c r="BL315" s="159" t="s">
        <v>2294</v>
      </c>
    </row>
    <row r="316" spans="1:64" s="2" customFormat="1" ht="21.75" customHeight="1" x14ac:dyDescent="0.2">
      <c r="A316" s="182"/>
      <c r="B316" s="146"/>
      <c r="C316" s="147" t="s">
        <v>596</v>
      </c>
      <c r="D316" s="147" t="s">
        <v>240</v>
      </c>
      <c r="E316" s="148" t="s">
        <v>5062</v>
      </c>
      <c r="F316" s="149" t="s">
        <v>2295</v>
      </c>
      <c r="G316" s="150" t="s">
        <v>242</v>
      </c>
      <c r="H316" s="151">
        <v>47.04</v>
      </c>
      <c r="I316" s="152"/>
      <c r="J316" s="153">
        <f t="shared" si="50"/>
        <v>0</v>
      </c>
      <c r="K316" s="154"/>
      <c r="L316" s="30"/>
      <c r="M316" s="155" t="s">
        <v>1</v>
      </c>
      <c r="N316" s="54"/>
      <c r="O316" s="157">
        <f t="shared" si="51"/>
        <v>0</v>
      </c>
      <c r="P316" s="157">
        <v>0</v>
      </c>
      <c r="Q316" s="157">
        <f t="shared" si="52"/>
        <v>0</v>
      </c>
      <c r="R316" s="157">
        <v>1.01E-2</v>
      </c>
      <c r="S316" s="158">
        <f t="shared" si="53"/>
        <v>0.47510399999999997</v>
      </c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Q316" s="159" t="s">
        <v>286</v>
      </c>
      <c r="AS316" s="159" t="s">
        <v>240</v>
      </c>
      <c r="AT316" s="159" t="s">
        <v>89</v>
      </c>
      <c r="AX316" s="14" t="s">
        <v>237</v>
      </c>
      <c r="BD316" s="160" t="e">
        <f>IF(#REF!="základná",J316,0)</f>
        <v>#REF!</v>
      </c>
      <c r="BE316" s="160" t="e">
        <f>IF(#REF!="znížená",J316,0)</f>
        <v>#REF!</v>
      </c>
      <c r="BF316" s="160" t="e">
        <f>IF(#REF!="zákl. prenesená",J316,0)</f>
        <v>#REF!</v>
      </c>
      <c r="BG316" s="160" t="e">
        <f>IF(#REF!="zníž. prenesená",J316,0)</f>
        <v>#REF!</v>
      </c>
      <c r="BH316" s="160" t="e">
        <f>IF(#REF!="nulová",J316,0)</f>
        <v>#REF!</v>
      </c>
      <c r="BI316" s="14" t="s">
        <v>89</v>
      </c>
      <c r="BJ316" s="160">
        <f t="shared" si="54"/>
        <v>0</v>
      </c>
      <c r="BK316" s="14" t="s">
        <v>286</v>
      </c>
      <c r="BL316" s="159" t="s">
        <v>2296</v>
      </c>
    </row>
    <row r="317" spans="1:64" s="2" customFormat="1" ht="21.75" customHeight="1" x14ac:dyDescent="0.2">
      <c r="A317" s="182"/>
      <c r="B317" s="146"/>
      <c r="C317" s="147" t="s">
        <v>775</v>
      </c>
      <c r="D317" s="147" t="s">
        <v>240</v>
      </c>
      <c r="E317" s="148" t="s">
        <v>5063</v>
      </c>
      <c r="F317" s="149" t="s">
        <v>2297</v>
      </c>
      <c r="G317" s="150" t="s">
        <v>242</v>
      </c>
      <c r="H317" s="151">
        <v>20</v>
      </c>
      <c r="I317" s="152"/>
      <c r="J317" s="153">
        <f t="shared" si="50"/>
        <v>0</v>
      </c>
      <c r="K317" s="154"/>
      <c r="L317" s="30"/>
      <c r="M317" s="155" t="s">
        <v>1</v>
      </c>
      <c r="N317" s="54"/>
      <c r="O317" s="157">
        <f t="shared" si="51"/>
        <v>0</v>
      </c>
      <c r="P317" s="157">
        <v>0</v>
      </c>
      <c r="Q317" s="157">
        <f t="shared" si="52"/>
        <v>0</v>
      </c>
      <c r="R317" s="157">
        <v>8.6999999999999994E-3</v>
      </c>
      <c r="S317" s="158">
        <f t="shared" si="53"/>
        <v>0.17399999999999999</v>
      </c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Q317" s="159" t="s">
        <v>286</v>
      </c>
      <c r="AS317" s="159" t="s">
        <v>240</v>
      </c>
      <c r="AT317" s="159" t="s">
        <v>89</v>
      </c>
      <c r="AX317" s="14" t="s">
        <v>237</v>
      </c>
      <c r="BD317" s="160" t="e">
        <f>IF(#REF!="základná",J317,0)</f>
        <v>#REF!</v>
      </c>
      <c r="BE317" s="160" t="e">
        <f>IF(#REF!="znížená",J317,0)</f>
        <v>#REF!</v>
      </c>
      <c r="BF317" s="160" t="e">
        <f>IF(#REF!="zákl. prenesená",J317,0)</f>
        <v>#REF!</v>
      </c>
      <c r="BG317" s="160" t="e">
        <f>IF(#REF!="zníž. prenesená",J317,0)</f>
        <v>#REF!</v>
      </c>
      <c r="BH317" s="160" t="e">
        <f>IF(#REF!="nulová",J317,0)</f>
        <v>#REF!</v>
      </c>
      <c r="BI317" s="14" t="s">
        <v>89</v>
      </c>
      <c r="BJ317" s="160">
        <f t="shared" si="54"/>
        <v>0</v>
      </c>
      <c r="BK317" s="14" t="s">
        <v>286</v>
      </c>
      <c r="BL317" s="159" t="s">
        <v>2298</v>
      </c>
    </row>
    <row r="318" spans="1:64" s="2" customFormat="1" ht="21.75" customHeight="1" x14ac:dyDescent="0.2">
      <c r="A318" s="182"/>
      <c r="B318" s="146"/>
      <c r="C318" s="147" t="s">
        <v>598</v>
      </c>
      <c r="D318" s="147" t="s">
        <v>240</v>
      </c>
      <c r="E318" s="148" t="s">
        <v>5064</v>
      </c>
      <c r="F318" s="149" t="s">
        <v>2299</v>
      </c>
      <c r="G318" s="150" t="s">
        <v>242</v>
      </c>
      <c r="H318" s="151">
        <v>10</v>
      </c>
      <c r="I318" s="152"/>
      <c r="J318" s="153">
        <f t="shared" si="50"/>
        <v>0</v>
      </c>
      <c r="K318" s="154"/>
      <c r="L318" s="30"/>
      <c r="M318" s="155" t="s">
        <v>1</v>
      </c>
      <c r="N318" s="54"/>
      <c r="O318" s="157">
        <f t="shared" si="51"/>
        <v>0</v>
      </c>
      <c r="P318" s="157">
        <v>0</v>
      </c>
      <c r="Q318" s="157">
        <f t="shared" si="52"/>
        <v>0</v>
      </c>
      <c r="R318" s="157">
        <v>8.6999999999999994E-3</v>
      </c>
      <c r="S318" s="158">
        <f t="shared" si="53"/>
        <v>8.6999999999999994E-2</v>
      </c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Q318" s="159" t="s">
        <v>286</v>
      </c>
      <c r="AS318" s="159" t="s">
        <v>240</v>
      </c>
      <c r="AT318" s="159" t="s">
        <v>89</v>
      </c>
      <c r="AX318" s="14" t="s">
        <v>237</v>
      </c>
      <c r="BD318" s="160" t="e">
        <f>IF(#REF!="základná",J318,0)</f>
        <v>#REF!</v>
      </c>
      <c r="BE318" s="160" t="e">
        <f>IF(#REF!="znížená",J318,0)</f>
        <v>#REF!</v>
      </c>
      <c r="BF318" s="160" t="e">
        <f>IF(#REF!="zákl. prenesená",J318,0)</f>
        <v>#REF!</v>
      </c>
      <c r="BG318" s="160" t="e">
        <f>IF(#REF!="zníž. prenesená",J318,0)</f>
        <v>#REF!</v>
      </c>
      <c r="BH318" s="160" t="e">
        <f>IF(#REF!="nulová",J318,0)</f>
        <v>#REF!</v>
      </c>
      <c r="BI318" s="14" t="s">
        <v>89</v>
      </c>
      <c r="BJ318" s="160">
        <f t="shared" si="54"/>
        <v>0</v>
      </c>
      <c r="BK318" s="14" t="s">
        <v>286</v>
      </c>
      <c r="BL318" s="159" t="s">
        <v>2300</v>
      </c>
    </row>
    <row r="319" spans="1:64" s="2" customFormat="1" ht="21.75" customHeight="1" x14ac:dyDescent="0.2">
      <c r="A319" s="182"/>
      <c r="B319" s="146"/>
      <c r="C319" s="147" t="s">
        <v>780</v>
      </c>
      <c r="D319" s="147" t="s">
        <v>240</v>
      </c>
      <c r="E319" s="148" t="s">
        <v>5065</v>
      </c>
      <c r="F319" s="149" t="s">
        <v>2301</v>
      </c>
      <c r="G319" s="150" t="s">
        <v>349</v>
      </c>
      <c r="H319" s="172"/>
      <c r="I319" s="152"/>
      <c r="J319" s="153">
        <f t="shared" si="50"/>
        <v>0</v>
      </c>
      <c r="K319" s="154"/>
      <c r="L319" s="30"/>
      <c r="M319" s="155" t="s">
        <v>1</v>
      </c>
      <c r="N319" s="54"/>
      <c r="O319" s="157">
        <f t="shared" si="51"/>
        <v>0</v>
      </c>
      <c r="P319" s="157">
        <v>0</v>
      </c>
      <c r="Q319" s="157">
        <f t="shared" si="52"/>
        <v>0</v>
      </c>
      <c r="R319" s="157">
        <v>0</v>
      </c>
      <c r="S319" s="158">
        <f t="shared" si="53"/>
        <v>0</v>
      </c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Q319" s="159" t="s">
        <v>286</v>
      </c>
      <c r="AS319" s="159" t="s">
        <v>240</v>
      </c>
      <c r="AT319" s="159" t="s">
        <v>89</v>
      </c>
      <c r="AX319" s="14" t="s">
        <v>237</v>
      </c>
      <c r="BD319" s="160" t="e">
        <f>IF(#REF!="základná",J319,0)</f>
        <v>#REF!</v>
      </c>
      <c r="BE319" s="160" t="e">
        <f>IF(#REF!="znížená",J319,0)</f>
        <v>#REF!</v>
      </c>
      <c r="BF319" s="160" t="e">
        <f>IF(#REF!="zákl. prenesená",J319,0)</f>
        <v>#REF!</v>
      </c>
      <c r="BG319" s="160" t="e">
        <f>IF(#REF!="zníž. prenesená",J319,0)</f>
        <v>#REF!</v>
      </c>
      <c r="BH319" s="160" t="e">
        <f>IF(#REF!="nulová",J319,0)</f>
        <v>#REF!</v>
      </c>
      <c r="BI319" s="14" t="s">
        <v>89</v>
      </c>
      <c r="BJ319" s="160">
        <f t="shared" si="54"/>
        <v>0</v>
      </c>
      <c r="BK319" s="14" t="s">
        <v>286</v>
      </c>
      <c r="BL319" s="159" t="s">
        <v>2302</v>
      </c>
    </row>
    <row r="320" spans="1:64" s="12" customFormat="1" ht="22.95" customHeight="1" x14ac:dyDescent="0.25">
      <c r="B320" s="134"/>
      <c r="D320" s="135" t="s">
        <v>76</v>
      </c>
      <c r="E320" s="144" t="s">
        <v>5066</v>
      </c>
      <c r="F320" s="144" t="s">
        <v>1593</v>
      </c>
      <c r="I320" s="137"/>
      <c r="J320" s="145">
        <f>BJ320</f>
        <v>0</v>
      </c>
      <c r="L320" s="134"/>
      <c r="M320" s="138"/>
      <c r="N320" s="139"/>
      <c r="O320" s="140">
        <f>SUM(O321:O325)</f>
        <v>0</v>
      </c>
      <c r="P320" s="139"/>
      <c r="Q320" s="140">
        <f>SUM(Q321:Q325)</f>
        <v>2.9428123799999999</v>
      </c>
      <c r="R320" s="139"/>
      <c r="S320" s="141">
        <f>SUM(S321:S325)</f>
        <v>0</v>
      </c>
      <c r="AQ320" s="135" t="s">
        <v>89</v>
      </c>
      <c r="AS320" s="142" t="s">
        <v>76</v>
      </c>
      <c r="AT320" s="142" t="s">
        <v>83</v>
      </c>
      <c r="AX320" s="135" t="s">
        <v>237</v>
      </c>
      <c r="BJ320" s="143">
        <f>SUM(BJ321:BJ325)</f>
        <v>0</v>
      </c>
    </row>
    <row r="321" spans="1:64" s="2" customFormat="1" ht="21.75" customHeight="1" x14ac:dyDescent="0.2">
      <c r="A321" s="182"/>
      <c r="B321" s="146"/>
      <c r="C321" s="147" t="s">
        <v>600</v>
      </c>
      <c r="D321" s="147" t="s">
        <v>240</v>
      </c>
      <c r="E321" s="148" t="s">
        <v>5067</v>
      </c>
      <c r="F321" s="149" t="s">
        <v>2303</v>
      </c>
      <c r="G321" s="150" t="s">
        <v>376</v>
      </c>
      <c r="H321" s="151">
        <v>108.044</v>
      </c>
      <c r="I321" s="152"/>
      <c r="J321" s="153">
        <f>ROUND(I321*H321,2)</f>
        <v>0</v>
      </c>
      <c r="K321" s="154"/>
      <c r="L321" s="30"/>
      <c r="M321" s="155" t="s">
        <v>1</v>
      </c>
      <c r="N321" s="54"/>
      <c r="O321" s="157">
        <f>N321*H321</f>
        <v>0</v>
      </c>
      <c r="P321" s="157">
        <v>3.1199999999999999E-3</v>
      </c>
      <c r="Q321" s="157">
        <f>P321*H321</f>
        <v>0.33709728</v>
      </c>
      <c r="R321" s="157">
        <v>0</v>
      </c>
      <c r="S321" s="158">
        <f>R321*H321</f>
        <v>0</v>
      </c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Q321" s="159" t="s">
        <v>286</v>
      </c>
      <c r="AS321" s="159" t="s">
        <v>240</v>
      </c>
      <c r="AT321" s="159" t="s">
        <v>89</v>
      </c>
      <c r="AX321" s="14" t="s">
        <v>237</v>
      </c>
      <c r="BD321" s="160" t="e">
        <f>IF(#REF!="základná",J321,0)</f>
        <v>#REF!</v>
      </c>
      <c r="BE321" s="160" t="e">
        <f>IF(#REF!="znížená",J321,0)</f>
        <v>#REF!</v>
      </c>
      <c r="BF321" s="160" t="e">
        <f>IF(#REF!="zákl. prenesená",J321,0)</f>
        <v>#REF!</v>
      </c>
      <c r="BG321" s="160" t="e">
        <f>IF(#REF!="zníž. prenesená",J321,0)</f>
        <v>#REF!</v>
      </c>
      <c r="BH321" s="160" t="e">
        <f>IF(#REF!="nulová",J321,0)</f>
        <v>#REF!</v>
      </c>
      <c r="BI321" s="14" t="s">
        <v>89</v>
      </c>
      <c r="BJ321" s="160">
        <f>ROUND(I321*H321,2)</f>
        <v>0</v>
      </c>
      <c r="BK321" s="14" t="s">
        <v>286</v>
      </c>
      <c r="BL321" s="159" t="s">
        <v>2304</v>
      </c>
    </row>
    <row r="322" spans="1:64" s="2" customFormat="1" ht="21.75" customHeight="1" x14ac:dyDescent="0.2">
      <c r="A322" s="182"/>
      <c r="B322" s="146"/>
      <c r="C322" s="147" t="s">
        <v>786</v>
      </c>
      <c r="D322" s="147" t="s">
        <v>240</v>
      </c>
      <c r="E322" s="148" t="s">
        <v>5068</v>
      </c>
      <c r="F322" s="149" t="s">
        <v>1594</v>
      </c>
      <c r="G322" s="150" t="s">
        <v>242</v>
      </c>
      <c r="H322" s="151">
        <v>109.65</v>
      </c>
      <c r="I322" s="152"/>
      <c r="J322" s="153">
        <f>ROUND(I322*H322,2)</f>
        <v>0</v>
      </c>
      <c r="K322" s="154"/>
      <c r="L322" s="30"/>
      <c r="M322" s="155" t="s">
        <v>1</v>
      </c>
      <c r="N322" s="54"/>
      <c r="O322" s="157">
        <f>N322*H322</f>
        <v>0</v>
      </c>
      <c r="P322" s="157">
        <v>3.2699999999999999E-3</v>
      </c>
      <c r="Q322" s="157">
        <f>P322*H322</f>
        <v>0.35855550000000003</v>
      </c>
      <c r="R322" s="157">
        <v>0</v>
      </c>
      <c r="S322" s="158">
        <f>R322*H322</f>
        <v>0</v>
      </c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Q322" s="159" t="s">
        <v>286</v>
      </c>
      <c r="AS322" s="159" t="s">
        <v>240</v>
      </c>
      <c r="AT322" s="159" t="s">
        <v>89</v>
      </c>
      <c r="AX322" s="14" t="s">
        <v>237</v>
      </c>
      <c r="BD322" s="160" t="e">
        <f>IF(#REF!="základná",J322,0)</f>
        <v>#REF!</v>
      </c>
      <c r="BE322" s="160" t="e">
        <f>IF(#REF!="znížená",J322,0)</f>
        <v>#REF!</v>
      </c>
      <c r="BF322" s="160" t="e">
        <f>IF(#REF!="zákl. prenesená",J322,0)</f>
        <v>#REF!</v>
      </c>
      <c r="BG322" s="160" t="e">
        <f>IF(#REF!="zníž. prenesená",J322,0)</f>
        <v>#REF!</v>
      </c>
      <c r="BH322" s="160" t="e">
        <f>IF(#REF!="nulová",J322,0)</f>
        <v>#REF!</v>
      </c>
      <c r="BI322" s="14" t="s">
        <v>89</v>
      </c>
      <c r="BJ322" s="160">
        <f>ROUND(I322*H322,2)</f>
        <v>0</v>
      </c>
      <c r="BK322" s="14" t="s">
        <v>286</v>
      </c>
      <c r="BL322" s="159" t="s">
        <v>2305</v>
      </c>
    </row>
    <row r="323" spans="1:64" s="2" customFormat="1" ht="16.5" customHeight="1" x14ac:dyDescent="0.2">
      <c r="A323" s="182"/>
      <c r="B323" s="146"/>
      <c r="C323" s="161" t="s">
        <v>602</v>
      </c>
      <c r="D323" s="161" t="s">
        <v>310</v>
      </c>
      <c r="E323" s="162" t="s">
        <v>5069</v>
      </c>
      <c r="F323" s="163" t="s">
        <v>1596</v>
      </c>
      <c r="G323" s="164" t="s">
        <v>242</v>
      </c>
      <c r="H323" s="165">
        <v>109.032</v>
      </c>
      <c r="I323" s="166"/>
      <c r="J323" s="167">
        <f>ROUND(I323*H323,2)</f>
        <v>0</v>
      </c>
      <c r="K323" s="168"/>
      <c r="L323" s="169"/>
      <c r="M323" s="170" t="s">
        <v>1</v>
      </c>
      <c r="N323" s="54"/>
      <c r="O323" s="157">
        <f>N323*H323</f>
        <v>0</v>
      </c>
      <c r="P323" s="157">
        <v>1.9199999999999998E-2</v>
      </c>
      <c r="Q323" s="157">
        <f>P323*H323</f>
        <v>2.0934143999999999</v>
      </c>
      <c r="R323" s="157">
        <v>0</v>
      </c>
      <c r="S323" s="158">
        <f>R323*H323</f>
        <v>0</v>
      </c>
      <c r="T323" s="182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  <c r="AQ323" s="159" t="s">
        <v>312</v>
      </c>
      <c r="AS323" s="159" t="s">
        <v>310</v>
      </c>
      <c r="AT323" s="159" t="s">
        <v>89</v>
      </c>
      <c r="AX323" s="14" t="s">
        <v>237</v>
      </c>
      <c r="BD323" s="160" t="e">
        <f>IF(#REF!="základná",J323,0)</f>
        <v>#REF!</v>
      </c>
      <c r="BE323" s="160" t="e">
        <f>IF(#REF!="znížená",J323,0)</f>
        <v>#REF!</v>
      </c>
      <c r="BF323" s="160" t="e">
        <f>IF(#REF!="zákl. prenesená",J323,0)</f>
        <v>#REF!</v>
      </c>
      <c r="BG323" s="160" t="e">
        <f>IF(#REF!="zníž. prenesená",J323,0)</f>
        <v>#REF!</v>
      </c>
      <c r="BH323" s="160" t="e">
        <f>IF(#REF!="nulová",J323,0)</f>
        <v>#REF!</v>
      </c>
      <c r="BI323" s="14" t="s">
        <v>89</v>
      </c>
      <c r="BJ323" s="160">
        <f>ROUND(I323*H323,2)</f>
        <v>0</v>
      </c>
      <c r="BK323" s="14" t="s">
        <v>286</v>
      </c>
      <c r="BL323" s="159" t="s">
        <v>2306</v>
      </c>
    </row>
    <row r="324" spans="1:64" s="2" customFormat="1" ht="16.5" customHeight="1" x14ac:dyDescent="0.2">
      <c r="A324" s="182"/>
      <c r="B324" s="146"/>
      <c r="C324" s="161" t="s">
        <v>791</v>
      </c>
      <c r="D324" s="161" t="s">
        <v>310</v>
      </c>
      <c r="E324" s="162" t="s">
        <v>5070</v>
      </c>
      <c r="F324" s="163" t="s">
        <v>2307</v>
      </c>
      <c r="G324" s="164" t="s">
        <v>242</v>
      </c>
      <c r="H324" s="165">
        <v>6.101</v>
      </c>
      <c r="I324" s="166"/>
      <c r="J324" s="167">
        <f>ROUND(I324*H324,2)</f>
        <v>0</v>
      </c>
      <c r="K324" s="168"/>
      <c r="L324" s="169"/>
      <c r="M324" s="170" t="s">
        <v>1</v>
      </c>
      <c r="N324" s="54"/>
      <c r="O324" s="157">
        <f>N324*H324</f>
        <v>0</v>
      </c>
      <c r="P324" s="157">
        <v>2.52E-2</v>
      </c>
      <c r="Q324" s="157">
        <f>P324*H324</f>
        <v>0.1537452</v>
      </c>
      <c r="R324" s="157">
        <v>0</v>
      </c>
      <c r="S324" s="158">
        <f>R324*H324</f>
        <v>0</v>
      </c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Q324" s="159" t="s">
        <v>312</v>
      </c>
      <c r="AS324" s="159" t="s">
        <v>310</v>
      </c>
      <c r="AT324" s="159" t="s">
        <v>89</v>
      </c>
      <c r="AX324" s="14" t="s">
        <v>237</v>
      </c>
      <c r="BD324" s="160" t="e">
        <f>IF(#REF!="základná",J324,0)</f>
        <v>#REF!</v>
      </c>
      <c r="BE324" s="160" t="e">
        <f>IF(#REF!="znížená",J324,0)</f>
        <v>#REF!</v>
      </c>
      <c r="BF324" s="160" t="e">
        <f>IF(#REF!="zákl. prenesená",J324,0)</f>
        <v>#REF!</v>
      </c>
      <c r="BG324" s="160" t="e">
        <f>IF(#REF!="zníž. prenesená",J324,0)</f>
        <v>#REF!</v>
      </c>
      <c r="BH324" s="160" t="e">
        <f>IF(#REF!="nulová",J324,0)</f>
        <v>#REF!</v>
      </c>
      <c r="BI324" s="14" t="s">
        <v>89</v>
      </c>
      <c r="BJ324" s="160">
        <f>ROUND(I324*H324,2)</f>
        <v>0</v>
      </c>
      <c r="BK324" s="14" t="s">
        <v>286</v>
      </c>
      <c r="BL324" s="159" t="s">
        <v>2308</v>
      </c>
    </row>
    <row r="325" spans="1:64" s="2" customFormat="1" ht="21.75" customHeight="1" x14ac:dyDescent="0.2">
      <c r="A325" s="182"/>
      <c r="B325" s="146"/>
      <c r="C325" s="147" t="s">
        <v>604</v>
      </c>
      <c r="D325" s="147" t="s">
        <v>240</v>
      </c>
      <c r="E325" s="148" t="s">
        <v>5071</v>
      </c>
      <c r="F325" s="149" t="s">
        <v>1598</v>
      </c>
      <c r="G325" s="150" t="s">
        <v>266</v>
      </c>
      <c r="H325" s="151">
        <v>2.9430000000000001</v>
      </c>
      <c r="I325" s="152"/>
      <c r="J325" s="153">
        <f>ROUND(I325*H325,2)</f>
        <v>0</v>
      </c>
      <c r="K325" s="154"/>
      <c r="L325" s="30"/>
      <c r="M325" s="155" t="s">
        <v>1</v>
      </c>
      <c r="N325" s="54"/>
      <c r="O325" s="157">
        <f>N325*H325</f>
        <v>0</v>
      </c>
      <c r="P325" s="157">
        <v>0</v>
      </c>
      <c r="Q325" s="157">
        <f>P325*H325</f>
        <v>0</v>
      </c>
      <c r="R325" s="157">
        <v>0</v>
      </c>
      <c r="S325" s="158">
        <f>R325*H325</f>
        <v>0</v>
      </c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Q325" s="159" t="s">
        <v>286</v>
      </c>
      <c r="AS325" s="159" t="s">
        <v>240</v>
      </c>
      <c r="AT325" s="159" t="s">
        <v>89</v>
      </c>
      <c r="AX325" s="14" t="s">
        <v>237</v>
      </c>
      <c r="BD325" s="160" t="e">
        <f>IF(#REF!="základná",J325,0)</f>
        <v>#REF!</v>
      </c>
      <c r="BE325" s="160" t="e">
        <f>IF(#REF!="znížená",J325,0)</f>
        <v>#REF!</v>
      </c>
      <c r="BF325" s="160" t="e">
        <f>IF(#REF!="zákl. prenesená",J325,0)</f>
        <v>#REF!</v>
      </c>
      <c r="BG325" s="160" t="e">
        <f>IF(#REF!="zníž. prenesená",J325,0)</f>
        <v>#REF!</v>
      </c>
      <c r="BH325" s="160" t="e">
        <f>IF(#REF!="nulová",J325,0)</f>
        <v>#REF!</v>
      </c>
      <c r="BI325" s="14" t="s">
        <v>89</v>
      </c>
      <c r="BJ325" s="160">
        <f>ROUND(I325*H325,2)</f>
        <v>0</v>
      </c>
      <c r="BK325" s="14" t="s">
        <v>286</v>
      </c>
      <c r="BL325" s="159" t="s">
        <v>2309</v>
      </c>
    </row>
    <row r="326" spans="1:64" s="12" customFormat="1" ht="22.95" customHeight="1" x14ac:dyDescent="0.25">
      <c r="B326" s="134"/>
      <c r="D326" s="135" t="s">
        <v>76</v>
      </c>
      <c r="E326" s="144" t="s">
        <v>5072</v>
      </c>
      <c r="F326" s="144" t="s">
        <v>1600</v>
      </c>
      <c r="I326" s="137"/>
      <c r="J326" s="145">
        <f>BJ326</f>
        <v>0</v>
      </c>
      <c r="L326" s="134"/>
      <c r="M326" s="138"/>
      <c r="N326" s="139"/>
      <c r="O326" s="140">
        <f>SUM(O327:O329)</f>
        <v>0</v>
      </c>
      <c r="P326" s="139"/>
      <c r="Q326" s="140">
        <f>SUM(Q327:Q329)</f>
        <v>6.6625E-3</v>
      </c>
      <c r="R326" s="139"/>
      <c r="S326" s="141">
        <f>SUM(S327:S329)</f>
        <v>0</v>
      </c>
      <c r="AQ326" s="135" t="s">
        <v>89</v>
      </c>
      <c r="AS326" s="142" t="s">
        <v>76</v>
      </c>
      <c r="AT326" s="142" t="s">
        <v>83</v>
      </c>
      <c r="AX326" s="135" t="s">
        <v>237</v>
      </c>
      <c r="BJ326" s="143">
        <f>SUM(BJ327:BJ329)</f>
        <v>0</v>
      </c>
    </row>
    <row r="327" spans="1:64" s="2" customFormat="1" ht="16.5" customHeight="1" x14ac:dyDescent="0.2">
      <c r="A327" s="182"/>
      <c r="B327" s="146"/>
      <c r="C327" s="147" t="s">
        <v>797</v>
      </c>
      <c r="D327" s="147" t="s">
        <v>240</v>
      </c>
      <c r="E327" s="148" t="s">
        <v>5073</v>
      </c>
      <c r="F327" s="149" t="s">
        <v>1605</v>
      </c>
      <c r="G327" s="150" t="s">
        <v>376</v>
      </c>
      <c r="H327" s="151">
        <v>16.25</v>
      </c>
      <c r="I327" s="152"/>
      <c r="J327" s="153">
        <f>ROUND(I327*H327,2)</f>
        <v>0</v>
      </c>
      <c r="K327" s="154"/>
      <c r="L327" s="30"/>
      <c r="M327" s="155" t="s">
        <v>1</v>
      </c>
      <c r="N327" s="54"/>
      <c r="O327" s="157">
        <f>N327*H327</f>
        <v>0</v>
      </c>
      <c r="P327" s="157">
        <v>0</v>
      </c>
      <c r="Q327" s="157">
        <f>P327*H327</f>
        <v>0</v>
      </c>
      <c r="R327" s="157">
        <v>0</v>
      </c>
      <c r="S327" s="158">
        <f>R327*H327</f>
        <v>0</v>
      </c>
      <c r="T327" s="182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Q327" s="159" t="s">
        <v>286</v>
      </c>
      <c r="AS327" s="159" t="s">
        <v>240</v>
      </c>
      <c r="AT327" s="159" t="s">
        <v>89</v>
      </c>
      <c r="AX327" s="14" t="s">
        <v>237</v>
      </c>
      <c r="BD327" s="160" t="e">
        <f>IF(#REF!="základná",J327,0)</f>
        <v>#REF!</v>
      </c>
      <c r="BE327" s="160" t="e">
        <f>IF(#REF!="znížená",J327,0)</f>
        <v>#REF!</v>
      </c>
      <c r="BF327" s="160" t="e">
        <f>IF(#REF!="zákl. prenesená",J327,0)</f>
        <v>#REF!</v>
      </c>
      <c r="BG327" s="160" t="e">
        <f>IF(#REF!="zníž. prenesená",J327,0)</f>
        <v>#REF!</v>
      </c>
      <c r="BH327" s="160" t="e">
        <f>IF(#REF!="nulová",J327,0)</f>
        <v>#REF!</v>
      </c>
      <c r="BI327" s="14" t="s">
        <v>89</v>
      </c>
      <c r="BJ327" s="160">
        <f>ROUND(I327*H327,2)</f>
        <v>0</v>
      </c>
      <c r="BK327" s="14" t="s">
        <v>286</v>
      </c>
      <c r="BL327" s="159" t="s">
        <v>2310</v>
      </c>
    </row>
    <row r="328" spans="1:64" s="2" customFormat="1" ht="16.5" customHeight="1" x14ac:dyDescent="0.2">
      <c r="A328" s="182"/>
      <c r="B328" s="146"/>
      <c r="C328" s="161" t="s">
        <v>606</v>
      </c>
      <c r="D328" s="161" t="s">
        <v>310</v>
      </c>
      <c r="E328" s="162" t="s">
        <v>5074</v>
      </c>
      <c r="F328" s="163" t="s">
        <v>1607</v>
      </c>
      <c r="G328" s="164" t="s">
        <v>376</v>
      </c>
      <c r="H328" s="165">
        <v>16.25</v>
      </c>
      <c r="I328" s="166"/>
      <c r="J328" s="167">
        <f>ROUND(I328*H328,2)</f>
        <v>0</v>
      </c>
      <c r="K328" s="168"/>
      <c r="L328" s="169"/>
      <c r="M328" s="170" t="s">
        <v>1</v>
      </c>
      <c r="N328" s="54"/>
      <c r="O328" s="157">
        <f>N328*H328</f>
        <v>0</v>
      </c>
      <c r="P328" s="157">
        <v>4.0999999999999999E-4</v>
      </c>
      <c r="Q328" s="157">
        <f>P328*H328</f>
        <v>6.6625E-3</v>
      </c>
      <c r="R328" s="157">
        <v>0</v>
      </c>
      <c r="S328" s="158">
        <f>R328*H328</f>
        <v>0</v>
      </c>
      <c r="T328" s="182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Q328" s="159" t="s">
        <v>312</v>
      </c>
      <c r="AS328" s="159" t="s">
        <v>310</v>
      </c>
      <c r="AT328" s="159" t="s">
        <v>89</v>
      </c>
      <c r="AX328" s="14" t="s">
        <v>237</v>
      </c>
      <c r="BD328" s="160" t="e">
        <f>IF(#REF!="základná",J328,0)</f>
        <v>#REF!</v>
      </c>
      <c r="BE328" s="160" t="e">
        <f>IF(#REF!="znížená",J328,0)</f>
        <v>#REF!</v>
      </c>
      <c r="BF328" s="160" t="e">
        <f>IF(#REF!="zákl. prenesená",J328,0)</f>
        <v>#REF!</v>
      </c>
      <c r="BG328" s="160" t="e">
        <f>IF(#REF!="zníž. prenesená",J328,0)</f>
        <v>#REF!</v>
      </c>
      <c r="BH328" s="160" t="e">
        <f>IF(#REF!="nulová",J328,0)</f>
        <v>#REF!</v>
      </c>
      <c r="BI328" s="14" t="s">
        <v>89</v>
      </c>
      <c r="BJ328" s="160">
        <f>ROUND(I328*H328,2)</f>
        <v>0</v>
      </c>
      <c r="BK328" s="14" t="s">
        <v>286</v>
      </c>
      <c r="BL328" s="159" t="s">
        <v>2311</v>
      </c>
    </row>
    <row r="329" spans="1:64" s="2" customFormat="1" ht="21.75" customHeight="1" x14ac:dyDescent="0.2">
      <c r="A329" s="182"/>
      <c r="B329" s="146"/>
      <c r="C329" s="147" t="s">
        <v>802</v>
      </c>
      <c r="D329" s="147" t="s">
        <v>240</v>
      </c>
      <c r="E329" s="148" t="s">
        <v>5075</v>
      </c>
      <c r="F329" s="149" t="s">
        <v>1621</v>
      </c>
      <c r="G329" s="150" t="s">
        <v>266</v>
      </c>
      <c r="H329" s="151">
        <v>7.0000000000000001E-3</v>
      </c>
      <c r="I329" s="152"/>
      <c r="J329" s="153">
        <f>ROUND(I329*H329,2)</f>
        <v>0</v>
      </c>
      <c r="K329" s="154"/>
      <c r="L329" s="30"/>
      <c r="M329" s="155" t="s">
        <v>1</v>
      </c>
      <c r="N329" s="54"/>
      <c r="O329" s="157">
        <f>N329*H329</f>
        <v>0</v>
      </c>
      <c r="P329" s="157">
        <v>0</v>
      </c>
      <c r="Q329" s="157">
        <f>P329*H329</f>
        <v>0</v>
      </c>
      <c r="R329" s="157">
        <v>0</v>
      </c>
      <c r="S329" s="158">
        <f>R329*H329</f>
        <v>0</v>
      </c>
      <c r="T329" s="182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Q329" s="159" t="s">
        <v>286</v>
      </c>
      <c r="AS329" s="159" t="s">
        <v>240</v>
      </c>
      <c r="AT329" s="159" t="s">
        <v>89</v>
      </c>
      <c r="AX329" s="14" t="s">
        <v>237</v>
      </c>
      <c r="BD329" s="160" t="e">
        <f>IF(#REF!="základná",J329,0)</f>
        <v>#REF!</v>
      </c>
      <c r="BE329" s="160" t="e">
        <f>IF(#REF!="znížená",J329,0)</f>
        <v>#REF!</v>
      </c>
      <c r="BF329" s="160" t="e">
        <f>IF(#REF!="zákl. prenesená",J329,0)</f>
        <v>#REF!</v>
      </c>
      <c r="BG329" s="160" t="e">
        <f>IF(#REF!="zníž. prenesená",J329,0)</f>
        <v>#REF!</v>
      </c>
      <c r="BH329" s="160" t="e">
        <f>IF(#REF!="nulová",J329,0)</f>
        <v>#REF!</v>
      </c>
      <c r="BI329" s="14" t="s">
        <v>89</v>
      </c>
      <c r="BJ329" s="160">
        <f>ROUND(I329*H329,2)</f>
        <v>0</v>
      </c>
      <c r="BK329" s="14" t="s">
        <v>286</v>
      </c>
      <c r="BL329" s="159" t="s">
        <v>2312</v>
      </c>
    </row>
    <row r="330" spans="1:64" s="12" customFormat="1" ht="22.95" customHeight="1" x14ac:dyDescent="0.25">
      <c r="B330" s="134"/>
      <c r="D330" s="135" t="s">
        <v>76</v>
      </c>
      <c r="E330" s="144" t="s">
        <v>5076</v>
      </c>
      <c r="F330" s="144" t="s">
        <v>1623</v>
      </c>
      <c r="I330" s="137"/>
      <c r="J330" s="145">
        <f>BJ330</f>
        <v>0</v>
      </c>
      <c r="L330" s="134"/>
      <c r="M330" s="138"/>
      <c r="N330" s="139"/>
      <c r="O330" s="140">
        <f>SUM(O331:O337)</f>
        <v>0</v>
      </c>
      <c r="P330" s="139"/>
      <c r="Q330" s="140">
        <f>SUM(Q331:Q337)</f>
        <v>0.23994400000000002</v>
      </c>
      <c r="R330" s="139"/>
      <c r="S330" s="141">
        <f>SUM(S331:S337)</f>
        <v>0.11548</v>
      </c>
      <c r="AQ330" s="135" t="s">
        <v>89</v>
      </c>
      <c r="AS330" s="142" t="s">
        <v>76</v>
      </c>
      <c r="AT330" s="142" t="s">
        <v>83</v>
      </c>
      <c r="AX330" s="135" t="s">
        <v>237</v>
      </c>
      <c r="BJ330" s="143">
        <f>SUM(BJ331:BJ337)</f>
        <v>0</v>
      </c>
    </row>
    <row r="331" spans="1:64" s="2" customFormat="1" ht="16.5" customHeight="1" x14ac:dyDescent="0.2">
      <c r="A331" s="182"/>
      <c r="B331" s="146"/>
      <c r="C331" s="147" t="s">
        <v>608</v>
      </c>
      <c r="D331" s="147" t="s">
        <v>240</v>
      </c>
      <c r="E331" s="148" t="s">
        <v>5077</v>
      </c>
      <c r="F331" s="149" t="s">
        <v>375</v>
      </c>
      <c r="G331" s="150" t="s">
        <v>376</v>
      </c>
      <c r="H331" s="151">
        <v>63.91</v>
      </c>
      <c r="I331" s="152"/>
      <c r="J331" s="153">
        <f t="shared" ref="J331:J337" si="55">ROUND(I331*H331,2)</f>
        <v>0</v>
      </c>
      <c r="K331" s="154"/>
      <c r="L331" s="30"/>
      <c r="M331" s="155" t="s">
        <v>1</v>
      </c>
      <c r="N331" s="54"/>
      <c r="O331" s="157">
        <f t="shared" ref="O331:O337" si="56">N331*H331</f>
        <v>0</v>
      </c>
      <c r="P331" s="157">
        <v>0</v>
      </c>
      <c r="Q331" s="157">
        <f t="shared" ref="Q331:Q337" si="57">P331*H331</f>
        <v>0</v>
      </c>
      <c r="R331" s="157">
        <v>1E-3</v>
      </c>
      <c r="S331" s="158">
        <f t="shared" ref="S331:S337" si="58">R331*H331</f>
        <v>6.3909999999999995E-2</v>
      </c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Q331" s="159" t="s">
        <v>286</v>
      </c>
      <c r="AS331" s="159" t="s">
        <v>240</v>
      </c>
      <c r="AT331" s="159" t="s">
        <v>89</v>
      </c>
      <c r="AX331" s="14" t="s">
        <v>237</v>
      </c>
      <c r="BD331" s="160" t="e">
        <f>IF(#REF!="základná",J331,0)</f>
        <v>#REF!</v>
      </c>
      <c r="BE331" s="160" t="e">
        <f>IF(#REF!="znížená",J331,0)</f>
        <v>#REF!</v>
      </c>
      <c r="BF331" s="160" t="e">
        <f>IF(#REF!="zákl. prenesená",J331,0)</f>
        <v>#REF!</v>
      </c>
      <c r="BG331" s="160" t="e">
        <f>IF(#REF!="zníž. prenesená",J331,0)</f>
        <v>#REF!</v>
      </c>
      <c r="BH331" s="160" t="e">
        <f>IF(#REF!="nulová",J331,0)</f>
        <v>#REF!</v>
      </c>
      <c r="BI331" s="14" t="s">
        <v>89</v>
      </c>
      <c r="BJ331" s="160">
        <f t="shared" ref="BJ331:BJ337" si="59">ROUND(I331*H331,2)</f>
        <v>0</v>
      </c>
      <c r="BK331" s="14" t="s">
        <v>286</v>
      </c>
      <c r="BL331" s="159" t="s">
        <v>2313</v>
      </c>
    </row>
    <row r="332" spans="1:64" s="2" customFormat="1" ht="16.5" customHeight="1" x14ac:dyDescent="0.2">
      <c r="A332" s="182"/>
      <c r="B332" s="146"/>
      <c r="C332" s="147" t="s">
        <v>807</v>
      </c>
      <c r="D332" s="147" t="s">
        <v>240</v>
      </c>
      <c r="E332" s="148" t="s">
        <v>5078</v>
      </c>
      <c r="F332" s="149" t="s">
        <v>1625</v>
      </c>
      <c r="G332" s="150" t="s">
        <v>376</v>
      </c>
      <c r="H332" s="151">
        <v>99.6</v>
      </c>
      <c r="I332" s="152"/>
      <c r="J332" s="153">
        <f t="shared" si="55"/>
        <v>0</v>
      </c>
      <c r="K332" s="154"/>
      <c r="L332" s="30"/>
      <c r="M332" s="155" t="s">
        <v>1</v>
      </c>
      <c r="N332" s="54"/>
      <c r="O332" s="157">
        <f t="shared" si="56"/>
        <v>0</v>
      </c>
      <c r="P332" s="157">
        <v>4.0000000000000003E-5</v>
      </c>
      <c r="Q332" s="157">
        <f t="shared" si="57"/>
        <v>3.9839999999999997E-3</v>
      </c>
      <c r="R332" s="157">
        <v>0</v>
      </c>
      <c r="S332" s="158">
        <f t="shared" si="58"/>
        <v>0</v>
      </c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Q332" s="159" t="s">
        <v>286</v>
      </c>
      <c r="AS332" s="159" t="s">
        <v>240</v>
      </c>
      <c r="AT332" s="159" t="s">
        <v>89</v>
      </c>
      <c r="AX332" s="14" t="s">
        <v>237</v>
      </c>
      <c r="BD332" s="160" t="e">
        <f>IF(#REF!="základná",J332,0)</f>
        <v>#REF!</v>
      </c>
      <c r="BE332" s="160" t="e">
        <f>IF(#REF!="znížená",J332,0)</f>
        <v>#REF!</v>
      </c>
      <c r="BF332" s="160" t="e">
        <f>IF(#REF!="zákl. prenesená",J332,0)</f>
        <v>#REF!</v>
      </c>
      <c r="BG332" s="160" t="e">
        <f>IF(#REF!="zníž. prenesená",J332,0)</f>
        <v>#REF!</v>
      </c>
      <c r="BH332" s="160" t="e">
        <f>IF(#REF!="nulová",J332,0)</f>
        <v>#REF!</v>
      </c>
      <c r="BI332" s="14" t="s">
        <v>89</v>
      </c>
      <c r="BJ332" s="160">
        <f t="shared" si="59"/>
        <v>0</v>
      </c>
      <c r="BK332" s="14" t="s">
        <v>286</v>
      </c>
      <c r="BL332" s="159" t="s">
        <v>2314</v>
      </c>
    </row>
    <row r="333" spans="1:64" s="2" customFormat="1" ht="21.75" customHeight="1" x14ac:dyDescent="0.2">
      <c r="A333" s="182"/>
      <c r="B333" s="146"/>
      <c r="C333" s="147" t="s">
        <v>611</v>
      </c>
      <c r="D333" s="147" t="s">
        <v>240</v>
      </c>
      <c r="E333" s="148" t="s">
        <v>5079</v>
      </c>
      <c r="F333" s="149" t="s">
        <v>388</v>
      </c>
      <c r="G333" s="150" t="s">
        <v>242</v>
      </c>
      <c r="H333" s="151">
        <v>51.57</v>
      </c>
      <c r="I333" s="152"/>
      <c r="J333" s="153">
        <f t="shared" si="55"/>
        <v>0</v>
      </c>
      <c r="K333" s="154"/>
      <c r="L333" s="30"/>
      <c r="M333" s="155" t="s">
        <v>1</v>
      </c>
      <c r="N333" s="54"/>
      <c r="O333" s="157">
        <f t="shared" si="56"/>
        <v>0</v>
      </c>
      <c r="P333" s="157">
        <v>0</v>
      </c>
      <c r="Q333" s="157">
        <f t="shared" si="57"/>
        <v>0</v>
      </c>
      <c r="R333" s="157">
        <v>1E-3</v>
      </c>
      <c r="S333" s="158">
        <f t="shared" si="58"/>
        <v>5.1570000000000005E-2</v>
      </c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Q333" s="159" t="s">
        <v>286</v>
      </c>
      <c r="AS333" s="159" t="s">
        <v>240</v>
      </c>
      <c r="AT333" s="159" t="s">
        <v>89</v>
      </c>
      <c r="AX333" s="14" t="s">
        <v>237</v>
      </c>
      <c r="BD333" s="160" t="e">
        <f>IF(#REF!="základná",J333,0)</f>
        <v>#REF!</v>
      </c>
      <c r="BE333" s="160" t="e">
        <f>IF(#REF!="znížená",J333,0)</f>
        <v>#REF!</v>
      </c>
      <c r="BF333" s="160" t="e">
        <f>IF(#REF!="zákl. prenesená",J333,0)</f>
        <v>#REF!</v>
      </c>
      <c r="BG333" s="160" t="e">
        <f>IF(#REF!="zníž. prenesená",J333,0)</f>
        <v>#REF!</v>
      </c>
      <c r="BH333" s="160" t="e">
        <f>IF(#REF!="nulová",J333,0)</f>
        <v>#REF!</v>
      </c>
      <c r="BI333" s="14" t="s">
        <v>89</v>
      </c>
      <c r="BJ333" s="160">
        <f t="shared" si="59"/>
        <v>0</v>
      </c>
      <c r="BK333" s="14" t="s">
        <v>286</v>
      </c>
      <c r="BL333" s="159" t="s">
        <v>2315</v>
      </c>
    </row>
    <row r="334" spans="1:64" s="2" customFormat="1" ht="16.5" customHeight="1" x14ac:dyDescent="0.2">
      <c r="A334" s="182"/>
      <c r="B334" s="146"/>
      <c r="C334" s="147" t="s">
        <v>813</v>
      </c>
      <c r="D334" s="147" t="s">
        <v>240</v>
      </c>
      <c r="E334" s="148" t="s">
        <v>5080</v>
      </c>
      <c r="F334" s="149" t="s">
        <v>1628</v>
      </c>
      <c r="G334" s="150" t="s">
        <v>242</v>
      </c>
      <c r="H334" s="151">
        <v>69.400000000000006</v>
      </c>
      <c r="I334" s="152"/>
      <c r="J334" s="153">
        <f t="shared" si="55"/>
        <v>0</v>
      </c>
      <c r="K334" s="154"/>
      <c r="L334" s="30"/>
      <c r="M334" s="155" t="s">
        <v>1</v>
      </c>
      <c r="N334" s="54"/>
      <c r="O334" s="157">
        <f t="shared" si="56"/>
        <v>0</v>
      </c>
      <c r="P334" s="157">
        <v>4.0000000000000002E-4</v>
      </c>
      <c r="Q334" s="157">
        <f t="shared" si="57"/>
        <v>2.7760000000000003E-2</v>
      </c>
      <c r="R334" s="157">
        <v>0</v>
      </c>
      <c r="S334" s="158">
        <f t="shared" si="58"/>
        <v>0</v>
      </c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Q334" s="159" t="s">
        <v>286</v>
      </c>
      <c r="AS334" s="159" t="s">
        <v>240</v>
      </c>
      <c r="AT334" s="159" t="s">
        <v>89</v>
      </c>
      <c r="AX334" s="14" t="s">
        <v>237</v>
      </c>
      <c r="BD334" s="160" t="e">
        <f>IF(#REF!="základná",J334,0)</f>
        <v>#REF!</v>
      </c>
      <c r="BE334" s="160" t="e">
        <f>IF(#REF!="znížená",J334,0)</f>
        <v>#REF!</v>
      </c>
      <c r="BF334" s="160" t="e">
        <f>IF(#REF!="zákl. prenesená",J334,0)</f>
        <v>#REF!</v>
      </c>
      <c r="BG334" s="160" t="e">
        <f>IF(#REF!="zníž. prenesená",J334,0)</f>
        <v>#REF!</v>
      </c>
      <c r="BH334" s="160" t="e">
        <f>IF(#REF!="nulová",J334,0)</f>
        <v>#REF!</v>
      </c>
      <c r="BI334" s="14" t="s">
        <v>89</v>
      </c>
      <c r="BJ334" s="160">
        <f t="shared" si="59"/>
        <v>0</v>
      </c>
      <c r="BK334" s="14" t="s">
        <v>286</v>
      </c>
      <c r="BL334" s="159" t="s">
        <v>2316</v>
      </c>
    </row>
    <row r="335" spans="1:64" s="2" customFormat="1" ht="21.75" customHeight="1" x14ac:dyDescent="0.2">
      <c r="A335" s="182"/>
      <c r="B335" s="146"/>
      <c r="C335" s="161" t="s">
        <v>613</v>
      </c>
      <c r="D335" s="161" t="s">
        <v>310</v>
      </c>
      <c r="E335" s="162" t="s">
        <v>5081</v>
      </c>
      <c r="F335" s="163" t="s">
        <v>2317</v>
      </c>
      <c r="G335" s="164" t="s">
        <v>242</v>
      </c>
      <c r="H335" s="165">
        <v>69.400000000000006</v>
      </c>
      <c r="I335" s="166"/>
      <c r="J335" s="167">
        <f t="shared" si="55"/>
        <v>0</v>
      </c>
      <c r="K335" s="168"/>
      <c r="L335" s="169"/>
      <c r="M335" s="170" t="s">
        <v>1</v>
      </c>
      <c r="N335" s="54"/>
      <c r="O335" s="157">
        <f t="shared" si="56"/>
        <v>0</v>
      </c>
      <c r="P335" s="157">
        <v>3.0000000000000001E-3</v>
      </c>
      <c r="Q335" s="157">
        <f t="shared" si="57"/>
        <v>0.20820000000000002</v>
      </c>
      <c r="R335" s="157">
        <v>0</v>
      </c>
      <c r="S335" s="158">
        <f t="shared" si="58"/>
        <v>0</v>
      </c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Q335" s="159" t="s">
        <v>312</v>
      </c>
      <c r="AS335" s="159" t="s">
        <v>310</v>
      </c>
      <c r="AT335" s="159" t="s">
        <v>89</v>
      </c>
      <c r="AX335" s="14" t="s">
        <v>237</v>
      </c>
      <c r="BD335" s="160" t="e">
        <f>IF(#REF!="základná",J335,0)</f>
        <v>#REF!</v>
      </c>
      <c r="BE335" s="160" t="e">
        <f>IF(#REF!="znížená",J335,0)</f>
        <v>#REF!</v>
      </c>
      <c r="BF335" s="160" t="e">
        <f>IF(#REF!="zákl. prenesená",J335,0)</f>
        <v>#REF!</v>
      </c>
      <c r="BG335" s="160" t="e">
        <f>IF(#REF!="zníž. prenesená",J335,0)</f>
        <v>#REF!</v>
      </c>
      <c r="BH335" s="160" t="e">
        <f>IF(#REF!="nulová",J335,0)</f>
        <v>#REF!</v>
      </c>
      <c r="BI335" s="14" t="s">
        <v>89</v>
      </c>
      <c r="BJ335" s="160">
        <f t="shared" si="59"/>
        <v>0</v>
      </c>
      <c r="BK335" s="14" t="s">
        <v>286</v>
      </c>
      <c r="BL335" s="159" t="s">
        <v>2318</v>
      </c>
    </row>
    <row r="336" spans="1:64" s="2" customFormat="1" ht="21.75" customHeight="1" x14ac:dyDescent="0.2">
      <c r="A336" s="182"/>
      <c r="B336" s="146"/>
      <c r="C336" s="147" t="s">
        <v>819</v>
      </c>
      <c r="D336" s="147" t="s">
        <v>240</v>
      </c>
      <c r="E336" s="148" t="s">
        <v>5082</v>
      </c>
      <c r="F336" s="149" t="s">
        <v>1632</v>
      </c>
      <c r="G336" s="150" t="s">
        <v>376</v>
      </c>
      <c r="H336" s="151">
        <v>40</v>
      </c>
      <c r="I336" s="152"/>
      <c r="J336" s="153">
        <f t="shared" si="55"/>
        <v>0</v>
      </c>
      <c r="K336" s="154"/>
      <c r="L336" s="30"/>
      <c r="M336" s="155" t="s">
        <v>1</v>
      </c>
      <c r="N336" s="54"/>
      <c r="O336" s="157">
        <f t="shared" si="56"/>
        <v>0</v>
      </c>
      <c r="P336" s="157">
        <v>0</v>
      </c>
      <c r="Q336" s="157">
        <f t="shared" si="57"/>
        <v>0</v>
      </c>
      <c r="R336" s="157">
        <v>0</v>
      </c>
      <c r="S336" s="158">
        <f t="shared" si="58"/>
        <v>0</v>
      </c>
      <c r="T336" s="182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Q336" s="159" t="s">
        <v>286</v>
      </c>
      <c r="AS336" s="159" t="s">
        <v>240</v>
      </c>
      <c r="AT336" s="159" t="s">
        <v>89</v>
      </c>
      <c r="AX336" s="14" t="s">
        <v>237</v>
      </c>
      <c r="BD336" s="160" t="e">
        <f>IF(#REF!="základná",J336,0)</f>
        <v>#REF!</v>
      </c>
      <c r="BE336" s="160" t="e">
        <f>IF(#REF!="znížená",J336,0)</f>
        <v>#REF!</v>
      </c>
      <c r="BF336" s="160" t="e">
        <f>IF(#REF!="zákl. prenesená",J336,0)</f>
        <v>#REF!</v>
      </c>
      <c r="BG336" s="160" t="e">
        <f>IF(#REF!="zníž. prenesená",J336,0)</f>
        <v>#REF!</v>
      </c>
      <c r="BH336" s="160" t="e">
        <f>IF(#REF!="nulová",J336,0)</f>
        <v>#REF!</v>
      </c>
      <c r="BI336" s="14" t="s">
        <v>89</v>
      </c>
      <c r="BJ336" s="160">
        <f t="shared" si="59"/>
        <v>0</v>
      </c>
      <c r="BK336" s="14" t="s">
        <v>286</v>
      </c>
      <c r="BL336" s="159" t="s">
        <v>2319</v>
      </c>
    </row>
    <row r="337" spans="1:64" s="2" customFormat="1" ht="21.75" customHeight="1" x14ac:dyDescent="0.2">
      <c r="A337" s="182"/>
      <c r="B337" s="146"/>
      <c r="C337" s="147" t="s">
        <v>616</v>
      </c>
      <c r="D337" s="147" t="s">
        <v>240</v>
      </c>
      <c r="E337" s="148" t="s">
        <v>5083</v>
      </c>
      <c r="F337" s="149" t="s">
        <v>1634</v>
      </c>
      <c r="G337" s="150" t="s">
        <v>266</v>
      </c>
      <c r="H337" s="151">
        <v>0.24</v>
      </c>
      <c r="I337" s="152"/>
      <c r="J337" s="153">
        <f t="shared" si="55"/>
        <v>0</v>
      </c>
      <c r="K337" s="154"/>
      <c r="L337" s="30"/>
      <c r="M337" s="155" t="s">
        <v>1</v>
      </c>
      <c r="N337" s="54"/>
      <c r="O337" s="157">
        <f t="shared" si="56"/>
        <v>0</v>
      </c>
      <c r="P337" s="157">
        <v>0</v>
      </c>
      <c r="Q337" s="157">
        <f t="shared" si="57"/>
        <v>0</v>
      </c>
      <c r="R337" s="157">
        <v>0</v>
      </c>
      <c r="S337" s="158">
        <f t="shared" si="58"/>
        <v>0</v>
      </c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Q337" s="159" t="s">
        <v>286</v>
      </c>
      <c r="AS337" s="159" t="s">
        <v>240</v>
      </c>
      <c r="AT337" s="159" t="s">
        <v>89</v>
      </c>
      <c r="AX337" s="14" t="s">
        <v>237</v>
      </c>
      <c r="BD337" s="160" t="e">
        <f>IF(#REF!="základná",J337,0)</f>
        <v>#REF!</v>
      </c>
      <c r="BE337" s="160" t="e">
        <f>IF(#REF!="znížená",J337,0)</f>
        <v>#REF!</v>
      </c>
      <c r="BF337" s="160" t="e">
        <f>IF(#REF!="zákl. prenesená",J337,0)</f>
        <v>#REF!</v>
      </c>
      <c r="BG337" s="160" t="e">
        <f>IF(#REF!="zníž. prenesená",J337,0)</f>
        <v>#REF!</v>
      </c>
      <c r="BH337" s="160" t="e">
        <f>IF(#REF!="nulová",J337,0)</f>
        <v>#REF!</v>
      </c>
      <c r="BI337" s="14" t="s">
        <v>89</v>
      </c>
      <c r="BJ337" s="160">
        <f t="shared" si="59"/>
        <v>0</v>
      </c>
      <c r="BK337" s="14" t="s">
        <v>286</v>
      </c>
      <c r="BL337" s="159" t="s">
        <v>2320</v>
      </c>
    </row>
    <row r="338" spans="1:64" s="12" customFormat="1" ht="22.95" customHeight="1" x14ac:dyDescent="0.25">
      <c r="B338" s="134"/>
      <c r="D338" s="135" t="s">
        <v>76</v>
      </c>
      <c r="E338" s="144" t="s">
        <v>5084</v>
      </c>
      <c r="F338" s="144" t="s">
        <v>2321</v>
      </c>
      <c r="I338" s="137"/>
      <c r="J338" s="145">
        <f>BJ338</f>
        <v>0</v>
      </c>
      <c r="L338" s="134"/>
      <c r="M338" s="138"/>
      <c r="N338" s="139"/>
      <c r="O338" s="140">
        <f>SUM(O339:O341)</f>
        <v>0</v>
      </c>
      <c r="P338" s="139"/>
      <c r="Q338" s="140">
        <f>SUM(Q339:Q341)</f>
        <v>0.2360959</v>
      </c>
      <c r="R338" s="139"/>
      <c r="S338" s="141">
        <f>SUM(S339:S341)</f>
        <v>0</v>
      </c>
      <c r="AQ338" s="135" t="s">
        <v>89</v>
      </c>
      <c r="AS338" s="142" t="s">
        <v>76</v>
      </c>
      <c r="AT338" s="142" t="s">
        <v>83</v>
      </c>
      <c r="AX338" s="135" t="s">
        <v>237</v>
      </c>
      <c r="BJ338" s="143">
        <f>SUM(BJ339:BJ341)</f>
        <v>0</v>
      </c>
    </row>
    <row r="339" spans="1:64" s="2" customFormat="1" ht="33" customHeight="1" x14ac:dyDescent="0.2">
      <c r="A339" s="182"/>
      <c r="B339" s="146"/>
      <c r="C339" s="147" t="s">
        <v>824</v>
      </c>
      <c r="D339" s="147" t="s">
        <v>240</v>
      </c>
      <c r="E339" s="148" t="s">
        <v>5085</v>
      </c>
      <c r="F339" s="149" t="s">
        <v>2322</v>
      </c>
      <c r="G339" s="150" t="s">
        <v>242</v>
      </c>
      <c r="H339" s="151">
        <v>125.18</v>
      </c>
      <c r="I339" s="152"/>
      <c r="J339" s="153">
        <f>ROUND(I339*H339,2)</f>
        <v>0</v>
      </c>
      <c r="K339" s="154"/>
      <c r="L339" s="30"/>
      <c r="M339" s="155" t="s">
        <v>1</v>
      </c>
      <c r="N339" s="54"/>
      <c r="O339" s="157">
        <f>N339*H339</f>
        <v>0</v>
      </c>
      <c r="P339" s="157">
        <v>1.8799999999999999E-3</v>
      </c>
      <c r="Q339" s="157">
        <f>P339*H339</f>
        <v>0.2353384</v>
      </c>
      <c r="R339" s="157">
        <v>0</v>
      </c>
      <c r="S339" s="158">
        <f>R339*H339</f>
        <v>0</v>
      </c>
      <c r="T339" s="182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Q339" s="159" t="s">
        <v>286</v>
      </c>
      <c r="AS339" s="159" t="s">
        <v>240</v>
      </c>
      <c r="AT339" s="159" t="s">
        <v>89</v>
      </c>
      <c r="AX339" s="14" t="s">
        <v>237</v>
      </c>
      <c r="BD339" s="160" t="e">
        <f>IF(#REF!="základná",J339,0)</f>
        <v>#REF!</v>
      </c>
      <c r="BE339" s="160" t="e">
        <f>IF(#REF!="znížená",J339,0)</f>
        <v>#REF!</v>
      </c>
      <c r="BF339" s="160" t="e">
        <f>IF(#REF!="zákl. prenesená",J339,0)</f>
        <v>#REF!</v>
      </c>
      <c r="BG339" s="160" t="e">
        <f>IF(#REF!="zníž. prenesená",J339,0)</f>
        <v>#REF!</v>
      </c>
      <c r="BH339" s="160" t="e">
        <f>IF(#REF!="nulová",J339,0)</f>
        <v>#REF!</v>
      </c>
      <c r="BI339" s="14" t="s">
        <v>89</v>
      </c>
      <c r="BJ339" s="160">
        <f>ROUND(I339*H339,2)</f>
        <v>0</v>
      </c>
      <c r="BK339" s="14" t="s">
        <v>286</v>
      </c>
      <c r="BL339" s="159" t="s">
        <v>2323</v>
      </c>
    </row>
    <row r="340" spans="1:64" s="2" customFormat="1" ht="16.5" customHeight="1" x14ac:dyDescent="0.2">
      <c r="A340" s="182"/>
      <c r="B340" s="146"/>
      <c r="C340" s="147" t="s">
        <v>618</v>
      </c>
      <c r="D340" s="147" t="s">
        <v>240</v>
      </c>
      <c r="E340" s="148" t="s">
        <v>5086</v>
      </c>
      <c r="F340" s="149" t="s">
        <v>5087</v>
      </c>
      <c r="G340" s="150" t="s">
        <v>242</v>
      </c>
      <c r="H340" s="151">
        <v>5.05</v>
      </c>
      <c r="I340" s="152"/>
      <c r="J340" s="153">
        <f>ROUND(I340*H340,2)</f>
        <v>0</v>
      </c>
      <c r="K340" s="154"/>
      <c r="L340" s="30"/>
      <c r="M340" s="155" t="s">
        <v>1</v>
      </c>
      <c r="N340" s="54"/>
      <c r="O340" s="157">
        <f>N340*H340</f>
        <v>0</v>
      </c>
      <c r="P340" s="157">
        <v>1.4999999999999999E-4</v>
      </c>
      <c r="Q340" s="157">
        <f>P340*H340</f>
        <v>7.5749999999999993E-4</v>
      </c>
      <c r="R340" s="157">
        <v>0</v>
      </c>
      <c r="S340" s="158">
        <f>R340*H340</f>
        <v>0</v>
      </c>
      <c r="T340" s="182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Q340" s="159" t="s">
        <v>286</v>
      </c>
      <c r="AS340" s="159" t="s">
        <v>240</v>
      </c>
      <c r="AT340" s="159" t="s">
        <v>89</v>
      </c>
      <c r="AX340" s="14" t="s">
        <v>237</v>
      </c>
      <c r="BD340" s="160" t="e">
        <f>IF(#REF!="základná",J340,0)</f>
        <v>#REF!</v>
      </c>
      <c r="BE340" s="160" t="e">
        <f>IF(#REF!="znížená",J340,0)</f>
        <v>#REF!</v>
      </c>
      <c r="BF340" s="160" t="e">
        <f>IF(#REF!="zákl. prenesená",J340,0)</f>
        <v>#REF!</v>
      </c>
      <c r="BG340" s="160" t="e">
        <f>IF(#REF!="zníž. prenesená",J340,0)</f>
        <v>#REF!</v>
      </c>
      <c r="BH340" s="160" t="e">
        <f>IF(#REF!="nulová",J340,0)</f>
        <v>#REF!</v>
      </c>
      <c r="BI340" s="14" t="s">
        <v>89</v>
      </c>
      <c r="BJ340" s="160">
        <f>ROUND(I340*H340,2)</f>
        <v>0</v>
      </c>
      <c r="BK340" s="14" t="s">
        <v>286</v>
      </c>
      <c r="BL340" s="159" t="s">
        <v>2324</v>
      </c>
    </row>
    <row r="341" spans="1:64" s="2" customFormat="1" ht="21.75" customHeight="1" x14ac:dyDescent="0.2">
      <c r="A341" s="182"/>
      <c r="B341" s="146"/>
      <c r="C341" s="147" t="s">
        <v>828</v>
      </c>
      <c r="D341" s="147" t="s">
        <v>240</v>
      </c>
      <c r="E341" s="148" t="s">
        <v>5088</v>
      </c>
      <c r="F341" s="149" t="s">
        <v>2325</v>
      </c>
      <c r="G341" s="150" t="s">
        <v>266</v>
      </c>
      <c r="H341" s="151">
        <v>0.23599999999999999</v>
      </c>
      <c r="I341" s="152"/>
      <c r="J341" s="153">
        <f>ROUND(I341*H341,2)</f>
        <v>0</v>
      </c>
      <c r="K341" s="154"/>
      <c r="L341" s="30"/>
      <c r="M341" s="155" t="s">
        <v>1</v>
      </c>
      <c r="N341" s="54"/>
      <c r="O341" s="157">
        <f>N341*H341</f>
        <v>0</v>
      </c>
      <c r="P341" s="157">
        <v>0</v>
      </c>
      <c r="Q341" s="157">
        <f>P341*H341</f>
        <v>0</v>
      </c>
      <c r="R341" s="157">
        <v>0</v>
      </c>
      <c r="S341" s="158">
        <f>R341*H341</f>
        <v>0</v>
      </c>
      <c r="T341" s="182"/>
      <c r="U341" s="182"/>
      <c r="V341" s="182"/>
      <c r="W341" s="182"/>
      <c r="X341" s="182"/>
      <c r="Y341" s="182"/>
      <c r="Z341" s="182"/>
      <c r="AA341" s="182"/>
      <c r="AB341" s="182"/>
      <c r="AC341" s="182"/>
      <c r="AD341" s="182"/>
      <c r="AQ341" s="159" t="s">
        <v>286</v>
      </c>
      <c r="AS341" s="159" t="s">
        <v>240</v>
      </c>
      <c r="AT341" s="159" t="s">
        <v>89</v>
      </c>
      <c r="AX341" s="14" t="s">
        <v>237</v>
      </c>
      <c r="BD341" s="160" t="e">
        <f>IF(#REF!="základná",J341,0)</f>
        <v>#REF!</v>
      </c>
      <c r="BE341" s="160" t="e">
        <f>IF(#REF!="znížená",J341,0)</f>
        <v>#REF!</v>
      </c>
      <c r="BF341" s="160" t="e">
        <f>IF(#REF!="zákl. prenesená",J341,0)</f>
        <v>#REF!</v>
      </c>
      <c r="BG341" s="160" t="e">
        <f>IF(#REF!="zníž. prenesená",J341,0)</f>
        <v>#REF!</v>
      </c>
      <c r="BH341" s="160" t="e">
        <f>IF(#REF!="nulová",J341,0)</f>
        <v>#REF!</v>
      </c>
      <c r="BI341" s="14" t="s">
        <v>89</v>
      </c>
      <c r="BJ341" s="160">
        <f>ROUND(I341*H341,2)</f>
        <v>0</v>
      </c>
      <c r="BK341" s="14" t="s">
        <v>286</v>
      </c>
      <c r="BL341" s="159" t="s">
        <v>2326</v>
      </c>
    </row>
    <row r="342" spans="1:64" s="12" customFormat="1" ht="22.95" customHeight="1" x14ac:dyDescent="0.25">
      <c r="B342" s="134"/>
      <c r="D342" s="135" t="s">
        <v>76</v>
      </c>
      <c r="E342" s="144" t="s">
        <v>5089</v>
      </c>
      <c r="F342" s="144" t="s">
        <v>1636</v>
      </c>
      <c r="I342" s="137"/>
      <c r="J342" s="145">
        <f>BJ342</f>
        <v>0</v>
      </c>
      <c r="L342" s="134"/>
      <c r="M342" s="138"/>
      <c r="N342" s="139"/>
      <c r="O342" s="140">
        <f>SUM(O343:O346)</f>
        <v>0</v>
      </c>
      <c r="P342" s="139"/>
      <c r="Q342" s="140">
        <f>SUM(Q343:Q346)</f>
        <v>3.5793807100000001</v>
      </c>
      <c r="R342" s="139"/>
      <c r="S342" s="141">
        <f>SUM(S343:S346)</f>
        <v>0</v>
      </c>
      <c r="AQ342" s="135" t="s">
        <v>89</v>
      </c>
      <c r="AS342" s="142" t="s">
        <v>76</v>
      </c>
      <c r="AT342" s="142" t="s">
        <v>83</v>
      </c>
      <c r="AX342" s="135" t="s">
        <v>237</v>
      </c>
      <c r="BJ342" s="143">
        <f>SUM(BJ343:BJ346)</f>
        <v>0</v>
      </c>
    </row>
    <row r="343" spans="1:64" s="2" customFormat="1" ht="21.75" customHeight="1" x14ac:dyDescent="0.2">
      <c r="A343" s="182"/>
      <c r="B343" s="146"/>
      <c r="C343" s="147" t="s">
        <v>622</v>
      </c>
      <c r="D343" s="147" t="s">
        <v>240</v>
      </c>
      <c r="E343" s="148" t="s">
        <v>5090</v>
      </c>
      <c r="F343" s="149" t="s">
        <v>1637</v>
      </c>
      <c r="G343" s="150" t="s">
        <v>242</v>
      </c>
      <c r="H343" s="151">
        <v>210.715</v>
      </c>
      <c r="I343" s="152"/>
      <c r="J343" s="153">
        <f>ROUND(I343*H343,2)</f>
        <v>0</v>
      </c>
      <c r="K343" s="154"/>
      <c r="L343" s="30"/>
      <c r="M343" s="155" t="s">
        <v>1</v>
      </c>
      <c r="N343" s="54"/>
      <c r="O343" s="157">
        <f>N343*H343</f>
        <v>0</v>
      </c>
      <c r="P343" s="157">
        <v>3.4499999999999999E-3</v>
      </c>
      <c r="Q343" s="157">
        <f>P343*H343</f>
        <v>0.72696674999999999</v>
      </c>
      <c r="R343" s="157">
        <v>0</v>
      </c>
      <c r="S343" s="158">
        <f>R343*H343</f>
        <v>0</v>
      </c>
      <c r="T343" s="182"/>
      <c r="U343" s="182"/>
      <c r="V343" s="182"/>
      <c r="W343" s="182"/>
      <c r="X343" s="182"/>
      <c r="Y343" s="182"/>
      <c r="Z343" s="182"/>
      <c r="AA343" s="182"/>
      <c r="AB343" s="182"/>
      <c r="AC343" s="182"/>
      <c r="AD343" s="182"/>
      <c r="AQ343" s="159" t="s">
        <v>286</v>
      </c>
      <c r="AS343" s="159" t="s">
        <v>240</v>
      </c>
      <c r="AT343" s="159" t="s">
        <v>89</v>
      </c>
      <c r="AX343" s="14" t="s">
        <v>237</v>
      </c>
      <c r="BD343" s="160" t="e">
        <f>IF(#REF!="základná",J343,0)</f>
        <v>#REF!</v>
      </c>
      <c r="BE343" s="160" t="e">
        <f>IF(#REF!="znížená",J343,0)</f>
        <v>#REF!</v>
      </c>
      <c r="BF343" s="160" t="e">
        <f>IF(#REF!="zákl. prenesená",J343,0)</f>
        <v>#REF!</v>
      </c>
      <c r="BG343" s="160" t="e">
        <f>IF(#REF!="zníž. prenesená",J343,0)</f>
        <v>#REF!</v>
      </c>
      <c r="BH343" s="160" t="e">
        <f>IF(#REF!="nulová",J343,0)</f>
        <v>#REF!</v>
      </c>
      <c r="BI343" s="14" t="s">
        <v>89</v>
      </c>
      <c r="BJ343" s="160">
        <f>ROUND(I343*H343,2)</f>
        <v>0</v>
      </c>
      <c r="BK343" s="14" t="s">
        <v>286</v>
      </c>
      <c r="BL343" s="159" t="s">
        <v>2327</v>
      </c>
    </row>
    <row r="344" spans="1:64" s="2" customFormat="1" ht="16.5" customHeight="1" x14ac:dyDescent="0.2">
      <c r="A344" s="182"/>
      <c r="B344" s="146"/>
      <c r="C344" s="161" t="s">
        <v>833</v>
      </c>
      <c r="D344" s="161" t="s">
        <v>310</v>
      </c>
      <c r="E344" s="162" t="s">
        <v>5091</v>
      </c>
      <c r="F344" s="163" t="s">
        <v>2328</v>
      </c>
      <c r="G344" s="164" t="s">
        <v>242</v>
      </c>
      <c r="H344" s="165">
        <v>71.593000000000004</v>
      </c>
      <c r="I344" s="166"/>
      <c r="J344" s="167">
        <f>ROUND(I344*H344,2)</f>
        <v>0</v>
      </c>
      <c r="K344" s="168"/>
      <c r="L344" s="169"/>
      <c r="M344" s="170" t="s">
        <v>1</v>
      </c>
      <c r="N344" s="54"/>
      <c r="O344" s="157">
        <f>N344*H344</f>
        <v>0</v>
      </c>
      <c r="P344" s="157">
        <v>1.8519999999999998E-2</v>
      </c>
      <c r="Q344" s="157">
        <f>P344*H344</f>
        <v>1.3259023599999999</v>
      </c>
      <c r="R344" s="157">
        <v>0</v>
      </c>
      <c r="S344" s="158">
        <f>R344*H344</f>
        <v>0</v>
      </c>
      <c r="T344" s="182"/>
      <c r="U344" s="182"/>
      <c r="V344" s="182"/>
      <c r="W344" s="182"/>
      <c r="X344" s="182"/>
      <c r="Y344" s="182"/>
      <c r="Z344" s="182"/>
      <c r="AA344" s="182"/>
      <c r="AB344" s="182"/>
      <c r="AC344" s="182"/>
      <c r="AD344" s="182"/>
      <c r="AQ344" s="159" t="s">
        <v>312</v>
      </c>
      <c r="AS344" s="159" t="s">
        <v>310</v>
      </c>
      <c r="AT344" s="159" t="s">
        <v>89</v>
      </c>
      <c r="AX344" s="14" t="s">
        <v>237</v>
      </c>
      <c r="BD344" s="160" t="e">
        <f>IF(#REF!="základná",J344,0)</f>
        <v>#REF!</v>
      </c>
      <c r="BE344" s="160" t="e">
        <f>IF(#REF!="znížená",J344,0)</f>
        <v>#REF!</v>
      </c>
      <c r="BF344" s="160" t="e">
        <f>IF(#REF!="zákl. prenesená",J344,0)</f>
        <v>#REF!</v>
      </c>
      <c r="BG344" s="160" t="e">
        <f>IF(#REF!="zníž. prenesená",J344,0)</f>
        <v>#REF!</v>
      </c>
      <c r="BH344" s="160" t="e">
        <f>IF(#REF!="nulová",J344,0)</f>
        <v>#REF!</v>
      </c>
      <c r="BI344" s="14" t="s">
        <v>89</v>
      </c>
      <c r="BJ344" s="160">
        <f>ROUND(I344*H344,2)</f>
        <v>0</v>
      </c>
      <c r="BK344" s="14" t="s">
        <v>286</v>
      </c>
      <c r="BL344" s="159" t="s">
        <v>2329</v>
      </c>
    </row>
    <row r="345" spans="1:64" s="2" customFormat="1" ht="21.75" customHeight="1" x14ac:dyDescent="0.2">
      <c r="A345" s="182"/>
      <c r="B345" s="146"/>
      <c r="C345" s="161" t="s">
        <v>624</v>
      </c>
      <c r="D345" s="161" t="s">
        <v>310</v>
      </c>
      <c r="E345" s="162" t="s">
        <v>5092</v>
      </c>
      <c r="F345" s="163" t="s">
        <v>2330</v>
      </c>
      <c r="G345" s="164" t="s">
        <v>242</v>
      </c>
      <c r="H345" s="165">
        <v>149.65799999999999</v>
      </c>
      <c r="I345" s="166"/>
      <c r="J345" s="167">
        <f>ROUND(I345*H345,2)</f>
        <v>0</v>
      </c>
      <c r="K345" s="168"/>
      <c r="L345" s="169"/>
      <c r="M345" s="170" t="s">
        <v>1</v>
      </c>
      <c r="N345" s="54"/>
      <c r="O345" s="157">
        <f>N345*H345</f>
        <v>0</v>
      </c>
      <c r="P345" s="157">
        <v>1.0200000000000001E-2</v>
      </c>
      <c r="Q345" s="157">
        <f>P345*H345</f>
        <v>1.5265116000000001</v>
      </c>
      <c r="R345" s="157">
        <v>0</v>
      </c>
      <c r="S345" s="158">
        <f>R345*H345</f>
        <v>0</v>
      </c>
      <c r="T345" s="182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  <c r="AQ345" s="159" t="s">
        <v>312</v>
      </c>
      <c r="AS345" s="159" t="s">
        <v>310</v>
      </c>
      <c r="AT345" s="159" t="s">
        <v>89</v>
      </c>
      <c r="AX345" s="14" t="s">
        <v>237</v>
      </c>
      <c r="BD345" s="160" t="e">
        <f>IF(#REF!="základná",J345,0)</f>
        <v>#REF!</v>
      </c>
      <c r="BE345" s="160" t="e">
        <f>IF(#REF!="znížená",J345,0)</f>
        <v>#REF!</v>
      </c>
      <c r="BF345" s="160" t="e">
        <f>IF(#REF!="zákl. prenesená",J345,0)</f>
        <v>#REF!</v>
      </c>
      <c r="BG345" s="160" t="e">
        <f>IF(#REF!="zníž. prenesená",J345,0)</f>
        <v>#REF!</v>
      </c>
      <c r="BH345" s="160" t="e">
        <f>IF(#REF!="nulová",J345,0)</f>
        <v>#REF!</v>
      </c>
      <c r="BI345" s="14" t="s">
        <v>89</v>
      </c>
      <c r="BJ345" s="160">
        <f>ROUND(I345*H345,2)</f>
        <v>0</v>
      </c>
      <c r="BK345" s="14" t="s">
        <v>286</v>
      </c>
      <c r="BL345" s="159" t="s">
        <v>2331</v>
      </c>
    </row>
    <row r="346" spans="1:64" s="2" customFormat="1" ht="21.75" customHeight="1" x14ac:dyDescent="0.2">
      <c r="A346" s="182"/>
      <c r="B346" s="146"/>
      <c r="C346" s="147" t="s">
        <v>838</v>
      </c>
      <c r="D346" s="147" t="s">
        <v>240</v>
      </c>
      <c r="E346" s="148" t="s">
        <v>5093</v>
      </c>
      <c r="F346" s="149" t="s">
        <v>1640</v>
      </c>
      <c r="G346" s="150" t="s">
        <v>266</v>
      </c>
      <c r="H346" s="151">
        <v>3.5790000000000002</v>
      </c>
      <c r="I346" s="152"/>
      <c r="J346" s="153">
        <f>ROUND(I346*H346,2)</f>
        <v>0</v>
      </c>
      <c r="K346" s="154"/>
      <c r="L346" s="30"/>
      <c r="M346" s="155" t="s">
        <v>1</v>
      </c>
      <c r="N346" s="54"/>
      <c r="O346" s="157">
        <f>N346*H346</f>
        <v>0</v>
      </c>
      <c r="P346" s="157">
        <v>0</v>
      </c>
      <c r="Q346" s="157">
        <f>P346*H346</f>
        <v>0</v>
      </c>
      <c r="R346" s="157">
        <v>0</v>
      </c>
      <c r="S346" s="158">
        <f>R346*H346</f>
        <v>0</v>
      </c>
      <c r="T346" s="182"/>
      <c r="U346" s="182"/>
      <c r="V346" s="182"/>
      <c r="W346" s="182"/>
      <c r="X346" s="182"/>
      <c r="Y346" s="182"/>
      <c r="Z346" s="182"/>
      <c r="AA346" s="182"/>
      <c r="AB346" s="182"/>
      <c r="AC346" s="182"/>
      <c r="AD346" s="182"/>
      <c r="AQ346" s="159" t="s">
        <v>286</v>
      </c>
      <c r="AS346" s="159" t="s">
        <v>240</v>
      </c>
      <c r="AT346" s="159" t="s">
        <v>89</v>
      </c>
      <c r="AX346" s="14" t="s">
        <v>237</v>
      </c>
      <c r="BD346" s="160" t="e">
        <f>IF(#REF!="základná",J346,0)</f>
        <v>#REF!</v>
      </c>
      <c r="BE346" s="160" t="e">
        <f>IF(#REF!="znížená",J346,0)</f>
        <v>#REF!</v>
      </c>
      <c r="BF346" s="160" t="e">
        <f>IF(#REF!="zákl. prenesená",J346,0)</f>
        <v>#REF!</v>
      </c>
      <c r="BG346" s="160" t="e">
        <f>IF(#REF!="zníž. prenesená",J346,0)</f>
        <v>#REF!</v>
      </c>
      <c r="BH346" s="160" t="e">
        <f>IF(#REF!="nulová",J346,0)</f>
        <v>#REF!</v>
      </c>
      <c r="BI346" s="14" t="s">
        <v>89</v>
      </c>
      <c r="BJ346" s="160">
        <f>ROUND(I346*H346,2)</f>
        <v>0</v>
      </c>
      <c r="BK346" s="14" t="s">
        <v>286</v>
      </c>
      <c r="BL346" s="159" t="s">
        <v>2332</v>
      </c>
    </row>
    <row r="347" spans="1:64" s="12" customFormat="1" ht="22.95" customHeight="1" x14ac:dyDescent="0.25">
      <c r="B347" s="134"/>
      <c r="D347" s="135" t="s">
        <v>76</v>
      </c>
      <c r="E347" s="144" t="s">
        <v>5094</v>
      </c>
      <c r="F347" s="144" t="s">
        <v>1642</v>
      </c>
      <c r="I347" s="137"/>
      <c r="J347" s="145">
        <f>BJ347</f>
        <v>0</v>
      </c>
      <c r="L347" s="134"/>
      <c r="M347" s="138"/>
      <c r="N347" s="139"/>
      <c r="O347" s="140">
        <f>SUM(O348:O355)</f>
        <v>0</v>
      </c>
      <c r="P347" s="139"/>
      <c r="Q347" s="140">
        <f>SUM(Q348:Q355)</f>
        <v>8.3092240000000012E-2</v>
      </c>
      <c r="R347" s="139"/>
      <c r="S347" s="141">
        <f>SUM(S348:S355)</f>
        <v>0</v>
      </c>
      <c r="AQ347" s="135" t="s">
        <v>89</v>
      </c>
      <c r="AS347" s="142" t="s">
        <v>76</v>
      </c>
      <c r="AT347" s="142" t="s">
        <v>83</v>
      </c>
      <c r="AX347" s="135" t="s">
        <v>237</v>
      </c>
      <c r="BJ347" s="143">
        <f>SUM(BJ348:BJ355)</f>
        <v>0</v>
      </c>
    </row>
    <row r="348" spans="1:64" s="2" customFormat="1" ht="21.75" customHeight="1" x14ac:dyDescent="0.2">
      <c r="A348" s="182"/>
      <c r="B348" s="146"/>
      <c r="C348" s="147" t="s">
        <v>627</v>
      </c>
      <c r="D348" s="147" t="s">
        <v>240</v>
      </c>
      <c r="E348" s="148" t="s">
        <v>5095</v>
      </c>
      <c r="F348" s="149" t="s">
        <v>1643</v>
      </c>
      <c r="G348" s="150" t="s">
        <v>242</v>
      </c>
      <c r="H348" s="151">
        <v>20</v>
      </c>
      <c r="I348" s="152"/>
      <c r="J348" s="153">
        <f t="shared" ref="J348:J355" si="60">ROUND(I348*H348,2)</f>
        <v>0</v>
      </c>
      <c r="K348" s="154"/>
      <c r="L348" s="30"/>
      <c r="M348" s="155" t="s">
        <v>1</v>
      </c>
      <c r="N348" s="54"/>
      <c r="O348" s="157">
        <f t="shared" ref="O348:O355" si="61">N348*H348</f>
        <v>0</v>
      </c>
      <c r="P348" s="157">
        <v>2.5999999999999998E-4</v>
      </c>
      <c r="Q348" s="157">
        <f t="shared" ref="Q348:Q355" si="62">P348*H348</f>
        <v>5.1999999999999998E-3</v>
      </c>
      <c r="R348" s="157">
        <v>0</v>
      </c>
      <c r="S348" s="158">
        <f t="shared" ref="S348:S355" si="63">R348*H348</f>
        <v>0</v>
      </c>
      <c r="T348" s="182"/>
      <c r="U348" s="182"/>
      <c r="V348" s="182"/>
      <c r="W348" s="182"/>
      <c r="X348" s="182"/>
      <c r="Y348" s="182"/>
      <c r="Z348" s="182"/>
      <c r="AA348" s="182"/>
      <c r="AB348" s="182"/>
      <c r="AC348" s="182"/>
      <c r="AD348" s="182"/>
      <c r="AQ348" s="159" t="s">
        <v>286</v>
      </c>
      <c r="AS348" s="159" t="s">
        <v>240</v>
      </c>
      <c r="AT348" s="159" t="s">
        <v>89</v>
      </c>
      <c r="AX348" s="14" t="s">
        <v>237</v>
      </c>
      <c r="BD348" s="160" t="e">
        <f>IF(#REF!="základná",J348,0)</f>
        <v>#REF!</v>
      </c>
      <c r="BE348" s="160" t="e">
        <f>IF(#REF!="znížená",J348,0)</f>
        <v>#REF!</v>
      </c>
      <c r="BF348" s="160" t="e">
        <f>IF(#REF!="zákl. prenesená",J348,0)</f>
        <v>#REF!</v>
      </c>
      <c r="BG348" s="160" t="e">
        <f>IF(#REF!="zníž. prenesená",J348,0)</f>
        <v>#REF!</v>
      </c>
      <c r="BH348" s="160" t="e">
        <f>IF(#REF!="nulová",J348,0)</f>
        <v>#REF!</v>
      </c>
      <c r="BI348" s="14" t="s">
        <v>89</v>
      </c>
      <c r="BJ348" s="160">
        <f t="shared" ref="BJ348:BJ355" si="64">ROUND(I348*H348,2)</f>
        <v>0</v>
      </c>
      <c r="BK348" s="14" t="s">
        <v>286</v>
      </c>
      <c r="BL348" s="159" t="s">
        <v>1480</v>
      </c>
    </row>
    <row r="349" spans="1:64" s="2" customFormat="1" ht="21.75" customHeight="1" x14ac:dyDescent="0.2">
      <c r="A349" s="182"/>
      <c r="B349" s="146"/>
      <c r="C349" s="147" t="s">
        <v>843</v>
      </c>
      <c r="D349" s="147" t="s">
        <v>240</v>
      </c>
      <c r="E349" s="148" t="s">
        <v>5096</v>
      </c>
      <c r="F349" s="149" t="s">
        <v>1645</v>
      </c>
      <c r="G349" s="150" t="s">
        <v>242</v>
      </c>
      <c r="H349" s="151">
        <v>20</v>
      </c>
      <c r="I349" s="152"/>
      <c r="J349" s="153">
        <f t="shared" si="60"/>
        <v>0</v>
      </c>
      <c r="K349" s="154"/>
      <c r="L349" s="30"/>
      <c r="M349" s="155" t="s">
        <v>1</v>
      </c>
      <c r="N349" s="54"/>
      <c r="O349" s="157">
        <f t="shared" si="61"/>
        <v>0</v>
      </c>
      <c r="P349" s="157">
        <v>1.7000000000000001E-4</v>
      </c>
      <c r="Q349" s="157">
        <f t="shared" si="62"/>
        <v>3.4000000000000002E-3</v>
      </c>
      <c r="R349" s="157">
        <v>0</v>
      </c>
      <c r="S349" s="158">
        <f t="shared" si="63"/>
        <v>0</v>
      </c>
      <c r="T349" s="182"/>
      <c r="U349" s="182"/>
      <c r="V349" s="182"/>
      <c r="W349" s="182"/>
      <c r="X349" s="182"/>
      <c r="Y349" s="182"/>
      <c r="Z349" s="182"/>
      <c r="AA349" s="182"/>
      <c r="AB349" s="182"/>
      <c r="AC349" s="182"/>
      <c r="AD349" s="182"/>
      <c r="AQ349" s="159" t="s">
        <v>286</v>
      </c>
      <c r="AS349" s="159" t="s">
        <v>240</v>
      </c>
      <c r="AT349" s="159" t="s">
        <v>89</v>
      </c>
      <c r="AX349" s="14" t="s">
        <v>237</v>
      </c>
      <c r="BD349" s="160" t="e">
        <f>IF(#REF!="základná",J349,0)</f>
        <v>#REF!</v>
      </c>
      <c r="BE349" s="160" t="e">
        <f>IF(#REF!="znížená",J349,0)</f>
        <v>#REF!</v>
      </c>
      <c r="BF349" s="160" t="e">
        <f>IF(#REF!="zákl. prenesená",J349,0)</f>
        <v>#REF!</v>
      </c>
      <c r="BG349" s="160" t="e">
        <f>IF(#REF!="zníž. prenesená",J349,0)</f>
        <v>#REF!</v>
      </c>
      <c r="BH349" s="160" t="e">
        <f>IF(#REF!="nulová",J349,0)</f>
        <v>#REF!</v>
      </c>
      <c r="BI349" s="14" t="s">
        <v>89</v>
      </c>
      <c r="BJ349" s="160">
        <f t="shared" si="64"/>
        <v>0</v>
      </c>
      <c r="BK349" s="14" t="s">
        <v>286</v>
      </c>
      <c r="BL349" s="159" t="s">
        <v>2333</v>
      </c>
    </row>
    <row r="350" spans="1:64" s="2" customFormat="1" ht="33" customHeight="1" x14ac:dyDescent="0.2">
      <c r="A350" s="182"/>
      <c r="B350" s="146"/>
      <c r="C350" s="147" t="s">
        <v>629</v>
      </c>
      <c r="D350" s="189" t="s">
        <v>240</v>
      </c>
      <c r="E350" s="148" t="s">
        <v>5097</v>
      </c>
      <c r="F350" s="149" t="s">
        <v>2334</v>
      </c>
      <c r="G350" s="150" t="s">
        <v>242</v>
      </c>
      <c r="H350" s="151">
        <v>14.451000000000001</v>
      </c>
      <c r="I350" s="152"/>
      <c r="J350" s="153">
        <f t="shared" si="60"/>
        <v>0</v>
      </c>
      <c r="K350" s="154"/>
      <c r="L350" s="30"/>
      <c r="M350" s="155" t="s">
        <v>1</v>
      </c>
      <c r="N350" s="54"/>
      <c r="O350" s="157">
        <f t="shared" si="61"/>
        <v>0</v>
      </c>
      <c r="P350" s="157">
        <v>2.4000000000000001E-4</v>
      </c>
      <c r="Q350" s="157">
        <f t="shared" si="62"/>
        <v>3.46824E-3</v>
      </c>
      <c r="R350" s="157">
        <v>0</v>
      </c>
      <c r="S350" s="158">
        <f t="shared" si="63"/>
        <v>0</v>
      </c>
      <c r="T350" s="182"/>
      <c r="U350" s="182"/>
      <c r="V350" s="182"/>
      <c r="W350" s="182"/>
      <c r="X350" s="182"/>
      <c r="Y350" s="182"/>
      <c r="Z350" s="182"/>
      <c r="AA350" s="182"/>
      <c r="AB350" s="182"/>
      <c r="AC350" s="182"/>
      <c r="AD350" s="182"/>
      <c r="AQ350" s="159" t="s">
        <v>286</v>
      </c>
      <c r="AS350" s="159" t="s">
        <v>240</v>
      </c>
      <c r="AT350" s="159" t="s">
        <v>89</v>
      </c>
      <c r="AX350" s="14" t="s">
        <v>237</v>
      </c>
      <c r="BD350" s="160" t="e">
        <f>IF(#REF!="základná",J350,0)</f>
        <v>#REF!</v>
      </c>
      <c r="BE350" s="160" t="e">
        <f>IF(#REF!="znížená",J350,0)</f>
        <v>#REF!</v>
      </c>
      <c r="BF350" s="160" t="e">
        <f>IF(#REF!="zákl. prenesená",J350,0)</f>
        <v>#REF!</v>
      </c>
      <c r="BG350" s="160" t="e">
        <f>IF(#REF!="zníž. prenesená",J350,0)</f>
        <v>#REF!</v>
      </c>
      <c r="BH350" s="160" t="e">
        <f>IF(#REF!="nulová",J350,0)</f>
        <v>#REF!</v>
      </c>
      <c r="BI350" s="14" t="s">
        <v>89</v>
      </c>
      <c r="BJ350" s="160">
        <f t="shared" si="64"/>
        <v>0</v>
      </c>
      <c r="BK350" s="14" t="s">
        <v>286</v>
      </c>
      <c r="BL350" s="159" t="s">
        <v>5098</v>
      </c>
    </row>
    <row r="351" spans="1:64" s="2" customFormat="1" ht="21.75" customHeight="1" x14ac:dyDescent="0.2">
      <c r="A351" s="182"/>
      <c r="B351" s="146"/>
      <c r="C351" s="147" t="s">
        <v>847</v>
      </c>
      <c r="D351" s="147" t="s">
        <v>240</v>
      </c>
      <c r="E351" s="148" t="s">
        <v>5099</v>
      </c>
      <c r="F351" s="149" t="s">
        <v>1647</v>
      </c>
      <c r="G351" s="150" t="s">
        <v>376</v>
      </c>
      <c r="H351" s="151">
        <v>10</v>
      </c>
      <c r="I351" s="152"/>
      <c r="J351" s="153">
        <f t="shared" si="60"/>
        <v>0</v>
      </c>
      <c r="K351" s="154"/>
      <c r="L351" s="30"/>
      <c r="M351" s="155" t="s">
        <v>1</v>
      </c>
      <c r="N351" s="54"/>
      <c r="O351" s="157">
        <f t="shared" si="61"/>
        <v>0</v>
      </c>
      <c r="P351" s="157">
        <v>0</v>
      </c>
      <c r="Q351" s="157">
        <f t="shared" si="62"/>
        <v>0</v>
      </c>
      <c r="R351" s="157">
        <v>0</v>
      </c>
      <c r="S351" s="158">
        <f t="shared" si="63"/>
        <v>0</v>
      </c>
      <c r="T351" s="182"/>
      <c r="U351" s="182"/>
      <c r="V351" s="182"/>
      <c r="W351" s="182"/>
      <c r="X351" s="182"/>
      <c r="Y351" s="182"/>
      <c r="Z351" s="182"/>
      <c r="AA351" s="182"/>
      <c r="AB351" s="182"/>
      <c r="AC351" s="182"/>
      <c r="AD351" s="182"/>
      <c r="AQ351" s="159" t="s">
        <v>286</v>
      </c>
      <c r="AS351" s="159" t="s">
        <v>240</v>
      </c>
      <c r="AT351" s="159" t="s">
        <v>89</v>
      </c>
      <c r="AX351" s="14" t="s">
        <v>237</v>
      </c>
      <c r="BD351" s="160" t="e">
        <f>IF(#REF!="základná",J351,0)</f>
        <v>#REF!</v>
      </c>
      <c r="BE351" s="160" t="e">
        <f>IF(#REF!="znížená",J351,0)</f>
        <v>#REF!</v>
      </c>
      <c r="BF351" s="160" t="e">
        <f>IF(#REF!="zákl. prenesená",J351,0)</f>
        <v>#REF!</v>
      </c>
      <c r="BG351" s="160" t="e">
        <f>IF(#REF!="zníž. prenesená",J351,0)</f>
        <v>#REF!</v>
      </c>
      <c r="BH351" s="160" t="e">
        <f>IF(#REF!="nulová",J351,0)</f>
        <v>#REF!</v>
      </c>
      <c r="BI351" s="14" t="s">
        <v>89</v>
      </c>
      <c r="BJ351" s="160">
        <f t="shared" si="64"/>
        <v>0</v>
      </c>
      <c r="BK351" s="14" t="s">
        <v>286</v>
      </c>
      <c r="BL351" s="159" t="s">
        <v>2335</v>
      </c>
    </row>
    <row r="352" spans="1:64" s="2" customFormat="1" ht="33" customHeight="1" x14ac:dyDescent="0.2">
      <c r="A352" s="182"/>
      <c r="B352" s="146"/>
      <c r="C352" s="147" t="s">
        <v>267</v>
      </c>
      <c r="D352" s="147" t="s">
        <v>240</v>
      </c>
      <c r="E352" s="148" t="s">
        <v>5100</v>
      </c>
      <c r="F352" s="149" t="s">
        <v>1649</v>
      </c>
      <c r="G352" s="150" t="s">
        <v>376</v>
      </c>
      <c r="H352" s="151">
        <v>10</v>
      </c>
      <c r="I352" s="152"/>
      <c r="J352" s="153">
        <f t="shared" si="60"/>
        <v>0</v>
      </c>
      <c r="K352" s="154"/>
      <c r="L352" s="30"/>
      <c r="M352" s="155" t="s">
        <v>1</v>
      </c>
      <c r="N352" s="54"/>
      <c r="O352" s="157">
        <f t="shared" si="61"/>
        <v>0</v>
      </c>
      <c r="P352" s="157">
        <v>1.3999999999999999E-4</v>
      </c>
      <c r="Q352" s="157">
        <f t="shared" si="62"/>
        <v>1.3999999999999998E-3</v>
      </c>
      <c r="R352" s="157">
        <v>0</v>
      </c>
      <c r="S352" s="158">
        <f t="shared" si="63"/>
        <v>0</v>
      </c>
      <c r="T352" s="182"/>
      <c r="U352" s="182"/>
      <c r="V352" s="182"/>
      <c r="W352" s="182"/>
      <c r="X352" s="182"/>
      <c r="Y352" s="182"/>
      <c r="Z352" s="182"/>
      <c r="AA352" s="182"/>
      <c r="AB352" s="182"/>
      <c r="AC352" s="182"/>
      <c r="AD352" s="182"/>
      <c r="AQ352" s="159" t="s">
        <v>286</v>
      </c>
      <c r="AS352" s="159" t="s">
        <v>240</v>
      </c>
      <c r="AT352" s="159" t="s">
        <v>89</v>
      </c>
      <c r="AX352" s="14" t="s">
        <v>237</v>
      </c>
      <c r="BD352" s="160" t="e">
        <f>IF(#REF!="základná",J352,0)</f>
        <v>#REF!</v>
      </c>
      <c r="BE352" s="160" t="e">
        <f>IF(#REF!="znížená",J352,0)</f>
        <v>#REF!</v>
      </c>
      <c r="BF352" s="160" t="e">
        <f>IF(#REF!="zákl. prenesená",J352,0)</f>
        <v>#REF!</v>
      </c>
      <c r="BG352" s="160" t="e">
        <f>IF(#REF!="zníž. prenesená",J352,0)</f>
        <v>#REF!</v>
      </c>
      <c r="BH352" s="160" t="e">
        <f>IF(#REF!="nulová",J352,0)</f>
        <v>#REF!</v>
      </c>
      <c r="BI352" s="14" t="s">
        <v>89</v>
      </c>
      <c r="BJ352" s="160">
        <f t="shared" si="64"/>
        <v>0</v>
      </c>
      <c r="BK352" s="14" t="s">
        <v>286</v>
      </c>
      <c r="BL352" s="159" t="s">
        <v>1469</v>
      </c>
    </row>
    <row r="353" spans="1:64" s="2" customFormat="1" ht="33" customHeight="1" x14ac:dyDescent="0.2">
      <c r="A353" s="182"/>
      <c r="B353" s="146"/>
      <c r="C353" s="147" t="s">
        <v>852</v>
      </c>
      <c r="D353" s="189" t="s">
        <v>240</v>
      </c>
      <c r="E353" s="148" t="s">
        <v>5101</v>
      </c>
      <c r="F353" s="149" t="s">
        <v>2336</v>
      </c>
      <c r="G353" s="150" t="s">
        <v>242</v>
      </c>
      <c r="H353" s="151">
        <v>14.451000000000001</v>
      </c>
      <c r="I353" s="152"/>
      <c r="J353" s="153">
        <f t="shared" si="60"/>
        <v>0</v>
      </c>
      <c r="K353" s="154"/>
      <c r="L353" s="30"/>
      <c r="M353" s="155" t="s">
        <v>1</v>
      </c>
      <c r="N353" s="54"/>
      <c r="O353" s="157">
        <f t="shared" si="61"/>
        <v>0</v>
      </c>
      <c r="P353" s="157">
        <v>0</v>
      </c>
      <c r="Q353" s="157">
        <f t="shared" si="62"/>
        <v>0</v>
      </c>
      <c r="R353" s="157">
        <v>0</v>
      </c>
      <c r="S353" s="158">
        <f t="shared" si="63"/>
        <v>0</v>
      </c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Q353" s="159" t="s">
        <v>286</v>
      </c>
      <c r="AS353" s="159" t="s">
        <v>240</v>
      </c>
      <c r="AT353" s="159" t="s">
        <v>89</v>
      </c>
      <c r="AX353" s="14" t="s">
        <v>237</v>
      </c>
      <c r="BD353" s="160" t="e">
        <f>IF(#REF!="základná",J353,0)</f>
        <v>#REF!</v>
      </c>
      <c r="BE353" s="160" t="e">
        <f>IF(#REF!="znížená",J353,0)</f>
        <v>#REF!</v>
      </c>
      <c r="BF353" s="160" t="e">
        <f>IF(#REF!="zákl. prenesená",J353,0)</f>
        <v>#REF!</v>
      </c>
      <c r="BG353" s="160" t="e">
        <f>IF(#REF!="zníž. prenesená",J353,0)</f>
        <v>#REF!</v>
      </c>
      <c r="BH353" s="160" t="e">
        <f>IF(#REF!="nulová",J353,0)</f>
        <v>#REF!</v>
      </c>
      <c r="BI353" s="14" t="s">
        <v>89</v>
      </c>
      <c r="BJ353" s="160">
        <f t="shared" si="64"/>
        <v>0</v>
      </c>
      <c r="BK353" s="14" t="s">
        <v>286</v>
      </c>
      <c r="BL353" s="159" t="s">
        <v>2337</v>
      </c>
    </row>
    <row r="354" spans="1:64" s="2" customFormat="1" ht="21.75" customHeight="1" x14ac:dyDescent="0.2">
      <c r="A354" s="182"/>
      <c r="B354" s="146"/>
      <c r="C354" s="147" t="s">
        <v>270</v>
      </c>
      <c r="D354" s="147" t="s">
        <v>240</v>
      </c>
      <c r="E354" s="148" t="s">
        <v>5102</v>
      </c>
      <c r="F354" s="149" t="s">
        <v>1652</v>
      </c>
      <c r="G354" s="150" t="s">
        <v>242</v>
      </c>
      <c r="H354" s="151">
        <v>84.186000000000007</v>
      </c>
      <c r="I354" s="152"/>
      <c r="J354" s="153">
        <f t="shared" si="60"/>
        <v>0</v>
      </c>
      <c r="K354" s="154"/>
      <c r="L354" s="30"/>
      <c r="M354" s="155" t="s">
        <v>1</v>
      </c>
      <c r="N354" s="54"/>
      <c r="O354" s="157">
        <f t="shared" si="61"/>
        <v>0</v>
      </c>
      <c r="P354" s="157">
        <v>0</v>
      </c>
      <c r="Q354" s="157">
        <f t="shared" si="62"/>
        <v>0</v>
      </c>
      <c r="R354" s="157">
        <v>0</v>
      </c>
      <c r="S354" s="158">
        <f t="shared" si="63"/>
        <v>0</v>
      </c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Q354" s="159" t="s">
        <v>286</v>
      </c>
      <c r="AS354" s="159" t="s">
        <v>240</v>
      </c>
      <c r="AT354" s="159" t="s">
        <v>89</v>
      </c>
      <c r="AX354" s="14" t="s">
        <v>237</v>
      </c>
      <c r="BD354" s="160" t="e">
        <f>IF(#REF!="základná",J354,0)</f>
        <v>#REF!</v>
      </c>
      <c r="BE354" s="160" t="e">
        <f>IF(#REF!="znížená",J354,0)</f>
        <v>#REF!</v>
      </c>
      <c r="BF354" s="160" t="e">
        <f>IF(#REF!="zákl. prenesená",J354,0)</f>
        <v>#REF!</v>
      </c>
      <c r="BG354" s="160" t="e">
        <f>IF(#REF!="zníž. prenesená",J354,0)</f>
        <v>#REF!</v>
      </c>
      <c r="BH354" s="160" t="e">
        <f>IF(#REF!="nulová",J354,0)</f>
        <v>#REF!</v>
      </c>
      <c r="BI354" s="14" t="s">
        <v>89</v>
      </c>
      <c r="BJ354" s="160">
        <f t="shared" si="64"/>
        <v>0</v>
      </c>
      <c r="BK354" s="14" t="s">
        <v>286</v>
      </c>
      <c r="BL354" s="159" t="s">
        <v>2338</v>
      </c>
    </row>
    <row r="355" spans="1:64" s="2" customFormat="1" ht="21.75" customHeight="1" x14ac:dyDescent="0.2">
      <c r="A355" s="182"/>
      <c r="B355" s="146"/>
      <c r="C355" s="147" t="s">
        <v>857</v>
      </c>
      <c r="D355" s="147" t="s">
        <v>240</v>
      </c>
      <c r="E355" s="148" t="s">
        <v>5103</v>
      </c>
      <c r="F355" s="149" t="s">
        <v>2339</v>
      </c>
      <c r="G355" s="150" t="s">
        <v>242</v>
      </c>
      <c r="H355" s="151">
        <v>174.06</v>
      </c>
      <c r="I355" s="152"/>
      <c r="J355" s="153">
        <f t="shared" si="60"/>
        <v>0</v>
      </c>
      <c r="K355" s="154"/>
      <c r="L355" s="30"/>
      <c r="M355" s="155" t="s">
        <v>1</v>
      </c>
      <c r="N355" s="54"/>
      <c r="O355" s="157">
        <f t="shared" si="61"/>
        <v>0</v>
      </c>
      <c r="P355" s="157">
        <v>4.0000000000000002E-4</v>
      </c>
      <c r="Q355" s="157">
        <f t="shared" si="62"/>
        <v>6.9624000000000005E-2</v>
      </c>
      <c r="R355" s="157">
        <v>0</v>
      </c>
      <c r="S355" s="158">
        <f t="shared" si="63"/>
        <v>0</v>
      </c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Q355" s="159" t="s">
        <v>286</v>
      </c>
      <c r="AS355" s="159" t="s">
        <v>240</v>
      </c>
      <c r="AT355" s="159" t="s">
        <v>89</v>
      </c>
      <c r="AX355" s="14" t="s">
        <v>237</v>
      </c>
      <c r="BD355" s="160" t="e">
        <f>IF(#REF!="základná",J355,0)</f>
        <v>#REF!</v>
      </c>
      <c r="BE355" s="160" t="e">
        <f>IF(#REF!="znížená",J355,0)</f>
        <v>#REF!</v>
      </c>
      <c r="BF355" s="160" t="e">
        <f>IF(#REF!="zákl. prenesená",J355,0)</f>
        <v>#REF!</v>
      </c>
      <c r="BG355" s="160" t="e">
        <f>IF(#REF!="zníž. prenesená",J355,0)</f>
        <v>#REF!</v>
      </c>
      <c r="BH355" s="160" t="e">
        <f>IF(#REF!="nulová",J355,0)</f>
        <v>#REF!</v>
      </c>
      <c r="BI355" s="14" t="s">
        <v>89</v>
      </c>
      <c r="BJ355" s="160">
        <f t="shared" si="64"/>
        <v>0</v>
      </c>
      <c r="BK355" s="14" t="s">
        <v>286</v>
      </c>
      <c r="BL355" s="159" t="s">
        <v>2340</v>
      </c>
    </row>
    <row r="356" spans="1:64" s="12" customFormat="1" ht="22.95" customHeight="1" x14ac:dyDescent="0.25">
      <c r="B356" s="134"/>
      <c r="D356" s="135" t="s">
        <v>76</v>
      </c>
      <c r="E356" s="144" t="s">
        <v>5104</v>
      </c>
      <c r="F356" s="144" t="s">
        <v>419</v>
      </c>
      <c r="I356" s="137"/>
      <c r="J356" s="145">
        <f>BJ356</f>
        <v>0</v>
      </c>
      <c r="L356" s="134"/>
      <c r="M356" s="138"/>
      <c r="N356" s="139"/>
      <c r="O356" s="140">
        <f>SUM(O357:O363)</f>
        <v>0</v>
      </c>
      <c r="P356" s="139"/>
      <c r="Q356" s="140">
        <f>SUM(Q357:Q363)</f>
        <v>0.24969664000000003</v>
      </c>
      <c r="R356" s="139"/>
      <c r="S356" s="141">
        <f>SUM(S357:S363)</f>
        <v>0.27328979999999997</v>
      </c>
      <c r="AQ356" s="135" t="s">
        <v>89</v>
      </c>
      <c r="AS356" s="142" t="s">
        <v>76</v>
      </c>
      <c r="AT356" s="142" t="s">
        <v>83</v>
      </c>
      <c r="AX356" s="135" t="s">
        <v>237</v>
      </c>
      <c r="BJ356" s="143">
        <f>SUM(BJ357:BJ363)</f>
        <v>0</v>
      </c>
    </row>
    <row r="357" spans="1:64" s="2" customFormat="1" ht="21.75" customHeight="1" x14ac:dyDescent="0.2">
      <c r="A357" s="182"/>
      <c r="B357" s="146"/>
      <c r="C357" s="147" t="s">
        <v>273</v>
      </c>
      <c r="D357" s="147" t="s">
        <v>240</v>
      </c>
      <c r="E357" s="148" t="s">
        <v>5105</v>
      </c>
      <c r="F357" s="149" t="s">
        <v>420</v>
      </c>
      <c r="G357" s="150" t="s">
        <v>242</v>
      </c>
      <c r="H357" s="151">
        <v>910.96600000000001</v>
      </c>
      <c r="I357" s="152"/>
      <c r="J357" s="153">
        <f t="shared" ref="J357:J363" si="65">ROUND(I357*H357,2)</f>
        <v>0</v>
      </c>
      <c r="K357" s="154"/>
      <c r="L357" s="30"/>
      <c r="M357" s="155" t="s">
        <v>1</v>
      </c>
      <c r="N357" s="54"/>
      <c r="O357" s="157">
        <f t="shared" ref="O357:O363" si="66">N357*H357</f>
        <v>0</v>
      </c>
      <c r="P357" s="157">
        <v>0</v>
      </c>
      <c r="Q357" s="157">
        <f t="shared" ref="Q357:Q363" si="67">P357*H357</f>
        <v>0</v>
      </c>
      <c r="R357" s="157">
        <v>2.9999999999999997E-4</v>
      </c>
      <c r="S357" s="158">
        <f t="shared" ref="S357:S363" si="68">R357*H357</f>
        <v>0.27328979999999997</v>
      </c>
      <c r="T357" s="182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Q357" s="159" t="s">
        <v>286</v>
      </c>
      <c r="AS357" s="159" t="s">
        <v>240</v>
      </c>
      <c r="AT357" s="159" t="s">
        <v>89</v>
      </c>
      <c r="AX357" s="14" t="s">
        <v>237</v>
      </c>
      <c r="BD357" s="160" t="e">
        <f>IF(#REF!="základná",J357,0)</f>
        <v>#REF!</v>
      </c>
      <c r="BE357" s="160" t="e">
        <f>IF(#REF!="znížená",J357,0)</f>
        <v>#REF!</v>
      </c>
      <c r="BF357" s="160" t="e">
        <f>IF(#REF!="zákl. prenesená",J357,0)</f>
        <v>#REF!</v>
      </c>
      <c r="BG357" s="160" t="e">
        <f>IF(#REF!="zníž. prenesená",J357,0)</f>
        <v>#REF!</v>
      </c>
      <c r="BH357" s="160" t="e">
        <f>IF(#REF!="nulová",J357,0)</f>
        <v>#REF!</v>
      </c>
      <c r="BI357" s="14" t="s">
        <v>89</v>
      </c>
      <c r="BJ357" s="160">
        <f t="shared" ref="BJ357:BJ363" si="69">ROUND(I357*H357,2)</f>
        <v>0</v>
      </c>
      <c r="BK357" s="14" t="s">
        <v>286</v>
      </c>
      <c r="BL357" s="159" t="s">
        <v>2341</v>
      </c>
    </row>
    <row r="358" spans="1:64" s="2" customFormat="1" ht="21.75" customHeight="1" x14ac:dyDescent="0.2">
      <c r="A358" s="182"/>
      <c r="B358" s="146"/>
      <c r="C358" s="147" t="s">
        <v>862</v>
      </c>
      <c r="D358" s="147" t="s">
        <v>240</v>
      </c>
      <c r="E358" s="148" t="s">
        <v>5106</v>
      </c>
      <c r="F358" s="149" t="s">
        <v>423</v>
      </c>
      <c r="G358" s="150" t="s">
        <v>307</v>
      </c>
      <c r="H358" s="151">
        <v>104</v>
      </c>
      <c r="I358" s="152"/>
      <c r="J358" s="153">
        <f t="shared" si="65"/>
        <v>0</v>
      </c>
      <c r="K358" s="154"/>
      <c r="L358" s="30"/>
      <c r="M358" s="155" t="s">
        <v>1</v>
      </c>
      <c r="N358" s="54"/>
      <c r="O358" s="157">
        <f t="shared" si="66"/>
        <v>0</v>
      </c>
      <c r="P358" s="157">
        <v>0</v>
      </c>
      <c r="Q358" s="157">
        <f t="shared" si="67"/>
        <v>0</v>
      </c>
      <c r="R358" s="157">
        <v>0</v>
      </c>
      <c r="S358" s="158">
        <f t="shared" si="68"/>
        <v>0</v>
      </c>
      <c r="T358" s="182"/>
      <c r="U358" s="182"/>
      <c r="V358" s="182"/>
      <c r="W358" s="182"/>
      <c r="X358" s="182"/>
      <c r="Y358" s="182"/>
      <c r="Z358" s="182"/>
      <c r="AA358" s="182"/>
      <c r="AB358" s="182"/>
      <c r="AC358" s="182"/>
      <c r="AD358" s="182"/>
      <c r="AQ358" s="159" t="s">
        <v>286</v>
      </c>
      <c r="AS358" s="159" t="s">
        <v>240</v>
      </c>
      <c r="AT358" s="159" t="s">
        <v>89</v>
      </c>
      <c r="AX358" s="14" t="s">
        <v>237</v>
      </c>
      <c r="BD358" s="160" t="e">
        <f>IF(#REF!="základná",J358,0)</f>
        <v>#REF!</v>
      </c>
      <c r="BE358" s="160" t="e">
        <f>IF(#REF!="znížená",J358,0)</f>
        <v>#REF!</v>
      </c>
      <c r="BF358" s="160" t="e">
        <f>IF(#REF!="zákl. prenesená",J358,0)</f>
        <v>#REF!</v>
      </c>
      <c r="BG358" s="160" t="e">
        <f>IF(#REF!="zníž. prenesená",J358,0)</f>
        <v>#REF!</v>
      </c>
      <c r="BH358" s="160" t="e">
        <f>IF(#REF!="nulová",J358,0)</f>
        <v>#REF!</v>
      </c>
      <c r="BI358" s="14" t="s">
        <v>89</v>
      </c>
      <c r="BJ358" s="160">
        <f t="shared" si="69"/>
        <v>0</v>
      </c>
      <c r="BK358" s="14" t="s">
        <v>286</v>
      </c>
      <c r="BL358" s="159" t="s">
        <v>2342</v>
      </c>
    </row>
    <row r="359" spans="1:64" s="2" customFormat="1" ht="21.75" customHeight="1" x14ac:dyDescent="0.2">
      <c r="A359" s="182"/>
      <c r="B359" s="146"/>
      <c r="C359" s="147" t="s">
        <v>276</v>
      </c>
      <c r="D359" s="147" t="s">
        <v>240</v>
      </c>
      <c r="E359" s="148" t="s">
        <v>5107</v>
      </c>
      <c r="F359" s="149" t="s">
        <v>425</v>
      </c>
      <c r="G359" s="150" t="s">
        <v>242</v>
      </c>
      <c r="H359" s="151">
        <v>169.06</v>
      </c>
      <c r="I359" s="152"/>
      <c r="J359" s="153">
        <f t="shared" si="65"/>
        <v>0</v>
      </c>
      <c r="K359" s="154"/>
      <c r="L359" s="30"/>
      <c r="M359" s="155" t="s">
        <v>1</v>
      </c>
      <c r="N359" s="54"/>
      <c r="O359" s="157">
        <f t="shared" si="66"/>
        <v>0</v>
      </c>
      <c r="P359" s="157">
        <v>1E-4</v>
      </c>
      <c r="Q359" s="157">
        <f t="shared" si="67"/>
        <v>1.6906000000000001E-2</v>
      </c>
      <c r="R359" s="157">
        <v>0</v>
      </c>
      <c r="S359" s="158">
        <f t="shared" si="68"/>
        <v>0</v>
      </c>
      <c r="T359" s="182"/>
      <c r="U359" s="182"/>
      <c r="V359" s="182"/>
      <c r="W359" s="182"/>
      <c r="X359" s="182"/>
      <c r="Y359" s="182"/>
      <c r="Z359" s="182"/>
      <c r="AA359" s="182"/>
      <c r="AB359" s="182"/>
      <c r="AC359" s="182"/>
      <c r="AD359" s="182"/>
      <c r="AQ359" s="159" t="s">
        <v>286</v>
      </c>
      <c r="AS359" s="159" t="s">
        <v>240</v>
      </c>
      <c r="AT359" s="159" t="s">
        <v>89</v>
      </c>
      <c r="AX359" s="14" t="s">
        <v>237</v>
      </c>
      <c r="BD359" s="160" t="e">
        <f>IF(#REF!="základná",J359,0)</f>
        <v>#REF!</v>
      </c>
      <c r="BE359" s="160" t="e">
        <f>IF(#REF!="znížená",J359,0)</f>
        <v>#REF!</v>
      </c>
      <c r="BF359" s="160" t="e">
        <f>IF(#REF!="zákl. prenesená",J359,0)</f>
        <v>#REF!</v>
      </c>
      <c r="BG359" s="160" t="e">
        <f>IF(#REF!="zníž. prenesená",J359,0)</f>
        <v>#REF!</v>
      </c>
      <c r="BH359" s="160" t="e">
        <f>IF(#REF!="nulová",J359,0)</f>
        <v>#REF!</v>
      </c>
      <c r="BI359" s="14" t="s">
        <v>89</v>
      </c>
      <c r="BJ359" s="160">
        <f t="shared" si="69"/>
        <v>0</v>
      </c>
      <c r="BK359" s="14" t="s">
        <v>286</v>
      </c>
      <c r="BL359" s="159" t="s">
        <v>2343</v>
      </c>
    </row>
    <row r="360" spans="1:64" s="2" customFormat="1" ht="21.75" customHeight="1" x14ac:dyDescent="0.2">
      <c r="A360" s="182"/>
      <c r="B360" s="146"/>
      <c r="C360" s="147" t="s">
        <v>868</v>
      </c>
      <c r="D360" s="147" t="s">
        <v>240</v>
      </c>
      <c r="E360" s="148" t="s">
        <v>5108</v>
      </c>
      <c r="F360" s="149" t="s">
        <v>431</v>
      </c>
      <c r="G360" s="150" t="s">
        <v>242</v>
      </c>
      <c r="H360" s="151">
        <v>700.25099999999998</v>
      </c>
      <c r="I360" s="152"/>
      <c r="J360" s="153">
        <f t="shared" si="65"/>
        <v>0</v>
      </c>
      <c r="K360" s="154"/>
      <c r="L360" s="30"/>
      <c r="M360" s="155" t="s">
        <v>1</v>
      </c>
      <c r="N360" s="54"/>
      <c r="O360" s="157">
        <f t="shared" si="66"/>
        <v>0</v>
      </c>
      <c r="P360" s="157">
        <v>0</v>
      </c>
      <c r="Q360" s="157">
        <f t="shared" si="67"/>
        <v>0</v>
      </c>
      <c r="R360" s="157">
        <v>0</v>
      </c>
      <c r="S360" s="158">
        <f t="shared" si="68"/>
        <v>0</v>
      </c>
      <c r="T360" s="182"/>
      <c r="U360" s="182"/>
      <c r="V360" s="182"/>
      <c r="W360" s="182"/>
      <c r="X360" s="182"/>
      <c r="Y360" s="182"/>
      <c r="Z360" s="182"/>
      <c r="AA360" s="182"/>
      <c r="AB360" s="182"/>
      <c r="AC360" s="182"/>
      <c r="AD360" s="182"/>
      <c r="AQ360" s="159" t="s">
        <v>286</v>
      </c>
      <c r="AS360" s="159" t="s">
        <v>240</v>
      </c>
      <c r="AT360" s="159" t="s">
        <v>89</v>
      </c>
      <c r="AX360" s="14" t="s">
        <v>237</v>
      </c>
      <c r="BD360" s="160" t="e">
        <f>IF(#REF!="základná",J360,0)</f>
        <v>#REF!</v>
      </c>
      <c r="BE360" s="160" t="e">
        <f>IF(#REF!="znížená",J360,0)</f>
        <v>#REF!</v>
      </c>
      <c r="BF360" s="160" t="e">
        <f>IF(#REF!="zákl. prenesená",J360,0)</f>
        <v>#REF!</v>
      </c>
      <c r="BG360" s="160" t="e">
        <f>IF(#REF!="zníž. prenesená",J360,0)</f>
        <v>#REF!</v>
      </c>
      <c r="BH360" s="160" t="e">
        <f>IF(#REF!="nulová",J360,0)</f>
        <v>#REF!</v>
      </c>
      <c r="BI360" s="14" t="s">
        <v>89</v>
      </c>
      <c r="BJ360" s="160">
        <f t="shared" si="69"/>
        <v>0</v>
      </c>
      <c r="BK360" s="14" t="s">
        <v>286</v>
      </c>
      <c r="BL360" s="159" t="s">
        <v>2344</v>
      </c>
    </row>
    <row r="361" spans="1:64" s="2" customFormat="1" ht="21.75" customHeight="1" x14ac:dyDescent="0.2">
      <c r="A361" s="182"/>
      <c r="B361" s="146"/>
      <c r="C361" s="147" t="s">
        <v>279</v>
      </c>
      <c r="D361" s="147" t="s">
        <v>240</v>
      </c>
      <c r="E361" s="148" t="s">
        <v>5109</v>
      </c>
      <c r="F361" s="149" t="s">
        <v>434</v>
      </c>
      <c r="G361" s="150" t="s">
        <v>242</v>
      </c>
      <c r="H361" s="151">
        <v>700.25099999999998</v>
      </c>
      <c r="I361" s="152"/>
      <c r="J361" s="153">
        <f t="shared" si="65"/>
        <v>0</v>
      </c>
      <c r="K361" s="154"/>
      <c r="L361" s="30"/>
      <c r="M361" s="155" t="s">
        <v>1</v>
      </c>
      <c r="N361" s="54"/>
      <c r="O361" s="157">
        <f t="shared" si="66"/>
        <v>0</v>
      </c>
      <c r="P361" s="157">
        <v>3.0000000000000001E-5</v>
      </c>
      <c r="Q361" s="157">
        <f t="shared" si="67"/>
        <v>2.100753E-2</v>
      </c>
      <c r="R361" s="157">
        <v>0</v>
      </c>
      <c r="S361" s="158">
        <f t="shared" si="68"/>
        <v>0</v>
      </c>
      <c r="T361" s="182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  <c r="AQ361" s="159" t="s">
        <v>286</v>
      </c>
      <c r="AS361" s="159" t="s">
        <v>240</v>
      </c>
      <c r="AT361" s="159" t="s">
        <v>89</v>
      </c>
      <c r="AX361" s="14" t="s">
        <v>237</v>
      </c>
      <c r="BD361" s="160" t="e">
        <f>IF(#REF!="základná",J361,0)</f>
        <v>#REF!</v>
      </c>
      <c r="BE361" s="160" t="e">
        <f>IF(#REF!="znížená",J361,0)</f>
        <v>#REF!</v>
      </c>
      <c r="BF361" s="160" t="e">
        <f>IF(#REF!="zákl. prenesená",J361,0)</f>
        <v>#REF!</v>
      </c>
      <c r="BG361" s="160" t="e">
        <f>IF(#REF!="zníž. prenesená",J361,0)</f>
        <v>#REF!</v>
      </c>
      <c r="BH361" s="160" t="e">
        <f>IF(#REF!="nulová",J361,0)</f>
        <v>#REF!</v>
      </c>
      <c r="BI361" s="14" t="s">
        <v>89</v>
      </c>
      <c r="BJ361" s="160">
        <f t="shared" si="69"/>
        <v>0</v>
      </c>
      <c r="BK361" s="14" t="s">
        <v>286</v>
      </c>
      <c r="BL361" s="159" t="s">
        <v>2345</v>
      </c>
    </row>
    <row r="362" spans="1:64" s="2" customFormat="1" ht="21.75" customHeight="1" x14ac:dyDescent="0.2">
      <c r="A362" s="182"/>
      <c r="B362" s="146"/>
      <c r="C362" s="147" t="s">
        <v>873</v>
      </c>
      <c r="D362" s="147" t="s">
        <v>240</v>
      </c>
      <c r="E362" s="148" t="s">
        <v>5110</v>
      </c>
      <c r="F362" s="149" t="s">
        <v>437</v>
      </c>
      <c r="G362" s="150" t="s">
        <v>242</v>
      </c>
      <c r="H362" s="151">
        <v>417.48</v>
      </c>
      <c r="I362" s="152"/>
      <c r="J362" s="153">
        <f t="shared" si="65"/>
        <v>0</v>
      </c>
      <c r="K362" s="154"/>
      <c r="L362" s="30"/>
      <c r="M362" s="155" t="s">
        <v>1</v>
      </c>
      <c r="N362" s="54"/>
      <c r="O362" s="157">
        <f t="shared" si="66"/>
        <v>0</v>
      </c>
      <c r="P362" s="157">
        <v>1.4999999999999999E-4</v>
      </c>
      <c r="Q362" s="157">
        <f t="shared" si="67"/>
        <v>6.2621999999999997E-2</v>
      </c>
      <c r="R362" s="157">
        <v>0</v>
      </c>
      <c r="S362" s="158">
        <f t="shared" si="68"/>
        <v>0</v>
      </c>
      <c r="T362" s="182"/>
      <c r="U362" s="182"/>
      <c r="V362" s="182"/>
      <c r="W362" s="182"/>
      <c r="X362" s="182"/>
      <c r="Y362" s="182"/>
      <c r="Z362" s="182"/>
      <c r="AA362" s="182"/>
      <c r="AB362" s="182"/>
      <c r="AC362" s="182"/>
      <c r="AD362" s="182"/>
      <c r="AQ362" s="159" t="s">
        <v>286</v>
      </c>
      <c r="AS362" s="159" t="s">
        <v>240</v>
      </c>
      <c r="AT362" s="159" t="s">
        <v>89</v>
      </c>
      <c r="AX362" s="14" t="s">
        <v>237</v>
      </c>
      <c r="BD362" s="160" t="e">
        <f>IF(#REF!="základná",J362,0)</f>
        <v>#REF!</v>
      </c>
      <c r="BE362" s="160" t="e">
        <f>IF(#REF!="znížená",J362,0)</f>
        <v>#REF!</v>
      </c>
      <c r="BF362" s="160" t="e">
        <f>IF(#REF!="zákl. prenesená",J362,0)</f>
        <v>#REF!</v>
      </c>
      <c r="BG362" s="160" t="e">
        <f>IF(#REF!="zníž. prenesená",J362,0)</f>
        <v>#REF!</v>
      </c>
      <c r="BH362" s="160" t="e">
        <f>IF(#REF!="nulová",J362,0)</f>
        <v>#REF!</v>
      </c>
      <c r="BI362" s="14" t="s">
        <v>89</v>
      </c>
      <c r="BJ362" s="160">
        <f t="shared" si="69"/>
        <v>0</v>
      </c>
      <c r="BK362" s="14" t="s">
        <v>286</v>
      </c>
      <c r="BL362" s="159" t="s">
        <v>2346</v>
      </c>
    </row>
    <row r="363" spans="1:64" s="2" customFormat="1" ht="33" customHeight="1" x14ac:dyDescent="0.2">
      <c r="A363" s="182"/>
      <c r="B363" s="146"/>
      <c r="C363" s="147" t="s">
        <v>282</v>
      </c>
      <c r="D363" s="147" t="s">
        <v>240</v>
      </c>
      <c r="E363" s="148" t="s">
        <v>5111</v>
      </c>
      <c r="F363" s="149" t="s">
        <v>5112</v>
      </c>
      <c r="G363" s="150" t="s">
        <v>242</v>
      </c>
      <c r="H363" s="151">
        <v>710.29100000000005</v>
      </c>
      <c r="I363" s="152"/>
      <c r="J363" s="153">
        <f t="shared" si="65"/>
        <v>0</v>
      </c>
      <c r="K363" s="154"/>
      <c r="L363" s="30"/>
      <c r="M363" s="155" t="s">
        <v>1</v>
      </c>
      <c r="N363" s="54"/>
      <c r="O363" s="157">
        <f t="shared" si="66"/>
        <v>0</v>
      </c>
      <c r="P363" s="157">
        <v>2.1000000000000001E-4</v>
      </c>
      <c r="Q363" s="157">
        <f t="shared" si="67"/>
        <v>0.14916111000000001</v>
      </c>
      <c r="R363" s="157">
        <v>0</v>
      </c>
      <c r="S363" s="158">
        <f t="shared" si="68"/>
        <v>0</v>
      </c>
      <c r="T363" s="182"/>
      <c r="U363" s="182"/>
      <c r="V363" s="182"/>
      <c r="W363" s="182"/>
      <c r="X363" s="182"/>
      <c r="Y363" s="182"/>
      <c r="Z363" s="182"/>
      <c r="AA363" s="182"/>
      <c r="AB363" s="182"/>
      <c r="AC363" s="182"/>
      <c r="AD363" s="182"/>
      <c r="AQ363" s="159" t="s">
        <v>286</v>
      </c>
      <c r="AS363" s="159" t="s">
        <v>240</v>
      </c>
      <c r="AT363" s="159" t="s">
        <v>89</v>
      </c>
      <c r="AX363" s="14" t="s">
        <v>237</v>
      </c>
      <c r="BD363" s="160" t="e">
        <f>IF(#REF!="základná",J363,0)</f>
        <v>#REF!</v>
      </c>
      <c r="BE363" s="160" t="e">
        <f>IF(#REF!="znížená",J363,0)</f>
        <v>#REF!</v>
      </c>
      <c r="BF363" s="160" t="e">
        <f>IF(#REF!="zákl. prenesená",J363,0)</f>
        <v>#REF!</v>
      </c>
      <c r="BG363" s="160" t="e">
        <f>IF(#REF!="zníž. prenesená",J363,0)</f>
        <v>#REF!</v>
      </c>
      <c r="BH363" s="160" t="e">
        <f>IF(#REF!="nulová",J363,0)</f>
        <v>#REF!</v>
      </c>
      <c r="BI363" s="14" t="s">
        <v>89</v>
      </c>
      <c r="BJ363" s="160">
        <f t="shared" si="69"/>
        <v>0</v>
      </c>
      <c r="BK363" s="14" t="s">
        <v>286</v>
      </c>
      <c r="BL363" s="159" t="s">
        <v>2347</v>
      </c>
    </row>
    <row r="364" spans="1:64" s="12" customFormat="1" ht="25.95" customHeight="1" x14ac:dyDescent="0.25">
      <c r="B364" s="134"/>
      <c r="D364" s="135" t="s">
        <v>76</v>
      </c>
      <c r="E364" s="136" t="s">
        <v>310</v>
      </c>
      <c r="F364" s="136" t="s">
        <v>1081</v>
      </c>
      <c r="I364" s="137"/>
      <c r="J364" s="122">
        <f>BJ364</f>
        <v>0</v>
      </c>
      <c r="L364" s="134"/>
      <c r="M364" s="138"/>
      <c r="N364" s="139"/>
      <c r="O364" s="140">
        <f>O365+O367</f>
        <v>0</v>
      </c>
      <c r="P364" s="139"/>
      <c r="Q364" s="140">
        <f>Q365+Q367</f>
        <v>0.45923000000000003</v>
      </c>
      <c r="R364" s="139"/>
      <c r="S364" s="141">
        <f>S365+S367</f>
        <v>0</v>
      </c>
      <c r="AQ364" s="135" t="s">
        <v>247</v>
      </c>
      <c r="AS364" s="142" t="s">
        <v>76</v>
      </c>
      <c r="AT364" s="142" t="s">
        <v>77</v>
      </c>
      <c r="AX364" s="135" t="s">
        <v>237</v>
      </c>
      <c r="BJ364" s="143">
        <f>BJ365+BJ367</f>
        <v>0</v>
      </c>
    </row>
    <row r="365" spans="1:64" s="12" customFormat="1" ht="22.95" customHeight="1" x14ac:dyDescent="0.25">
      <c r="B365" s="134"/>
      <c r="D365" s="135" t="s">
        <v>76</v>
      </c>
      <c r="E365" s="144" t="s">
        <v>5113</v>
      </c>
      <c r="F365" s="144" t="s">
        <v>1695</v>
      </c>
      <c r="I365" s="137"/>
      <c r="J365" s="145">
        <f>BJ365</f>
        <v>0</v>
      </c>
      <c r="L365" s="134"/>
      <c r="M365" s="138"/>
      <c r="N365" s="139"/>
      <c r="O365" s="140">
        <f>O366</f>
        <v>0</v>
      </c>
      <c r="P365" s="139"/>
      <c r="Q365" s="140">
        <f>Q366</f>
        <v>0</v>
      </c>
      <c r="R365" s="139"/>
      <c r="S365" s="141">
        <f>S366</f>
        <v>0</v>
      </c>
      <c r="AQ365" s="135" t="s">
        <v>247</v>
      </c>
      <c r="AS365" s="142" t="s">
        <v>76</v>
      </c>
      <c r="AT365" s="142" t="s">
        <v>83</v>
      </c>
      <c r="AX365" s="135" t="s">
        <v>237</v>
      </c>
      <c r="BJ365" s="143">
        <f>BJ366</f>
        <v>0</v>
      </c>
    </row>
    <row r="366" spans="1:64" s="2" customFormat="1" ht="16.5" customHeight="1" x14ac:dyDescent="0.2">
      <c r="A366" s="182"/>
      <c r="B366" s="146"/>
      <c r="C366" s="147" t="s">
        <v>878</v>
      </c>
      <c r="D366" s="147" t="s">
        <v>240</v>
      </c>
      <c r="E366" s="148" t="s">
        <v>5114</v>
      </c>
      <c r="F366" s="149" t="s">
        <v>1812</v>
      </c>
      <c r="G366" s="150" t="s">
        <v>307</v>
      </c>
      <c r="H366" s="151">
        <v>1</v>
      </c>
      <c r="I366" s="152"/>
      <c r="J366" s="153">
        <f>ROUND(I366*H366,2)</f>
        <v>0</v>
      </c>
      <c r="K366" s="154"/>
      <c r="L366" s="30"/>
      <c r="M366" s="155" t="s">
        <v>1</v>
      </c>
      <c r="N366" s="54"/>
      <c r="O366" s="157">
        <f>N366*H366</f>
        <v>0</v>
      </c>
      <c r="P366" s="157">
        <v>0</v>
      </c>
      <c r="Q366" s="157">
        <f>P366*H366</f>
        <v>0</v>
      </c>
      <c r="R366" s="157">
        <v>0</v>
      </c>
      <c r="S366" s="158">
        <f>R366*H366</f>
        <v>0</v>
      </c>
      <c r="T366" s="182"/>
      <c r="U366" s="182"/>
      <c r="V366" s="182"/>
      <c r="W366" s="182"/>
      <c r="X366" s="182"/>
      <c r="Y366" s="182"/>
      <c r="Z366" s="182"/>
      <c r="AA366" s="182"/>
      <c r="AB366" s="182"/>
      <c r="AC366" s="182"/>
      <c r="AD366" s="182"/>
      <c r="AQ366" s="159" t="s">
        <v>436</v>
      </c>
      <c r="AS366" s="159" t="s">
        <v>240</v>
      </c>
      <c r="AT366" s="159" t="s">
        <v>89</v>
      </c>
      <c r="AX366" s="14" t="s">
        <v>237</v>
      </c>
      <c r="BD366" s="160" t="e">
        <f>IF(#REF!="základná",J366,0)</f>
        <v>#REF!</v>
      </c>
      <c r="BE366" s="160" t="e">
        <f>IF(#REF!="znížená",J366,0)</f>
        <v>#REF!</v>
      </c>
      <c r="BF366" s="160" t="e">
        <f>IF(#REF!="zákl. prenesená",J366,0)</f>
        <v>#REF!</v>
      </c>
      <c r="BG366" s="160" t="e">
        <f>IF(#REF!="zníž. prenesená",J366,0)</f>
        <v>#REF!</v>
      </c>
      <c r="BH366" s="160" t="e">
        <f>IF(#REF!="nulová",J366,0)</f>
        <v>#REF!</v>
      </c>
      <c r="BI366" s="14" t="s">
        <v>89</v>
      </c>
      <c r="BJ366" s="160">
        <f>ROUND(I366*H366,2)</f>
        <v>0</v>
      </c>
      <c r="BK366" s="14" t="s">
        <v>436</v>
      </c>
      <c r="BL366" s="159" t="s">
        <v>2348</v>
      </c>
    </row>
    <row r="367" spans="1:64" s="12" customFormat="1" ht="22.95" customHeight="1" x14ac:dyDescent="0.25">
      <c r="B367" s="134"/>
      <c r="D367" s="135" t="s">
        <v>76</v>
      </c>
      <c r="E367" s="144" t="s">
        <v>5115</v>
      </c>
      <c r="F367" s="144" t="s">
        <v>2349</v>
      </c>
      <c r="I367" s="137"/>
      <c r="J367" s="145">
        <f>BJ367</f>
        <v>0</v>
      </c>
      <c r="L367" s="134"/>
      <c r="M367" s="138"/>
      <c r="N367" s="139"/>
      <c r="O367" s="140">
        <f>SUM(O368:O369)</f>
        <v>0</v>
      </c>
      <c r="P367" s="139"/>
      <c r="Q367" s="140">
        <f>SUM(Q368:Q369)</f>
        <v>0.45923000000000003</v>
      </c>
      <c r="R367" s="139"/>
      <c r="S367" s="141">
        <f>SUM(S368:S369)</f>
        <v>0</v>
      </c>
      <c r="AQ367" s="135" t="s">
        <v>247</v>
      </c>
      <c r="AS367" s="142" t="s">
        <v>76</v>
      </c>
      <c r="AT367" s="142" t="s">
        <v>83</v>
      </c>
      <c r="AX367" s="135" t="s">
        <v>237</v>
      </c>
      <c r="BJ367" s="143">
        <f>SUM(BJ368:BJ369)</f>
        <v>0</v>
      </c>
    </row>
    <row r="368" spans="1:64" s="2" customFormat="1" ht="21.75" customHeight="1" x14ac:dyDescent="0.2">
      <c r="A368" s="182"/>
      <c r="B368" s="146"/>
      <c r="C368" s="147" t="s">
        <v>285</v>
      </c>
      <c r="D368" s="147" t="s">
        <v>240</v>
      </c>
      <c r="E368" s="148" t="s">
        <v>5116</v>
      </c>
      <c r="F368" s="149" t="s">
        <v>2350</v>
      </c>
      <c r="G368" s="150" t="s">
        <v>376</v>
      </c>
      <c r="H368" s="151">
        <v>12.085000000000001</v>
      </c>
      <c r="I368" s="152"/>
      <c r="J368" s="153">
        <f>ROUND(I368*H368,2)</f>
        <v>0</v>
      </c>
      <c r="K368" s="154"/>
      <c r="L368" s="30"/>
      <c r="M368" s="155" t="s">
        <v>1</v>
      </c>
      <c r="N368" s="54"/>
      <c r="O368" s="157">
        <f>N368*H368</f>
        <v>0</v>
      </c>
      <c r="P368" s="157">
        <v>0</v>
      </c>
      <c r="Q368" s="157">
        <f>P368*H368</f>
        <v>0</v>
      </c>
      <c r="R368" s="157">
        <v>0</v>
      </c>
      <c r="S368" s="158">
        <f>R368*H368</f>
        <v>0</v>
      </c>
      <c r="T368" s="182"/>
      <c r="U368" s="182"/>
      <c r="V368" s="182"/>
      <c r="W368" s="182"/>
      <c r="X368" s="182"/>
      <c r="Y368" s="182"/>
      <c r="Z368" s="182"/>
      <c r="AA368" s="182"/>
      <c r="AB368" s="182"/>
      <c r="AC368" s="182"/>
      <c r="AD368" s="182"/>
      <c r="AQ368" s="159" t="s">
        <v>436</v>
      </c>
      <c r="AS368" s="159" t="s">
        <v>240</v>
      </c>
      <c r="AT368" s="159" t="s">
        <v>89</v>
      </c>
      <c r="AX368" s="14" t="s">
        <v>237</v>
      </c>
      <c r="BD368" s="160" t="e">
        <f>IF(#REF!="základná",J368,0)</f>
        <v>#REF!</v>
      </c>
      <c r="BE368" s="160" t="e">
        <f>IF(#REF!="znížená",J368,0)</f>
        <v>#REF!</v>
      </c>
      <c r="BF368" s="160" t="e">
        <f>IF(#REF!="zákl. prenesená",J368,0)</f>
        <v>#REF!</v>
      </c>
      <c r="BG368" s="160" t="e">
        <f>IF(#REF!="zníž. prenesená",J368,0)</f>
        <v>#REF!</v>
      </c>
      <c r="BH368" s="160" t="e">
        <f>IF(#REF!="nulová",J368,0)</f>
        <v>#REF!</v>
      </c>
      <c r="BI368" s="14" t="s">
        <v>89</v>
      </c>
      <c r="BJ368" s="160">
        <f>ROUND(I368*H368,2)</f>
        <v>0</v>
      </c>
      <c r="BK368" s="14" t="s">
        <v>436</v>
      </c>
      <c r="BL368" s="159" t="s">
        <v>2351</v>
      </c>
    </row>
    <row r="369" spans="1:64" s="2" customFormat="1" ht="33" customHeight="1" x14ac:dyDescent="0.2">
      <c r="A369" s="182"/>
      <c r="B369" s="146"/>
      <c r="C369" s="161" t="s">
        <v>883</v>
      </c>
      <c r="D369" s="161" t="s">
        <v>310</v>
      </c>
      <c r="E369" s="162" t="s">
        <v>5117</v>
      </c>
      <c r="F369" s="163" t="s">
        <v>2352</v>
      </c>
      <c r="G369" s="164" t="s">
        <v>307</v>
      </c>
      <c r="H369" s="165">
        <v>12.085000000000001</v>
      </c>
      <c r="I369" s="166"/>
      <c r="J369" s="167">
        <f>ROUND(I369*H369,2)</f>
        <v>0</v>
      </c>
      <c r="K369" s="168"/>
      <c r="L369" s="169"/>
      <c r="M369" s="170" t="s">
        <v>1</v>
      </c>
      <c r="N369" s="54"/>
      <c r="O369" s="157">
        <f>N369*H369</f>
        <v>0</v>
      </c>
      <c r="P369" s="157">
        <v>3.7999999999999999E-2</v>
      </c>
      <c r="Q369" s="157">
        <f>P369*H369</f>
        <v>0.45923000000000003</v>
      </c>
      <c r="R369" s="157">
        <v>0</v>
      </c>
      <c r="S369" s="158">
        <f>R369*H369</f>
        <v>0</v>
      </c>
      <c r="T369" s="182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Q369" s="159" t="s">
        <v>574</v>
      </c>
      <c r="AS369" s="159" t="s">
        <v>310</v>
      </c>
      <c r="AT369" s="159" t="s">
        <v>89</v>
      </c>
      <c r="AX369" s="14" t="s">
        <v>237</v>
      </c>
      <c r="BD369" s="160" t="e">
        <f>IF(#REF!="základná",J369,0)</f>
        <v>#REF!</v>
      </c>
      <c r="BE369" s="160" t="e">
        <f>IF(#REF!="znížená",J369,0)</f>
        <v>#REF!</v>
      </c>
      <c r="BF369" s="160" t="e">
        <f>IF(#REF!="zákl. prenesená",J369,0)</f>
        <v>#REF!</v>
      </c>
      <c r="BG369" s="160" t="e">
        <f>IF(#REF!="zníž. prenesená",J369,0)</f>
        <v>#REF!</v>
      </c>
      <c r="BH369" s="160" t="e">
        <f>IF(#REF!="nulová",J369,0)</f>
        <v>#REF!</v>
      </c>
      <c r="BI369" s="14" t="s">
        <v>89</v>
      </c>
      <c r="BJ369" s="160">
        <f>ROUND(I369*H369,2)</f>
        <v>0</v>
      </c>
      <c r="BK369" s="14" t="s">
        <v>574</v>
      </c>
      <c r="BL369" s="159" t="s">
        <v>2353</v>
      </c>
    </row>
    <row r="370" spans="1:64" s="2" customFormat="1" ht="6.9" customHeight="1" x14ac:dyDescent="0.2">
      <c r="A370" s="182"/>
      <c r="B370" s="43"/>
      <c r="C370" s="44"/>
      <c r="D370" s="44"/>
      <c r="E370" s="44"/>
      <c r="F370" s="44"/>
      <c r="G370" s="44"/>
      <c r="H370" s="44"/>
      <c r="I370" s="44"/>
      <c r="J370" s="44"/>
      <c r="K370" s="44"/>
      <c r="L370" s="30"/>
      <c r="M370" s="182"/>
      <c r="N370" s="182"/>
      <c r="O370" s="182"/>
      <c r="P370" s="182"/>
      <c r="Q370" s="182"/>
      <c r="R370" s="182"/>
      <c r="S370" s="182"/>
      <c r="T370" s="182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</row>
  </sheetData>
  <autoFilter ref="C146:K369" xr:uid="{00000000-0009-0000-0000-000007000000}"/>
  <mergeCells count="12">
    <mergeCell ref="E139:H139"/>
    <mergeCell ref="L2:U2"/>
    <mergeCell ref="E7:H7"/>
    <mergeCell ref="E20:H20"/>
    <mergeCell ref="E29:H29"/>
    <mergeCell ref="E85:H85"/>
    <mergeCell ref="E87:H87"/>
    <mergeCell ref="E89:H89"/>
    <mergeCell ref="E135:H135"/>
    <mergeCell ref="E137:H137"/>
    <mergeCell ref="E11:H11"/>
    <mergeCell ref="E9:H9"/>
  </mergeCells>
  <dataValidations disablePrompts="1" count="1">
    <dataValidation type="list" allowBlank="1" showInputMessage="1" showErrorMessage="1" error="Povolené sú hodnoty K, M." sqref="D370" xr:uid="{00000000-0002-0000-0700-000000000000}">
      <formula1>"K, M"</formula1>
    </dataValidation>
  </dataValidations>
  <pageMargins left="0.7" right="0.7" top="0.75" bottom="0.75" header="0.3" footer="0.3"/>
  <pageSetup paperSize="9" scale="81" fitToHeight="100" orientation="portrait" blackAndWhite="1" r:id="rId1"/>
  <headerFooter>
    <oddHeader xml:space="preserve">&amp;C„Tento Výkaz Výmer je neoddeliteľnou súčasťou projektovej dokumentácie. Všetky materiály, výrobky a tovary uvedené v projektovej dokumentácii definujú technické parametre. Použité môžu byť ekvivalentné materiály, výrobky a tovary.“
</oddHead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L293"/>
  <sheetViews>
    <sheetView showGridLines="0" topLeftCell="A130" zoomScaleNormal="100" workbookViewId="0">
      <selection activeCell="J130" sqref="J130"/>
    </sheetView>
  </sheetViews>
  <sheetFormatPr defaultColWidth="9.28515625" defaultRowHeight="10.199999999999999" x14ac:dyDescent="0.2"/>
  <cols>
    <col min="1" max="1" width="8.28515625" style="175" customWidth="1"/>
    <col min="2" max="2" width="1.140625" style="175" customWidth="1"/>
    <col min="3" max="3" width="4.140625" style="175" customWidth="1"/>
    <col min="4" max="4" width="4.28515625" style="175" customWidth="1"/>
    <col min="5" max="5" width="17.140625" style="175" customWidth="1"/>
    <col min="6" max="6" width="50.85546875" style="175" customWidth="1"/>
    <col min="7" max="7" width="7.42578125" style="175" customWidth="1"/>
    <col min="8" max="8" width="14" style="175" customWidth="1"/>
    <col min="9" max="9" width="15.85546875" style="175" customWidth="1"/>
    <col min="10" max="10" width="22.28515625" style="175" customWidth="1"/>
    <col min="11" max="11" width="22.28515625" style="175" hidden="1" customWidth="1"/>
    <col min="12" max="12" width="9.28515625" style="175" customWidth="1"/>
    <col min="13" max="13" width="10.85546875" style="175" hidden="1" customWidth="1"/>
    <col min="14" max="19" width="14.140625" style="175" hidden="1" customWidth="1"/>
    <col min="20" max="20" width="16.28515625" style="175" hidden="1" customWidth="1"/>
    <col min="21" max="21" width="12.28515625" style="175" customWidth="1"/>
    <col min="22" max="22" width="16.28515625" style="175" customWidth="1"/>
    <col min="23" max="23" width="12.28515625" style="175" customWidth="1"/>
    <col min="24" max="24" width="15" style="175" customWidth="1"/>
    <col min="25" max="25" width="11" style="175" customWidth="1"/>
    <col min="26" max="26" width="15" style="175" customWidth="1"/>
    <col min="27" max="27" width="16.28515625" style="175" customWidth="1"/>
    <col min="28" max="28" width="11" style="175" customWidth="1"/>
    <col min="29" max="29" width="15" style="175" customWidth="1"/>
    <col min="30" max="30" width="16.28515625" style="175" customWidth="1"/>
    <col min="31" max="16384" width="9.28515625" style="175"/>
  </cols>
  <sheetData>
    <row r="2" spans="1:45" ht="36.9" customHeight="1" x14ac:dyDescent="0.2">
      <c r="L2" s="212" t="s">
        <v>5</v>
      </c>
      <c r="M2" s="213"/>
      <c r="N2" s="213"/>
      <c r="O2" s="213"/>
      <c r="P2" s="213"/>
      <c r="Q2" s="213"/>
      <c r="R2" s="213"/>
      <c r="S2" s="213"/>
      <c r="T2" s="213"/>
      <c r="U2" s="213"/>
      <c r="AS2" s="14" t="s">
        <v>5290</v>
      </c>
    </row>
    <row r="3" spans="1:45" ht="6.9" customHeight="1" x14ac:dyDescent="0.2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S3" s="14" t="s">
        <v>77</v>
      </c>
    </row>
    <row r="4" spans="1:45" ht="24.9" customHeight="1" x14ac:dyDescent="0.2">
      <c r="B4" s="17"/>
      <c r="D4" s="18" t="s">
        <v>200</v>
      </c>
      <c r="L4" s="17"/>
      <c r="M4" s="94" t="s">
        <v>9</v>
      </c>
      <c r="AS4" s="14" t="s">
        <v>3</v>
      </c>
    </row>
    <row r="5" spans="1:45" ht="6.9" customHeight="1" x14ac:dyDescent="0.2">
      <c r="B5" s="17"/>
      <c r="L5" s="17"/>
    </row>
    <row r="6" spans="1:45" ht="12" customHeight="1" x14ac:dyDescent="0.2">
      <c r="B6" s="17"/>
      <c r="D6" s="183" t="s">
        <v>15</v>
      </c>
      <c r="L6" s="17"/>
    </row>
    <row r="7" spans="1:45" ht="26.25" customHeight="1" x14ac:dyDescent="0.2">
      <c r="B7" s="17"/>
      <c r="E7" s="241" t="str">
        <f>'Rekapitulácia stavby'!K6</f>
        <v>SOŠ hotelových služieb a dopravy – modernizácia odborného vzdelávania</v>
      </c>
      <c r="F7" s="242"/>
      <c r="G7" s="242"/>
      <c r="H7" s="242"/>
      <c r="L7" s="17"/>
    </row>
    <row r="8" spans="1:45" ht="12" customHeight="1" x14ac:dyDescent="0.2">
      <c r="B8" s="17"/>
      <c r="D8" s="192" t="s">
        <v>201</v>
      </c>
      <c r="E8" s="191"/>
      <c r="F8" s="191"/>
      <c r="G8" s="191"/>
      <c r="H8" s="191"/>
      <c r="L8" s="17"/>
    </row>
    <row r="9" spans="1:45" s="2" customFormat="1" ht="23.25" customHeight="1" x14ac:dyDescent="0.2">
      <c r="A9" s="182"/>
      <c r="B9" s="30"/>
      <c r="C9" s="182"/>
      <c r="D9" s="193"/>
      <c r="E9" s="241" t="s">
        <v>2058</v>
      </c>
      <c r="F9" s="240"/>
      <c r="G9" s="240"/>
      <c r="H9" s="240"/>
      <c r="I9" s="182"/>
      <c r="J9" s="182"/>
      <c r="K9" s="182"/>
      <c r="L9" s="38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</row>
    <row r="10" spans="1:45" s="2" customFormat="1" ht="12" customHeight="1" x14ac:dyDescent="0.2">
      <c r="A10" s="182"/>
      <c r="B10" s="30"/>
      <c r="C10" s="182"/>
      <c r="D10" s="192" t="s">
        <v>203</v>
      </c>
      <c r="E10" s="193"/>
      <c r="F10" s="193"/>
      <c r="G10" s="193"/>
      <c r="H10" s="193"/>
      <c r="I10" s="182"/>
      <c r="J10" s="182"/>
      <c r="K10" s="182"/>
      <c r="L10" s="38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</row>
    <row r="11" spans="1:45" s="2" customFormat="1" ht="16.5" customHeight="1" x14ac:dyDescent="0.2">
      <c r="A11" s="182"/>
      <c r="B11" s="30"/>
      <c r="C11" s="182"/>
      <c r="D11" s="193"/>
      <c r="E11" s="214" t="s">
        <v>5401</v>
      </c>
      <c r="F11" s="240"/>
      <c r="G11" s="240"/>
      <c r="H11" s="240"/>
      <c r="I11" s="182"/>
      <c r="J11" s="182"/>
      <c r="K11" s="182"/>
      <c r="L11" s="38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</row>
    <row r="12" spans="1:45" s="2" customFormat="1" x14ac:dyDescent="0.2">
      <c r="A12" s="182"/>
      <c r="B12" s="30"/>
      <c r="C12" s="182"/>
      <c r="D12" s="193"/>
      <c r="E12" s="193"/>
      <c r="F12" s="193"/>
      <c r="G12" s="193"/>
      <c r="H12" s="193"/>
      <c r="I12" s="182"/>
      <c r="J12" s="182"/>
      <c r="K12" s="182"/>
      <c r="L12" s="38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</row>
    <row r="13" spans="1:45" s="2" customFormat="1" ht="12" customHeight="1" x14ac:dyDescent="0.2">
      <c r="A13" s="182"/>
      <c r="B13" s="30"/>
      <c r="C13" s="182"/>
      <c r="D13" s="183" t="s">
        <v>17</v>
      </c>
      <c r="E13" s="182"/>
      <c r="F13" s="174" t="s">
        <v>1</v>
      </c>
      <c r="G13" s="182"/>
      <c r="H13" s="182"/>
      <c r="I13" s="183" t="s">
        <v>18</v>
      </c>
      <c r="J13" s="174" t="s">
        <v>1</v>
      </c>
      <c r="K13" s="182"/>
      <c r="L13" s="38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</row>
    <row r="14" spans="1:45" s="2" customFormat="1" ht="12" customHeight="1" x14ac:dyDescent="0.2">
      <c r="A14" s="182"/>
      <c r="B14" s="30"/>
      <c r="C14" s="182"/>
      <c r="D14" s="183" t="s">
        <v>19</v>
      </c>
      <c r="E14" s="182"/>
      <c r="F14" s="174" t="s">
        <v>20</v>
      </c>
      <c r="G14" s="182"/>
      <c r="H14" s="182"/>
      <c r="I14" s="183" t="s">
        <v>21</v>
      </c>
      <c r="J14" s="180">
        <f>'Rekapitulácia stavby'!AN8</f>
        <v>44354</v>
      </c>
      <c r="K14" s="182"/>
      <c r="L14" s="38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</row>
    <row r="15" spans="1:45" s="2" customFormat="1" ht="10.95" customHeight="1" x14ac:dyDescent="0.2">
      <c r="A15" s="182"/>
      <c r="B15" s="30"/>
      <c r="C15" s="182"/>
      <c r="D15" s="182"/>
      <c r="E15" s="182"/>
      <c r="F15" s="182"/>
      <c r="G15" s="182"/>
      <c r="H15" s="182"/>
      <c r="I15" s="182"/>
      <c r="J15" s="182"/>
      <c r="K15" s="182"/>
      <c r="L15" s="38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</row>
    <row r="16" spans="1:45" s="2" customFormat="1" ht="12" customHeight="1" x14ac:dyDescent="0.2">
      <c r="A16" s="182"/>
      <c r="B16" s="30"/>
      <c r="C16" s="182"/>
      <c r="D16" s="183" t="s">
        <v>22</v>
      </c>
      <c r="E16" s="182"/>
      <c r="F16" s="182"/>
      <c r="G16" s="182"/>
      <c r="H16" s="182"/>
      <c r="I16" s="183" t="s">
        <v>23</v>
      </c>
      <c r="J16" s="174" t="s">
        <v>1</v>
      </c>
      <c r="K16" s="182"/>
      <c r="L16" s="38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</row>
    <row r="17" spans="1:30" s="2" customFormat="1" ht="18" customHeight="1" x14ac:dyDescent="0.2">
      <c r="A17" s="182"/>
      <c r="B17" s="30"/>
      <c r="C17" s="182"/>
      <c r="D17" s="182"/>
      <c r="E17" s="174" t="s">
        <v>24</v>
      </c>
      <c r="F17" s="182"/>
      <c r="G17" s="182"/>
      <c r="H17" s="182"/>
      <c r="I17" s="183" t="s">
        <v>25</v>
      </c>
      <c r="J17" s="174" t="s">
        <v>1</v>
      </c>
      <c r="K17" s="182"/>
      <c r="L17" s="38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</row>
    <row r="18" spans="1:30" s="2" customFormat="1" ht="6.9" customHeight="1" x14ac:dyDescent="0.2">
      <c r="A18" s="182"/>
      <c r="B18" s="30"/>
      <c r="C18" s="182"/>
      <c r="D18" s="182"/>
      <c r="E18" s="182"/>
      <c r="F18" s="182"/>
      <c r="G18" s="182"/>
      <c r="H18" s="182"/>
      <c r="I18" s="182"/>
      <c r="J18" s="182"/>
      <c r="K18" s="182"/>
      <c r="L18" s="38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</row>
    <row r="19" spans="1:30" s="2" customFormat="1" ht="12" customHeight="1" x14ac:dyDescent="0.2">
      <c r="A19" s="182"/>
      <c r="B19" s="30"/>
      <c r="C19" s="182"/>
      <c r="D19" s="183" t="s">
        <v>26</v>
      </c>
      <c r="E19" s="182"/>
      <c r="F19" s="182"/>
      <c r="G19" s="182"/>
      <c r="H19" s="182"/>
      <c r="I19" s="183" t="s">
        <v>23</v>
      </c>
      <c r="J19" s="184" t="str">
        <f>'Rekapitulácia stavby'!AN13</f>
        <v>Vyplň údaj</v>
      </c>
      <c r="K19" s="182"/>
      <c r="L19" s="38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</row>
    <row r="20" spans="1:30" s="2" customFormat="1" ht="18" customHeight="1" x14ac:dyDescent="0.2">
      <c r="A20" s="182"/>
      <c r="B20" s="30"/>
      <c r="C20" s="182"/>
      <c r="D20" s="182"/>
      <c r="E20" s="243" t="str">
        <f>'Rekapitulácia stavby'!E14</f>
        <v>Vyplň údaj</v>
      </c>
      <c r="F20" s="229"/>
      <c r="G20" s="229"/>
      <c r="H20" s="229"/>
      <c r="I20" s="183" t="s">
        <v>25</v>
      </c>
      <c r="J20" s="184" t="str">
        <f>'Rekapitulácia stavby'!AN14</f>
        <v>Vyplň údaj</v>
      </c>
      <c r="K20" s="182"/>
      <c r="L20" s="38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</row>
    <row r="21" spans="1:30" s="2" customFormat="1" ht="6.9" customHeight="1" x14ac:dyDescent="0.2">
      <c r="A21" s="182"/>
      <c r="B21" s="30"/>
      <c r="C21" s="182"/>
      <c r="D21" s="182"/>
      <c r="E21" s="182"/>
      <c r="F21" s="182"/>
      <c r="G21" s="182"/>
      <c r="H21" s="182"/>
      <c r="I21" s="182"/>
      <c r="J21" s="182"/>
      <c r="K21" s="182"/>
      <c r="L21" s="38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</row>
    <row r="22" spans="1:30" s="2" customFormat="1" ht="12" customHeight="1" x14ac:dyDescent="0.2">
      <c r="A22" s="182"/>
      <c r="B22" s="30"/>
      <c r="C22" s="182"/>
      <c r="D22" s="183" t="s">
        <v>28</v>
      </c>
      <c r="E22" s="182"/>
      <c r="F22" s="182"/>
      <c r="G22" s="182"/>
      <c r="H22" s="182"/>
      <c r="I22" s="183" t="s">
        <v>23</v>
      </c>
      <c r="J22" s="174" t="s">
        <v>29</v>
      </c>
      <c r="K22" s="182"/>
      <c r="L22" s="38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</row>
    <row r="23" spans="1:30" s="2" customFormat="1" ht="18" customHeight="1" x14ac:dyDescent="0.2">
      <c r="A23" s="182"/>
      <c r="B23" s="30"/>
      <c r="C23" s="182"/>
      <c r="D23" s="182"/>
      <c r="E23" s="174" t="s">
        <v>30</v>
      </c>
      <c r="F23" s="182"/>
      <c r="G23" s="182"/>
      <c r="H23" s="182"/>
      <c r="I23" s="183" t="s">
        <v>25</v>
      </c>
      <c r="J23" s="174" t="s">
        <v>31</v>
      </c>
      <c r="K23" s="182"/>
      <c r="L23" s="38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</row>
    <row r="24" spans="1:30" s="2" customFormat="1" ht="6.9" customHeight="1" x14ac:dyDescent="0.2">
      <c r="A24" s="182"/>
      <c r="B24" s="30"/>
      <c r="C24" s="182"/>
      <c r="D24" s="182"/>
      <c r="E24" s="182"/>
      <c r="F24" s="182"/>
      <c r="G24" s="182"/>
      <c r="H24" s="182"/>
      <c r="I24" s="182"/>
      <c r="J24" s="182"/>
      <c r="K24" s="182"/>
      <c r="L24" s="38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</row>
    <row r="25" spans="1:30" s="2" customFormat="1" ht="12" customHeight="1" x14ac:dyDescent="0.2">
      <c r="A25" s="182"/>
      <c r="B25" s="30"/>
      <c r="C25" s="182"/>
      <c r="D25" s="183" t="s">
        <v>33</v>
      </c>
      <c r="E25" s="182"/>
      <c r="F25" s="182"/>
      <c r="G25" s="182"/>
      <c r="H25" s="182"/>
      <c r="I25" s="183" t="s">
        <v>23</v>
      </c>
      <c r="J25" s="174" t="str">
        <f>IF('Rekapitulácia stavby'!AN19="","",'Rekapitulácia stavby'!AN19)</f>
        <v/>
      </c>
      <c r="K25" s="182"/>
      <c r="L25" s="38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</row>
    <row r="26" spans="1:30" s="2" customFormat="1" ht="18" customHeight="1" x14ac:dyDescent="0.2">
      <c r="A26" s="182"/>
      <c r="B26" s="30"/>
      <c r="C26" s="182"/>
      <c r="D26" s="182"/>
      <c r="E26" s="174" t="str">
        <f>IF('Rekapitulácia stavby'!E20="","",'Rekapitulácia stavby'!E20)</f>
        <v xml:space="preserve"> </v>
      </c>
      <c r="F26" s="182"/>
      <c r="G26" s="182"/>
      <c r="H26" s="182"/>
      <c r="I26" s="183" t="s">
        <v>25</v>
      </c>
      <c r="J26" s="174" t="str">
        <f>IF('Rekapitulácia stavby'!AN20="","",'Rekapitulácia stavby'!AN20)</f>
        <v/>
      </c>
      <c r="K26" s="182"/>
      <c r="L26" s="38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</row>
    <row r="27" spans="1:30" s="2" customFormat="1" ht="6.9" customHeight="1" x14ac:dyDescent="0.2">
      <c r="A27" s="182"/>
      <c r="B27" s="30"/>
      <c r="C27" s="182"/>
      <c r="D27" s="182"/>
      <c r="E27" s="182"/>
      <c r="F27" s="182"/>
      <c r="G27" s="182"/>
      <c r="H27" s="182"/>
      <c r="I27" s="182"/>
      <c r="J27" s="182"/>
      <c r="K27" s="182"/>
      <c r="L27" s="38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</row>
    <row r="28" spans="1:30" s="2" customFormat="1" ht="12" customHeight="1" x14ac:dyDescent="0.2">
      <c r="A28" s="182"/>
      <c r="B28" s="30"/>
      <c r="C28" s="182"/>
      <c r="D28" s="183" t="s">
        <v>35</v>
      </c>
      <c r="E28" s="182"/>
      <c r="F28" s="182"/>
      <c r="G28" s="182"/>
      <c r="H28" s="182"/>
      <c r="I28" s="182"/>
      <c r="J28" s="182"/>
      <c r="K28" s="182"/>
      <c r="L28" s="38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</row>
    <row r="29" spans="1:30" s="8" customFormat="1" ht="47.25" customHeight="1" x14ac:dyDescent="0.2">
      <c r="A29" s="95"/>
      <c r="B29" s="96"/>
      <c r="C29" s="95"/>
      <c r="D29" s="95"/>
      <c r="E29" s="233" t="s">
        <v>36</v>
      </c>
      <c r="F29" s="233"/>
      <c r="G29" s="233"/>
      <c r="H29" s="233"/>
      <c r="I29" s="95"/>
      <c r="J29" s="95"/>
      <c r="K29" s="95"/>
      <c r="L29" s="97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</row>
    <row r="30" spans="1:30" s="2" customFormat="1" ht="6.9" customHeight="1" x14ac:dyDescent="0.2">
      <c r="A30" s="182"/>
      <c r="B30" s="30"/>
      <c r="C30" s="182"/>
      <c r="D30" s="182"/>
      <c r="E30" s="182"/>
      <c r="F30" s="182"/>
      <c r="G30" s="182"/>
      <c r="H30" s="182"/>
      <c r="I30" s="182"/>
      <c r="J30" s="182"/>
      <c r="K30" s="182"/>
      <c r="L30" s="38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</row>
    <row r="31" spans="1:30" s="2" customFormat="1" ht="6.9" customHeight="1" x14ac:dyDescent="0.2">
      <c r="A31" s="182"/>
      <c r="B31" s="30"/>
      <c r="C31" s="182"/>
      <c r="D31" s="62"/>
      <c r="E31" s="62"/>
      <c r="F31" s="62"/>
      <c r="G31" s="62"/>
      <c r="H31" s="62"/>
      <c r="I31" s="62"/>
      <c r="J31" s="62"/>
      <c r="K31" s="62"/>
      <c r="L31" s="38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</row>
    <row r="32" spans="1:30" s="2" customFormat="1" ht="25.35" customHeight="1" x14ac:dyDescent="0.2">
      <c r="A32" s="182"/>
      <c r="B32" s="30"/>
      <c r="C32" s="182"/>
      <c r="D32" s="98" t="s">
        <v>37</v>
      </c>
      <c r="E32" s="182"/>
      <c r="F32" s="182"/>
      <c r="G32" s="182"/>
      <c r="H32" s="182"/>
      <c r="I32" s="182"/>
      <c r="J32" s="181">
        <f>ROUND(J129, 2)</f>
        <v>0</v>
      </c>
      <c r="K32" s="182"/>
      <c r="L32" s="38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</row>
    <row r="33" spans="1:30" s="2" customFormat="1" ht="6.9" customHeight="1" x14ac:dyDescent="0.2">
      <c r="A33" s="182"/>
      <c r="B33" s="30"/>
      <c r="C33" s="182"/>
      <c r="D33" s="62"/>
      <c r="E33" s="62"/>
      <c r="F33" s="62"/>
      <c r="G33" s="62"/>
      <c r="H33" s="62"/>
      <c r="I33" s="62"/>
      <c r="J33" s="62"/>
      <c r="K33" s="62"/>
      <c r="L33" s="38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</row>
    <row r="34" spans="1:30" s="2" customFormat="1" ht="14.4" customHeight="1" x14ac:dyDescent="0.2">
      <c r="A34" s="182"/>
      <c r="B34" s="30"/>
      <c r="C34" s="182"/>
      <c r="D34" s="182"/>
      <c r="E34" s="182"/>
      <c r="F34" s="178" t="s">
        <v>39</v>
      </c>
      <c r="G34" s="182"/>
      <c r="H34" s="182"/>
      <c r="I34" s="178" t="s">
        <v>38</v>
      </c>
      <c r="J34" s="178" t="s">
        <v>40</v>
      </c>
      <c r="K34" s="182"/>
      <c r="L34" s="38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</row>
    <row r="35" spans="1:30" s="2" customFormat="1" ht="14.4" customHeight="1" x14ac:dyDescent="0.2">
      <c r="A35" s="182"/>
      <c r="B35" s="30"/>
      <c r="C35" s="182"/>
      <c r="D35" s="99" t="s">
        <v>41</v>
      </c>
      <c r="E35" s="183" t="s">
        <v>42</v>
      </c>
      <c r="F35" s="100" t="e">
        <f>ROUND((ROUND((SUM(BD129:BD292)),  2) + SUM(#REF!)), 2)</f>
        <v>#REF!</v>
      </c>
      <c r="G35" s="182"/>
      <c r="H35" s="182"/>
      <c r="I35" s="101">
        <v>0.2</v>
      </c>
      <c r="J35" s="100" t="e">
        <f>ROUND((ROUND(((SUM(BD129:BD292))*I35),  2) + (SUM(#REF!)*I35)), 2)</f>
        <v>#REF!</v>
      </c>
      <c r="K35" s="182"/>
      <c r="L35" s="38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</row>
    <row r="36" spans="1:30" s="2" customFormat="1" ht="14.4" customHeight="1" x14ac:dyDescent="0.2">
      <c r="A36" s="182"/>
      <c r="B36" s="30"/>
      <c r="C36" s="182"/>
      <c r="D36" s="182"/>
      <c r="E36" s="183" t="s">
        <v>43</v>
      </c>
      <c r="F36" s="100" t="e">
        <f>ROUND((ROUND((SUM(BE129:BE292)),  2) + SUM(#REF!)), 2)</f>
        <v>#REF!</v>
      </c>
      <c r="G36" s="182"/>
      <c r="H36" s="182"/>
      <c r="I36" s="101">
        <v>0.2</v>
      </c>
      <c r="J36" s="100" t="e">
        <f>ROUND((ROUND(((SUM(BE129:BE292))*I36),  2) + (SUM(#REF!)*I36)), 2)</f>
        <v>#REF!</v>
      </c>
      <c r="K36" s="182"/>
      <c r="L36" s="38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</row>
    <row r="37" spans="1:30" s="2" customFormat="1" ht="14.4" hidden="1" customHeight="1" x14ac:dyDescent="0.2">
      <c r="A37" s="182"/>
      <c r="B37" s="30"/>
      <c r="C37" s="182"/>
      <c r="D37" s="182"/>
      <c r="E37" s="183" t="s">
        <v>44</v>
      </c>
      <c r="F37" s="100" t="e">
        <f>ROUND((ROUND((SUM(BF129:BF292)),  2) + SUM(#REF!)), 2)</f>
        <v>#REF!</v>
      </c>
      <c r="G37" s="182"/>
      <c r="H37" s="182"/>
      <c r="I37" s="101">
        <v>0.2</v>
      </c>
      <c r="J37" s="100">
        <f>0</f>
        <v>0</v>
      </c>
      <c r="K37" s="182"/>
      <c r="L37" s="38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</row>
    <row r="38" spans="1:30" s="2" customFormat="1" ht="14.4" hidden="1" customHeight="1" x14ac:dyDescent="0.2">
      <c r="A38" s="182"/>
      <c r="B38" s="30"/>
      <c r="C38" s="182"/>
      <c r="D38" s="182"/>
      <c r="E38" s="183" t="s">
        <v>45</v>
      </c>
      <c r="F38" s="100" t="e">
        <f>ROUND((ROUND((SUM(BG129:BG292)),  2) + SUM(#REF!)), 2)</f>
        <v>#REF!</v>
      </c>
      <c r="G38" s="182"/>
      <c r="H38" s="182"/>
      <c r="I38" s="101">
        <v>0.2</v>
      </c>
      <c r="J38" s="100">
        <f>0</f>
        <v>0</v>
      </c>
      <c r="K38" s="182"/>
      <c r="L38" s="38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</row>
    <row r="39" spans="1:30" s="2" customFormat="1" ht="14.4" hidden="1" customHeight="1" x14ac:dyDescent="0.2">
      <c r="A39" s="182"/>
      <c r="B39" s="30"/>
      <c r="C39" s="182"/>
      <c r="D39" s="182"/>
      <c r="E39" s="183" t="s">
        <v>46</v>
      </c>
      <c r="F39" s="100" t="e">
        <f>ROUND((ROUND((SUM(BH129:BH292)),  2) + SUM(#REF!)), 2)</f>
        <v>#REF!</v>
      </c>
      <c r="G39" s="182"/>
      <c r="H39" s="182"/>
      <c r="I39" s="101">
        <v>0</v>
      </c>
      <c r="J39" s="100">
        <f>0</f>
        <v>0</v>
      </c>
      <c r="K39" s="182"/>
      <c r="L39" s="38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</row>
    <row r="40" spans="1:30" s="2" customFormat="1" ht="6.9" customHeight="1" x14ac:dyDescent="0.2">
      <c r="A40" s="182"/>
      <c r="B40" s="30"/>
      <c r="C40" s="182"/>
      <c r="D40" s="182"/>
      <c r="E40" s="182"/>
      <c r="F40" s="182"/>
      <c r="G40" s="182"/>
      <c r="H40" s="182"/>
      <c r="I40" s="182"/>
      <c r="J40" s="182"/>
      <c r="K40" s="182"/>
      <c r="L40" s="38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</row>
    <row r="41" spans="1:30" s="2" customFormat="1" ht="25.35" customHeight="1" x14ac:dyDescent="0.2">
      <c r="A41" s="182"/>
      <c r="B41" s="30"/>
      <c r="C41" s="102"/>
      <c r="D41" s="103" t="s">
        <v>47</v>
      </c>
      <c r="E41" s="56"/>
      <c r="F41" s="56"/>
      <c r="G41" s="104" t="s">
        <v>48</v>
      </c>
      <c r="H41" s="105" t="s">
        <v>49</v>
      </c>
      <c r="I41" s="56"/>
      <c r="J41" s="106" t="e">
        <f>SUM(J32:J39)</f>
        <v>#REF!</v>
      </c>
      <c r="K41" s="107"/>
      <c r="L41" s="38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</row>
    <row r="42" spans="1:30" s="2" customFormat="1" ht="14.4" customHeight="1" x14ac:dyDescent="0.2">
      <c r="A42" s="182"/>
      <c r="B42" s="30"/>
      <c r="C42" s="182"/>
      <c r="D42" s="182"/>
      <c r="E42" s="182"/>
      <c r="F42" s="182"/>
      <c r="G42" s="182"/>
      <c r="H42" s="182"/>
      <c r="I42" s="182"/>
      <c r="J42" s="182"/>
      <c r="K42" s="182"/>
      <c r="L42" s="38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</row>
    <row r="43" spans="1:30" ht="14.4" customHeight="1" x14ac:dyDescent="0.2">
      <c r="B43" s="17"/>
      <c r="L43" s="17"/>
    </row>
    <row r="44" spans="1:30" ht="14.4" customHeight="1" x14ac:dyDescent="0.2">
      <c r="B44" s="17"/>
      <c r="L44" s="17"/>
    </row>
    <row r="45" spans="1:30" ht="14.4" customHeight="1" x14ac:dyDescent="0.2">
      <c r="B45" s="17"/>
      <c r="L45" s="17"/>
    </row>
    <row r="46" spans="1:30" ht="14.4" customHeight="1" x14ac:dyDescent="0.2">
      <c r="B46" s="17"/>
      <c r="L46" s="17"/>
    </row>
    <row r="47" spans="1:30" ht="14.4" customHeight="1" x14ac:dyDescent="0.2">
      <c r="B47" s="17"/>
      <c r="L47" s="17"/>
    </row>
    <row r="48" spans="1:30" ht="14.4" customHeight="1" x14ac:dyDescent="0.2">
      <c r="B48" s="17"/>
      <c r="L48" s="17"/>
    </row>
    <row r="49" spans="1:30" ht="14.4" customHeight="1" x14ac:dyDescent="0.2">
      <c r="B49" s="17"/>
      <c r="L49" s="17"/>
    </row>
    <row r="50" spans="1:30" s="2" customFormat="1" ht="14.4" customHeight="1" x14ac:dyDescent="0.2">
      <c r="B50" s="38"/>
      <c r="D50" s="39" t="s">
        <v>50</v>
      </c>
      <c r="E50" s="40"/>
      <c r="F50" s="40"/>
      <c r="G50" s="39" t="s">
        <v>51</v>
      </c>
      <c r="H50" s="40"/>
      <c r="I50" s="40"/>
      <c r="J50" s="40"/>
      <c r="K50" s="40"/>
      <c r="L50" s="38"/>
    </row>
    <row r="51" spans="1:30" x14ac:dyDescent="0.2">
      <c r="B51" s="17"/>
      <c r="L51" s="17"/>
    </row>
    <row r="52" spans="1:30" x14ac:dyDescent="0.2">
      <c r="B52" s="17"/>
      <c r="L52" s="17"/>
    </row>
    <row r="53" spans="1:30" x14ac:dyDescent="0.2">
      <c r="B53" s="17"/>
      <c r="L53" s="17"/>
    </row>
    <row r="54" spans="1:30" x14ac:dyDescent="0.2">
      <c r="B54" s="17"/>
      <c r="L54" s="17"/>
    </row>
    <row r="55" spans="1:30" x14ac:dyDescent="0.2">
      <c r="B55" s="17"/>
      <c r="L55" s="17"/>
    </row>
    <row r="56" spans="1:30" x14ac:dyDescent="0.2">
      <c r="B56" s="17"/>
      <c r="L56" s="17"/>
    </row>
    <row r="57" spans="1:30" x14ac:dyDescent="0.2">
      <c r="B57" s="17"/>
      <c r="L57" s="17"/>
    </row>
    <row r="58" spans="1:30" x14ac:dyDescent="0.2">
      <c r="B58" s="17"/>
      <c r="L58" s="17"/>
    </row>
    <row r="59" spans="1:30" x14ac:dyDescent="0.2">
      <c r="B59" s="17"/>
      <c r="L59" s="17"/>
    </row>
    <row r="60" spans="1:30" x14ac:dyDescent="0.2">
      <c r="B60" s="17"/>
      <c r="L60" s="17"/>
    </row>
    <row r="61" spans="1:30" s="2" customFormat="1" ht="13.2" x14ac:dyDescent="0.2">
      <c r="A61" s="182"/>
      <c r="B61" s="30"/>
      <c r="C61" s="182"/>
      <c r="D61" s="41" t="s">
        <v>52</v>
      </c>
      <c r="E61" s="177"/>
      <c r="F61" s="108" t="s">
        <v>53</v>
      </c>
      <c r="G61" s="41" t="s">
        <v>52</v>
      </c>
      <c r="H61" s="177"/>
      <c r="I61" s="177"/>
      <c r="J61" s="109" t="s">
        <v>53</v>
      </c>
      <c r="K61" s="177"/>
      <c r="L61" s="38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</row>
    <row r="62" spans="1:30" x14ac:dyDescent="0.2">
      <c r="B62" s="17"/>
      <c r="L62" s="17"/>
    </row>
    <row r="63" spans="1:30" x14ac:dyDescent="0.2">
      <c r="B63" s="17"/>
      <c r="L63" s="17"/>
    </row>
    <row r="64" spans="1:30" x14ac:dyDescent="0.2">
      <c r="B64" s="17"/>
      <c r="L64" s="17"/>
    </row>
    <row r="65" spans="1:30" s="2" customFormat="1" ht="13.2" x14ac:dyDescent="0.2">
      <c r="A65" s="182"/>
      <c r="B65" s="30"/>
      <c r="C65" s="182"/>
      <c r="D65" s="39" t="s">
        <v>54</v>
      </c>
      <c r="E65" s="42"/>
      <c r="F65" s="42"/>
      <c r="G65" s="39" t="s">
        <v>55</v>
      </c>
      <c r="H65" s="42"/>
      <c r="I65" s="42"/>
      <c r="J65" s="42"/>
      <c r="K65" s="42"/>
      <c r="L65" s="38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</row>
    <row r="66" spans="1:30" x14ac:dyDescent="0.2">
      <c r="B66" s="17"/>
      <c r="L66" s="17"/>
    </row>
    <row r="67" spans="1:30" x14ac:dyDescent="0.2">
      <c r="B67" s="17"/>
      <c r="L67" s="17"/>
    </row>
    <row r="68" spans="1:30" x14ac:dyDescent="0.2">
      <c r="B68" s="17"/>
      <c r="L68" s="17"/>
    </row>
    <row r="69" spans="1:30" x14ac:dyDescent="0.2">
      <c r="B69" s="17"/>
      <c r="L69" s="17"/>
    </row>
    <row r="70" spans="1:30" x14ac:dyDescent="0.2">
      <c r="B70" s="17"/>
      <c r="L70" s="17"/>
    </row>
    <row r="71" spans="1:30" x14ac:dyDescent="0.2">
      <c r="B71" s="17"/>
      <c r="L71" s="17"/>
    </row>
    <row r="72" spans="1:30" x14ac:dyDescent="0.2">
      <c r="B72" s="17"/>
      <c r="L72" s="17"/>
    </row>
    <row r="73" spans="1:30" x14ac:dyDescent="0.2">
      <c r="B73" s="17"/>
      <c r="L73" s="17"/>
    </row>
    <row r="74" spans="1:30" x14ac:dyDescent="0.2">
      <c r="B74" s="17"/>
      <c r="L74" s="17"/>
    </row>
    <row r="75" spans="1:30" x14ac:dyDescent="0.2">
      <c r="B75" s="17"/>
      <c r="L75" s="17"/>
    </row>
    <row r="76" spans="1:30" s="2" customFormat="1" ht="13.2" x14ac:dyDescent="0.2">
      <c r="A76" s="182"/>
      <c r="B76" s="30"/>
      <c r="C76" s="182"/>
      <c r="D76" s="41" t="s">
        <v>52</v>
      </c>
      <c r="E76" s="177"/>
      <c r="F76" s="108" t="s">
        <v>53</v>
      </c>
      <c r="G76" s="41" t="s">
        <v>52</v>
      </c>
      <c r="H76" s="177"/>
      <c r="I76" s="177"/>
      <c r="J76" s="109" t="s">
        <v>53</v>
      </c>
      <c r="K76" s="177"/>
      <c r="L76" s="38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</row>
    <row r="77" spans="1:30" s="2" customFormat="1" ht="14.4" customHeight="1" x14ac:dyDescent="0.2">
      <c r="A77" s="18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8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</row>
    <row r="81" spans="1:30" s="2" customFormat="1" ht="6.9" customHeight="1" x14ac:dyDescent="0.2">
      <c r="A81" s="182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38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</row>
    <row r="82" spans="1:30" s="2" customFormat="1" ht="24.9" customHeight="1" x14ac:dyDescent="0.2">
      <c r="A82" s="182"/>
      <c r="B82" s="30"/>
      <c r="C82" s="18" t="s">
        <v>205</v>
      </c>
      <c r="D82" s="182"/>
      <c r="E82" s="182"/>
      <c r="F82" s="182"/>
      <c r="G82" s="182"/>
      <c r="H82" s="182"/>
      <c r="I82" s="182"/>
      <c r="J82" s="182"/>
      <c r="K82" s="182"/>
      <c r="L82" s="38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</row>
    <row r="83" spans="1:30" s="2" customFormat="1" ht="6.9" customHeight="1" x14ac:dyDescent="0.2">
      <c r="A83" s="182"/>
      <c r="B83" s="30"/>
      <c r="C83" s="182"/>
      <c r="D83" s="182"/>
      <c r="E83" s="182"/>
      <c r="F83" s="182"/>
      <c r="G83" s="182"/>
      <c r="H83" s="182"/>
      <c r="I83" s="182"/>
      <c r="J83" s="182"/>
      <c r="K83" s="182"/>
      <c r="L83" s="38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</row>
    <row r="84" spans="1:30" s="2" customFormat="1" ht="12" customHeight="1" x14ac:dyDescent="0.2">
      <c r="A84" s="182"/>
      <c r="B84" s="30"/>
      <c r="C84" s="183" t="s">
        <v>15</v>
      </c>
      <c r="D84" s="182"/>
      <c r="E84" s="182"/>
      <c r="F84" s="182"/>
      <c r="G84" s="182"/>
      <c r="H84" s="182"/>
      <c r="I84" s="182"/>
      <c r="J84" s="182"/>
      <c r="K84" s="182"/>
      <c r="L84" s="38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</row>
    <row r="85" spans="1:30" s="2" customFormat="1" ht="26.25" customHeight="1" x14ac:dyDescent="0.2">
      <c r="A85" s="182"/>
      <c r="B85" s="30"/>
      <c r="C85" s="182"/>
      <c r="D85" s="182"/>
      <c r="E85" s="241" t="str">
        <f>E7</f>
        <v>SOŠ hotelových služieb a dopravy – modernizácia odborného vzdelávania</v>
      </c>
      <c r="F85" s="242"/>
      <c r="G85" s="242"/>
      <c r="H85" s="242"/>
      <c r="I85" s="182"/>
      <c r="J85" s="182"/>
      <c r="K85" s="182"/>
      <c r="L85" s="38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</row>
    <row r="86" spans="1:30" ht="12" customHeight="1" x14ac:dyDescent="0.2">
      <c r="B86" s="17"/>
      <c r="C86" s="183" t="s">
        <v>201</v>
      </c>
      <c r="L86" s="17"/>
    </row>
    <row r="87" spans="1:30" s="2" customFormat="1" ht="23.25" customHeight="1" x14ac:dyDescent="0.2">
      <c r="A87" s="182"/>
      <c r="B87" s="30"/>
      <c r="C87" s="182"/>
      <c r="D87" s="182"/>
      <c r="E87" s="241" t="s">
        <v>2058</v>
      </c>
      <c r="F87" s="240"/>
      <c r="G87" s="240"/>
      <c r="H87" s="240"/>
      <c r="I87" s="182"/>
      <c r="J87" s="182"/>
      <c r="K87" s="182"/>
      <c r="L87" s="38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</row>
    <row r="88" spans="1:30" s="2" customFormat="1" ht="12" customHeight="1" x14ac:dyDescent="0.2">
      <c r="A88" s="182"/>
      <c r="B88" s="30"/>
      <c r="C88" s="183" t="s">
        <v>203</v>
      </c>
      <c r="D88" s="182"/>
      <c r="E88" s="182"/>
      <c r="F88" s="182"/>
      <c r="G88" s="182"/>
      <c r="H88" s="182"/>
      <c r="I88" s="182"/>
      <c r="J88" s="182"/>
      <c r="K88" s="182"/>
      <c r="L88" s="38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</row>
    <row r="89" spans="1:30" s="2" customFormat="1" ht="16.5" customHeight="1" x14ac:dyDescent="0.2">
      <c r="A89" s="182"/>
      <c r="B89" s="30"/>
      <c r="C89" s="182"/>
      <c r="D89" s="182"/>
      <c r="E89" s="214" t="str">
        <f>E11</f>
        <v>SO 02_E - ELI - Elektroinštalácie</v>
      </c>
      <c r="F89" s="240"/>
      <c r="G89" s="240"/>
      <c r="H89" s="240"/>
      <c r="I89" s="182"/>
      <c r="J89" s="182"/>
      <c r="K89" s="182"/>
      <c r="L89" s="38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</row>
    <row r="90" spans="1:30" s="2" customFormat="1" ht="6.9" customHeight="1" x14ac:dyDescent="0.2">
      <c r="A90" s="182"/>
      <c r="B90" s="30"/>
      <c r="C90" s="182"/>
      <c r="D90" s="182"/>
      <c r="E90" s="182"/>
      <c r="F90" s="182"/>
      <c r="G90" s="182"/>
      <c r="H90" s="182"/>
      <c r="I90" s="182"/>
      <c r="J90" s="182"/>
      <c r="K90" s="182"/>
      <c r="L90" s="38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</row>
    <row r="91" spans="1:30" s="2" customFormat="1" ht="12" customHeight="1" x14ac:dyDescent="0.2">
      <c r="A91" s="182"/>
      <c r="B91" s="30"/>
      <c r="C91" s="183" t="s">
        <v>19</v>
      </c>
      <c r="D91" s="182"/>
      <c r="E91" s="182"/>
      <c r="F91" s="174" t="str">
        <f>F14</f>
        <v>Lučenec</v>
      </c>
      <c r="G91" s="182"/>
      <c r="H91" s="182"/>
      <c r="I91" s="183" t="s">
        <v>21</v>
      </c>
      <c r="J91" s="180">
        <f>IF(J14="","",J14)</f>
        <v>44354</v>
      </c>
      <c r="K91" s="182"/>
      <c r="L91" s="38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</row>
    <row r="92" spans="1:30" s="2" customFormat="1" ht="6.9" customHeight="1" x14ac:dyDescent="0.2">
      <c r="A92" s="182"/>
      <c r="B92" s="30"/>
      <c r="C92" s="182"/>
      <c r="D92" s="182"/>
      <c r="E92" s="182"/>
      <c r="F92" s="182"/>
      <c r="G92" s="182"/>
      <c r="H92" s="182"/>
      <c r="I92" s="182"/>
      <c r="J92" s="182"/>
      <c r="K92" s="182"/>
      <c r="L92" s="38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</row>
    <row r="93" spans="1:30" s="2" customFormat="1" ht="25.65" customHeight="1" x14ac:dyDescent="0.2">
      <c r="A93" s="182"/>
      <c r="B93" s="30"/>
      <c r="C93" s="183" t="s">
        <v>22</v>
      </c>
      <c r="D93" s="182"/>
      <c r="E93" s="182"/>
      <c r="F93" s="174" t="str">
        <f>E17</f>
        <v>Banskobystrický samosprávny kraj</v>
      </c>
      <c r="G93" s="182"/>
      <c r="H93" s="182"/>
      <c r="I93" s="183" t="s">
        <v>28</v>
      </c>
      <c r="J93" s="176" t="str">
        <f>E23</f>
        <v>DESIGN ENGINEERING, a.s.</v>
      </c>
      <c r="K93" s="182"/>
      <c r="L93" s="38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</row>
    <row r="94" spans="1:30" s="2" customFormat="1" ht="15.15" customHeight="1" x14ac:dyDescent="0.2">
      <c r="A94" s="182"/>
      <c r="B94" s="30"/>
      <c r="C94" s="183" t="s">
        <v>26</v>
      </c>
      <c r="D94" s="182"/>
      <c r="E94" s="182"/>
      <c r="F94" s="174" t="str">
        <f>IF(E20="","",E20)</f>
        <v>Vyplň údaj</v>
      </c>
      <c r="G94" s="182"/>
      <c r="H94" s="182"/>
      <c r="I94" s="183" t="s">
        <v>33</v>
      </c>
      <c r="J94" s="176" t="str">
        <f>E26</f>
        <v xml:space="preserve"> </v>
      </c>
      <c r="K94" s="182"/>
      <c r="L94" s="38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</row>
    <row r="95" spans="1:30" s="2" customFormat="1" ht="10.35" customHeight="1" x14ac:dyDescent="0.2">
      <c r="A95" s="182"/>
      <c r="B95" s="30"/>
      <c r="C95" s="182"/>
      <c r="D95" s="182"/>
      <c r="E95" s="182"/>
      <c r="F95" s="182"/>
      <c r="G95" s="182"/>
      <c r="H95" s="182"/>
      <c r="I95" s="182"/>
      <c r="J95" s="182"/>
      <c r="K95" s="182"/>
      <c r="L95" s="38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</row>
    <row r="96" spans="1:30" s="2" customFormat="1" ht="29.25" customHeight="1" x14ac:dyDescent="0.2">
      <c r="A96" s="182"/>
      <c r="B96" s="30"/>
      <c r="C96" s="110" t="s">
        <v>206</v>
      </c>
      <c r="D96" s="102"/>
      <c r="E96" s="102"/>
      <c r="F96" s="102"/>
      <c r="G96" s="102"/>
      <c r="H96" s="102"/>
      <c r="I96" s="102"/>
      <c r="J96" s="111" t="s">
        <v>207</v>
      </c>
      <c r="K96" s="102"/>
      <c r="L96" s="38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</row>
    <row r="97" spans="1:46" s="2" customFormat="1" ht="10.35" customHeight="1" x14ac:dyDescent="0.2">
      <c r="A97" s="182"/>
      <c r="B97" s="30"/>
      <c r="C97" s="182"/>
      <c r="D97" s="182"/>
      <c r="E97" s="182"/>
      <c r="F97" s="182"/>
      <c r="G97" s="182"/>
      <c r="H97" s="182"/>
      <c r="I97" s="182"/>
      <c r="J97" s="182"/>
      <c r="K97" s="182"/>
      <c r="L97" s="38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</row>
    <row r="98" spans="1:46" s="2" customFormat="1" ht="22.95" customHeight="1" x14ac:dyDescent="0.2">
      <c r="A98" s="182"/>
      <c r="B98" s="30"/>
      <c r="C98" s="112" t="s">
        <v>208</v>
      </c>
      <c r="D98" s="182"/>
      <c r="E98" s="182"/>
      <c r="F98" s="182"/>
      <c r="G98" s="182"/>
      <c r="H98" s="182"/>
      <c r="I98" s="182"/>
      <c r="J98" s="181">
        <f>J129</f>
        <v>0</v>
      </c>
      <c r="K98" s="182"/>
      <c r="L98" s="38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T98" s="14" t="s">
        <v>209</v>
      </c>
    </row>
    <row r="99" spans="1:46" s="9" customFormat="1" ht="24.9" customHeight="1" x14ac:dyDescent="0.2">
      <c r="B99" s="113"/>
      <c r="D99" s="114" t="s">
        <v>1270</v>
      </c>
      <c r="E99" s="115"/>
      <c r="F99" s="115"/>
      <c r="G99" s="115"/>
      <c r="H99" s="115"/>
      <c r="I99" s="115"/>
      <c r="J99" s="116">
        <f>J130</f>
        <v>0</v>
      </c>
      <c r="L99" s="113"/>
    </row>
    <row r="100" spans="1:46" s="179" customFormat="1" ht="19.95" customHeight="1" x14ac:dyDescent="0.2">
      <c r="B100" s="117"/>
      <c r="D100" s="118" t="s">
        <v>1670</v>
      </c>
      <c r="E100" s="119"/>
      <c r="F100" s="119"/>
      <c r="G100" s="119"/>
      <c r="H100" s="119"/>
      <c r="I100" s="119"/>
      <c r="J100" s="120">
        <f>J131</f>
        <v>0</v>
      </c>
      <c r="L100" s="117"/>
    </row>
    <row r="101" spans="1:46" s="179" customFormat="1" ht="19.95" customHeight="1" x14ac:dyDescent="0.2">
      <c r="B101" s="117"/>
      <c r="D101" s="118" t="s">
        <v>1275</v>
      </c>
      <c r="E101" s="119"/>
      <c r="F101" s="119"/>
      <c r="G101" s="119"/>
      <c r="H101" s="119"/>
      <c r="I101" s="119"/>
      <c r="J101" s="120">
        <f>J142</f>
        <v>0</v>
      </c>
      <c r="L101" s="117"/>
    </row>
    <row r="102" spans="1:46" s="9" customFormat="1" ht="24.9" customHeight="1" x14ac:dyDescent="0.2">
      <c r="B102" s="113"/>
      <c r="D102" s="114" t="s">
        <v>1276</v>
      </c>
      <c r="E102" s="115"/>
      <c r="F102" s="115"/>
      <c r="G102" s="115"/>
      <c r="H102" s="115"/>
      <c r="I102" s="115"/>
      <c r="J102" s="116">
        <f>J144</f>
        <v>0</v>
      </c>
      <c r="L102" s="113"/>
    </row>
    <row r="103" spans="1:46" s="179" customFormat="1" ht="19.95" customHeight="1" x14ac:dyDescent="0.2">
      <c r="B103" s="117"/>
      <c r="D103" s="118" t="s">
        <v>1278</v>
      </c>
      <c r="E103" s="119"/>
      <c r="F103" s="119"/>
      <c r="G103" s="119"/>
      <c r="H103" s="119"/>
      <c r="I103" s="119"/>
      <c r="J103" s="120">
        <f>J145</f>
        <v>0</v>
      </c>
      <c r="L103" s="117"/>
    </row>
    <row r="104" spans="1:46" s="9" customFormat="1" ht="24.9" customHeight="1" x14ac:dyDescent="0.2">
      <c r="B104" s="113"/>
      <c r="D104" s="114" t="s">
        <v>1061</v>
      </c>
      <c r="E104" s="115"/>
      <c r="F104" s="115"/>
      <c r="G104" s="115"/>
      <c r="H104" s="115"/>
      <c r="I104" s="115"/>
      <c r="J104" s="116">
        <f>J150</f>
        <v>0</v>
      </c>
      <c r="L104" s="113"/>
    </row>
    <row r="105" spans="1:46" s="179" customFormat="1" ht="19.95" customHeight="1" x14ac:dyDescent="0.2">
      <c r="B105" s="117"/>
      <c r="D105" s="118" t="s">
        <v>1671</v>
      </c>
      <c r="E105" s="119"/>
      <c r="F105" s="119"/>
      <c r="G105" s="119"/>
      <c r="H105" s="119"/>
      <c r="I105" s="119"/>
      <c r="J105" s="120">
        <f>J151</f>
        <v>0</v>
      </c>
      <c r="L105" s="117"/>
    </row>
    <row r="106" spans="1:46" s="179" customFormat="1" ht="19.95" customHeight="1" x14ac:dyDescent="0.2">
      <c r="B106" s="117"/>
      <c r="D106" s="118" t="s">
        <v>1672</v>
      </c>
      <c r="E106" s="119"/>
      <c r="F106" s="119"/>
      <c r="G106" s="119"/>
      <c r="H106" s="119"/>
      <c r="I106" s="119"/>
      <c r="J106" s="120">
        <f>J280</f>
        <v>0</v>
      </c>
      <c r="L106" s="117"/>
    </row>
    <row r="107" spans="1:46" s="9" customFormat="1" ht="24.9" customHeight="1" x14ac:dyDescent="0.2">
      <c r="B107" s="113"/>
      <c r="D107" s="114" t="s">
        <v>1673</v>
      </c>
      <c r="E107" s="115"/>
      <c r="F107" s="115"/>
      <c r="G107" s="115"/>
      <c r="H107" s="115"/>
      <c r="I107" s="115"/>
      <c r="J107" s="116">
        <f>J290</f>
        <v>0</v>
      </c>
      <c r="L107" s="113"/>
    </row>
    <row r="108" spans="1:46" s="2" customFormat="1" ht="21.75" customHeight="1" x14ac:dyDescent="0.2">
      <c r="A108" s="182"/>
      <c r="B108" s="30"/>
      <c r="C108" s="182"/>
      <c r="D108" s="182"/>
      <c r="E108" s="182"/>
      <c r="F108" s="182"/>
      <c r="G108" s="182"/>
      <c r="H108" s="182"/>
      <c r="I108" s="182"/>
      <c r="J108" s="182"/>
      <c r="K108" s="182"/>
      <c r="L108" s="38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</row>
    <row r="109" spans="1:46" s="2" customFormat="1" ht="6.9" customHeight="1" x14ac:dyDescent="0.2">
      <c r="A109" s="182"/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38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</row>
    <row r="113" spans="1:30" s="2" customFormat="1" ht="6.9" customHeight="1" x14ac:dyDescent="0.2">
      <c r="A113" s="182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8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</row>
    <row r="114" spans="1:30" s="2" customFormat="1" ht="24.9" customHeight="1" x14ac:dyDescent="0.2">
      <c r="A114" s="182"/>
      <c r="B114" s="30"/>
      <c r="C114" s="18" t="s">
        <v>224</v>
      </c>
      <c r="D114" s="182"/>
      <c r="E114" s="182"/>
      <c r="F114" s="182"/>
      <c r="G114" s="182"/>
      <c r="H114" s="182"/>
      <c r="I114" s="182"/>
      <c r="J114" s="182"/>
      <c r="K114" s="182"/>
      <c r="L114" s="38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</row>
    <row r="115" spans="1:30" s="2" customFormat="1" ht="6.9" customHeight="1" x14ac:dyDescent="0.2">
      <c r="A115" s="182"/>
      <c r="B115" s="30"/>
      <c r="C115" s="182"/>
      <c r="D115" s="182"/>
      <c r="E115" s="182"/>
      <c r="F115" s="182"/>
      <c r="G115" s="182"/>
      <c r="H115" s="182"/>
      <c r="I115" s="182"/>
      <c r="J115" s="182"/>
      <c r="K115" s="182"/>
      <c r="L115" s="38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</row>
    <row r="116" spans="1:30" s="2" customFormat="1" ht="12" customHeight="1" x14ac:dyDescent="0.2">
      <c r="A116" s="182"/>
      <c r="B116" s="30"/>
      <c r="C116" s="183" t="s">
        <v>15</v>
      </c>
      <c r="D116" s="182"/>
      <c r="E116" s="182"/>
      <c r="F116" s="182"/>
      <c r="G116" s="182"/>
      <c r="H116" s="182"/>
      <c r="I116" s="182"/>
      <c r="J116" s="182"/>
      <c r="K116" s="182"/>
      <c r="L116" s="38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</row>
    <row r="117" spans="1:30" s="2" customFormat="1" ht="26.25" customHeight="1" x14ac:dyDescent="0.2">
      <c r="A117" s="182"/>
      <c r="B117" s="30"/>
      <c r="C117" s="182"/>
      <c r="D117" s="182"/>
      <c r="E117" s="241" t="str">
        <f>E7</f>
        <v>SOŠ hotelových služieb a dopravy – modernizácia odborného vzdelávania</v>
      </c>
      <c r="F117" s="242"/>
      <c r="G117" s="242"/>
      <c r="H117" s="242"/>
      <c r="I117" s="182"/>
      <c r="J117" s="182"/>
      <c r="K117" s="182"/>
      <c r="L117" s="38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</row>
    <row r="118" spans="1:30" ht="12" customHeight="1" x14ac:dyDescent="0.2">
      <c r="B118" s="17"/>
      <c r="C118" s="183" t="s">
        <v>201</v>
      </c>
      <c r="L118" s="17"/>
    </row>
    <row r="119" spans="1:30" s="2" customFormat="1" ht="23.25" customHeight="1" x14ac:dyDescent="0.2">
      <c r="A119" s="182"/>
      <c r="B119" s="30"/>
      <c r="C119" s="182"/>
      <c r="D119" s="182"/>
      <c r="E119" s="241" t="s">
        <v>2058</v>
      </c>
      <c r="F119" s="240"/>
      <c r="G119" s="240"/>
      <c r="H119" s="240"/>
      <c r="I119" s="182"/>
      <c r="J119" s="182"/>
      <c r="K119" s="182"/>
      <c r="L119" s="38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</row>
    <row r="120" spans="1:30" s="2" customFormat="1" ht="12" customHeight="1" x14ac:dyDescent="0.2">
      <c r="A120" s="182"/>
      <c r="B120" s="30"/>
      <c r="C120" s="183" t="s">
        <v>203</v>
      </c>
      <c r="D120" s="182"/>
      <c r="E120" s="182"/>
      <c r="F120" s="182"/>
      <c r="G120" s="182"/>
      <c r="H120" s="182"/>
      <c r="I120" s="182"/>
      <c r="J120" s="182"/>
      <c r="K120" s="182"/>
      <c r="L120" s="38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</row>
    <row r="121" spans="1:30" s="2" customFormat="1" ht="16.5" customHeight="1" x14ac:dyDescent="0.2">
      <c r="A121" s="182"/>
      <c r="B121" s="30"/>
      <c r="C121" s="182"/>
      <c r="D121" s="182"/>
      <c r="E121" s="214" t="str">
        <f>E11</f>
        <v>SO 02_E - ELI - Elektroinštalácie</v>
      </c>
      <c r="F121" s="240"/>
      <c r="G121" s="240"/>
      <c r="H121" s="240"/>
      <c r="I121" s="182"/>
      <c r="J121" s="182"/>
      <c r="K121" s="182"/>
      <c r="L121" s="38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</row>
    <row r="122" spans="1:30" s="2" customFormat="1" ht="6.9" customHeight="1" x14ac:dyDescent="0.2">
      <c r="A122" s="182"/>
      <c r="B122" s="30"/>
      <c r="C122" s="182"/>
      <c r="D122" s="182"/>
      <c r="E122" s="182"/>
      <c r="F122" s="182"/>
      <c r="G122" s="182"/>
      <c r="H122" s="182"/>
      <c r="I122" s="182"/>
      <c r="J122" s="182"/>
      <c r="K122" s="182"/>
      <c r="L122" s="38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</row>
    <row r="123" spans="1:30" s="2" customFormat="1" ht="12" customHeight="1" x14ac:dyDescent="0.2">
      <c r="A123" s="182"/>
      <c r="B123" s="30"/>
      <c r="C123" s="183" t="s">
        <v>19</v>
      </c>
      <c r="D123" s="182"/>
      <c r="E123" s="182"/>
      <c r="F123" s="174" t="str">
        <f>F14</f>
        <v>Lučenec</v>
      </c>
      <c r="G123" s="182"/>
      <c r="H123" s="182"/>
      <c r="I123" s="183" t="s">
        <v>21</v>
      </c>
      <c r="J123" s="180">
        <f>IF(J14="","",J14)</f>
        <v>44354</v>
      </c>
      <c r="K123" s="182"/>
      <c r="L123" s="38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</row>
    <row r="124" spans="1:30" s="2" customFormat="1" ht="6.9" customHeight="1" x14ac:dyDescent="0.2">
      <c r="A124" s="182"/>
      <c r="B124" s="30"/>
      <c r="C124" s="182"/>
      <c r="D124" s="182"/>
      <c r="E124" s="182"/>
      <c r="F124" s="182"/>
      <c r="G124" s="182"/>
      <c r="H124" s="182"/>
      <c r="I124" s="182"/>
      <c r="J124" s="182"/>
      <c r="K124" s="182"/>
      <c r="L124" s="38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</row>
    <row r="125" spans="1:30" s="2" customFormat="1" ht="25.65" customHeight="1" x14ac:dyDescent="0.2">
      <c r="A125" s="182"/>
      <c r="B125" s="30"/>
      <c r="C125" s="183" t="s">
        <v>22</v>
      </c>
      <c r="D125" s="182"/>
      <c r="E125" s="182"/>
      <c r="F125" s="174" t="str">
        <f>E17</f>
        <v>Banskobystrický samosprávny kraj</v>
      </c>
      <c r="G125" s="182"/>
      <c r="H125" s="182"/>
      <c r="I125" s="183" t="s">
        <v>28</v>
      </c>
      <c r="J125" s="176" t="str">
        <f>E23</f>
        <v>DESIGN ENGINEERING, a.s.</v>
      </c>
      <c r="K125" s="182"/>
      <c r="L125" s="38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</row>
    <row r="126" spans="1:30" s="2" customFormat="1" ht="15.15" customHeight="1" x14ac:dyDescent="0.2">
      <c r="A126" s="182"/>
      <c r="B126" s="30"/>
      <c r="C126" s="183" t="s">
        <v>26</v>
      </c>
      <c r="D126" s="182"/>
      <c r="E126" s="182"/>
      <c r="F126" s="174" t="str">
        <f>IF(E20="","",E20)</f>
        <v>Vyplň údaj</v>
      </c>
      <c r="G126" s="182"/>
      <c r="H126" s="182"/>
      <c r="I126" s="183" t="s">
        <v>33</v>
      </c>
      <c r="J126" s="176" t="str">
        <f>E26</f>
        <v xml:space="preserve"> </v>
      </c>
      <c r="K126" s="182"/>
      <c r="L126" s="38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</row>
    <row r="127" spans="1:30" s="2" customFormat="1" ht="10.35" customHeight="1" x14ac:dyDescent="0.2">
      <c r="A127" s="182"/>
      <c r="B127" s="30"/>
      <c r="C127" s="182"/>
      <c r="D127" s="182"/>
      <c r="E127" s="182"/>
      <c r="F127" s="182"/>
      <c r="G127" s="182"/>
      <c r="H127" s="182"/>
      <c r="I127" s="182"/>
      <c r="J127" s="182"/>
      <c r="K127" s="182"/>
      <c r="L127" s="38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</row>
    <row r="128" spans="1:30" s="11" customFormat="1" ht="29.25" customHeight="1" x14ac:dyDescent="0.2">
      <c r="A128" s="123"/>
      <c r="B128" s="124"/>
      <c r="C128" s="125" t="s">
        <v>225</v>
      </c>
      <c r="D128" s="126" t="s">
        <v>62</v>
      </c>
      <c r="E128" s="126" t="s">
        <v>58</v>
      </c>
      <c r="F128" s="126" t="s">
        <v>59</v>
      </c>
      <c r="G128" s="126" t="s">
        <v>226</v>
      </c>
      <c r="H128" s="126" t="s">
        <v>227</v>
      </c>
      <c r="I128" s="126" t="s">
        <v>228</v>
      </c>
      <c r="J128" s="127" t="s">
        <v>207</v>
      </c>
      <c r="K128" s="128" t="s">
        <v>229</v>
      </c>
      <c r="L128" s="129"/>
      <c r="M128" s="58" t="s">
        <v>1</v>
      </c>
      <c r="N128" s="59" t="s">
        <v>230</v>
      </c>
      <c r="O128" s="59" t="s">
        <v>231</v>
      </c>
      <c r="P128" s="59" t="s">
        <v>232</v>
      </c>
      <c r="Q128" s="59" t="s">
        <v>233</v>
      </c>
      <c r="R128" s="59" t="s">
        <v>234</v>
      </c>
      <c r="S128" s="60" t="s">
        <v>235</v>
      </c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</row>
    <row r="129" spans="1:64" s="2" customFormat="1" ht="22.95" customHeight="1" x14ac:dyDescent="0.3">
      <c r="A129" s="182"/>
      <c r="B129" s="30"/>
      <c r="C129" s="65" t="s">
        <v>208</v>
      </c>
      <c r="D129" s="182"/>
      <c r="E129" s="182"/>
      <c r="F129" s="182"/>
      <c r="G129" s="182"/>
      <c r="H129" s="182"/>
      <c r="I129" s="182"/>
      <c r="J129" s="130">
        <f>J130+J144+J150+J290</f>
        <v>0</v>
      </c>
      <c r="K129" s="182"/>
      <c r="L129" s="30"/>
      <c r="M129" s="61"/>
      <c r="N129" s="62"/>
      <c r="O129" s="131" t="e">
        <f>O130+O144+O150+O290+#REF!+#REF!</f>
        <v>#REF!</v>
      </c>
      <c r="P129" s="62"/>
      <c r="Q129" s="131" t="e">
        <f>Q130+Q144+Q150+Q290+#REF!+#REF!</f>
        <v>#REF!</v>
      </c>
      <c r="R129" s="62"/>
      <c r="S129" s="132" t="e">
        <f>S130+S144+S150+S290+#REF!+#REF!</f>
        <v>#REF!</v>
      </c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S129" s="14" t="s">
        <v>76</v>
      </c>
      <c r="AT129" s="14" t="s">
        <v>209</v>
      </c>
      <c r="BJ129" s="133" t="e">
        <f>BJ130+BJ144+BJ150+BJ290+#REF!+#REF!</f>
        <v>#REF!</v>
      </c>
    </row>
    <row r="130" spans="1:64" s="12" customFormat="1" ht="25.95" customHeight="1" x14ac:dyDescent="0.25">
      <c r="B130" s="134"/>
      <c r="D130" s="135" t="s">
        <v>76</v>
      </c>
      <c r="E130" s="136" t="s">
        <v>4885</v>
      </c>
      <c r="F130" s="136" t="s">
        <v>1291</v>
      </c>
      <c r="I130" s="137"/>
      <c r="J130" s="122">
        <f>BJ130</f>
        <v>0</v>
      </c>
      <c r="L130" s="134"/>
      <c r="M130" s="138"/>
      <c r="N130" s="139"/>
      <c r="O130" s="140">
        <f>O131+O142</f>
        <v>0</v>
      </c>
      <c r="P130" s="139"/>
      <c r="Q130" s="140">
        <f>Q131+Q142</f>
        <v>0</v>
      </c>
      <c r="R130" s="139"/>
      <c r="S130" s="141">
        <f>S131+S142</f>
        <v>3.3789999999999996</v>
      </c>
      <c r="AQ130" s="135" t="s">
        <v>83</v>
      </c>
      <c r="AS130" s="142" t="s">
        <v>76</v>
      </c>
      <c r="AT130" s="142" t="s">
        <v>77</v>
      </c>
      <c r="AX130" s="135" t="s">
        <v>237</v>
      </c>
      <c r="BJ130" s="143">
        <f>BJ131+BJ142</f>
        <v>0</v>
      </c>
    </row>
    <row r="131" spans="1:64" s="12" customFormat="1" ht="22.95" customHeight="1" x14ac:dyDescent="0.25">
      <c r="B131" s="134"/>
      <c r="D131" s="135" t="s">
        <v>76</v>
      </c>
      <c r="E131" s="144" t="s">
        <v>257</v>
      </c>
      <c r="F131" s="144" t="s">
        <v>1674</v>
      </c>
      <c r="I131" s="137"/>
      <c r="J131" s="145">
        <f>BJ131</f>
        <v>0</v>
      </c>
      <c r="L131" s="134"/>
      <c r="M131" s="138"/>
      <c r="N131" s="139"/>
      <c r="O131" s="140">
        <f>SUM(O132:O141)</f>
        <v>0</v>
      </c>
      <c r="P131" s="139"/>
      <c r="Q131" s="140">
        <f>SUM(Q132:Q141)</f>
        <v>0</v>
      </c>
      <c r="R131" s="139"/>
      <c r="S131" s="141">
        <f>SUM(S132:S141)</f>
        <v>3.3789999999999996</v>
      </c>
      <c r="AQ131" s="135" t="s">
        <v>83</v>
      </c>
      <c r="AS131" s="142" t="s">
        <v>76</v>
      </c>
      <c r="AT131" s="142" t="s">
        <v>83</v>
      </c>
      <c r="AX131" s="135" t="s">
        <v>237</v>
      </c>
      <c r="BJ131" s="143">
        <f>SUM(BJ132:BJ141)</f>
        <v>0</v>
      </c>
    </row>
    <row r="132" spans="1:64" s="2" customFormat="1" ht="21.75" customHeight="1" x14ac:dyDescent="0.2">
      <c r="A132" s="182"/>
      <c r="B132" s="146"/>
      <c r="C132" s="147" t="s">
        <v>83</v>
      </c>
      <c r="D132" s="147" t="s">
        <v>240</v>
      </c>
      <c r="E132" s="148" t="s">
        <v>5118</v>
      </c>
      <c r="F132" s="149" t="s">
        <v>2354</v>
      </c>
      <c r="G132" s="150" t="s">
        <v>307</v>
      </c>
      <c r="H132" s="151">
        <v>40</v>
      </c>
      <c r="I132" s="152"/>
      <c r="J132" s="153">
        <f t="shared" ref="J132:J141" si="0">ROUND(I132*H132,2)</f>
        <v>0</v>
      </c>
      <c r="K132" s="154"/>
      <c r="L132" s="30"/>
      <c r="M132" s="155" t="s">
        <v>1</v>
      </c>
      <c r="N132" s="54"/>
      <c r="O132" s="157">
        <f t="shared" ref="O132:O141" si="1">N132*H132</f>
        <v>0</v>
      </c>
      <c r="P132" s="157">
        <v>0</v>
      </c>
      <c r="Q132" s="157">
        <f t="shared" ref="Q132:Q141" si="2">P132*H132</f>
        <v>0</v>
      </c>
      <c r="R132" s="157">
        <v>1E-3</v>
      </c>
      <c r="S132" s="158">
        <f t="shared" ref="S132:S141" si="3">R132*H132</f>
        <v>0.04</v>
      </c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Q132" s="159" t="s">
        <v>243</v>
      </c>
      <c r="AS132" s="159" t="s">
        <v>240</v>
      </c>
      <c r="AT132" s="159" t="s">
        <v>89</v>
      </c>
      <c r="AX132" s="14" t="s">
        <v>237</v>
      </c>
      <c r="BD132" s="160" t="e">
        <f>IF(#REF!="základná",J132,0)</f>
        <v>#REF!</v>
      </c>
      <c r="BE132" s="160" t="e">
        <f>IF(#REF!="znížená",J132,0)</f>
        <v>#REF!</v>
      </c>
      <c r="BF132" s="160" t="e">
        <f>IF(#REF!="zákl. prenesená",J132,0)</f>
        <v>#REF!</v>
      </c>
      <c r="BG132" s="160" t="e">
        <f>IF(#REF!="zníž. prenesená",J132,0)</f>
        <v>#REF!</v>
      </c>
      <c r="BH132" s="160" t="e">
        <f>IF(#REF!="nulová",J132,0)</f>
        <v>#REF!</v>
      </c>
      <c r="BI132" s="14" t="s">
        <v>89</v>
      </c>
      <c r="BJ132" s="160">
        <f t="shared" ref="BJ132:BJ141" si="4">ROUND(I132*H132,2)</f>
        <v>0</v>
      </c>
      <c r="BK132" s="14" t="s">
        <v>243</v>
      </c>
      <c r="BL132" s="159" t="s">
        <v>2355</v>
      </c>
    </row>
    <row r="133" spans="1:64" s="2" customFormat="1" ht="21.75" customHeight="1" x14ac:dyDescent="0.2">
      <c r="A133" s="182"/>
      <c r="B133" s="146"/>
      <c r="C133" s="147" t="s">
        <v>89</v>
      </c>
      <c r="D133" s="147" t="s">
        <v>240</v>
      </c>
      <c r="E133" s="148" t="s">
        <v>5119</v>
      </c>
      <c r="F133" s="149" t="s">
        <v>2356</v>
      </c>
      <c r="G133" s="150" t="s">
        <v>307</v>
      </c>
      <c r="H133" s="151">
        <v>45</v>
      </c>
      <c r="I133" s="152"/>
      <c r="J133" s="153">
        <f t="shared" si="0"/>
        <v>0</v>
      </c>
      <c r="K133" s="154"/>
      <c r="L133" s="30"/>
      <c r="M133" s="155" t="s">
        <v>1</v>
      </c>
      <c r="N133" s="54"/>
      <c r="O133" s="157">
        <f t="shared" si="1"/>
        <v>0</v>
      </c>
      <c r="P133" s="157">
        <v>0</v>
      </c>
      <c r="Q133" s="157">
        <f t="shared" si="2"/>
        <v>0</v>
      </c>
      <c r="R133" s="157">
        <v>1.4999999999999999E-2</v>
      </c>
      <c r="S133" s="158">
        <f t="shared" si="3"/>
        <v>0.67499999999999993</v>
      </c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Q133" s="159" t="s">
        <v>243</v>
      </c>
      <c r="AS133" s="159" t="s">
        <v>240</v>
      </c>
      <c r="AT133" s="159" t="s">
        <v>89</v>
      </c>
      <c r="AX133" s="14" t="s">
        <v>237</v>
      </c>
      <c r="BD133" s="160" t="e">
        <f>IF(#REF!="základná",J133,0)</f>
        <v>#REF!</v>
      </c>
      <c r="BE133" s="160" t="e">
        <f>IF(#REF!="znížená",J133,0)</f>
        <v>#REF!</v>
      </c>
      <c r="BF133" s="160" t="e">
        <f>IF(#REF!="zákl. prenesená",J133,0)</f>
        <v>#REF!</v>
      </c>
      <c r="BG133" s="160" t="e">
        <f>IF(#REF!="zníž. prenesená",J133,0)</f>
        <v>#REF!</v>
      </c>
      <c r="BH133" s="160" t="e">
        <f>IF(#REF!="nulová",J133,0)</f>
        <v>#REF!</v>
      </c>
      <c r="BI133" s="14" t="s">
        <v>89</v>
      </c>
      <c r="BJ133" s="160">
        <f t="shared" si="4"/>
        <v>0</v>
      </c>
      <c r="BK133" s="14" t="s">
        <v>243</v>
      </c>
      <c r="BL133" s="159" t="s">
        <v>2357</v>
      </c>
    </row>
    <row r="134" spans="1:64" s="2" customFormat="1" ht="33" customHeight="1" x14ac:dyDescent="0.2">
      <c r="A134" s="182"/>
      <c r="B134" s="146"/>
      <c r="C134" s="147" t="s">
        <v>247</v>
      </c>
      <c r="D134" s="147" t="s">
        <v>240</v>
      </c>
      <c r="E134" s="148" t="s">
        <v>5120</v>
      </c>
      <c r="F134" s="149" t="s">
        <v>1677</v>
      </c>
      <c r="G134" s="150" t="s">
        <v>376</v>
      </c>
      <c r="H134" s="151">
        <v>66</v>
      </c>
      <c r="I134" s="152"/>
      <c r="J134" s="153">
        <f t="shared" si="0"/>
        <v>0</v>
      </c>
      <c r="K134" s="154"/>
      <c r="L134" s="30"/>
      <c r="M134" s="155" t="s">
        <v>1</v>
      </c>
      <c r="N134" s="54"/>
      <c r="O134" s="157">
        <f t="shared" si="1"/>
        <v>0</v>
      </c>
      <c r="P134" s="157">
        <v>0</v>
      </c>
      <c r="Q134" s="157">
        <f t="shared" si="2"/>
        <v>0</v>
      </c>
      <c r="R134" s="157">
        <v>8.9999999999999993E-3</v>
      </c>
      <c r="S134" s="158">
        <f t="shared" si="3"/>
        <v>0.59399999999999997</v>
      </c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Q134" s="159" t="s">
        <v>243</v>
      </c>
      <c r="AS134" s="159" t="s">
        <v>240</v>
      </c>
      <c r="AT134" s="159" t="s">
        <v>89</v>
      </c>
      <c r="AX134" s="14" t="s">
        <v>237</v>
      </c>
      <c r="BD134" s="160" t="e">
        <f>IF(#REF!="základná",J134,0)</f>
        <v>#REF!</v>
      </c>
      <c r="BE134" s="160" t="e">
        <f>IF(#REF!="znížená",J134,0)</f>
        <v>#REF!</v>
      </c>
      <c r="BF134" s="160" t="e">
        <f>IF(#REF!="zákl. prenesená",J134,0)</f>
        <v>#REF!</v>
      </c>
      <c r="BG134" s="160" t="e">
        <f>IF(#REF!="zníž. prenesená",J134,0)</f>
        <v>#REF!</v>
      </c>
      <c r="BH134" s="160" t="e">
        <f>IF(#REF!="nulová",J134,0)</f>
        <v>#REF!</v>
      </c>
      <c r="BI134" s="14" t="s">
        <v>89</v>
      </c>
      <c r="BJ134" s="160">
        <f t="shared" si="4"/>
        <v>0</v>
      </c>
      <c r="BK134" s="14" t="s">
        <v>243</v>
      </c>
      <c r="BL134" s="159" t="s">
        <v>2358</v>
      </c>
    </row>
    <row r="135" spans="1:64" s="2" customFormat="1" ht="21.75" customHeight="1" x14ac:dyDescent="0.2">
      <c r="A135" s="182"/>
      <c r="B135" s="146"/>
      <c r="C135" s="147" t="s">
        <v>243</v>
      </c>
      <c r="D135" s="147" t="s">
        <v>240</v>
      </c>
      <c r="E135" s="148" t="s">
        <v>5121</v>
      </c>
      <c r="F135" s="149" t="s">
        <v>2359</v>
      </c>
      <c r="G135" s="150" t="s">
        <v>376</v>
      </c>
      <c r="H135" s="151">
        <v>45</v>
      </c>
      <c r="I135" s="152"/>
      <c r="J135" s="153">
        <f t="shared" si="0"/>
        <v>0</v>
      </c>
      <c r="K135" s="154"/>
      <c r="L135" s="30"/>
      <c r="M135" s="155" t="s">
        <v>1</v>
      </c>
      <c r="N135" s="54"/>
      <c r="O135" s="157">
        <f t="shared" si="1"/>
        <v>0</v>
      </c>
      <c r="P135" s="157">
        <v>0</v>
      </c>
      <c r="Q135" s="157">
        <f t="shared" si="2"/>
        <v>0</v>
      </c>
      <c r="R135" s="157">
        <v>4.5999999999999999E-2</v>
      </c>
      <c r="S135" s="158">
        <f t="shared" si="3"/>
        <v>2.0699999999999998</v>
      </c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Q135" s="159" t="s">
        <v>243</v>
      </c>
      <c r="AS135" s="159" t="s">
        <v>240</v>
      </c>
      <c r="AT135" s="159" t="s">
        <v>89</v>
      </c>
      <c r="AX135" s="14" t="s">
        <v>237</v>
      </c>
      <c r="BD135" s="160" t="e">
        <f>IF(#REF!="základná",J135,0)</f>
        <v>#REF!</v>
      </c>
      <c r="BE135" s="160" t="e">
        <f>IF(#REF!="znížená",J135,0)</f>
        <v>#REF!</v>
      </c>
      <c r="BF135" s="160" t="e">
        <f>IF(#REF!="zákl. prenesená",J135,0)</f>
        <v>#REF!</v>
      </c>
      <c r="BG135" s="160" t="e">
        <f>IF(#REF!="zníž. prenesená",J135,0)</f>
        <v>#REF!</v>
      </c>
      <c r="BH135" s="160" t="e">
        <f>IF(#REF!="nulová",J135,0)</f>
        <v>#REF!</v>
      </c>
      <c r="BI135" s="14" t="s">
        <v>89</v>
      </c>
      <c r="BJ135" s="160">
        <f t="shared" si="4"/>
        <v>0</v>
      </c>
      <c r="BK135" s="14" t="s">
        <v>243</v>
      </c>
      <c r="BL135" s="159" t="s">
        <v>2360</v>
      </c>
    </row>
    <row r="136" spans="1:64" s="2" customFormat="1" ht="21.75" customHeight="1" x14ac:dyDescent="0.2">
      <c r="A136" s="182"/>
      <c r="B136" s="146"/>
      <c r="C136" s="147" t="s">
        <v>252</v>
      </c>
      <c r="D136" s="147" t="s">
        <v>240</v>
      </c>
      <c r="E136" s="148" t="s">
        <v>5122</v>
      </c>
      <c r="F136" s="149" t="s">
        <v>272</v>
      </c>
      <c r="G136" s="150" t="s">
        <v>266</v>
      </c>
      <c r="H136" s="151">
        <v>3.379</v>
      </c>
      <c r="I136" s="152"/>
      <c r="J136" s="153">
        <f t="shared" si="0"/>
        <v>0</v>
      </c>
      <c r="K136" s="154"/>
      <c r="L136" s="30"/>
      <c r="M136" s="155" t="s">
        <v>1</v>
      </c>
      <c r="N136" s="54"/>
      <c r="O136" s="157">
        <f t="shared" si="1"/>
        <v>0</v>
      </c>
      <c r="P136" s="157">
        <v>0</v>
      </c>
      <c r="Q136" s="157">
        <f t="shared" si="2"/>
        <v>0</v>
      </c>
      <c r="R136" s="157">
        <v>0</v>
      </c>
      <c r="S136" s="158">
        <f t="shared" si="3"/>
        <v>0</v>
      </c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Q136" s="159" t="s">
        <v>243</v>
      </c>
      <c r="AS136" s="159" t="s">
        <v>240</v>
      </c>
      <c r="AT136" s="159" t="s">
        <v>89</v>
      </c>
      <c r="AX136" s="14" t="s">
        <v>237</v>
      </c>
      <c r="BD136" s="160" t="e">
        <f>IF(#REF!="základná",J136,0)</f>
        <v>#REF!</v>
      </c>
      <c r="BE136" s="160" t="e">
        <f>IF(#REF!="znížená",J136,0)</f>
        <v>#REF!</v>
      </c>
      <c r="BF136" s="160" t="e">
        <f>IF(#REF!="zákl. prenesená",J136,0)</f>
        <v>#REF!</v>
      </c>
      <c r="BG136" s="160" t="e">
        <f>IF(#REF!="zníž. prenesená",J136,0)</f>
        <v>#REF!</v>
      </c>
      <c r="BH136" s="160" t="e">
        <f>IF(#REF!="nulová",J136,0)</f>
        <v>#REF!</v>
      </c>
      <c r="BI136" s="14" t="s">
        <v>89</v>
      </c>
      <c r="BJ136" s="160">
        <f t="shared" si="4"/>
        <v>0</v>
      </c>
      <c r="BK136" s="14" t="s">
        <v>243</v>
      </c>
      <c r="BL136" s="159" t="s">
        <v>2361</v>
      </c>
    </row>
    <row r="137" spans="1:64" s="2" customFormat="1" ht="21.75" customHeight="1" x14ac:dyDescent="0.2">
      <c r="A137" s="182"/>
      <c r="B137" s="146"/>
      <c r="C137" s="147" t="s">
        <v>238</v>
      </c>
      <c r="D137" s="147" t="s">
        <v>240</v>
      </c>
      <c r="E137" s="148" t="s">
        <v>5123</v>
      </c>
      <c r="F137" s="149" t="s">
        <v>275</v>
      </c>
      <c r="G137" s="150" t="s">
        <v>266</v>
      </c>
      <c r="H137" s="151">
        <v>3.379</v>
      </c>
      <c r="I137" s="152"/>
      <c r="J137" s="153">
        <f t="shared" si="0"/>
        <v>0</v>
      </c>
      <c r="K137" s="154"/>
      <c r="L137" s="30"/>
      <c r="M137" s="155" t="s">
        <v>1</v>
      </c>
      <c r="N137" s="54"/>
      <c r="O137" s="157">
        <f t="shared" si="1"/>
        <v>0</v>
      </c>
      <c r="P137" s="157">
        <v>0</v>
      </c>
      <c r="Q137" s="157">
        <f t="shared" si="2"/>
        <v>0</v>
      </c>
      <c r="R137" s="157">
        <v>0</v>
      </c>
      <c r="S137" s="158">
        <f t="shared" si="3"/>
        <v>0</v>
      </c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Q137" s="159" t="s">
        <v>243</v>
      </c>
      <c r="AS137" s="159" t="s">
        <v>240</v>
      </c>
      <c r="AT137" s="159" t="s">
        <v>89</v>
      </c>
      <c r="AX137" s="14" t="s">
        <v>237</v>
      </c>
      <c r="BD137" s="160" t="e">
        <f>IF(#REF!="základná",J137,0)</f>
        <v>#REF!</v>
      </c>
      <c r="BE137" s="160" t="e">
        <f>IF(#REF!="znížená",J137,0)</f>
        <v>#REF!</v>
      </c>
      <c r="BF137" s="160" t="e">
        <f>IF(#REF!="zákl. prenesená",J137,0)</f>
        <v>#REF!</v>
      </c>
      <c r="BG137" s="160" t="e">
        <f>IF(#REF!="zníž. prenesená",J137,0)</f>
        <v>#REF!</v>
      </c>
      <c r="BH137" s="160" t="e">
        <f>IF(#REF!="nulová",J137,0)</f>
        <v>#REF!</v>
      </c>
      <c r="BI137" s="14" t="s">
        <v>89</v>
      </c>
      <c r="BJ137" s="160">
        <f t="shared" si="4"/>
        <v>0</v>
      </c>
      <c r="BK137" s="14" t="s">
        <v>243</v>
      </c>
      <c r="BL137" s="159" t="s">
        <v>2362</v>
      </c>
    </row>
    <row r="138" spans="1:64" s="2" customFormat="1" ht="21.75" customHeight="1" x14ac:dyDescent="0.2">
      <c r="A138" s="182"/>
      <c r="B138" s="146"/>
      <c r="C138" s="147" t="s">
        <v>259</v>
      </c>
      <c r="D138" s="147" t="s">
        <v>240</v>
      </c>
      <c r="E138" s="148" t="s">
        <v>5124</v>
      </c>
      <c r="F138" s="149" t="s">
        <v>278</v>
      </c>
      <c r="G138" s="150" t="s">
        <v>266</v>
      </c>
      <c r="H138" s="151">
        <v>3.379</v>
      </c>
      <c r="I138" s="152"/>
      <c r="J138" s="153">
        <f t="shared" si="0"/>
        <v>0</v>
      </c>
      <c r="K138" s="154"/>
      <c r="L138" s="30"/>
      <c r="M138" s="155" t="s">
        <v>1</v>
      </c>
      <c r="N138" s="54"/>
      <c r="O138" s="157">
        <f t="shared" si="1"/>
        <v>0</v>
      </c>
      <c r="P138" s="157">
        <v>0</v>
      </c>
      <c r="Q138" s="157">
        <f t="shared" si="2"/>
        <v>0</v>
      </c>
      <c r="R138" s="157">
        <v>0</v>
      </c>
      <c r="S138" s="158">
        <f t="shared" si="3"/>
        <v>0</v>
      </c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Q138" s="159" t="s">
        <v>243</v>
      </c>
      <c r="AS138" s="159" t="s">
        <v>240</v>
      </c>
      <c r="AT138" s="159" t="s">
        <v>89</v>
      </c>
      <c r="AX138" s="14" t="s">
        <v>237</v>
      </c>
      <c r="BD138" s="160" t="e">
        <f>IF(#REF!="základná",J138,0)</f>
        <v>#REF!</v>
      </c>
      <c r="BE138" s="160" t="e">
        <f>IF(#REF!="znížená",J138,0)</f>
        <v>#REF!</v>
      </c>
      <c r="BF138" s="160" t="e">
        <f>IF(#REF!="zákl. prenesená",J138,0)</f>
        <v>#REF!</v>
      </c>
      <c r="BG138" s="160" t="e">
        <f>IF(#REF!="zníž. prenesená",J138,0)</f>
        <v>#REF!</v>
      </c>
      <c r="BH138" s="160" t="e">
        <f>IF(#REF!="nulová",J138,0)</f>
        <v>#REF!</v>
      </c>
      <c r="BI138" s="14" t="s">
        <v>89</v>
      </c>
      <c r="BJ138" s="160">
        <f t="shared" si="4"/>
        <v>0</v>
      </c>
      <c r="BK138" s="14" t="s">
        <v>243</v>
      </c>
      <c r="BL138" s="159" t="s">
        <v>2363</v>
      </c>
    </row>
    <row r="139" spans="1:64" s="2" customFormat="1" ht="21.75" customHeight="1" x14ac:dyDescent="0.2">
      <c r="A139" s="182"/>
      <c r="B139" s="146"/>
      <c r="C139" s="147" t="s">
        <v>262</v>
      </c>
      <c r="D139" s="147" t="s">
        <v>240</v>
      </c>
      <c r="E139" s="148" t="s">
        <v>5125</v>
      </c>
      <c r="F139" s="149" t="s">
        <v>1457</v>
      </c>
      <c r="G139" s="150" t="s">
        <v>266</v>
      </c>
      <c r="H139" s="151">
        <v>3.379</v>
      </c>
      <c r="I139" s="152"/>
      <c r="J139" s="153">
        <f t="shared" si="0"/>
        <v>0</v>
      </c>
      <c r="K139" s="154"/>
      <c r="L139" s="30"/>
      <c r="M139" s="155" t="s">
        <v>1</v>
      </c>
      <c r="N139" s="54"/>
      <c r="O139" s="157">
        <f t="shared" si="1"/>
        <v>0</v>
      </c>
      <c r="P139" s="157">
        <v>0</v>
      </c>
      <c r="Q139" s="157">
        <f t="shared" si="2"/>
        <v>0</v>
      </c>
      <c r="R139" s="157">
        <v>0</v>
      </c>
      <c r="S139" s="158">
        <f t="shared" si="3"/>
        <v>0</v>
      </c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Q139" s="159" t="s">
        <v>243</v>
      </c>
      <c r="AS139" s="159" t="s">
        <v>240</v>
      </c>
      <c r="AT139" s="159" t="s">
        <v>89</v>
      </c>
      <c r="AX139" s="14" t="s">
        <v>237</v>
      </c>
      <c r="BD139" s="160" t="e">
        <f>IF(#REF!="základná",J139,0)</f>
        <v>#REF!</v>
      </c>
      <c r="BE139" s="160" t="e">
        <f>IF(#REF!="znížená",J139,0)</f>
        <v>#REF!</v>
      </c>
      <c r="BF139" s="160" t="e">
        <f>IF(#REF!="zákl. prenesená",J139,0)</f>
        <v>#REF!</v>
      </c>
      <c r="BG139" s="160" t="e">
        <f>IF(#REF!="zníž. prenesená",J139,0)</f>
        <v>#REF!</v>
      </c>
      <c r="BH139" s="160" t="e">
        <f>IF(#REF!="nulová",J139,0)</f>
        <v>#REF!</v>
      </c>
      <c r="BI139" s="14" t="s">
        <v>89</v>
      </c>
      <c r="BJ139" s="160">
        <f t="shared" si="4"/>
        <v>0</v>
      </c>
      <c r="BK139" s="14" t="s">
        <v>243</v>
      </c>
      <c r="BL139" s="159" t="s">
        <v>2364</v>
      </c>
    </row>
    <row r="140" spans="1:64" s="2" customFormat="1" ht="21.75" customHeight="1" x14ac:dyDescent="0.2">
      <c r="A140" s="182"/>
      <c r="B140" s="146"/>
      <c r="C140" s="147" t="s">
        <v>257</v>
      </c>
      <c r="D140" s="147" t="s">
        <v>240</v>
      </c>
      <c r="E140" s="148" t="s">
        <v>5126</v>
      </c>
      <c r="F140" s="149" t="s">
        <v>1683</v>
      </c>
      <c r="G140" s="150" t="s">
        <v>266</v>
      </c>
      <c r="H140" s="151">
        <v>3.379</v>
      </c>
      <c r="I140" s="152"/>
      <c r="J140" s="153">
        <f t="shared" si="0"/>
        <v>0</v>
      </c>
      <c r="K140" s="154"/>
      <c r="L140" s="30"/>
      <c r="M140" s="155" t="s">
        <v>1</v>
      </c>
      <c r="N140" s="54"/>
      <c r="O140" s="157">
        <f t="shared" si="1"/>
        <v>0</v>
      </c>
      <c r="P140" s="157">
        <v>0</v>
      </c>
      <c r="Q140" s="157">
        <f t="shared" si="2"/>
        <v>0</v>
      </c>
      <c r="R140" s="157">
        <v>0</v>
      </c>
      <c r="S140" s="158">
        <f t="shared" si="3"/>
        <v>0</v>
      </c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Q140" s="159" t="s">
        <v>243</v>
      </c>
      <c r="AS140" s="159" t="s">
        <v>240</v>
      </c>
      <c r="AT140" s="159" t="s">
        <v>89</v>
      </c>
      <c r="AX140" s="14" t="s">
        <v>237</v>
      </c>
      <c r="BD140" s="160" t="e">
        <f>IF(#REF!="základná",J140,0)</f>
        <v>#REF!</v>
      </c>
      <c r="BE140" s="160" t="e">
        <f>IF(#REF!="znížená",J140,0)</f>
        <v>#REF!</v>
      </c>
      <c r="BF140" s="160" t="e">
        <f>IF(#REF!="zákl. prenesená",J140,0)</f>
        <v>#REF!</v>
      </c>
      <c r="BG140" s="160" t="e">
        <f>IF(#REF!="zníž. prenesená",J140,0)</f>
        <v>#REF!</v>
      </c>
      <c r="BH140" s="160" t="e">
        <f>IF(#REF!="nulová",J140,0)</f>
        <v>#REF!</v>
      </c>
      <c r="BI140" s="14" t="s">
        <v>89</v>
      </c>
      <c r="BJ140" s="160">
        <f t="shared" si="4"/>
        <v>0</v>
      </c>
      <c r="BK140" s="14" t="s">
        <v>243</v>
      </c>
      <c r="BL140" s="159" t="s">
        <v>2365</v>
      </c>
    </row>
    <row r="141" spans="1:64" s="2" customFormat="1" ht="21.75" customHeight="1" x14ac:dyDescent="0.2">
      <c r="A141" s="182"/>
      <c r="B141" s="146"/>
      <c r="C141" s="147" t="s">
        <v>268</v>
      </c>
      <c r="D141" s="147" t="s">
        <v>240</v>
      </c>
      <c r="E141" s="148" t="s">
        <v>5127</v>
      </c>
      <c r="F141" s="149" t="s">
        <v>287</v>
      </c>
      <c r="G141" s="150" t="s">
        <v>266</v>
      </c>
      <c r="H141" s="151">
        <v>3.379</v>
      </c>
      <c r="I141" s="152"/>
      <c r="J141" s="153">
        <f t="shared" si="0"/>
        <v>0</v>
      </c>
      <c r="K141" s="154"/>
      <c r="L141" s="30"/>
      <c r="M141" s="155" t="s">
        <v>1</v>
      </c>
      <c r="N141" s="54"/>
      <c r="O141" s="157">
        <f t="shared" si="1"/>
        <v>0</v>
      </c>
      <c r="P141" s="157">
        <v>0</v>
      </c>
      <c r="Q141" s="157">
        <f t="shared" si="2"/>
        <v>0</v>
      </c>
      <c r="R141" s="157">
        <v>0</v>
      </c>
      <c r="S141" s="158">
        <f t="shared" si="3"/>
        <v>0</v>
      </c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Q141" s="159" t="s">
        <v>243</v>
      </c>
      <c r="AS141" s="159" t="s">
        <v>240</v>
      </c>
      <c r="AT141" s="159" t="s">
        <v>89</v>
      </c>
      <c r="AX141" s="14" t="s">
        <v>237</v>
      </c>
      <c r="BD141" s="160" t="e">
        <f>IF(#REF!="základná",J141,0)</f>
        <v>#REF!</v>
      </c>
      <c r="BE141" s="160" t="e">
        <f>IF(#REF!="znížená",J141,0)</f>
        <v>#REF!</v>
      </c>
      <c r="BF141" s="160" t="e">
        <f>IF(#REF!="zákl. prenesená",J141,0)</f>
        <v>#REF!</v>
      </c>
      <c r="BG141" s="160" t="e">
        <f>IF(#REF!="zníž. prenesená",J141,0)</f>
        <v>#REF!</v>
      </c>
      <c r="BH141" s="160" t="e">
        <f>IF(#REF!="nulová",J141,0)</f>
        <v>#REF!</v>
      </c>
      <c r="BI141" s="14" t="s">
        <v>89</v>
      </c>
      <c r="BJ141" s="160">
        <f t="shared" si="4"/>
        <v>0</v>
      </c>
      <c r="BK141" s="14" t="s">
        <v>243</v>
      </c>
      <c r="BL141" s="159" t="s">
        <v>2366</v>
      </c>
    </row>
    <row r="142" spans="1:64" s="12" customFormat="1" ht="22.95" customHeight="1" x14ac:dyDescent="0.25">
      <c r="B142" s="134"/>
      <c r="D142" s="135" t="s">
        <v>76</v>
      </c>
      <c r="E142" s="144" t="s">
        <v>289</v>
      </c>
      <c r="F142" s="144" t="s">
        <v>1460</v>
      </c>
      <c r="I142" s="137"/>
      <c r="J142" s="145">
        <f>BJ142</f>
        <v>0</v>
      </c>
      <c r="L142" s="134"/>
      <c r="M142" s="138"/>
      <c r="N142" s="139"/>
      <c r="O142" s="140">
        <f>O143</f>
        <v>0</v>
      </c>
      <c r="P142" s="139"/>
      <c r="Q142" s="140">
        <f>Q143</f>
        <v>0</v>
      </c>
      <c r="R142" s="139"/>
      <c r="S142" s="141">
        <f>S143</f>
        <v>0</v>
      </c>
      <c r="AQ142" s="135" t="s">
        <v>83</v>
      </c>
      <c r="AS142" s="142" t="s">
        <v>76</v>
      </c>
      <c r="AT142" s="142" t="s">
        <v>83</v>
      </c>
      <c r="AX142" s="135" t="s">
        <v>237</v>
      </c>
      <c r="BJ142" s="143">
        <f>BJ143</f>
        <v>0</v>
      </c>
    </row>
    <row r="143" spans="1:64" s="2" customFormat="1" ht="21.75" customHeight="1" x14ac:dyDescent="0.2">
      <c r="A143" s="182"/>
      <c r="B143" s="146"/>
      <c r="C143" s="147" t="s">
        <v>271</v>
      </c>
      <c r="D143" s="147" t="s">
        <v>240</v>
      </c>
      <c r="E143" s="148" t="s">
        <v>4989</v>
      </c>
      <c r="F143" s="149" t="s">
        <v>292</v>
      </c>
      <c r="G143" s="150" t="s">
        <v>266</v>
      </c>
      <c r="H143" s="151">
        <v>0.01</v>
      </c>
      <c r="I143" s="152"/>
      <c r="J143" s="153">
        <f>ROUND(I143*H143,2)</f>
        <v>0</v>
      </c>
      <c r="K143" s="154"/>
      <c r="L143" s="30"/>
      <c r="M143" s="155" t="s">
        <v>1</v>
      </c>
      <c r="N143" s="54"/>
      <c r="O143" s="157">
        <f>N143*H143</f>
        <v>0</v>
      </c>
      <c r="P143" s="157">
        <v>0</v>
      </c>
      <c r="Q143" s="157">
        <f>P143*H143</f>
        <v>0</v>
      </c>
      <c r="R143" s="157">
        <v>0</v>
      </c>
      <c r="S143" s="158">
        <f>R143*H143</f>
        <v>0</v>
      </c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Q143" s="159" t="s">
        <v>243</v>
      </c>
      <c r="AS143" s="159" t="s">
        <v>240</v>
      </c>
      <c r="AT143" s="159" t="s">
        <v>89</v>
      </c>
      <c r="AX143" s="14" t="s">
        <v>237</v>
      </c>
      <c r="BD143" s="160" t="e">
        <f>IF(#REF!="základná",J143,0)</f>
        <v>#REF!</v>
      </c>
      <c r="BE143" s="160" t="e">
        <f>IF(#REF!="znížená",J143,0)</f>
        <v>#REF!</v>
      </c>
      <c r="BF143" s="160" t="e">
        <f>IF(#REF!="zákl. prenesená",J143,0)</f>
        <v>#REF!</v>
      </c>
      <c r="BG143" s="160" t="e">
        <f>IF(#REF!="zníž. prenesená",J143,0)</f>
        <v>#REF!</v>
      </c>
      <c r="BH143" s="160" t="e">
        <f>IF(#REF!="nulová",J143,0)</f>
        <v>#REF!</v>
      </c>
      <c r="BI143" s="14" t="s">
        <v>89</v>
      </c>
      <c r="BJ143" s="160">
        <f>ROUND(I143*H143,2)</f>
        <v>0</v>
      </c>
      <c r="BK143" s="14" t="s">
        <v>243</v>
      </c>
      <c r="BL143" s="159" t="s">
        <v>2367</v>
      </c>
    </row>
    <row r="144" spans="1:64" s="12" customFormat="1" ht="25.95" customHeight="1" x14ac:dyDescent="0.25">
      <c r="B144" s="134"/>
      <c r="D144" s="135" t="s">
        <v>76</v>
      </c>
      <c r="E144" s="136" t="s">
        <v>4992</v>
      </c>
      <c r="F144" s="136" t="s">
        <v>1462</v>
      </c>
      <c r="I144" s="137"/>
      <c r="J144" s="122">
        <f>BJ144</f>
        <v>0</v>
      </c>
      <c r="L144" s="134"/>
      <c r="M144" s="138"/>
      <c r="N144" s="139"/>
      <c r="O144" s="140">
        <f>O145</f>
        <v>0</v>
      </c>
      <c r="P144" s="139"/>
      <c r="Q144" s="140">
        <f>Q145</f>
        <v>1.2799999999999999E-2</v>
      </c>
      <c r="R144" s="139"/>
      <c r="S144" s="141">
        <f>S145</f>
        <v>0</v>
      </c>
      <c r="AQ144" s="135" t="s">
        <v>89</v>
      </c>
      <c r="AS144" s="142" t="s">
        <v>76</v>
      </c>
      <c r="AT144" s="142" t="s">
        <v>77</v>
      </c>
      <c r="AX144" s="135" t="s">
        <v>237</v>
      </c>
      <c r="BJ144" s="143">
        <f>BJ145</f>
        <v>0</v>
      </c>
    </row>
    <row r="145" spans="1:64" s="12" customFormat="1" ht="22.95" customHeight="1" x14ac:dyDescent="0.25">
      <c r="B145" s="134"/>
      <c r="D145" s="135" t="s">
        <v>76</v>
      </c>
      <c r="E145" s="144" t="s">
        <v>5128</v>
      </c>
      <c r="F145" s="144" t="s">
        <v>1470</v>
      </c>
      <c r="I145" s="137"/>
      <c r="J145" s="145">
        <f>BJ145</f>
        <v>0</v>
      </c>
      <c r="L145" s="134"/>
      <c r="M145" s="138"/>
      <c r="N145" s="139"/>
      <c r="O145" s="140">
        <f>SUM(O146:O149)</f>
        <v>0</v>
      </c>
      <c r="P145" s="139"/>
      <c r="Q145" s="140">
        <f>SUM(Q146:Q149)</f>
        <v>1.2799999999999999E-2</v>
      </c>
      <c r="R145" s="139"/>
      <c r="S145" s="141">
        <f>SUM(S146:S149)</f>
        <v>0</v>
      </c>
      <c r="AQ145" s="135" t="s">
        <v>89</v>
      </c>
      <c r="AS145" s="142" t="s">
        <v>76</v>
      </c>
      <c r="AT145" s="142" t="s">
        <v>83</v>
      </c>
      <c r="AX145" s="135" t="s">
        <v>237</v>
      </c>
      <c r="BJ145" s="143">
        <f>SUM(BJ146:BJ149)</f>
        <v>0</v>
      </c>
    </row>
    <row r="146" spans="1:64" s="2" customFormat="1" ht="21.75" customHeight="1" x14ac:dyDescent="0.2">
      <c r="A146" s="182"/>
      <c r="B146" s="146"/>
      <c r="C146" s="147" t="s">
        <v>274</v>
      </c>
      <c r="D146" s="147" t="s">
        <v>240</v>
      </c>
      <c r="E146" s="148" t="s">
        <v>5129</v>
      </c>
      <c r="F146" s="149" t="s">
        <v>1687</v>
      </c>
      <c r="G146" s="150" t="s">
        <v>307</v>
      </c>
      <c r="H146" s="151">
        <v>3.2</v>
      </c>
      <c r="I146" s="152"/>
      <c r="J146" s="153">
        <f>ROUND(I146*H146,2)</f>
        <v>0</v>
      </c>
      <c r="K146" s="154"/>
      <c r="L146" s="30"/>
      <c r="M146" s="155" t="s">
        <v>1</v>
      </c>
      <c r="N146" s="54"/>
      <c r="O146" s="157">
        <f>N146*H146</f>
        <v>0</v>
      </c>
      <c r="P146" s="157">
        <v>1E-4</v>
      </c>
      <c r="Q146" s="157">
        <f>P146*H146</f>
        <v>3.2000000000000003E-4</v>
      </c>
      <c r="R146" s="157">
        <v>0</v>
      </c>
      <c r="S146" s="158">
        <f>R146*H146</f>
        <v>0</v>
      </c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Q146" s="159" t="s">
        <v>286</v>
      </c>
      <c r="AS146" s="159" t="s">
        <v>240</v>
      </c>
      <c r="AT146" s="159" t="s">
        <v>89</v>
      </c>
      <c r="AX146" s="14" t="s">
        <v>237</v>
      </c>
      <c r="BD146" s="160" t="e">
        <f>IF(#REF!="základná",J146,0)</f>
        <v>#REF!</v>
      </c>
      <c r="BE146" s="160" t="e">
        <f>IF(#REF!="znížená",J146,0)</f>
        <v>#REF!</v>
      </c>
      <c r="BF146" s="160" t="e">
        <f>IF(#REF!="zákl. prenesená",J146,0)</f>
        <v>#REF!</v>
      </c>
      <c r="BG146" s="160" t="e">
        <f>IF(#REF!="zníž. prenesená",J146,0)</f>
        <v>#REF!</v>
      </c>
      <c r="BH146" s="160" t="e">
        <f>IF(#REF!="nulová",J146,0)</f>
        <v>#REF!</v>
      </c>
      <c r="BI146" s="14" t="s">
        <v>89</v>
      </c>
      <c r="BJ146" s="160">
        <f>ROUND(I146*H146,2)</f>
        <v>0</v>
      </c>
      <c r="BK146" s="14" t="s">
        <v>286</v>
      </c>
      <c r="BL146" s="159" t="s">
        <v>2368</v>
      </c>
    </row>
    <row r="147" spans="1:64" s="2" customFormat="1" ht="16.5" customHeight="1" x14ac:dyDescent="0.2">
      <c r="A147" s="182"/>
      <c r="B147" s="146"/>
      <c r="C147" s="161" t="s">
        <v>277</v>
      </c>
      <c r="D147" s="161" t="s">
        <v>310</v>
      </c>
      <c r="E147" s="162" t="s">
        <v>5130</v>
      </c>
      <c r="F147" s="163" t="s">
        <v>2369</v>
      </c>
      <c r="G147" s="164" t="s">
        <v>307</v>
      </c>
      <c r="H147" s="165">
        <v>3.2</v>
      </c>
      <c r="I147" s="166"/>
      <c r="J147" s="167">
        <f>ROUND(I147*H147,2)</f>
        <v>0</v>
      </c>
      <c r="K147" s="168"/>
      <c r="L147" s="169"/>
      <c r="M147" s="170" t="s">
        <v>1</v>
      </c>
      <c r="N147" s="54"/>
      <c r="O147" s="157">
        <f>N147*H147</f>
        <v>0</v>
      </c>
      <c r="P147" s="157">
        <v>4.6999999999999999E-4</v>
      </c>
      <c r="Q147" s="157">
        <f>P147*H147</f>
        <v>1.5040000000000001E-3</v>
      </c>
      <c r="R147" s="157">
        <v>0</v>
      </c>
      <c r="S147" s="158">
        <f>R147*H147</f>
        <v>0</v>
      </c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Q147" s="159" t="s">
        <v>312</v>
      </c>
      <c r="AS147" s="159" t="s">
        <v>310</v>
      </c>
      <c r="AT147" s="159" t="s">
        <v>89</v>
      </c>
      <c r="AX147" s="14" t="s">
        <v>237</v>
      </c>
      <c r="BD147" s="160" t="e">
        <f>IF(#REF!="základná",J147,0)</f>
        <v>#REF!</v>
      </c>
      <c r="BE147" s="160" t="e">
        <f>IF(#REF!="znížená",J147,0)</f>
        <v>#REF!</v>
      </c>
      <c r="BF147" s="160" t="e">
        <f>IF(#REF!="zákl. prenesená",J147,0)</f>
        <v>#REF!</v>
      </c>
      <c r="BG147" s="160" t="e">
        <f>IF(#REF!="zníž. prenesená",J147,0)</f>
        <v>#REF!</v>
      </c>
      <c r="BH147" s="160" t="e">
        <f>IF(#REF!="nulová",J147,0)</f>
        <v>#REF!</v>
      </c>
      <c r="BI147" s="14" t="s">
        <v>89</v>
      </c>
      <c r="BJ147" s="160">
        <f>ROUND(I147*H147,2)</f>
        <v>0</v>
      </c>
      <c r="BK147" s="14" t="s">
        <v>286</v>
      </c>
      <c r="BL147" s="159" t="s">
        <v>2370</v>
      </c>
    </row>
    <row r="148" spans="1:64" s="2" customFormat="1" ht="33" customHeight="1" x14ac:dyDescent="0.2">
      <c r="A148" s="182"/>
      <c r="B148" s="146"/>
      <c r="C148" s="161" t="s">
        <v>280</v>
      </c>
      <c r="D148" s="161" t="s">
        <v>310</v>
      </c>
      <c r="E148" s="162" t="s">
        <v>5131</v>
      </c>
      <c r="F148" s="163" t="s">
        <v>1691</v>
      </c>
      <c r="G148" s="164" t="s">
        <v>242</v>
      </c>
      <c r="H148" s="165">
        <v>3.2</v>
      </c>
      <c r="I148" s="166"/>
      <c r="J148" s="167">
        <f>ROUND(I148*H148,2)</f>
        <v>0</v>
      </c>
      <c r="K148" s="168"/>
      <c r="L148" s="169"/>
      <c r="M148" s="170" t="s">
        <v>1</v>
      </c>
      <c r="N148" s="54"/>
      <c r="O148" s="157">
        <f>N148*H148</f>
        <v>0</v>
      </c>
      <c r="P148" s="157">
        <v>3.4299999999999999E-3</v>
      </c>
      <c r="Q148" s="157">
        <f>P148*H148</f>
        <v>1.0976E-2</v>
      </c>
      <c r="R148" s="157">
        <v>0</v>
      </c>
      <c r="S148" s="158">
        <f>R148*H148</f>
        <v>0</v>
      </c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Q148" s="159" t="s">
        <v>312</v>
      </c>
      <c r="AS148" s="159" t="s">
        <v>310</v>
      </c>
      <c r="AT148" s="159" t="s">
        <v>89</v>
      </c>
      <c r="AX148" s="14" t="s">
        <v>237</v>
      </c>
      <c r="BD148" s="160" t="e">
        <f>IF(#REF!="základná",J148,0)</f>
        <v>#REF!</v>
      </c>
      <c r="BE148" s="160" t="e">
        <f>IF(#REF!="znížená",J148,0)</f>
        <v>#REF!</v>
      </c>
      <c r="BF148" s="160" t="e">
        <f>IF(#REF!="zákl. prenesená",J148,0)</f>
        <v>#REF!</v>
      </c>
      <c r="BG148" s="160" t="e">
        <f>IF(#REF!="zníž. prenesená",J148,0)</f>
        <v>#REF!</v>
      </c>
      <c r="BH148" s="160" t="e">
        <f>IF(#REF!="nulová",J148,0)</f>
        <v>#REF!</v>
      </c>
      <c r="BI148" s="14" t="s">
        <v>89</v>
      </c>
      <c r="BJ148" s="160">
        <f>ROUND(I148*H148,2)</f>
        <v>0</v>
      </c>
      <c r="BK148" s="14" t="s">
        <v>286</v>
      </c>
      <c r="BL148" s="159" t="s">
        <v>2371</v>
      </c>
    </row>
    <row r="149" spans="1:64" s="2" customFormat="1" ht="21.75" customHeight="1" x14ac:dyDescent="0.2">
      <c r="A149" s="182"/>
      <c r="B149" s="146"/>
      <c r="C149" s="147" t="s">
        <v>283</v>
      </c>
      <c r="D149" s="147" t="s">
        <v>240</v>
      </c>
      <c r="E149" s="148" t="s">
        <v>5132</v>
      </c>
      <c r="F149" s="149" t="s">
        <v>1693</v>
      </c>
      <c r="G149" s="150" t="s">
        <v>266</v>
      </c>
      <c r="H149" s="151">
        <v>1.2999999999999999E-2</v>
      </c>
      <c r="I149" s="152"/>
      <c r="J149" s="153">
        <f>ROUND(I149*H149,2)</f>
        <v>0</v>
      </c>
      <c r="K149" s="154"/>
      <c r="L149" s="30"/>
      <c r="M149" s="155" t="s">
        <v>1</v>
      </c>
      <c r="N149" s="54"/>
      <c r="O149" s="157">
        <f>N149*H149</f>
        <v>0</v>
      </c>
      <c r="P149" s="157">
        <v>0</v>
      </c>
      <c r="Q149" s="157">
        <f>P149*H149</f>
        <v>0</v>
      </c>
      <c r="R149" s="157">
        <v>0</v>
      </c>
      <c r="S149" s="158">
        <f>R149*H149</f>
        <v>0</v>
      </c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Q149" s="159" t="s">
        <v>286</v>
      </c>
      <c r="AS149" s="159" t="s">
        <v>240</v>
      </c>
      <c r="AT149" s="159" t="s">
        <v>89</v>
      </c>
      <c r="AX149" s="14" t="s">
        <v>237</v>
      </c>
      <c r="BD149" s="160" t="e">
        <f>IF(#REF!="základná",J149,0)</f>
        <v>#REF!</v>
      </c>
      <c r="BE149" s="160" t="e">
        <f>IF(#REF!="znížená",J149,0)</f>
        <v>#REF!</v>
      </c>
      <c r="BF149" s="160" t="e">
        <f>IF(#REF!="zákl. prenesená",J149,0)</f>
        <v>#REF!</v>
      </c>
      <c r="BG149" s="160" t="e">
        <f>IF(#REF!="zníž. prenesená",J149,0)</f>
        <v>#REF!</v>
      </c>
      <c r="BH149" s="160" t="e">
        <f>IF(#REF!="nulová",J149,0)</f>
        <v>#REF!</v>
      </c>
      <c r="BI149" s="14" t="s">
        <v>89</v>
      </c>
      <c r="BJ149" s="160">
        <f>ROUND(I149*H149,2)</f>
        <v>0</v>
      </c>
      <c r="BK149" s="14" t="s">
        <v>286</v>
      </c>
      <c r="BL149" s="159" t="s">
        <v>2372</v>
      </c>
    </row>
    <row r="150" spans="1:64" s="12" customFormat="1" ht="25.95" customHeight="1" x14ac:dyDescent="0.25">
      <c r="B150" s="134"/>
      <c r="D150" s="135" t="s">
        <v>76</v>
      </c>
      <c r="E150" s="136" t="s">
        <v>310</v>
      </c>
      <c r="F150" s="136" t="s">
        <v>1081</v>
      </c>
      <c r="I150" s="137"/>
      <c r="J150" s="122">
        <f>BJ150</f>
        <v>0</v>
      </c>
      <c r="L150" s="134"/>
      <c r="M150" s="138"/>
      <c r="N150" s="139"/>
      <c r="O150" s="140">
        <f>O151+O280</f>
        <v>0</v>
      </c>
      <c r="P150" s="139"/>
      <c r="Q150" s="140">
        <f>Q151+Q280</f>
        <v>0.49770500000000001</v>
      </c>
      <c r="R150" s="139"/>
      <c r="S150" s="141">
        <f>S151+S280</f>
        <v>0.14400000000000002</v>
      </c>
      <c r="AQ150" s="135" t="s">
        <v>247</v>
      </c>
      <c r="AS150" s="142" t="s">
        <v>76</v>
      </c>
      <c r="AT150" s="142" t="s">
        <v>77</v>
      </c>
      <c r="AX150" s="135" t="s">
        <v>237</v>
      </c>
      <c r="BJ150" s="143">
        <f>BJ151+BJ280</f>
        <v>0</v>
      </c>
    </row>
    <row r="151" spans="1:64" s="12" customFormat="1" ht="22.95" customHeight="1" x14ac:dyDescent="0.25">
      <c r="B151" s="134"/>
      <c r="D151" s="135" t="s">
        <v>76</v>
      </c>
      <c r="E151" s="144" t="s">
        <v>5113</v>
      </c>
      <c r="F151" s="144" t="s">
        <v>1695</v>
      </c>
      <c r="I151" s="137"/>
      <c r="J151" s="145">
        <f>BJ151</f>
        <v>0</v>
      </c>
      <c r="L151" s="134"/>
      <c r="M151" s="138"/>
      <c r="N151" s="139"/>
      <c r="O151" s="140">
        <f>SUM(O152:O279)</f>
        <v>0</v>
      </c>
      <c r="P151" s="139"/>
      <c r="Q151" s="140">
        <f>SUM(Q152:Q279)</f>
        <v>0.48508499999999999</v>
      </c>
      <c r="R151" s="139"/>
      <c r="S151" s="141">
        <f>SUM(S152:S279)</f>
        <v>0.14400000000000002</v>
      </c>
      <c r="AQ151" s="135" t="s">
        <v>247</v>
      </c>
      <c r="AS151" s="142" t="s">
        <v>76</v>
      </c>
      <c r="AT151" s="142" t="s">
        <v>83</v>
      </c>
      <c r="AX151" s="135" t="s">
        <v>237</v>
      </c>
      <c r="BJ151" s="143">
        <f>SUM(BJ152:BJ279)</f>
        <v>0</v>
      </c>
    </row>
    <row r="152" spans="1:64" s="2" customFormat="1" ht="21.75" customHeight="1" x14ac:dyDescent="0.2">
      <c r="A152" s="182"/>
      <c r="B152" s="146"/>
      <c r="C152" s="147" t="s">
        <v>286</v>
      </c>
      <c r="D152" s="147" t="s">
        <v>240</v>
      </c>
      <c r="E152" s="148" t="s">
        <v>5133</v>
      </c>
      <c r="F152" s="149" t="s">
        <v>1696</v>
      </c>
      <c r="G152" s="150" t="s">
        <v>376</v>
      </c>
      <c r="H152" s="151">
        <v>12</v>
      </c>
      <c r="I152" s="152"/>
      <c r="J152" s="153">
        <f t="shared" ref="J152:J215" si="5">ROUND(I152*H152,2)</f>
        <v>0</v>
      </c>
      <c r="K152" s="154"/>
      <c r="L152" s="30"/>
      <c r="M152" s="155" t="s">
        <v>1</v>
      </c>
      <c r="N152" s="54"/>
      <c r="O152" s="157">
        <f t="shared" ref="O152:O183" si="6">N152*H152</f>
        <v>0</v>
      </c>
      <c r="P152" s="157">
        <v>0</v>
      </c>
      <c r="Q152" s="157">
        <f t="shared" ref="Q152:Q183" si="7">P152*H152</f>
        <v>0</v>
      </c>
      <c r="R152" s="157">
        <v>0</v>
      </c>
      <c r="S152" s="158">
        <f t="shared" ref="S152:S183" si="8">R152*H152</f>
        <v>0</v>
      </c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Q152" s="159" t="s">
        <v>436</v>
      </c>
      <c r="AS152" s="159" t="s">
        <v>240</v>
      </c>
      <c r="AT152" s="159" t="s">
        <v>89</v>
      </c>
      <c r="AX152" s="14" t="s">
        <v>237</v>
      </c>
      <c r="BD152" s="160" t="e">
        <f>IF(#REF!="základná",J152,0)</f>
        <v>#REF!</v>
      </c>
      <c r="BE152" s="160" t="e">
        <f>IF(#REF!="znížená",J152,0)</f>
        <v>#REF!</v>
      </c>
      <c r="BF152" s="160" t="e">
        <f>IF(#REF!="zákl. prenesená",J152,0)</f>
        <v>#REF!</v>
      </c>
      <c r="BG152" s="160" t="e">
        <f>IF(#REF!="zníž. prenesená",J152,0)</f>
        <v>#REF!</v>
      </c>
      <c r="BH152" s="160" t="e">
        <f>IF(#REF!="nulová",J152,0)</f>
        <v>#REF!</v>
      </c>
      <c r="BI152" s="14" t="s">
        <v>89</v>
      </c>
      <c r="BJ152" s="160">
        <f t="shared" ref="BJ152:BJ183" si="9">ROUND(I152*H152,2)</f>
        <v>0</v>
      </c>
      <c r="BK152" s="14" t="s">
        <v>436</v>
      </c>
      <c r="BL152" s="159" t="s">
        <v>2373</v>
      </c>
    </row>
    <row r="153" spans="1:64" s="2" customFormat="1" ht="16.5" customHeight="1" x14ac:dyDescent="0.2">
      <c r="A153" s="182"/>
      <c r="B153" s="146"/>
      <c r="C153" s="161" t="s">
        <v>291</v>
      </c>
      <c r="D153" s="161" t="s">
        <v>310</v>
      </c>
      <c r="E153" s="162" t="s">
        <v>5134</v>
      </c>
      <c r="F153" s="163" t="s">
        <v>1698</v>
      </c>
      <c r="G153" s="164" t="s">
        <v>307</v>
      </c>
      <c r="H153" s="165">
        <v>25</v>
      </c>
      <c r="I153" s="166"/>
      <c r="J153" s="167">
        <f t="shared" si="5"/>
        <v>0</v>
      </c>
      <c r="K153" s="168"/>
      <c r="L153" s="169"/>
      <c r="M153" s="170" t="s">
        <v>1</v>
      </c>
      <c r="N153" s="54"/>
      <c r="O153" s="157">
        <f t="shared" si="6"/>
        <v>0</v>
      </c>
      <c r="P153" s="157">
        <v>0</v>
      </c>
      <c r="Q153" s="157">
        <f t="shared" si="7"/>
        <v>0</v>
      </c>
      <c r="R153" s="157">
        <v>0</v>
      </c>
      <c r="S153" s="158">
        <f t="shared" si="8"/>
        <v>0</v>
      </c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Q153" s="159" t="s">
        <v>574</v>
      </c>
      <c r="AS153" s="159" t="s">
        <v>310</v>
      </c>
      <c r="AT153" s="159" t="s">
        <v>89</v>
      </c>
      <c r="AX153" s="14" t="s">
        <v>237</v>
      </c>
      <c r="BD153" s="160" t="e">
        <f>IF(#REF!="základná",J153,0)</f>
        <v>#REF!</v>
      </c>
      <c r="BE153" s="160" t="e">
        <f>IF(#REF!="znížená",J153,0)</f>
        <v>#REF!</v>
      </c>
      <c r="BF153" s="160" t="e">
        <f>IF(#REF!="zákl. prenesená",J153,0)</f>
        <v>#REF!</v>
      </c>
      <c r="BG153" s="160" t="e">
        <f>IF(#REF!="zníž. prenesená",J153,0)</f>
        <v>#REF!</v>
      </c>
      <c r="BH153" s="160" t="e">
        <f>IF(#REF!="nulová",J153,0)</f>
        <v>#REF!</v>
      </c>
      <c r="BI153" s="14" t="s">
        <v>89</v>
      </c>
      <c r="BJ153" s="160">
        <f t="shared" si="9"/>
        <v>0</v>
      </c>
      <c r="BK153" s="14" t="s">
        <v>574</v>
      </c>
      <c r="BL153" s="159" t="s">
        <v>2374</v>
      </c>
    </row>
    <row r="154" spans="1:64" s="2" customFormat="1" ht="16.5" customHeight="1" x14ac:dyDescent="0.2">
      <c r="A154" s="182"/>
      <c r="B154" s="146"/>
      <c r="C154" s="161" t="s">
        <v>294</v>
      </c>
      <c r="D154" s="161" t="s">
        <v>310</v>
      </c>
      <c r="E154" s="162" t="s">
        <v>5135</v>
      </c>
      <c r="F154" s="163" t="s">
        <v>1700</v>
      </c>
      <c r="G154" s="164" t="s">
        <v>307</v>
      </c>
      <c r="H154" s="165">
        <v>25</v>
      </c>
      <c r="I154" s="166"/>
      <c r="J154" s="167">
        <f t="shared" si="5"/>
        <v>0</v>
      </c>
      <c r="K154" s="168"/>
      <c r="L154" s="169"/>
      <c r="M154" s="170" t="s">
        <v>1</v>
      </c>
      <c r="N154" s="54"/>
      <c r="O154" s="157">
        <f t="shared" si="6"/>
        <v>0</v>
      </c>
      <c r="P154" s="157">
        <v>0</v>
      </c>
      <c r="Q154" s="157">
        <f t="shared" si="7"/>
        <v>0</v>
      </c>
      <c r="R154" s="157">
        <v>0</v>
      </c>
      <c r="S154" s="158">
        <f t="shared" si="8"/>
        <v>0</v>
      </c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Q154" s="159" t="s">
        <v>574</v>
      </c>
      <c r="AS154" s="159" t="s">
        <v>310</v>
      </c>
      <c r="AT154" s="159" t="s">
        <v>89</v>
      </c>
      <c r="AX154" s="14" t="s">
        <v>237</v>
      </c>
      <c r="BD154" s="160" t="e">
        <f>IF(#REF!="základná",J154,0)</f>
        <v>#REF!</v>
      </c>
      <c r="BE154" s="160" t="e">
        <f>IF(#REF!="znížená",J154,0)</f>
        <v>#REF!</v>
      </c>
      <c r="BF154" s="160" t="e">
        <f>IF(#REF!="zákl. prenesená",J154,0)</f>
        <v>#REF!</v>
      </c>
      <c r="BG154" s="160" t="e">
        <f>IF(#REF!="zníž. prenesená",J154,0)</f>
        <v>#REF!</v>
      </c>
      <c r="BH154" s="160" t="e">
        <f>IF(#REF!="nulová",J154,0)</f>
        <v>#REF!</v>
      </c>
      <c r="BI154" s="14" t="s">
        <v>89</v>
      </c>
      <c r="BJ154" s="160">
        <f t="shared" si="9"/>
        <v>0</v>
      </c>
      <c r="BK154" s="14" t="s">
        <v>574</v>
      </c>
      <c r="BL154" s="159" t="s">
        <v>2375</v>
      </c>
    </row>
    <row r="155" spans="1:64" s="2" customFormat="1" ht="16.5" customHeight="1" x14ac:dyDescent="0.2">
      <c r="A155" s="182"/>
      <c r="B155" s="146"/>
      <c r="C155" s="161" t="s">
        <v>297</v>
      </c>
      <c r="D155" s="161" t="s">
        <v>310</v>
      </c>
      <c r="E155" s="162" t="s">
        <v>5136</v>
      </c>
      <c r="F155" s="163" t="s">
        <v>2376</v>
      </c>
      <c r="G155" s="164" t="s">
        <v>307</v>
      </c>
      <c r="H155" s="165">
        <v>50</v>
      </c>
      <c r="I155" s="166"/>
      <c r="J155" s="167">
        <f t="shared" si="5"/>
        <v>0</v>
      </c>
      <c r="K155" s="168"/>
      <c r="L155" s="169"/>
      <c r="M155" s="170" t="s">
        <v>1</v>
      </c>
      <c r="N155" s="54"/>
      <c r="O155" s="157">
        <f t="shared" si="6"/>
        <v>0</v>
      </c>
      <c r="P155" s="157">
        <v>1.0000000000000001E-5</v>
      </c>
      <c r="Q155" s="157">
        <f t="shared" si="7"/>
        <v>5.0000000000000001E-4</v>
      </c>
      <c r="R155" s="157">
        <v>0</v>
      </c>
      <c r="S155" s="158">
        <f t="shared" si="8"/>
        <v>0</v>
      </c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Q155" s="159" t="s">
        <v>574</v>
      </c>
      <c r="AS155" s="159" t="s">
        <v>310</v>
      </c>
      <c r="AT155" s="159" t="s">
        <v>89</v>
      </c>
      <c r="AX155" s="14" t="s">
        <v>237</v>
      </c>
      <c r="BD155" s="160" t="e">
        <f>IF(#REF!="základná",J155,0)</f>
        <v>#REF!</v>
      </c>
      <c r="BE155" s="160" t="e">
        <f>IF(#REF!="znížená",J155,0)</f>
        <v>#REF!</v>
      </c>
      <c r="BF155" s="160" t="e">
        <f>IF(#REF!="zákl. prenesená",J155,0)</f>
        <v>#REF!</v>
      </c>
      <c r="BG155" s="160" t="e">
        <f>IF(#REF!="zníž. prenesená",J155,0)</f>
        <v>#REF!</v>
      </c>
      <c r="BH155" s="160" t="e">
        <f>IF(#REF!="nulová",J155,0)</f>
        <v>#REF!</v>
      </c>
      <c r="BI155" s="14" t="s">
        <v>89</v>
      </c>
      <c r="BJ155" s="160">
        <f t="shared" si="9"/>
        <v>0</v>
      </c>
      <c r="BK155" s="14" t="s">
        <v>574</v>
      </c>
      <c r="BL155" s="159" t="s">
        <v>2377</v>
      </c>
    </row>
    <row r="156" spans="1:64" s="2" customFormat="1" ht="16.5" customHeight="1" x14ac:dyDescent="0.2">
      <c r="A156" s="182"/>
      <c r="B156" s="146"/>
      <c r="C156" s="161" t="s">
        <v>7</v>
      </c>
      <c r="D156" s="161" t="s">
        <v>310</v>
      </c>
      <c r="E156" s="162" t="s">
        <v>5137</v>
      </c>
      <c r="F156" s="163" t="s">
        <v>1704</v>
      </c>
      <c r="G156" s="164" t="s">
        <v>307</v>
      </c>
      <c r="H156" s="165">
        <v>50</v>
      </c>
      <c r="I156" s="166"/>
      <c r="J156" s="167">
        <f t="shared" si="5"/>
        <v>0</v>
      </c>
      <c r="K156" s="168"/>
      <c r="L156" s="169"/>
      <c r="M156" s="170" t="s">
        <v>1</v>
      </c>
      <c r="N156" s="54"/>
      <c r="O156" s="157">
        <f t="shared" si="6"/>
        <v>0</v>
      </c>
      <c r="P156" s="157">
        <v>1.0000000000000001E-5</v>
      </c>
      <c r="Q156" s="157">
        <f t="shared" si="7"/>
        <v>5.0000000000000001E-4</v>
      </c>
      <c r="R156" s="157">
        <v>0</v>
      </c>
      <c r="S156" s="158">
        <f t="shared" si="8"/>
        <v>0</v>
      </c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Q156" s="159" t="s">
        <v>574</v>
      </c>
      <c r="AS156" s="159" t="s">
        <v>310</v>
      </c>
      <c r="AT156" s="159" t="s">
        <v>89</v>
      </c>
      <c r="AX156" s="14" t="s">
        <v>237</v>
      </c>
      <c r="BD156" s="160" t="e">
        <f>IF(#REF!="základná",J156,0)</f>
        <v>#REF!</v>
      </c>
      <c r="BE156" s="160" t="e">
        <f>IF(#REF!="znížená",J156,0)</f>
        <v>#REF!</v>
      </c>
      <c r="BF156" s="160" t="e">
        <f>IF(#REF!="zákl. prenesená",J156,0)</f>
        <v>#REF!</v>
      </c>
      <c r="BG156" s="160" t="e">
        <f>IF(#REF!="zníž. prenesená",J156,0)</f>
        <v>#REF!</v>
      </c>
      <c r="BH156" s="160" t="e">
        <f>IF(#REF!="nulová",J156,0)</f>
        <v>#REF!</v>
      </c>
      <c r="BI156" s="14" t="s">
        <v>89</v>
      </c>
      <c r="BJ156" s="160">
        <f t="shared" si="9"/>
        <v>0</v>
      </c>
      <c r="BK156" s="14" t="s">
        <v>574</v>
      </c>
      <c r="BL156" s="159" t="s">
        <v>2378</v>
      </c>
    </row>
    <row r="157" spans="1:64" s="2" customFormat="1" ht="16.5" customHeight="1" x14ac:dyDescent="0.2">
      <c r="A157" s="182"/>
      <c r="B157" s="146"/>
      <c r="C157" s="161" t="s">
        <v>305</v>
      </c>
      <c r="D157" s="161" t="s">
        <v>310</v>
      </c>
      <c r="E157" s="162" t="s">
        <v>5138</v>
      </c>
      <c r="F157" s="163" t="s">
        <v>1706</v>
      </c>
      <c r="G157" s="164" t="s">
        <v>307</v>
      </c>
      <c r="H157" s="165">
        <v>50</v>
      </c>
      <c r="I157" s="166"/>
      <c r="J157" s="167">
        <f t="shared" si="5"/>
        <v>0</v>
      </c>
      <c r="K157" s="168"/>
      <c r="L157" s="169"/>
      <c r="M157" s="170" t="s">
        <v>1</v>
      </c>
      <c r="N157" s="54"/>
      <c r="O157" s="157">
        <f t="shared" si="6"/>
        <v>0</v>
      </c>
      <c r="P157" s="157">
        <v>1.0000000000000001E-5</v>
      </c>
      <c r="Q157" s="157">
        <f t="shared" si="7"/>
        <v>5.0000000000000001E-4</v>
      </c>
      <c r="R157" s="157">
        <v>0</v>
      </c>
      <c r="S157" s="158">
        <f t="shared" si="8"/>
        <v>0</v>
      </c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Q157" s="159" t="s">
        <v>574</v>
      </c>
      <c r="AS157" s="159" t="s">
        <v>310</v>
      </c>
      <c r="AT157" s="159" t="s">
        <v>89</v>
      </c>
      <c r="AX157" s="14" t="s">
        <v>237</v>
      </c>
      <c r="BD157" s="160" t="e">
        <f>IF(#REF!="základná",J157,0)</f>
        <v>#REF!</v>
      </c>
      <c r="BE157" s="160" t="e">
        <f>IF(#REF!="znížená",J157,0)</f>
        <v>#REF!</v>
      </c>
      <c r="BF157" s="160" t="e">
        <f>IF(#REF!="zákl. prenesená",J157,0)</f>
        <v>#REF!</v>
      </c>
      <c r="BG157" s="160" t="e">
        <f>IF(#REF!="zníž. prenesená",J157,0)</f>
        <v>#REF!</v>
      </c>
      <c r="BH157" s="160" t="e">
        <f>IF(#REF!="nulová",J157,0)</f>
        <v>#REF!</v>
      </c>
      <c r="BI157" s="14" t="s">
        <v>89</v>
      </c>
      <c r="BJ157" s="160">
        <f t="shared" si="9"/>
        <v>0</v>
      </c>
      <c r="BK157" s="14" t="s">
        <v>574</v>
      </c>
      <c r="BL157" s="159" t="s">
        <v>2379</v>
      </c>
    </row>
    <row r="158" spans="1:64" s="2" customFormat="1" ht="16.5" customHeight="1" x14ac:dyDescent="0.2">
      <c r="A158" s="182"/>
      <c r="B158" s="146"/>
      <c r="C158" s="161" t="s">
        <v>309</v>
      </c>
      <c r="D158" s="161" t="s">
        <v>310</v>
      </c>
      <c r="E158" s="162" t="s">
        <v>5139</v>
      </c>
      <c r="F158" s="163" t="s">
        <v>1708</v>
      </c>
      <c r="G158" s="164" t="s">
        <v>307</v>
      </c>
      <c r="H158" s="165">
        <v>50</v>
      </c>
      <c r="I158" s="166"/>
      <c r="J158" s="167">
        <f t="shared" si="5"/>
        <v>0</v>
      </c>
      <c r="K158" s="168"/>
      <c r="L158" s="169"/>
      <c r="M158" s="170" t="s">
        <v>1</v>
      </c>
      <c r="N158" s="54"/>
      <c r="O158" s="157">
        <f t="shared" si="6"/>
        <v>0</v>
      </c>
      <c r="P158" s="157">
        <v>1.0000000000000001E-5</v>
      </c>
      <c r="Q158" s="157">
        <f t="shared" si="7"/>
        <v>5.0000000000000001E-4</v>
      </c>
      <c r="R158" s="157">
        <v>0</v>
      </c>
      <c r="S158" s="158">
        <f t="shared" si="8"/>
        <v>0</v>
      </c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Q158" s="159" t="s">
        <v>574</v>
      </c>
      <c r="AS158" s="159" t="s">
        <v>310</v>
      </c>
      <c r="AT158" s="159" t="s">
        <v>89</v>
      </c>
      <c r="AX158" s="14" t="s">
        <v>237</v>
      </c>
      <c r="BD158" s="160" t="e">
        <f>IF(#REF!="základná",J158,0)</f>
        <v>#REF!</v>
      </c>
      <c r="BE158" s="160" t="e">
        <f>IF(#REF!="znížená",J158,0)</f>
        <v>#REF!</v>
      </c>
      <c r="BF158" s="160" t="e">
        <f>IF(#REF!="zákl. prenesená",J158,0)</f>
        <v>#REF!</v>
      </c>
      <c r="BG158" s="160" t="e">
        <f>IF(#REF!="zníž. prenesená",J158,0)</f>
        <v>#REF!</v>
      </c>
      <c r="BH158" s="160" t="e">
        <f>IF(#REF!="nulová",J158,0)</f>
        <v>#REF!</v>
      </c>
      <c r="BI158" s="14" t="s">
        <v>89</v>
      </c>
      <c r="BJ158" s="160">
        <f t="shared" si="9"/>
        <v>0</v>
      </c>
      <c r="BK158" s="14" t="s">
        <v>574</v>
      </c>
      <c r="BL158" s="159" t="s">
        <v>2380</v>
      </c>
    </row>
    <row r="159" spans="1:64" s="2" customFormat="1" ht="16.5" customHeight="1" x14ac:dyDescent="0.2">
      <c r="A159" s="182"/>
      <c r="B159" s="146"/>
      <c r="C159" s="161" t="s">
        <v>314</v>
      </c>
      <c r="D159" s="161" t="s">
        <v>310</v>
      </c>
      <c r="E159" s="162" t="s">
        <v>5140</v>
      </c>
      <c r="F159" s="163" t="s">
        <v>1710</v>
      </c>
      <c r="G159" s="164" t="s">
        <v>307</v>
      </c>
      <c r="H159" s="165">
        <v>50</v>
      </c>
      <c r="I159" s="166"/>
      <c r="J159" s="167">
        <f t="shared" si="5"/>
        <v>0</v>
      </c>
      <c r="K159" s="168"/>
      <c r="L159" s="169"/>
      <c r="M159" s="170" t="s">
        <v>1</v>
      </c>
      <c r="N159" s="54"/>
      <c r="O159" s="157">
        <f t="shared" si="6"/>
        <v>0</v>
      </c>
      <c r="P159" s="157">
        <v>1.0000000000000001E-5</v>
      </c>
      <c r="Q159" s="157">
        <f t="shared" si="7"/>
        <v>5.0000000000000001E-4</v>
      </c>
      <c r="R159" s="157">
        <v>0</v>
      </c>
      <c r="S159" s="158">
        <f t="shared" si="8"/>
        <v>0</v>
      </c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Q159" s="159" t="s">
        <v>574</v>
      </c>
      <c r="AS159" s="159" t="s">
        <v>310</v>
      </c>
      <c r="AT159" s="159" t="s">
        <v>89</v>
      </c>
      <c r="AX159" s="14" t="s">
        <v>237</v>
      </c>
      <c r="BD159" s="160" t="e">
        <f>IF(#REF!="základná",J159,0)</f>
        <v>#REF!</v>
      </c>
      <c r="BE159" s="160" t="e">
        <f>IF(#REF!="znížená",J159,0)</f>
        <v>#REF!</v>
      </c>
      <c r="BF159" s="160" t="e">
        <f>IF(#REF!="zákl. prenesená",J159,0)</f>
        <v>#REF!</v>
      </c>
      <c r="BG159" s="160" t="e">
        <f>IF(#REF!="zníž. prenesená",J159,0)</f>
        <v>#REF!</v>
      </c>
      <c r="BH159" s="160" t="e">
        <f>IF(#REF!="nulová",J159,0)</f>
        <v>#REF!</v>
      </c>
      <c r="BI159" s="14" t="s">
        <v>89</v>
      </c>
      <c r="BJ159" s="160">
        <f t="shared" si="9"/>
        <v>0</v>
      </c>
      <c r="BK159" s="14" t="s">
        <v>574</v>
      </c>
      <c r="BL159" s="159" t="s">
        <v>2381</v>
      </c>
    </row>
    <row r="160" spans="1:64" s="2" customFormat="1" ht="21.75" customHeight="1" x14ac:dyDescent="0.2">
      <c r="A160" s="182"/>
      <c r="B160" s="146"/>
      <c r="C160" s="161" t="s">
        <v>317</v>
      </c>
      <c r="D160" s="161" t="s">
        <v>310</v>
      </c>
      <c r="E160" s="162" t="s">
        <v>5141</v>
      </c>
      <c r="F160" s="163" t="s">
        <v>1712</v>
      </c>
      <c r="G160" s="164" t="s">
        <v>376</v>
      </c>
      <c r="H160" s="165">
        <v>12</v>
      </c>
      <c r="I160" s="166"/>
      <c r="J160" s="167">
        <f t="shared" si="5"/>
        <v>0</v>
      </c>
      <c r="K160" s="168"/>
      <c r="L160" s="169"/>
      <c r="M160" s="170" t="s">
        <v>1</v>
      </c>
      <c r="N160" s="54"/>
      <c r="O160" s="157">
        <f t="shared" si="6"/>
        <v>0</v>
      </c>
      <c r="P160" s="157">
        <v>5.0000000000000001E-4</v>
      </c>
      <c r="Q160" s="157">
        <f t="shared" si="7"/>
        <v>6.0000000000000001E-3</v>
      </c>
      <c r="R160" s="157">
        <v>0</v>
      </c>
      <c r="S160" s="158">
        <f t="shared" si="8"/>
        <v>0</v>
      </c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Q160" s="159" t="s">
        <v>574</v>
      </c>
      <c r="AS160" s="159" t="s">
        <v>310</v>
      </c>
      <c r="AT160" s="159" t="s">
        <v>89</v>
      </c>
      <c r="AX160" s="14" t="s">
        <v>237</v>
      </c>
      <c r="BD160" s="160" t="e">
        <f>IF(#REF!="základná",J160,0)</f>
        <v>#REF!</v>
      </c>
      <c r="BE160" s="160" t="e">
        <f>IF(#REF!="znížená",J160,0)</f>
        <v>#REF!</v>
      </c>
      <c r="BF160" s="160" t="e">
        <f>IF(#REF!="zákl. prenesená",J160,0)</f>
        <v>#REF!</v>
      </c>
      <c r="BG160" s="160" t="e">
        <f>IF(#REF!="zníž. prenesená",J160,0)</f>
        <v>#REF!</v>
      </c>
      <c r="BH160" s="160" t="e">
        <f>IF(#REF!="nulová",J160,0)</f>
        <v>#REF!</v>
      </c>
      <c r="BI160" s="14" t="s">
        <v>89</v>
      </c>
      <c r="BJ160" s="160">
        <f t="shared" si="9"/>
        <v>0</v>
      </c>
      <c r="BK160" s="14" t="s">
        <v>574</v>
      </c>
      <c r="BL160" s="159" t="s">
        <v>2382</v>
      </c>
    </row>
    <row r="161" spans="1:64" s="2" customFormat="1" ht="21.75" customHeight="1" x14ac:dyDescent="0.2">
      <c r="A161" s="182"/>
      <c r="B161" s="146"/>
      <c r="C161" s="147" t="s">
        <v>320</v>
      </c>
      <c r="D161" s="147" t="s">
        <v>240</v>
      </c>
      <c r="E161" s="148" t="s">
        <v>5142</v>
      </c>
      <c r="F161" s="149" t="s">
        <v>2383</v>
      </c>
      <c r="G161" s="150" t="s">
        <v>376</v>
      </c>
      <c r="H161" s="151">
        <v>9</v>
      </c>
      <c r="I161" s="152"/>
      <c r="J161" s="153">
        <f t="shared" si="5"/>
        <v>0</v>
      </c>
      <c r="K161" s="154"/>
      <c r="L161" s="30"/>
      <c r="M161" s="155" t="s">
        <v>1</v>
      </c>
      <c r="N161" s="54"/>
      <c r="O161" s="157">
        <f t="shared" si="6"/>
        <v>0</v>
      </c>
      <c r="P161" s="157">
        <v>0</v>
      </c>
      <c r="Q161" s="157">
        <f t="shared" si="7"/>
        <v>0</v>
      </c>
      <c r="R161" s="157">
        <v>0</v>
      </c>
      <c r="S161" s="158">
        <f t="shared" si="8"/>
        <v>0</v>
      </c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Q161" s="159" t="s">
        <v>436</v>
      </c>
      <c r="AS161" s="159" t="s">
        <v>240</v>
      </c>
      <c r="AT161" s="159" t="s">
        <v>89</v>
      </c>
      <c r="AX161" s="14" t="s">
        <v>237</v>
      </c>
      <c r="BD161" s="160" t="e">
        <f>IF(#REF!="základná",J161,0)</f>
        <v>#REF!</v>
      </c>
      <c r="BE161" s="160" t="e">
        <f>IF(#REF!="znížená",J161,0)</f>
        <v>#REF!</v>
      </c>
      <c r="BF161" s="160" t="e">
        <f>IF(#REF!="zákl. prenesená",J161,0)</f>
        <v>#REF!</v>
      </c>
      <c r="BG161" s="160" t="e">
        <f>IF(#REF!="zníž. prenesená",J161,0)</f>
        <v>#REF!</v>
      </c>
      <c r="BH161" s="160" t="e">
        <f>IF(#REF!="nulová",J161,0)</f>
        <v>#REF!</v>
      </c>
      <c r="BI161" s="14" t="s">
        <v>89</v>
      </c>
      <c r="BJ161" s="160">
        <f t="shared" si="9"/>
        <v>0</v>
      </c>
      <c r="BK161" s="14" t="s">
        <v>436</v>
      </c>
      <c r="BL161" s="159" t="s">
        <v>2384</v>
      </c>
    </row>
    <row r="162" spans="1:64" s="2" customFormat="1" ht="16.5" customHeight="1" x14ac:dyDescent="0.2">
      <c r="A162" s="182"/>
      <c r="B162" s="146"/>
      <c r="C162" s="161" t="s">
        <v>323</v>
      </c>
      <c r="D162" s="161" t="s">
        <v>310</v>
      </c>
      <c r="E162" s="162" t="s">
        <v>5143</v>
      </c>
      <c r="F162" s="163" t="s">
        <v>2385</v>
      </c>
      <c r="G162" s="164" t="s">
        <v>376</v>
      </c>
      <c r="H162" s="165">
        <v>9</v>
      </c>
      <c r="I162" s="166"/>
      <c r="J162" s="167">
        <f t="shared" si="5"/>
        <v>0</v>
      </c>
      <c r="K162" s="168"/>
      <c r="L162" s="169"/>
      <c r="M162" s="170" t="s">
        <v>1</v>
      </c>
      <c r="N162" s="54"/>
      <c r="O162" s="157">
        <f t="shared" si="6"/>
        <v>0</v>
      </c>
      <c r="P162" s="157">
        <v>1.7000000000000001E-4</v>
      </c>
      <c r="Q162" s="157">
        <f t="shared" si="7"/>
        <v>1.5300000000000001E-3</v>
      </c>
      <c r="R162" s="157">
        <v>0</v>
      </c>
      <c r="S162" s="158">
        <f t="shared" si="8"/>
        <v>0</v>
      </c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Q162" s="159" t="s">
        <v>574</v>
      </c>
      <c r="AS162" s="159" t="s">
        <v>310</v>
      </c>
      <c r="AT162" s="159" t="s">
        <v>89</v>
      </c>
      <c r="AX162" s="14" t="s">
        <v>237</v>
      </c>
      <c r="BD162" s="160" t="e">
        <f>IF(#REF!="základná",J162,0)</f>
        <v>#REF!</v>
      </c>
      <c r="BE162" s="160" t="e">
        <f>IF(#REF!="znížená",J162,0)</f>
        <v>#REF!</v>
      </c>
      <c r="BF162" s="160" t="e">
        <f>IF(#REF!="zákl. prenesená",J162,0)</f>
        <v>#REF!</v>
      </c>
      <c r="BG162" s="160" t="e">
        <f>IF(#REF!="zníž. prenesená",J162,0)</f>
        <v>#REF!</v>
      </c>
      <c r="BH162" s="160" t="e">
        <f>IF(#REF!="nulová",J162,0)</f>
        <v>#REF!</v>
      </c>
      <c r="BI162" s="14" t="s">
        <v>89</v>
      </c>
      <c r="BJ162" s="160">
        <f t="shared" si="9"/>
        <v>0</v>
      </c>
      <c r="BK162" s="14" t="s">
        <v>574</v>
      </c>
      <c r="BL162" s="159" t="s">
        <v>2386</v>
      </c>
    </row>
    <row r="163" spans="1:64" s="2" customFormat="1" ht="21.75" customHeight="1" x14ac:dyDescent="0.2">
      <c r="A163" s="182"/>
      <c r="B163" s="146"/>
      <c r="C163" s="161" t="s">
        <v>326</v>
      </c>
      <c r="D163" s="161" t="s">
        <v>310</v>
      </c>
      <c r="E163" s="162" t="s">
        <v>5144</v>
      </c>
      <c r="F163" s="163" t="s">
        <v>2387</v>
      </c>
      <c r="G163" s="164" t="s">
        <v>307</v>
      </c>
      <c r="H163" s="165">
        <v>2</v>
      </c>
      <c r="I163" s="166"/>
      <c r="J163" s="167">
        <f t="shared" si="5"/>
        <v>0</v>
      </c>
      <c r="K163" s="168"/>
      <c r="L163" s="169"/>
      <c r="M163" s="170" t="s">
        <v>1</v>
      </c>
      <c r="N163" s="54"/>
      <c r="O163" s="157">
        <f t="shared" si="6"/>
        <v>0</v>
      </c>
      <c r="P163" s="157">
        <v>1.0000000000000001E-5</v>
      </c>
      <c r="Q163" s="157">
        <f t="shared" si="7"/>
        <v>2.0000000000000002E-5</v>
      </c>
      <c r="R163" s="157">
        <v>0</v>
      </c>
      <c r="S163" s="158">
        <f t="shared" si="8"/>
        <v>0</v>
      </c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Q163" s="159" t="s">
        <v>574</v>
      </c>
      <c r="AS163" s="159" t="s">
        <v>310</v>
      </c>
      <c r="AT163" s="159" t="s">
        <v>89</v>
      </c>
      <c r="AX163" s="14" t="s">
        <v>237</v>
      </c>
      <c r="BD163" s="160" t="e">
        <f>IF(#REF!="základná",J163,0)</f>
        <v>#REF!</v>
      </c>
      <c r="BE163" s="160" t="e">
        <f>IF(#REF!="znížená",J163,0)</f>
        <v>#REF!</v>
      </c>
      <c r="BF163" s="160" t="e">
        <f>IF(#REF!="zákl. prenesená",J163,0)</f>
        <v>#REF!</v>
      </c>
      <c r="BG163" s="160" t="e">
        <f>IF(#REF!="zníž. prenesená",J163,0)</f>
        <v>#REF!</v>
      </c>
      <c r="BH163" s="160" t="e">
        <f>IF(#REF!="nulová",J163,0)</f>
        <v>#REF!</v>
      </c>
      <c r="BI163" s="14" t="s">
        <v>89</v>
      </c>
      <c r="BJ163" s="160">
        <f t="shared" si="9"/>
        <v>0</v>
      </c>
      <c r="BK163" s="14" t="s">
        <v>574</v>
      </c>
      <c r="BL163" s="159" t="s">
        <v>2388</v>
      </c>
    </row>
    <row r="164" spans="1:64" s="2" customFormat="1" ht="21.75" customHeight="1" x14ac:dyDescent="0.2">
      <c r="A164" s="182"/>
      <c r="B164" s="146"/>
      <c r="C164" s="147" t="s">
        <v>329</v>
      </c>
      <c r="D164" s="147" t="s">
        <v>240</v>
      </c>
      <c r="E164" s="148" t="s">
        <v>5145</v>
      </c>
      <c r="F164" s="149" t="s">
        <v>2389</v>
      </c>
      <c r="G164" s="150" t="s">
        <v>376</v>
      </c>
      <c r="H164" s="151">
        <v>8</v>
      </c>
      <c r="I164" s="152"/>
      <c r="J164" s="153">
        <f t="shared" si="5"/>
        <v>0</v>
      </c>
      <c r="K164" s="154"/>
      <c r="L164" s="30"/>
      <c r="M164" s="155" t="s">
        <v>1</v>
      </c>
      <c r="N164" s="54"/>
      <c r="O164" s="157">
        <f t="shared" si="6"/>
        <v>0</v>
      </c>
      <c r="P164" s="157">
        <v>0</v>
      </c>
      <c r="Q164" s="157">
        <f t="shared" si="7"/>
        <v>0</v>
      </c>
      <c r="R164" s="157">
        <v>0</v>
      </c>
      <c r="S164" s="158">
        <f t="shared" si="8"/>
        <v>0</v>
      </c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Q164" s="159" t="s">
        <v>436</v>
      </c>
      <c r="AS164" s="159" t="s">
        <v>240</v>
      </c>
      <c r="AT164" s="159" t="s">
        <v>89</v>
      </c>
      <c r="AX164" s="14" t="s">
        <v>237</v>
      </c>
      <c r="BD164" s="160" t="e">
        <f>IF(#REF!="základná",J164,0)</f>
        <v>#REF!</v>
      </c>
      <c r="BE164" s="160" t="e">
        <f>IF(#REF!="znížená",J164,0)</f>
        <v>#REF!</v>
      </c>
      <c r="BF164" s="160" t="e">
        <f>IF(#REF!="zákl. prenesená",J164,0)</f>
        <v>#REF!</v>
      </c>
      <c r="BG164" s="160" t="e">
        <f>IF(#REF!="zníž. prenesená",J164,0)</f>
        <v>#REF!</v>
      </c>
      <c r="BH164" s="160" t="e">
        <f>IF(#REF!="nulová",J164,0)</f>
        <v>#REF!</v>
      </c>
      <c r="BI164" s="14" t="s">
        <v>89</v>
      </c>
      <c r="BJ164" s="160">
        <f t="shared" si="9"/>
        <v>0</v>
      </c>
      <c r="BK164" s="14" t="s">
        <v>436</v>
      </c>
      <c r="BL164" s="159" t="s">
        <v>2390</v>
      </c>
    </row>
    <row r="165" spans="1:64" s="2" customFormat="1" ht="16.5" customHeight="1" x14ac:dyDescent="0.2">
      <c r="A165" s="182"/>
      <c r="B165" s="146"/>
      <c r="C165" s="161" t="s">
        <v>332</v>
      </c>
      <c r="D165" s="161" t="s">
        <v>310</v>
      </c>
      <c r="E165" s="162" t="s">
        <v>5146</v>
      </c>
      <c r="F165" s="163" t="s">
        <v>2391</v>
      </c>
      <c r="G165" s="164" t="s">
        <v>376</v>
      </c>
      <c r="H165" s="165">
        <v>8</v>
      </c>
      <c r="I165" s="166"/>
      <c r="J165" s="167">
        <f t="shared" si="5"/>
        <v>0</v>
      </c>
      <c r="K165" s="168"/>
      <c r="L165" s="169"/>
      <c r="M165" s="170" t="s">
        <v>1</v>
      </c>
      <c r="N165" s="54"/>
      <c r="O165" s="157">
        <f t="shared" si="6"/>
        <v>0</v>
      </c>
      <c r="P165" s="157">
        <v>1.7000000000000001E-4</v>
      </c>
      <c r="Q165" s="157">
        <f t="shared" si="7"/>
        <v>1.3600000000000001E-3</v>
      </c>
      <c r="R165" s="157">
        <v>0</v>
      </c>
      <c r="S165" s="158">
        <f t="shared" si="8"/>
        <v>0</v>
      </c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Q165" s="159" t="s">
        <v>574</v>
      </c>
      <c r="AS165" s="159" t="s">
        <v>310</v>
      </c>
      <c r="AT165" s="159" t="s">
        <v>89</v>
      </c>
      <c r="AX165" s="14" t="s">
        <v>237</v>
      </c>
      <c r="BD165" s="160" t="e">
        <f>IF(#REF!="základná",J165,0)</f>
        <v>#REF!</v>
      </c>
      <c r="BE165" s="160" t="e">
        <f>IF(#REF!="znížená",J165,0)</f>
        <v>#REF!</v>
      </c>
      <c r="BF165" s="160" t="e">
        <f>IF(#REF!="zákl. prenesená",J165,0)</f>
        <v>#REF!</v>
      </c>
      <c r="BG165" s="160" t="e">
        <f>IF(#REF!="zníž. prenesená",J165,0)</f>
        <v>#REF!</v>
      </c>
      <c r="BH165" s="160" t="e">
        <f>IF(#REF!="nulová",J165,0)</f>
        <v>#REF!</v>
      </c>
      <c r="BI165" s="14" t="s">
        <v>89</v>
      </c>
      <c r="BJ165" s="160">
        <f t="shared" si="9"/>
        <v>0</v>
      </c>
      <c r="BK165" s="14" t="s">
        <v>574</v>
      </c>
      <c r="BL165" s="159" t="s">
        <v>2392</v>
      </c>
    </row>
    <row r="166" spans="1:64" s="2" customFormat="1" ht="21.75" customHeight="1" x14ac:dyDescent="0.2">
      <c r="A166" s="182"/>
      <c r="B166" s="146"/>
      <c r="C166" s="161" t="s">
        <v>335</v>
      </c>
      <c r="D166" s="161" t="s">
        <v>310</v>
      </c>
      <c r="E166" s="162" t="s">
        <v>5147</v>
      </c>
      <c r="F166" s="163" t="s">
        <v>2393</v>
      </c>
      <c r="G166" s="164" t="s">
        <v>307</v>
      </c>
      <c r="H166" s="165">
        <v>2</v>
      </c>
      <c r="I166" s="166"/>
      <c r="J166" s="167">
        <f t="shared" si="5"/>
        <v>0</v>
      </c>
      <c r="K166" s="168"/>
      <c r="L166" s="169"/>
      <c r="M166" s="170" t="s">
        <v>1</v>
      </c>
      <c r="N166" s="54"/>
      <c r="O166" s="157">
        <f t="shared" si="6"/>
        <v>0</v>
      </c>
      <c r="P166" s="157">
        <v>1.0000000000000001E-5</v>
      </c>
      <c r="Q166" s="157">
        <f t="shared" si="7"/>
        <v>2.0000000000000002E-5</v>
      </c>
      <c r="R166" s="157">
        <v>0</v>
      </c>
      <c r="S166" s="158">
        <f t="shared" si="8"/>
        <v>0</v>
      </c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Q166" s="159" t="s">
        <v>574</v>
      </c>
      <c r="AS166" s="159" t="s">
        <v>310</v>
      </c>
      <c r="AT166" s="159" t="s">
        <v>89</v>
      </c>
      <c r="AX166" s="14" t="s">
        <v>237</v>
      </c>
      <c r="BD166" s="160" t="e">
        <f>IF(#REF!="základná",J166,0)</f>
        <v>#REF!</v>
      </c>
      <c r="BE166" s="160" t="e">
        <f>IF(#REF!="znížená",J166,0)</f>
        <v>#REF!</v>
      </c>
      <c r="BF166" s="160" t="e">
        <f>IF(#REF!="zákl. prenesená",J166,0)</f>
        <v>#REF!</v>
      </c>
      <c r="BG166" s="160" t="e">
        <f>IF(#REF!="zníž. prenesená",J166,0)</f>
        <v>#REF!</v>
      </c>
      <c r="BH166" s="160" t="e">
        <f>IF(#REF!="nulová",J166,0)</f>
        <v>#REF!</v>
      </c>
      <c r="BI166" s="14" t="s">
        <v>89</v>
      </c>
      <c r="BJ166" s="160">
        <f t="shared" si="9"/>
        <v>0</v>
      </c>
      <c r="BK166" s="14" t="s">
        <v>574</v>
      </c>
      <c r="BL166" s="159" t="s">
        <v>2394</v>
      </c>
    </row>
    <row r="167" spans="1:64" s="2" customFormat="1" ht="21.75" customHeight="1" x14ac:dyDescent="0.2">
      <c r="A167" s="182"/>
      <c r="B167" s="146"/>
      <c r="C167" s="147" t="s">
        <v>338</v>
      </c>
      <c r="D167" s="147" t="s">
        <v>240</v>
      </c>
      <c r="E167" s="148" t="s">
        <v>5148</v>
      </c>
      <c r="F167" s="149" t="s">
        <v>2395</v>
      </c>
      <c r="G167" s="150" t="s">
        <v>376</v>
      </c>
      <c r="H167" s="151">
        <v>7.5</v>
      </c>
      <c r="I167" s="152"/>
      <c r="J167" s="153">
        <f t="shared" si="5"/>
        <v>0</v>
      </c>
      <c r="K167" s="154"/>
      <c r="L167" s="30"/>
      <c r="M167" s="155" t="s">
        <v>1</v>
      </c>
      <c r="N167" s="54"/>
      <c r="O167" s="157">
        <f t="shared" si="6"/>
        <v>0</v>
      </c>
      <c r="P167" s="157">
        <v>0</v>
      </c>
      <c r="Q167" s="157">
        <f t="shared" si="7"/>
        <v>0</v>
      </c>
      <c r="R167" s="157">
        <v>0</v>
      </c>
      <c r="S167" s="158">
        <f t="shared" si="8"/>
        <v>0</v>
      </c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Q167" s="159" t="s">
        <v>436</v>
      </c>
      <c r="AS167" s="159" t="s">
        <v>240</v>
      </c>
      <c r="AT167" s="159" t="s">
        <v>89</v>
      </c>
      <c r="AX167" s="14" t="s">
        <v>237</v>
      </c>
      <c r="BD167" s="160" t="e">
        <f>IF(#REF!="základná",J167,0)</f>
        <v>#REF!</v>
      </c>
      <c r="BE167" s="160" t="e">
        <f>IF(#REF!="znížená",J167,0)</f>
        <v>#REF!</v>
      </c>
      <c r="BF167" s="160" t="e">
        <f>IF(#REF!="zákl. prenesená",J167,0)</f>
        <v>#REF!</v>
      </c>
      <c r="BG167" s="160" t="e">
        <f>IF(#REF!="zníž. prenesená",J167,0)</f>
        <v>#REF!</v>
      </c>
      <c r="BH167" s="160" t="e">
        <f>IF(#REF!="nulová",J167,0)</f>
        <v>#REF!</v>
      </c>
      <c r="BI167" s="14" t="s">
        <v>89</v>
      </c>
      <c r="BJ167" s="160">
        <f t="shared" si="9"/>
        <v>0</v>
      </c>
      <c r="BK167" s="14" t="s">
        <v>436</v>
      </c>
      <c r="BL167" s="159" t="s">
        <v>2396</v>
      </c>
    </row>
    <row r="168" spans="1:64" s="2" customFormat="1" ht="16.5" customHeight="1" x14ac:dyDescent="0.2">
      <c r="A168" s="182"/>
      <c r="B168" s="146"/>
      <c r="C168" s="161" t="s">
        <v>312</v>
      </c>
      <c r="D168" s="161" t="s">
        <v>310</v>
      </c>
      <c r="E168" s="162" t="s">
        <v>5149</v>
      </c>
      <c r="F168" s="163" t="s">
        <v>2397</v>
      </c>
      <c r="G168" s="164" t="s">
        <v>376</v>
      </c>
      <c r="H168" s="165">
        <v>7.5</v>
      </c>
      <c r="I168" s="166"/>
      <c r="J168" s="167">
        <f t="shared" si="5"/>
        <v>0</v>
      </c>
      <c r="K168" s="168"/>
      <c r="L168" s="169"/>
      <c r="M168" s="170" t="s">
        <v>1</v>
      </c>
      <c r="N168" s="54"/>
      <c r="O168" s="157">
        <f t="shared" si="6"/>
        <v>0</v>
      </c>
      <c r="P168" s="157">
        <v>2.5000000000000001E-4</v>
      </c>
      <c r="Q168" s="157">
        <f t="shared" si="7"/>
        <v>1.8749999999999999E-3</v>
      </c>
      <c r="R168" s="157">
        <v>0</v>
      </c>
      <c r="S168" s="158">
        <f t="shared" si="8"/>
        <v>0</v>
      </c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Q168" s="159" t="s">
        <v>574</v>
      </c>
      <c r="AS168" s="159" t="s">
        <v>310</v>
      </c>
      <c r="AT168" s="159" t="s">
        <v>89</v>
      </c>
      <c r="AX168" s="14" t="s">
        <v>237</v>
      </c>
      <c r="BD168" s="160" t="e">
        <f>IF(#REF!="základná",J168,0)</f>
        <v>#REF!</v>
      </c>
      <c r="BE168" s="160" t="e">
        <f>IF(#REF!="znížená",J168,0)</f>
        <v>#REF!</v>
      </c>
      <c r="BF168" s="160" t="e">
        <f>IF(#REF!="zákl. prenesená",J168,0)</f>
        <v>#REF!</v>
      </c>
      <c r="BG168" s="160" t="e">
        <f>IF(#REF!="zníž. prenesená",J168,0)</f>
        <v>#REF!</v>
      </c>
      <c r="BH168" s="160" t="e">
        <f>IF(#REF!="nulová",J168,0)</f>
        <v>#REF!</v>
      </c>
      <c r="BI168" s="14" t="s">
        <v>89</v>
      </c>
      <c r="BJ168" s="160">
        <f t="shared" si="9"/>
        <v>0</v>
      </c>
      <c r="BK168" s="14" t="s">
        <v>574</v>
      </c>
      <c r="BL168" s="159" t="s">
        <v>2398</v>
      </c>
    </row>
    <row r="169" spans="1:64" s="2" customFormat="1" ht="21.75" customHeight="1" x14ac:dyDescent="0.2">
      <c r="A169" s="182"/>
      <c r="B169" s="146"/>
      <c r="C169" s="161" t="s">
        <v>344</v>
      </c>
      <c r="D169" s="161" t="s">
        <v>310</v>
      </c>
      <c r="E169" s="162" t="s">
        <v>5150</v>
      </c>
      <c r="F169" s="163" t="s">
        <v>2399</v>
      </c>
      <c r="G169" s="164" t="s">
        <v>307</v>
      </c>
      <c r="H169" s="165">
        <v>2</v>
      </c>
      <c r="I169" s="166"/>
      <c r="J169" s="167">
        <f t="shared" si="5"/>
        <v>0</v>
      </c>
      <c r="K169" s="168"/>
      <c r="L169" s="169"/>
      <c r="M169" s="170" t="s">
        <v>1</v>
      </c>
      <c r="N169" s="54"/>
      <c r="O169" s="157">
        <f t="shared" si="6"/>
        <v>0</v>
      </c>
      <c r="P169" s="157">
        <v>1.0000000000000001E-5</v>
      </c>
      <c r="Q169" s="157">
        <f t="shared" si="7"/>
        <v>2.0000000000000002E-5</v>
      </c>
      <c r="R169" s="157">
        <v>0</v>
      </c>
      <c r="S169" s="158">
        <f t="shared" si="8"/>
        <v>0</v>
      </c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Q169" s="159" t="s">
        <v>574</v>
      </c>
      <c r="AS169" s="159" t="s">
        <v>310</v>
      </c>
      <c r="AT169" s="159" t="s">
        <v>89</v>
      </c>
      <c r="AX169" s="14" t="s">
        <v>237</v>
      </c>
      <c r="BD169" s="160" t="e">
        <f>IF(#REF!="základná",J169,0)</f>
        <v>#REF!</v>
      </c>
      <c r="BE169" s="160" t="e">
        <f>IF(#REF!="znížená",J169,0)</f>
        <v>#REF!</v>
      </c>
      <c r="BF169" s="160" t="e">
        <f>IF(#REF!="zákl. prenesená",J169,0)</f>
        <v>#REF!</v>
      </c>
      <c r="BG169" s="160" t="e">
        <f>IF(#REF!="zníž. prenesená",J169,0)</f>
        <v>#REF!</v>
      </c>
      <c r="BH169" s="160" t="e">
        <f>IF(#REF!="nulová",J169,0)</f>
        <v>#REF!</v>
      </c>
      <c r="BI169" s="14" t="s">
        <v>89</v>
      </c>
      <c r="BJ169" s="160">
        <f t="shared" si="9"/>
        <v>0</v>
      </c>
      <c r="BK169" s="14" t="s">
        <v>574</v>
      </c>
      <c r="BL169" s="159" t="s">
        <v>2400</v>
      </c>
    </row>
    <row r="170" spans="1:64" s="2" customFormat="1" ht="21.75" customHeight="1" x14ac:dyDescent="0.2">
      <c r="A170" s="182"/>
      <c r="B170" s="146"/>
      <c r="C170" s="147" t="s">
        <v>347</v>
      </c>
      <c r="D170" s="147" t="s">
        <v>240</v>
      </c>
      <c r="E170" s="148" t="s">
        <v>5151</v>
      </c>
      <c r="F170" s="149" t="s">
        <v>2401</v>
      </c>
      <c r="G170" s="150" t="s">
        <v>307</v>
      </c>
      <c r="H170" s="151">
        <v>65</v>
      </c>
      <c r="I170" s="152"/>
      <c r="J170" s="153">
        <f t="shared" si="5"/>
        <v>0</v>
      </c>
      <c r="K170" s="154"/>
      <c r="L170" s="30"/>
      <c r="M170" s="155" t="s">
        <v>1</v>
      </c>
      <c r="N170" s="54"/>
      <c r="O170" s="157">
        <f t="shared" si="6"/>
        <v>0</v>
      </c>
      <c r="P170" s="157">
        <v>0</v>
      </c>
      <c r="Q170" s="157">
        <f t="shared" si="7"/>
        <v>0</v>
      </c>
      <c r="R170" s="157">
        <v>0</v>
      </c>
      <c r="S170" s="158">
        <f t="shared" si="8"/>
        <v>0</v>
      </c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Q170" s="159" t="s">
        <v>436</v>
      </c>
      <c r="AS170" s="159" t="s">
        <v>240</v>
      </c>
      <c r="AT170" s="159" t="s">
        <v>89</v>
      </c>
      <c r="AX170" s="14" t="s">
        <v>237</v>
      </c>
      <c r="BD170" s="160" t="e">
        <f>IF(#REF!="základná",J170,0)</f>
        <v>#REF!</v>
      </c>
      <c r="BE170" s="160" t="e">
        <f>IF(#REF!="znížená",J170,0)</f>
        <v>#REF!</v>
      </c>
      <c r="BF170" s="160" t="e">
        <f>IF(#REF!="zákl. prenesená",J170,0)</f>
        <v>#REF!</v>
      </c>
      <c r="BG170" s="160" t="e">
        <f>IF(#REF!="zníž. prenesená",J170,0)</f>
        <v>#REF!</v>
      </c>
      <c r="BH170" s="160" t="e">
        <f>IF(#REF!="nulová",J170,0)</f>
        <v>#REF!</v>
      </c>
      <c r="BI170" s="14" t="s">
        <v>89</v>
      </c>
      <c r="BJ170" s="160">
        <f t="shared" si="9"/>
        <v>0</v>
      </c>
      <c r="BK170" s="14" t="s">
        <v>436</v>
      </c>
      <c r="BL170" s="159" t="s">
        <v>2402</v>
      </c>
    </row>
    <row r="171" spans="1:64" s="2" customFormat="1" ht="21.75" customHeight="1" x14ac:dyDescent="0.2">
      <c r="A171" s="182"/>
      <c r="B171" s="146"/>
      <c r="C171" s="161" t="s">
        <v>351</v>
      </c>
      <c r="D171" s="161" t="s">
        <v>310</v>
      </c>
      <c r="E171" s="162" t="s">
        <v>5152</v>
      </c>
      <c r="F171" s="163" t="s">
        <v>2403</v>
      </c>
      <c r="G171" s="164" t="s">
        <v>307</v>
      </c>
      <c r="H171" s="165">
        <v>65</v>
      </c>
      <c r="I171" s="166"/>
      <c r="J171" s="167">
        <f t="shared" si="5"/>
        <v>0</v>
      </c>
      <c r="K171" s="168"/>
      <c r="L171" s="169"/>
      <c r="M171" s="170" t="s">
        <v>1</v>
      </c>
      <c r="N171" s="54"/>
      <c r="O171" s="157">
        <f t="shared" si="6"/>
        <v>0</v>
      </c>
      <c r="P171" s="157">
        <v>5.0000000000000002E-5</v>
      </c>
      <c r="Q171" s="157">
        <f t="shared" si="7"/>
        <v>3.2500000000000003E-3</v>
      </c>
      <c r="R171" s="157">
        <v>0</v>
      </c>
      <c r="S171" s="158">
        <f t="shared" si="8"/>
        <v>0</v>
      </c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Q171" s="159" t="s">
        <v>574</v>
      </c>
      <c r="AS171" s="159" t="s">
        <v>310</v>
      </c>
      <c r="AT171" s="159" t="s">
        <v>89</v>
      </c>
      <c r="AX171" s="14" t="s">
        <v>237</v>
      </c>
      <c r="BD171" s="160" t="e">
        <f>IF(#REF!="základná",J171,0)</f>
        <v>#REF!</v>
      </c>
      <c r="BE171" s="160" t="e">
        <f>IF(#REF!="znížená",J171,0)</f>
        <v>#REF!</v>
      </c>
      <c r="BF171" s="160" t="e">
        <f>IF(#REF!="zákl. prenesená",J171,0)</f>
        <v>#REF!</v>
      </c>
      <c r="BG171" s="160" t="e">
        <f>IF(#REF!="zníž. prenesená",J171,0)</f>
        <v>#REF!</v>
      </c>
      <c r="BH171" s="160" t="e">
        <f>IF(#REF!="nulová",J171,0)</f>
        <v>#REF!</v>
      </c>
      <c r="BI171" s="14" t="s">
        <v>89</v>
      </c>
      <c r="BJ171" s="160">
        <f t="shared" si="9"/>
        <v>0</v>
      </c>
      <c r="BK171" s="14" t="s">
        <v>574</v>
      </c>
      <c r="BL171" s="159" t="s">
        <v>2404</v>
      </c>
    </row>
    <row r="172" spans="1:64" s="2" customFormat="1" ht="21.75" customHeight="1" x14ac:dyDescent="0.2">
      <c r="A172" s="182"/>
      <c r="B172" s="146"/>
      <c r="C172" s="147" t="s">
        <v>354</v>
      </c>
      <c r="D172" s="147" t="s">
        <v>240</v>
      </c>
      <c r="E172" s="148" t="s">
        <v>5153</v>
      </c>
      <c r="F172" s="149" t="s">
        <v>2405</v>
      </c>
      <c r="G172" s="150" t="s">
        <v>307</v>
      </c>
      <c r="H172" s="151">
        <v>4</v>
      </c>
      <c r="I172" s="152"/>
      <c r="J172" s="153">
        <f t="shared" si="5"/>
        <v>0</v>
      </c>
      <c r="K172" s="154"/>
      <c r="L172" s="30"/>
      <c r="M172" s="155" t="s">
        <v>1</v>
      </c>
      <c r="N172" s="54"/>
      <c r="O172" s="157">
        <f t="shared" si="6"/>
        <v>0</v>
      </c>
      <c r="P172" s="157">
        <v>0</v>
      </c>
      <c r="Q172" s="157">
        <f t="shared" si="7"/>
        <v>0</v>
      </c>
      <c r="R172" s="157">
        <v>0</v>
      </c>
      <c r="S172" s="158">
        <f t="shared" si="8"/>
        <v>0</v>
      </c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Q172" s="159" t="s">
        <v>436</v>
      </c>
      <c r="AS172" s="159" t="s">
        <v>240</v>
      </c>
      <c r="AT172" s="159" t="s">
        <v>89</v>
      </c>
      <c r="AX172" s="14" t="s">
        <v>237</v>
      </c>
      <c r="BD172" s="160" t="e">
        <f>IF(#REF!="základná",J172,0)</f>
        <v>#REF!</v>
      </c>
      <c r="BE172" s="160" t="e">
        <f>IF(#REF!="znížená",J172,0)</f>
        <v>#REF!</v>
      </c>
      <c r="BF172" s="160" t="e">
        <f>IF(#REF!="zákl. prenesená",J172,0)</f>
        <v>#REF!</v>
      </c>
      <c r="BG172" s="160" t="e">
        <f>IF(#REF!="zníž. prenesená",J172,0)</f>
        <v>#REF!</v>
      </c>
      <c r="BH172" s="160" t="e">
        <f>IF(#REF!="nulová",J172,0)</f>
        <v>#REF!</v>
      </c>
      <c r="BI172" s="14" t="s">
        <v>89</v>
      </c>
      <c r="BJ172" s="160">
        <f t="shared" si="9"/>
        <v>0</v>
      </c>
      <c r="BK172" s="14" t="s">
        <v>436</v>
      </c>
      <c r="BL172" s="159" t="s">
        <v>2406</v>
      </c>
    </row>
    <row r="173" spans="1:64" s="2" customFormat="1" ht="21.75" customHeight="1" x14ac:dyDescent="0.2">
      <c r="A173" s="182"/>
      <c r="B173" s="146"/>
      <c r="C173" s="161" t="s">
        <v>358</v>
      </c>
      <c r="D173" s="161" t="s">
        <v>310</v>
      </c>
      <c r="E173" s="162" t="s">
        <v>5154</v>
      </c>
      <c r="F173" s="163" t="s">
        <v>2407</v>
      </c>
      <c r="G173" s="164" t="s">
        <v>307</v>
      </c>
      <c r="H173" s="165">
        <v>4</v>
      </c>
      <c r="I173" s="166"/>
      <c r="J173" s="167">
        <f t="shared" si="5"/>
        <v>0</v>
      </c>
      <c r="K173" s="168"/>
      <c r="L173" s="169"/>
      <c r="M173" s="170" t="s">
        <v>1</v>
      </c>
      <c r="N173" s="54"/>
      <c r="O173" s="157">
        <f t="shared" si="6"/>
        <v>0</v>
      </c>
      <c r="P173" s="157">
        <v>2.3000000000000001E-4</v>
      </c>
      <c r="Q173" s="157">
        <f t="shared" si="7"/>
        <v>9.2000000000000003E-4</v>
      </c>
      <c r="R173" s="157">
        <v>0</v>
      </c>
      <c r="S173" s="158">
        <f t="shared" si="8"/>
        <v>0</v>
      </c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Q173" s="159" t="s">
        <v>574</v>
      </c>
      <c r="AS173" s="159" t="s">
        <v>310</v>
      </c>
      <c r="AT173" s="159" t="s">
        <v>89</v>
      </c>
      <c r="AX173" s="14" t="s">
        <v>237</v>
      </c>
      <c r="BD173" s="160" t="e">
        <f>IF(#REF!="základná",J173,0)</f>
        <v>#REF!</v>
      </c>
      <c r="BE173" s="160" t="e">
        <f>IF(#REF!="znížená",J173,0)</f>
        <v>#REF!</v>
      </c>
      <c r="BF173" s="160" t="e">
        <f>IF(#REF!="zákl. prenesená",J173,0)</f>
        <v>#REF!</v>
      </c>
      <c r="BG173" s="160" t="e">
        <f>IF(#REF!="zníž. prenesená",J173,0)</f>
        <v>#REF!</v>
      </c>
      <c r="BH173" s="160" t="e">
        <f>IF(#REF!="nulová",J173,0)</f>
        <v>#REF!</v>
      </c>
      <c r="BI173" s="14" t="s">
        <v>89</v>
      </c>
      <c r="BJ173" s="160">
        <f t="shared" si="9"/>
        <v>0</v>
      </c>
      <c r="BK173" s="14" t="s">
        <v>574</v>
      </c>
      <c r="BL173" s="159" t="s">
        <v>2408</v>
      </c>
    </row>
    <row r="174" spans="1:64" s="2" customFormat="1" ht="21.75" customHeight="1" x14ac:dyDescent="0.2">
      <c r="A174" s="182"/>
      <c r="B174" s="146"/>
      <c r="C174" s="147" t="s">
        <v>361</v>
      </c>
      <c r="D174" s="147" t="s">
        <v>240</v>
      </c>
      <c r="E174" s="148" t="s">
        <v>5155</v>
      </c>
      <c r="F174" s="149" t="s">
        <v>2409</v>
      </c>
      <c r="G174" s="150" t="s">
        <v>307</v>
      </c>
      <c r="H174" s="151">
        <v>14</v>
      </c>
      <c r="I174" s="152"/>
      <c r="J174" s="153">
        <f t="shared" si="5"/>
        <v>0</v>
      </c>
      <c r="K174" s="154"/>
      <c r="L174" s="30"/>
      <c r="M174" s="155" t="s">
        <v>1</v>
      </c>
      <c r="N174" s="54"/>
      <c r="O174" s="157">
        <f t="shared" si="6"/>
        <v>0</v>
      </c>
      <c r="P174" s="157">
        <v>0</v>
      </c>
      <c r="Q174" s="157">
        <f t="shared" si="7"/>
        <v>0</v>
      </c>
      <c r="R174" s="157">
        <v>0</v>
      </c>
      <c r="S174" s="158">
        <f t="shared" si="8"/>
        <v>0</v>
      </c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Q174" s="159" t="s">
        <v>436</v>
      </c>
      <c r="AS174" s="159" t="s">
        <v>240</v>
      </c>
      <c r="AT174" s="159" t="s">
        <v>89</v>
      </c>
      <c r="AX174" s="14" t="s">
        <v>237</v>
      </c>
      <c r="BD174" s="160" t="e">
        <f>IF(#REF!="základná",J174,0)</f>
        <v>#REF!</v>
      </c>
      <c r="BE174" s="160" t="e">
        <f>IF(#REF!="znížená",J174,0)</f>
        <v>#REF!</v>
      </c>
      <c r="BF174" s="160" t="e">
        <f>IF(#REF!="zákl. prenesená",J174,0)</f>
        <v>#REF!</v>
      </c>
      <c r="BG174" s="160" t="e">
        <f>IF(#REF!="zníž. prenesená",J174,0)</f>
        <v>#REF!</v>
      </c>
      <c r="BH174" s="160" t="e">
        <f>IF(#REF!="nulová",J174,0)</f>
        <v>#REF!</v>
      </c>
      <c r="BI174" s="14" t="s">
        <v>89</v>
      </c>
      <c r="BJ174" s="160">
        <f t="shared" si="9"/>
        <v>0</v>
      </c>
      <c r="BK174" s="14" t="s">
        <v>436</v>
      </c>
      <c r="BL174" s="159" t="s">
        <v>2410</v>
      </c>
    </row>
    <row r="175" spans="1:64" s="2" customFormat="1" ht="21.75" customHeight="1" x14ac:dyDescent="0.2">
      <c r="A175" s="182"/>
      <c r="B175" s="146"/>
      <c r="C175" s="161" t="s">
        <v>364</v>
      </c>
      <c r="D175" s="161" t="s">
        <v>310</v>
      </c>
      <c r="E175" s="162" t="s">
        <v>5156</v>
      </c>
      <c r="F175" s="163" t="s">
        <v>2411</v>
      </c>
      <c r="G175" s="164" t="s">
        <v>307</v>
      </c>
      <c r="H175" s="165">
        <v>14</v>
      </c>
      <c r="I175" s="166"/>
      <c r="J175" s="167">
        <f t="shared" si="5"/>
        <v>0</v>
      </c>
      <c r="K175" s="168"/>
      <c r="L175" s="169"/>
      <c r="M175" s="170" t="s">
        <v>1</v>
      </c>
      <c r="N175" s="54"/>
      <c r="O175" s="157">
        <f t="shared" si="6"/>
        <v>0</v>
      </c>
      <c r="P175" s="157">
        <v>1E-4</v>
      </c>
      <c r="Q175" s="157">
        <f t="shared" si="7"/>
        <v>1.4E-3</v>
      </c>
      <c r="R175" s="157">
        <v>0</v>
      </c>
      <c r="S175" s="158">
        <f t="shared" si="8"/>
        <v>0</v>
      </c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Q175" s="159" t="s">
        <v>574</v>
      </c>
      <c r="AS175" s="159" t="s">
        <v>310</v>
      </c>
      <c r="AT175" s="159" t="s">
        <v>89</v>
      </c>
      <c r="AX175" s="14" t="s">
        <v>237</v>
      </c>
      <c r="BD175" s="160" t="e">
        <f>IF(#REF!="základná",J175,0)</f>
        <v>#REF!</v>
      </c>
      <c r="BE175" s="160" t="e">
        <f>IF(#REF!="znížená",J175,0)</f>
        <v>#REF!</v>
      </c>
      <c r="BF175" s="160" t="e">
        <f>IF(#REF!="zákl. prenesená",J175,0)</f>
        <v>#REF!</v>
      </c>
      <c r="BG175" s="160" t="e">
        <f>IF(#REF!="zníž. prenesená",J175,0)</f>
        <v>#REF!</v>
      </c>
      <c r="BH175" s="160" t="e">
        <f>IF(#REF!="nulová",J175,0)</f>
        <v>#REF!</v>
      </c>
      <c r="BI175" s="14" t="s">
        <v>89</v>
      </c>
      <c r="BJ175" s="160">
        <f t="shared" si="9"/>
        <v>0</v>
      </c>
      <c r="BK175" s="14" t="s">
        <v>574</v>
      </c>
      <c r="BL175" s="159" t="s">
        <v>2412</v>
      </c>
    </row>
    <row r="176" spans="1:64" s="2" customFormat="1" ht="21.75" customHeight="1" x14ac:dyDescent="0.2">
      <c r="A176" s="182"/>
      <c r="B176" s="146"/>
      <c r="C176" s="147" t="s">
        <v>367</v>
      </c>
      <c r="D176" s="147" t="s">
        <v>240</v>
      </c>
      <c r="E176" s="148" t="s">
        <v>5157</v>
      </c>
      <c r="F176" s="149" t="s">
        <v>2413</v>
      </c>
      <c r="G176" s="150" t="s">
        <v>307</v>
      </c>
      <c r="H176" s="151">
        <v>22</v>
      </c>
      <c r="I176" s="152"/>
      <c r="J176" s="153">
        <f t="shared" si="5"/>
        <v>0</v>
      </c>
      <c r="K176" s="154"/>
      <c r="L176" s="30"/>
      <c r="M176" s="155" t="s">
        <v>1</v>
      </c>
      <c r="N176" s="54"/>
      <c r="O176" s="157">
        <f t="shared" si="6"/>
        <v>0</v>
      </c>
      <c r="P176" s="157">
        <v>0</v>
      </c>
      <c r="Q176" s="157">
        <f t="shared" si="7"/>
        <v>0</v>
      </c>
      <c r="R176" s="157">
        <v>0</v>
      </c>
      <c r="S176" s="158">
        <f t="shared" si="8"/>
        <v>0</v>
      </c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Q176" s="159" t="s">
        <v>436</v>
      </c>
      <c r="AS176" s="159" t="s">
        <v>240</v>
      </c>
      <c r="AT176" s="159" t="s">
        <v>89</v>
      </c>
      <c r="AX176" s="14" t="s">
        <v>237</v>
      </c>
      <c r="BD176" s="160" t="e">
        <f>IF(#REF!="základná",J176,0)</f>
        <v>#REF!</v>
      </c>
      <c r="BE176" s="160" t="e">
        <f>IF(#REF!="znížená",J176,0)</f>
        <v>#REF!</v>
      </c>
      <c r="BF176" s="160" t="e">
        <f>IF(#REF!="zákl. prenesená",J176,0)</f>
        <v>#REF!</v>
      </c>
      <c r="BG176" s="160" t="e">
        <f>IF(#REF!="zníž. prenesená",J176,0)</f>
        <v>#REF!</v>
      </c>
      <c r="BH176" s="160" t="e">
        <f>IF(#REF!="nulová",J176,0)</f>
        <v>#REF!</v>
      </c>
      <c r="BI176" s="14" t="s">
        <v>89</v>
      </c>
      <c r="BJ176" s="160">
        <f t="shared" si="9"/>
        <v>0</v>
      </c>
      <c r="BK176" s="14" t="s">
        <v>436</v>
      </c>
      <c r="BL176" s="159" t="s">
        <v>2414</v>
      </c>
    </row>
    <row r="177" spans="1:64" s="2" customFormat="1" ht="16.5" customHeight="1" x14ac:dyDescent="0.2">
      <c r="A177" s="182"/>
      <c r="B177" s="146"/>
      <c r="C177" s="161" t="s">
        <v>370</v>
      </c>
      <c r="D177" s="161" t="s">
        <v>310</v>
      </c>
      <c r="E177" s="162" t="s">
        <v>5158</v>
      </c>
      <c r="F177" s="163" t="s">
        <v>2415</v>
      </c>
      <c r="G177" s="164" t="s">
        <v>307</v>
      </c>
      <c r="H177" s="165">
        <v>22</v>
      </c>
      <c r="I177" s="166"/>
      <c r="J177" s="167">
        <f t="shared" si="5"/>
        <v>0</v>
      </c>
      <c r="K177" s="168"/>
      <c r="L177" s="169"/>
      <c r="M177" s="170" t="s">
        <v>1</v>
      </c>
      <c r="N177" s="54"/>
      <c r="O177" s="157">
        <f t="shared" si="6"/>
        <v>0</v>
      </c>
      <c r="P177" s="157">
        <v>1.6000000000000001E-4</v>
      </c>
      <c r="Q177" s="157">
        <f t="shared" si="7"/>
        <v>3.5200000000000001E-3</v>
      </c>
      <c r="R177" s="157">
        <v>0</v>
      </c>
      <c r="S177" s="158">
        <f t="shared" si="8"/>
        <v>0</v>
      </c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Q177" s="159" t="s">
        <v>574</v>
      </c>
      <c r="AS177" s="159" t="s">
        <v>310</v>
      </c>
      <c r="AT177" s="159" t="s">
        <v>89</v>
      </c>
      <c r="AX177" s="14" t="s">
        <v>237</v>
      </c>
      <c r="BD177" s="160" t="e">
        <f>IF(#REF!="základná",J177,0)</f>
        <v>#REF!</v>
      </c>
      <c r="BE177" s="160" t="e">
        <f>IF(#REF!="znížená",J177,0)</f>
        <v>#REF!</v>
      </c>
      <c r="BF177" s="160" t="e">
        <f>IF(#REF!="zákl. prenesená",J177,0)</f>
        <v>#REF!</v>
      </c>
      <c r="BG177" s="160" t="e">
        <f>IF(#REF!="zníž. prenesená",J177,0)</f>
        <v>#REF!</v>
      </c>
      <c r="BH177" s="160" t="e">
        <f>IF(#REF!="nulová",J177,0)</f>
        <v>#REF!</v>
      </c>
      <c r="BI177" s="14" t="s">
        <v>89</v>
      </c>
      <c r="BJ177" s="160">
        <f t="shared" si="9"/>
        <v>0</v>
      </c>
      <c r="BK177" s="14" t="s">
        <v>574</v>
      </c>
      <c r="BL177" s="159" t="s">
        <v>2416</v>
      </c>
    </row>
    <row r="178" spans="1:64" s="2" customFormat="1" ht="21.75" customHeight="1" x14ac:dyDescent="0.2">
      <c r="A178" s="182"/>
      <c r="B178" s="146"/>
      <c r="C178" s="147" t="s">
        <v>374</v>
      </c>
      <c r="D178" s="147" t="s">
        <v>240</v>
      </c>
      <c r="E178" s="148" t="s">
        <v>5159</v>
      </c>
      <c r="F178" s="149" t="s">
        <v>1718</v>
      </c>
      <c r="G178" s="150" t="s">
        <v>307</v>
      </c>
      <c r="H178" s="151">
        <v>82</v>
      </c>
      <c r="I178" s="152"/>
      <c r="J178" s="153">
        <f t="shared" si="5"/>
        <v>0</v>
      </c>
      <c r="K178" s="154"/>
      <c r="L178" s="30"/>
      <c r="M178" s="155" t="s">
        <v>1</v>
      </c>
      <c r="N178" s="54"/>
      <c r="O178" s="157">
        <f t="shared" si="6"/>
        <v>0</v>
      </c>
      <c r="P178" s="157">
        <v>0</v>
      </c>
      <c r="Q178" s="157">
        <f t="shared" si="7"/>
        <v>0</v>
      </c>
      <c r="R178" s="157">
        <v>0</v>
      </c>
      <c r="S178" s="158">
        <f t="shared" si="8"/>
        <v>0</v>
      </c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Q178" s="159" t="s">
        <v>436</v>
      </c>
      <c r="AS178" s="159" t="s">
        <v>240</v>
      </c>
      <c r="AT178" s="159" t="s">
        <v>89</v>
      </c>
      <c r="AX178" s="14" t="s">
        <v>237</v>
      </c>
      <c r="BD178" s="160" t="e">
        <f>IF(#REF!="základná",J178,0)</f>
        <v>#REF!</v>
      </c>
      <c r="BE178" s="160" t="e">
        <f>IF(#REF!="znížená",J178,0)</f>
        <v>#REF!</v>
      </c>
      <c r="BF178" s="160" t="e">
        <f>IF(#REF!="zákl. prenesená",J178,0)</f>
        <v>#REF!</v>
      </c>
      <c r="BG178" s="160" t="e">
        <f>IF(#REF!="zníž. prenesená",J178,0)</f>
        <v>#REF!</v>
      </c>
      <c r="BH178" s="160" t="e">
        <f>IF(#REF!="nulová",J178,0)</f>
        <v>#REF!</v>
      </c>
      <c r="BI178" s="14" t="s">
        <v>89</v>
      </c>
      <c r="BJ178" s="160">
        <f t="shared" si="9"/>
        <v>0</v>
      </c>
      <c r="BK178" s="14" t="s">
        <v>436</v>
      </c>
      <c r="BL178" s="159" t="s">
        <v>2417</v>
      </c>
    </row>
    <row r="179" spans="1:64" s="2" customFormat="1" ht="21.75" customHeight="1" x14ac:dyDescent="0.2">
      <c r="A179" s="182"/>
      <c r="B179" s="146"/>
      <c r="C179" s="147" t="s">
        <v>378</v>
      </c>
      <c r="D179" s="147" t="s">
        <v>240</v>
      </c>
      <c r="E179" s="148" t="s">
        <v>5160</v>
      </c>
      <c r="F179" s="149" t="s">
        <v>2418</v>
      </c>
      <c r="G179" s="150" t="s">
        <v>376</v>
      </c>
      <c r="H179" s="151">
        <v>66</v>
      </c>
      <c r="I179" s="152"/>
      <c r="J179" s="153">
        <f t="shared" si="5"/>
        <v>0</v>
      </c>
      <c r="K179" s="154"/>
      <c r="L179" s="30"/>
      <c r="M179" s="155" t="s">
        <v>1</v>
      </c>
      <c r="N179" s="54"/>
      <c r="O179" s="157">
        <f t="shared" si="6"/>
        <v>0</v>
      </c>
      <c r="P179" s="157">
        <v>0</v>
      </c>
      <c r="Q179" s="157">
        <f t="shared" si="7"/>
        <v>0</v>
      </c>
      <c r="R179" s="157">
        <v>0</v>
      </c>
      <c r="S179" s="158">
        <f t="shared" si="8"/>
        <v>0</v>
      </c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Q179" s="159" t="s">
        <v>436</v>
      </c>
      <c r="AS179" s="159" t="s">
        <v>240</v>
      </c>
      <c r="AT179" s="159" t="s">
        <v>89</v>
      </c>
      <c r="AX179" s="14" t="s">
        <v>237</v>
      </c>
      <c r="BD179" s="160" t="e">
        <f>IF(#REF!="základná",J179,0)</f>
        <v>#REF!</v>
      </c>
      <c r="BE179" s="160" t="e">
        <f>IF(#REF!="znížená",J179,0)</f>
        <v>#REF!</v>
      </c>
      <c r="BF179" s="160" t="e">
        <f>IF(#REF!="zákl. prenesená",J179,0)</f>
        <v>#REF!</v>
      </c>
      <c r="BG179" s="160" t="e">
        <f>IF(#REF!="zníž. prenesená",J179,0)</f>
        <v>#REF!</v>
      </c>
      <c r="BH179" s="160" t="e">
        <f>IF(#REF!="nulová",J179,0)</f>
        <v>#REF!</v>
      </c>
      <c r="BI179" s="14" t="s">
        <v>89</v>
      </c>
      <c r="BJ179" s="160">
        <f t="shared" si="9"/>
        <v>0</v>
      </c>
      <c r="BK179" s="14" t="s">
        <v>436</v>
      </c>
      <c r="BL179" s="159" t="s">
        <v>2419</v>
      </c>
    </row>
    <row r="180" spans="1:64" s="2" customFormat="1" ht="33" customHeight="1" x14ac:dyDescent="0.2">
      <c r="A180" s="182"/>
      <c r="B180" s="146"/>
      <c r="C180" s="161" t="s">
        <v>381</v>
      </c>
      <c r="D180" s="161" t="s">
        <v>310</v>
      </c>
      <c r="E180" s="162" t="s">
        <v>5161</v>
      </c>
      <c r="F180" s="163" t="s">
        <v>2420</v>
      </c>
      <c r="G180" s="164" t="s">
        <v>376</v>
      </c>
      <c r="H180" s="165">
        <v>10</v>
      </c>
      <c r="I180" s="166"/>
      <c r="J180" s="167">
        <f t="shared" si="5"/>
        <v>0</v>
      </c>
      <c r="K180" s="168"/>
      <c r="L180" s="169"/>
      <c r="M180" s="170" t="s">
        <v>1</v>
      </c>
      <c r="N180" s="54"/>
      <c r="O180" s="157">
        <f t="shared" si="6"/>
        <v>0</v>
      </c>
      <c r="P180" s="157">
        <v>5.1000000000000004E-4</v>
      </c>
      <c r="Q180" s="157">
        <f t="shared" si="7"/>
        <v>5.1000000000000004E-3</v>
      </c>
      <c r="R180" s="157">
        <v>0</v>
      </c>
      <c r="S180" s="158">
        <f t="shared" si="8"/>
        <v>0</v>
      </c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Q180" s="159" t="s">
        <v>700</v>
      </c>
      <c r="AS180" s="159" t="s">
        <v>310</v>
      </c>
      <c r="AT180" s="159" t="s">
        <v>89</v>
      </c>
      <c r="AX180" s="14" t="s">
        <v>237</v>
      </c>
      <c r="BD180" s="160" t="e">
        <f>IF(#REF!="základná",J180,0)</f>
        <v>#REF!</v>
      </c>
      <c r="BE180" s="160" t="e">
        <f>IF(#REF!="znížená",J180,0)</f>
        <v>#REF!</v>
      </c>
      <c r="BF180" s="160" t="e">
        <f>IF(#REF!="zákl. prenesená",J180,0)</f>
        <v>#REF!</v>
      </c>
      <c r="BG180" s="160" t="e">
        <f>IF(#REF!="zníž. prenesená",J180,0)</f>
        <v>#REF!</v>
      </c>
      <c r="BH180" s="160" t="e">
        <f>IF(#REF!="nulová",J180,0)</f>
        <v>#REF!</v>
      </c>
      <c r="BI180" s="14" t="s">
        <v>89</v>
      </c>
      <c r="BJ180" s="160">
        <f t="shared" si="9"/>
        <v>0</v>
      </c>
      <c r="BK180" s="14" t="s">
        <v>436</v>
      </c>
      <c r="BL180" s="159" t="s">
        <v>2421</v>
      </c>
    </row>
    <row r="181" spans="1:64" s="2" customFormat="1" ht="33" customHeight="1" x14ac:dyDescent="0.2">
      <c r="A181" s="182"/>
      <c r="B181" s="146"/>
      <c r="C181" s="161" t="s">
        <v>384</v>
      </c>
      <c r="D181" s="161" t="s">
        <v>310</v>
      </c>
      <c r="E181" s="162" t="s">
        <v>5162</v>
      </c>
      <c r="F181" s="163" t="s">
        <v>2422</v>
      </c>
      <c r="G181" s="164" t="s">
        <v>376</v>
      </c>
      <c r="H181" s="165">
        <v>39</v>
      </c>
      <c r="I181" s="166"/>
      <c r="J181" s="167">
        <f t="shared" si="5"/>
        <v>0</v>
      </c>
      <c r="K181" s="168"/>
      <c r="L181" s="169"/>
      <c r="M181" s="170" t="s">
        <v>1</v>
      </c>
      <c r="N181" s="54"/>
      <c r="O181" s="157">
        <f t="shared" si="6"/>
        <v>0</v>
      </c>
      <c r="P181" s="157">
        <v>5.1000000000000004E-4</v>
      </c>
      <c r="Q181" s="157">
        <f t="shared" si="7"/>
        <v>1.9890000000000001E-2</v>
      </c>
      <c r="R181" s="157">
        <v>0</v>
      </c>
      <c r="S181" s="158">
        <f t="shared" si="8"/>
        <v>0</v>
      </c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Q181" s="159" t="s">
        <v>700</v>
      </c>
      <c r="AS181" s="159" t="s">
        <v>310</v>
      </c>
      <c r="AT181" s="159" t="s">
        <v>89</v>
      </c>
      <c r="AX181" s="14" t="s">
        <v>237</v>
      </c>
      <c r="BD181" s="160" t="e">
        <f>IF(#REF!="základná",J181,0)</f>
        <v>#REF!</v>
      </c>
      <c r="BE181" s="160" t="e">
        <f>IF(#REF!="znížená",J181,0)</f>
        <v>#REF!</v>
      </c>
      <c r="BF181" s="160" t="e">
        <f>IF(#REF!="zákl. prenesená",J181,0)</f>
        <v>#REF!</v>
      </c>
      <c r="BG181" s="160" t="e">
        <f>IF(#REF!="zníž. prenesená",J181,0)</f>
        <v>#REF!</v>
      </c>
      <c r="BH181" s="160" t="e">
        <f>IF(#REF!="nulová",J181,0)</f>
        <v>#REF!</v>
      </c>
      <c r="BI181" s="14" t="s">
        <v>89</v>
      </c>
      <c r="BJ181" s="160">
        <f t="shared" si="9"/>
        <v>0</v>
      </c>
      <c r="BK181" s="14" t="s">
        <v>436</v>
      </c>
      <c r="BL181" s="159" t="s">
        <v>2423</v>
      </c>
    </row>
    <row r="182" spans="1:64" s="2" customFormat="1" ht="33" customHeight="1" x14ac:dyDescent="0.2">
      <c r="A182" s="182"/>
      <c r="B182" s="146"/>
      <c r="C182" s="161" t="s">
        <v>387</v>
      </c>
      <c r="D182" s="161" t="s">
        <v>310</v>
      </c>
      <c r="E182" s="162" t="s">
        <v>5163</v>
      </c>
      <c r="F182" s="163" t="s">
        <v>2424</v>
      </c>
      <c r="G182" s="164" t="s">
        <v>376</v>
      </c>
      <c r="H182" s="165">
        <v>8</v>
      </c>
      <c r="I182" s="166"/>
      <c r="J182" s="167">
        <f t="shared" si="5"/>
        <v>0</v>
      </c>
      <c r="K182" s="168"/>
      <c r="L182" s="169"/>
      <c r="M182" s="170" t="s">
        <v>1</v>
      </c>
      <c r="N182" s="54"/>
      <c r="O182" s="157">
        <f t="shared" si="6"/>
        <v>0</v>
      </c>
      <c r="P182" s="157">
        <v>5.1000000000000004E-4</v>
      </c>
      <c r="Q182" s="157">
        <f t="shared" si="7"/>
        <v>4.0800000000000003E-3</v>
      </c>
      <c r="R182" s="157">
        <v>0</v>
      </c>
      <c r="S182" s="158">
        <f t="shared" si="8"/>
        <v>0</v>
      </c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Q182" s="159" t="s">
        <v>700</v>
      </c>
      <c r="AS182" s="159" t="s">
        <v>310</v>
      </c>
      <c r="AT182" s="159" t="s">
        <v>89</v>
      </c>
      <c r="AX182" s="14" t="s">
        <v>237</v>
      </c>
      <c r="BD182" s="160" t="e">
        <f>IF(#REF!="základná",J182,0)</f>
        <v>#REF!</v>
      </c>
      <c r="BE182" s="160" t="e">
        <f>IF(#REF!="znížená",J182,0)</f>
        <v>#REF!</v>
      </c>
      <c r="BF182" s="160" t="e">
        <f>IF(#REF!="zákl. prenesená",J182,0)</f>
        <v>#REF!</v>
      </c>
      <c r="BG182" s="160" t="e">
        <f>IF(#REF!="zníž. prenesená",J182,0)</f>
        <v>#REF!</v>
      </c>
      <c r="BH182" s="160" t="e">
        <f>IF(#REF!="nulová",J182,0)</f>
        <v>#REF!</v>
      </c>
      <c r="BI182" s="14" t="s">
        <v>89</v>
      </c>
      <c r="BJ182" s="160">
        <f t="shared" si="9"/>
        <v>0</v>
      </c>
      <c r="BK182" s="14" t="s">
        <v>436</v>
      </c>
      <c r="BL182" s="159" t="s">
        <v>2425</v>
      </c>
    </row>
    <row r="183" spans="1:64" s="2" customFormat="1" ht="33" customHeight="1" x14ac:dyDescent="0.2">
      <c r="A183" s="182"/>
      <c r="B183" s="146"/>
      <c r="C183" s="161" t="s">
        <v>390</v>
      </c>
      <c r="D183" s="161" t="s">
        <v>310</v>
      </c>
      <c r="E183" s="162" t="s">
        <v>5164</v>
      </c>
      <c r="F183" s="163" t="s">
        <v>2426</v>
      </c>
      <c r="G183" s="164" t="s">
        <v>376</v>
      </c>
      <c r="H183" s="165">
        <v>9</v>
      </c>
      <c r="I183" s="166"/>
      <c r="J183" s="167">
        <f t="shared" si="5"/>
        <v>0</v>
      </c>
      <c r="K183" s="168"/>
      <c r="L183" s="169"/>
      <c r="M183" s="170" t="s">
        <v>1</v>
      </c>
      <c r="N183" s="54"/>
      <c r="O183" s="157">
        <f t="shared" si="6"/>
        <v>0</v>
      </c>
      <c r="P183" s="157">
        <v>5.1000000000000004E-4</v>
      </c>
      <c r="Q183" s="157">
        <f t="shared" si="7"/>
        <v>4.5900000000000003E-3</v>
      </c>
      <c r="R183" s="157">
        <v>0</v>
      </c>
      <c r="S183" s="158">
        <f t="shared" si="8"/>
        <v>0</v>
      </c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Q183" s="159" t="s">
        <v>700</v>
      </c>
      <c r="AS183" s="159" t="s">
        <v>310</v>
      </c>
      <c r="AT183" s="159" t="s">
        <v>89</v>
      </c>
      <c r="AX183" s="14" t="s">
        <v>237</v>
      </c>
      <c r="BD183" s="160" t="e">
        <f>IF(#REF!="základná",J183,0)</f>
        <v>#REF!</v>
      </c>
      <c r="BE183" s="160" t="e">
        <f>IF(#REF!="znížená",J183,0)</f>
        <v>#REF!</v>
      </c>
      <c r="BF183" s="160" t="e">
        <f>IF(#REF!="zákl. prenesená",J183,0)</f>
        <v>#REF!</v>
      </c>
      <c r="BG183" s="160" t="e">
        <f>IF(#REF!="zníž. prenesená",J183,0)</f>
        <v>#REF!</v>
      </c>
      <c r="BH183" s="160" t="e">
        <f>IF(#REF!="nulová",J183,0)</f>
        <v>#REF!</v>
      </c>
      <c r="BI183" s="14" t="s">
        <v>89</v>
      </c>
      <c r="BJ183" s="160">
        <f t="shared" si="9"/>
        <v>0</v>
      </c>
      <c r="BK183" s="14" t="s">
        <v>436</v>
      </c>
      <c r="BL183" s="159" t="s">
        <v>2427</v>
      </c>
    </row>
    <row r="184" spans="1:64" s="2" customFormat="1" ht="21.75" customHeight="1" x14ac:dyDescent="0.2">
      <c r="A184" s="182"/>
      <c r="B184" s="146"/>
      <c r="C184" s="147" t="s">
        <v>244</v>
      </c>
      <c r="D184" s="147" t="s">
        <v>240</v>
      </c>
      <c r="E184" s="148" t="s">
        <v>5165</v>
      </c>
      <c r="F184" s="149" t="s">
        <v>1736</v>
      </c>
      <c r="G184" s="150" t="s">
        <v>307</v>
      </c>
      <c r="H184" s="151">
        <v>84</v>
      </c>
      <c r="I184" s="152"/>
      <c r="J184" s="153">
        <f t="shared" si="5"/>
        <v>0</v>
      </c>
      <c r="K184" s="154"/>
      <c r="L184" s="30"/>
      <c r="M184" s="155" t="s">
        <v>1</v>
      </c>
      <c r="N184" s="54"/>
      <c r="O184" s="157">
        <f t="shared" ref="O184:O215" si="10">N184*H184</f>
        <v>0</v>
      </c>
      <c r="P184" s="157">
        <v>0</v>
      </c>
      <c r="Q184" s="157">
        <f t="shared" ref="Q184:Q215" si="11">P184*H184</f>
        <v>0</v>
      </c>
      <c r="R184" s="157">
        <v>0</v>
      </c>
      <c r="S184" s="158">
        <f t="shared" ref="S184:S215" si="12">R184*H184</f>
        <v>0</v>
      </c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Q184" s="159" t="s">
        <v>436</v>
      </c>
      <c r="AS184" s="159" t="s">
        <v>240</v>
      </c>
      <c r="AT184" s="159" t="s">
        <v>89</v>
      </c>
      <c r="AX184" s="14" t="s">
        <v>237</v>
      </c>
      <c r="BD184" s="160" t="e">
        <f>IF(#REF!="základná",J184,0)</f>
        <v>#REF!</v>
      </c>
      <c r="BE184" s="160" t="e">
        <f>IF(#REF!="znížená",J184,0)</f>
        <v>#REF!</v>
      </c>
      <c r="BF184" s="160" t="e">
        <f>IF(#REF!="zákl. prenesená",J184,0)</f>
        <v>#REF!</v>
      </c>
      <c r="BG184" s="160" t="e">
        <f>IF(#REF!="zníž. prenesená",J184,0)</f>
        <v>#REF!</v>
      </c>
      <c r="BH184" s="160" t="e">
        <f>IF(#REF!="nulová",J184,0)</f>
        <v>#REF!</v>
      </c>
      <c r="BI184" s="14" t="s">
        <v>89</v>
      </c>
      <c r="BJ184" s="160">
        <f t="shared" ref="BJ184:BJ215" si="13">ROUND(I184*H184,2)</f>
        <v>0</v>
      </c>
      <c r="BK184" s="14" t="s">
        <v>436</v>
      </c>
      <c r="BL184" s="159" t="s">
        <v>2428</v>
      </c>
    </row>
    <row r="185" spans="1:64" s="2" customFormat="1" ht="21.75" customHeight="1" x14ac:dyDescent="0.2">
      <c r="A185" s="182"/>
      <c r="B185" s="146"/>
      <c r="C185" s="147" t="s">
        <v>394</v>
      </c>
      <c r="D185" s="147" t="s">
        <v>240</v>
      </c>
      <c r="E185" s="148" t="s">
        <v>5166</v>
      </c>
      <c r="F185" s="149" t="s">
        <v>2429</v>
      </c>
      <c r="G185" s="150" t="s">
        <v>307</v>
      </c>
      <c r="H185" s="151">
        <v>10</v>
      </c>
      <c r="I185" s="152"/>
      <c r="J185" s="153">
        <f t="shared" si="5"/>
        <v>0</v>
      </c>
      <c r="K185" s="154"/>
      <c r="L185" s="30"/>
      <c r="M185" s="155" t="s">
        <v>1</v>
      </c>
      <c r="N185" s="54"/>
      <c r="O185" s="157">
        <f t="shared" si="10"/>
        <v>0</v>
      </c>
      <c r="P185" s="157">
        <v>0</v>
      </c>
      <c r="Q185" s="157">
        <f t="shared" si="11"/>
        <v>0</v>
      </c>
      <c r="R185" s="157">
        <v>0</v>
      </c>
      <c r="S185" s="158">
        <f t="shared" si="12"/>
        <v>0</v>
      </c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Q185" s="159" t="s">
        <v>436</v>
      </c>
      <c r="AS185" s="159" t="s">
        <v>240</v>
      </c>
      <c r="AT185" s="159" t="s">
        <v>89</v>
      </c>
      <c r="AX185" s="14" t="s">
        <v>237</v>
      </c>
      <c r="BD185" s="160" t="e">
        <f>IF(#REF!="základná",J185,0)</f>
        <v>#REF!</v>
      </c>
      <c r="BE185" s="160" t="e">
        <f>IF(#REF!="znížená",J185,0)</f>
        <v>#REF!</v>
      </c>
      <c r="BF185" s="160" t="e">
        <f>IF(#REF!="zákl. prenesená",J185,0)</f>
        <v>#REF!</v>
      </c>
      <c r="BG185" s="160" t="e">
        <f>IF(#REF!="zníž. prenesená",J185,0)</f>
        <v>#REF!</v>
      </c>
      <c r="BH185" s="160" t="e">
        <f>IF(#REF!="nulová",J185,0)</f>
        <v>#REF!</v>
      </c>
      <c r="BI185" s="14" t="s">
        <v>89</v>
      </c>
      <c r="BJ185" s="160">
        <f t="shared" si="13"/>
        <v>0</v>
      </c>
      <c r="BK185" s="14" t="s">
        <v>436</v>
      </c>
      <c r="BL185" s="159" t="s">
        <v>2430</v>
      </c>
    </row>
    <row r="186" spans="1:64" s="2" customFormat="1" ht="16.5" customHeight="1" x14ac:dyDescent="0.2">
      <c r="A186" s="182"/>
      <c r="B186" s="146"/>
      <c r="C186" s="161" t="s">
        <v>246</v>
      </c>
      <c r="D186" s="161" t="s">
        <v>310</v>
      </c>
      <c r="E186" s="162" t="s">
        <v>5167</v>
      </c>
      <c r="F186" s="163" t="s">
        <v>2431</v>
      </c>
      <c r="G186" s="164" t="s">
        <v>307</v>
      </c>
      <c r="H186" s="165">
        <v>10</v>
      </c>
      <c r="I186" s="166"/>
      <c r="J186" s="167">
        <f t="shared" si="5"/>
        <v>0</v>
      </c>
      <c r="K186" s="168"/>
      <c r="L186" s="169"/>
      <c r="M186" s="170" t="s">
        <v>1</v>
      </c>
      <c r="N186" s="54"/>
      <c r="O186" s="157">
        <f t="shared" si="10"/>
        <v>0</v>
      </c>
      <c r="P186" s="157">
        <v>1E-4</v>
      </c>
      <c r="Q186" s="157">
        <f t="shared" si="11"/>
        <v>1E-3</v>
      </c>
      <c r="R186" s="157">
        <v>0</v>
      </c>
      <c r="S186" s="158">
        <f t="shared" si="12"/>
        <v>0</v>
      </c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Q186" s="159" t="s">
        <v>574</v>
      </c>
      <c r="AS186" s="159" t="s">
        <v>310</v>
      </c>
      <c r="AT186" s="159" t="s">
        <v>89</v>
      </c>
      <c r="AX186" s="14" t="s">
        <v>237</v>
      </c>
      <c r="BD186" s="160" t="e">
        <f>IF(#REF!="základná",J186,0)</f>
        <v>#REF!</v>
      </c>
      <c r="BE186" s="160" t="e">
        <f>IF(#REF!="znížená",J186,0)</f>
        <v>#REF!</v>
      </c>
      <c r="BF186" s="160" t="e">
        <f>IF(#REF!="zákl. prenesená",J186,0)</f>
        <v>#REF!</v>
      </c>
      <c r="BG186" s="160" t="e">
        <f>IF(#REF!="zníž. prenesená",J186,0)</f>
        <v>#REF!</v>
      </c>
      <c r="BH186" s="160" t="e">
        <f>IF(#REF!="nulová",J186,0)</f>
        <v>#REF!</v>
      </c>
      <c r="BI186" s="14" t="s">
        <v>89</v>
      </c>
      <c r="BJ186" s="160">
        <f t="shared" si="13"/>
        <v>0</v>
      </c>
      <c r="BK186" s="14" t="s">
        <v>574</v>
      </c>
      <c r="BL186" s="159" t="s">
        <v>2432</v>
      </c>
    </row>
    <row r="187" spans="1:64" s="2" customFormat="1" ht="21.75" customHeight="1" x14ac:dyDescent="0.2">
      <c r="A187" s="182"/>
      <c r="B187" s="146"/>
      <c r="C187" s="147" t="s">
        <v>399</v>
      </c>
      <c r="D187" s="147" t="s">
        <v>240</v>
      </c>
      <c r="E187" s="148" t="s">
        <v>5168</v>
      </c>
      <c r="F187" s="149" t="s">
        <v>2433</v>
      </c>
      <c r="G187" s="150" t="s">
        <v>307</v>
      </c>
      <c r="H187" s="151">
        <v>1</v>
      </c>
      <c r="I187" s="152"/>
      <c r="J187" s="153">
        <f t="shared" si="5"/>
        <v>0</v>
      </c>
      <c r="K187" s="154"/>
      <c r="L187" s="30"/>
      <c r="M187" s="155" t="s">
        <v>1</v>
      </c>
      <c r="N187" s="54"/>
      <c r="O187" s="157">
        <f t="shared" si="10"/>
        <v>0</v>
      </c>
      <c r="P187" s="157">
        <v>0</v>
      </c>
      <c r="Q187" s="157">
        <f t="shared" si="11"/>
        <v>0</v>
      </c>
      <c r="R187" s="157">
        <v>0</v>
      </c>
      <c r="S187" s="158">
        <f t="shared" si="12"/>
        <v>0</v>
      </c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Q187" s="159" t="s">
        <v>436</v>
      </c>
      <c r="AS187" s="159" t="s">
        <v>240</v>
      </c>
      <c r="AT187" s="159" t="s">
        <v>89</v>
      </c>
      <c r="AX187" s="14" t="s">
        <v>237</v>
      </c>
      <c r="BD187" s="160" t="e">
        <f>IF(#REF!="základná",J187,0)</f>
        <v>#REF!</v>
      </c>
      <c r="BE187" s="160" t="e">
        <f>IF(#REF!="znížená",J187,0)</f>
        <v>#REF!</v>
      </c>
      <c r="BF187" s="160" t="e">
        <f>IF(#REF!="zákl. prenesená",J187,0)</f>
        <v>#REF!</v>
      </c>
      <c r="BG187" s="160" t="e">
        <f>IF(#REF!="zníž. prenesená",J187,0)</f>
        <v>#REF!</v>
      </c>
      <c r="BH187" s="160" t="e">
        <f>IF(#REF!="nulová",J187,0)</f>
        <v>#REF!</v>
      </c>
      <c r="BI187" s="14" t="s">
        <v>89</v>
      </c>
      <c r="BJ187" s="160">
        <f t="shared" si="13"/>
        <v>0</v>
      </c>
      <c r="BK187" s="14" t="s">
        <v>436</v>
      </c>
      <c r="BL187" s="159" t="s">
        <v>2434</v>
      </c>
    </row>
    <row r="188" spans="1:64" s="2" customFormat="1" ht="21.75" customHeight="1" x14ac:dyDescent="0.2">
      <c r="A188" s="182"/>
      <c r="B188" s="146"/>
      <c r="C188" s="161" t="s">
        <v>249</v>
      </c>
      <c r="D188" s="161" t="s">
        <v>310</v>
      </c>
      <c r="E188" s="162" t="s">
        <v>5169</v>
      </c>
      <c r="F188" s="163" t="s">
        <v>2435</v>
      </c>
      <c r="G188" s="164" t="s">
        <v>307</v>
      </c>
      <c r="H188" s="165">
        <v>1</v>
      </c>
      <c r="I188" s="166"/>
      <c r="J188" s="167">
        <f t="shared" si="5"/>
        <v>0</v>
      </c>
      <c r="K188" s="168"/>
      <c r="L188" s="169"/>
      <c r="M188" s="170" t="s">
        <v>1</v>
      </c>
      <c r="N188" s="54"/>
      <c r="O188" s="157">
        <f t="shared" si="10"/>
        <v>0</v>
      </c>
      <c r="P188" s="157">
        <v>1.2E-4</v>
      </c>
      <c r="Q188" s="157">
        <f t="shared" si="11"/>
        <v>1.2E-4</v>
      </c>
      <c r="R188" s="157">
        <v>0</v>
      </c>
      <c r="S188" s="158">
        <f t="shared" si="12"/>
        <v>0</v>
      </c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Q188" s="159" t="s">
        <v>574</v>
      </c>
      <c r="AS188" s="159" t="s">
        <v>310</v>
      </c>
      <c r="AT188" s="159" t="s">
        <v>89</v>
      </c>
      <c r="AX188" s="14" t="s">
        <v>237</v>
      </c>
      <c r="BD188" s="160" t="e">
        <f>IF(#REF!="základná",J188,0)</f>
        <v>#REF!</v>
      </c>
      <c r="BE188" s="160" t="e">
        <f>IF(#REF!="znížená",J188,0)</f>
        <v>#REF!</v>
      </c>
      <c r="BF188" s="160" t="e">
        <f>IF(#REF!="zákl. prenesená",J188,0)</f>
        <v>#REF!</v>
      </c>
      <c r="BG188" s="160" t="e">
        <f>IF(#REF!="zníž. prenesená",J188,0)</f>
        <v>#REF!</v>
      </c>
      <c r="BH188" s="160" t="e">
        <f>IF(#REF!="nulová",J188,0)</f>
        <v>#REF!</v>
      </c>
      <c r="BI188" s="14" t="s">
        <v>89</v>
      </c>
      <c r="BJ188" s="160">
        <f t="shared" si="13"/>
        <v>0</v>
      </c>
      <c r="BK188" s="14" t="s">
        <v>574</v>
      </c>
      <c r="BL188" s="159" t="s">
        <v>2436</v>
      </c>
    </row>
    <row r="189" spans="1:64" s="2" customFormat="1" ht="21.75" customHeight="1" x14ac:dyDescent="0.2">
      <c r="A189" s="182"/>
      <c r="B189" s="146"/>
      <c r="C189" s="147" t="s">
        <v>404</v>
      </c>
      <c r="D189" s="147" t="s">
        <v>240</v>
      </c>
      <c r="E189" s="148" t="s">
        <v>5170</v>
      </c>
      <c r="F189" s="149" t="s">
        <v>2437</v>
      </c>
      <c r="G189" s="150" t="s">
        <v>307</v>
      </c>
      <c r="H189" s="151">
        <v>10</v>
      </c>
      <c r="I189" s="152"/>
      <c r="J189" s="153">
        <f t="shared" si="5"/>
        <v>0</v>
      </c>
      <c r="K189" s="154"/>
      <c r="L189" s="30"/>
      <c r="M189" s="155" t="s">
        <v>1</v>
      </c>
      <c r="N189" s="54"/>
      <c r="O189" s="157">
        <f t="shared" si="10"/>
        <v>0</v>
      </c>
      <c r="P189" s="157">
        <v>0</v>
      </c>
      <c r="Q189" s="157">
        <f t="shared" si="11"/>
        <v>0</v>
      </c>
      <c r="R189" s="157">
        <v>0</v>
      </c>
      <c r="S189" s="158">
        <f t="shared" si="12"/>
        <v>0</v>
      </c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Q189" s="159" t="s">
        <v>436</v>
      </c>
      <c r="AS189" s="159" t="s">
        <v>240</v>
      </c>
      <c r="AT189" s="159" t="s">
        <v>89</v>
      </c>
      <c r="AX189" s="14" t="s">
        <v>237</v>
      </c>
      <c r="BD189" s="160" t="e">
        <f>IF(#REF!="základná",J189,0)</f>
        <v>#REF!</v>
      </c>
      <c r="BE189" s="160" t="e">
        <f>IF(#REF!="znížená",J189,0)</f>
        <v>#REF!</v>
      </c>
      <c r="BF189" s="160" t="e">
        <f>IF(#REF!="zákl. prenesená",J189,0)</f>
        <v>#REF!</v>
      </c>
      <c r="BG189" s="160" t="e">
        <f>IF(#REF!="zníž. prenesená",J189,0)</f>
        <v>#REF!</v>
      </c>
      <c r="BH189" s="160" t="e">
        <f>IF(#REF!="nulová",J189,0)</f>
        <v>#REF!</v>
      </c>
      <c r="BI189" s="14" t="s">
        <v>89</v>
      </c>
      <c r="BJ189" s="160">
        <f t="shared" si="13"/>
        <v>0</v>
      </c>
      <c r="BK189" s="14" t="s">
        <v>436</v>
      </c>
      <c r="BL189" s="159" t="s">
        <v>2438</v>
      </c>
    </row>
    <row r="190" spans="1:64" s="2" customFormat="1" ht="16.5" customHeight="1" x14ac:dyDescent="0.2">
      <c r="A190" s="182"/>
      <c r="B190" s="146"/>
      <c r="C190" s="161" t="s">
        <v>407</v>
      </c>
      <c r="D190" s="161" t="s">
        <v>310</v>
      </c>
      <c r="E190" s="162" t="s">
        <v>5171</v>
      </c>
      <c r="F190" s="163" t="s">
        <v>2439</v>
      </c>
      <c r="G190" s="164" t="s">
        <v>307</v>
      </c>
      <c r="H190" s="165">
        <v>10</v>
      </c>
      <c r="I190" s="166"/>
      <c r="J190" s="167">
        <f t="shared" si="5"/>
        <v>0</v>
      </c>
      <c r="K190" s="168"/>
      <c r="L190" s="169"/>
      <c r="M190" s="170" t="s">
        <v>1</v>
      </c>
      <c r="N190" s="54"/>
      <c r="O190" s="157">
        <f t="shared" si="10"/>
        <v>0</v>
      </c>
      <c r="P190" s="157">
        <v>8.0000000000000007E-5</v>
      </c>
      <c r="Q190" s="157">
        <f t="shared" si="11"/>
        <v>8.0000000000000004E-4</v>
      </c>
      <c r="R190" s="157">
        <v>0</v>
      </c>
      <c r="S190" s="158">
        <f t="shared" si="12"/>
        <v>0</v>
      </c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Q190" s="159" t="s">
        <v>574</v>
      </c>
      <c r="AS190" s="159" t="s">
        <v>310</v>
      </c>
      <c r="AT190" s="159" t="s">
        <v>89</v>
      </c>
      <c r="AX190" s="14" t="s">
        <v>237</v>
      </c>
      <c r="BD190" s="160" t="e">
        <f>IF(#REF!="základná",J190,0)</f>
        <v>#REF!</v>
      </c>
      <c r="BE190" s="160" t="e">
        <f>IF(#REF!="znížená",J190,0)</f>
        <v>#REF!</v>
      </c>
      <c r="BF190" s="160" t="e">
        <f>IF(#REF!="zákl. prenesená",J190,0)</f>
        <v>#REF!</v>
      </c>
      <c r="BG190" s="160" t="e">
        <f>IF(#REF!="zníž. prenesená",J190,0)</f>
        <v>#REF!</v>
      </c>
      <c r="BH190" s="160" t="e">
        <f>IF(#REF!="nulová",J190,0)</f>
        <v>#REF!</v>
      </c>
      <c r="BI190" s="14" t="s">
        <v>89</v>
      </c>
      <c r="BJ190" s="160">
        <f t="shared" si="13"/>
        <v>0</v>
      </c>
      <c r="BK190" s="14" t="s">
        <v>574</v>
      </c>
      <c r="BL190" s="159" t="s">
        <v>2440</v>
      </c>
    </row>
    <row r="191" spans="1:64" s="2" customFormat="1" ht="16.5" customHeight="1" x14ac:dyDescent="0.2">
      <c r="A191" s="182"/>
      <c r="B191" s="146"/>
      <c r="C191" s="161" t="s">
        <v>410</v>
      </c>
      <c r="D191" s="161" t="s">
        <v>310</v>
      </c>
      <c r="E191" s="162" t="s">
        <v>5172</v>
      </c>
      <c r="F191" s="163" t="s">
        <v>2441</v>
      </c>
      <c r="G191" s="164" t="s">
        <v>307</v>
      </c>
      <c r="H191" s="165">
        <v>10</v>
      </c>
      <c r="I191" s="166"/>
      <c r="J191" s="167">
        <f t="shared" si="5"/>
        <v>0</v>
      </c>
      <c r="K191" s="168"/>
      <c r="L191" s="169"/>
      <c r="M191" s="170" t="s">
        <v>1</v>
      </c>
      <c r="N191" s="54"/>
      <c r="O191" s="157">
        <f t="shared" si="10"/>
        <v>0</v>
      </c>
      <c r="P191" s="157">
        <v>2.0000000000000002E-5</v>
      </c>
      <c r="Q191" s="157">
        <f t="shared" si="11"/>
        <v>2.0000000000000001E-4</v>
      </c>
      <c r="R191" s="157">
        <v>0</v>
      </c>
      <c r="S191" s="158">
        <f t="shared" si="12"/>
        <v>0</v>
      </c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Q191" s="159" t="s">
        <v>574</v>
      </c>
      <c r="AS191" s="159" t="s">
        <v>310</v>
      </c>
      <c r="AT191" s="159" t="s">
        <v>89</v>
      </c>
      <c r="AX191" s="14" t="s">
        <v>237</v>
      </c>
      <c r="BD191" s="160" t="e">
        <f>IF(#REF!="základná",J191,0)</f>
        <v>#REF!</v>
      </c>
      <c r="BE191" s="160" t="e">
        <f>IF(#REF!="znížená",J191,0)</f>
        <v>#REF!</v>
      </c>
      <c r="BF191" s="160" t="e">
        <f>IF(#REF!="zákl. prenesená",J191,0)</f>
        <v>#REF!</v>
      </c>
      <c r="BG191" s="160" t="e">
        <f>IF(#REF!="zníž. prenesená",J191,0)</f>
        <v>#REF!</v>
      </c>
      <c r="BH191" s="160" t="e">
        <f>IF(#REF!="nulová",J191,0)</f>
        <v>#REF!</v>
      </c>
      <c r="BI191" s="14" t="s">
        <v>89</v>
      </c>
      <c r="BJ191" s="160">
        <f t="shared" si="13"/>
        <v>0</v>
      </c>
      <c r="BK191" s="14" t="s">
        <v>574</v>
      </c>
      <c r="BL191" s="159" t="s">
        <v>2442</v>
      </c>
    </row>
    <row r="192" spans="1:64" s="2" customFormat="1" ht="16.5" customHeight="1" x14ac:dyDescent="0.2">
      <c r="A192" s="182"/>
      <c r="B192" s="146"/>
      <c r="C192" s="161" t="s">
        <v>251</v>
      </c>
      <c r="D192" s="161" t="s">
        <v>310</v>
      </c>
      <c r="E192" s="162" t="s">
        <v>5173</v>
      </c>
      <c r="F192" s="163" t="s">
        <v>2443</v>
      </c>
      <c r="G192" s="164" t="s">
        <v>307</v>
      </c>
      <c r="H192" s="165">
        <v>10</v>
      </c>
      <c r="I192" s="166"/>
      <c r="J192" s="167">
        <f t="shared" si="5"/>
        <v>0</v>
      </c>
      <c r="K192" s="168"/>
      <c r="L192" s="169"/>
      <c r="M192" s="170" t="s">
        <v>1</v>
      </c>
      <c r="N192" s="54"/>
      <c r="O192" s="157">
        <f t="shared" si="10"/>
        <v>0</v>
      </c>
      <c r="P192" s="157">
        <v>1.0000000000000001E-5</v>
      </c>
      <c r="Q192" s="157">
        <f t="shared" si="11"/>
        <v>1E-4</v>
      </c>
      <c r="R192" s="157">
        <v>0</v>
      </c>
      <c r="S192" s="158">
        <f t="shared" si="12"/>
        <v>0</v>
      </c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Q192" s="159" t="s">
        <v>574</v>
      </c>
      <c r="AS192" s="159" t="s">
        <v>310</v>
      </c>
      <c r="AT192" s="159" t="s">
        <v>89</v>
      </c>
      <c r="AX192" s="14" t="s">
        <v>237</v>
      </c>
      <c r="BD192" s="160" t="e">
        <f>IF(#REF!="základná",J192,0)</f>
        <v>#REF!</v>
      </c>
      <c r="BE192" s="160" t="e">
        <f>IF(#REF!="znížená",J192,0)</f>
        <v>#REF!</v>
      </c>
      <c r="BF192" s="160" t="e">
        <f>IF(#REF!="zákl. prenesená",J192,0)</f>
        <v>#REF!</v>
      </c>
      <c r="BG192" s="160" t="e">
        <f>IF(#REF!="zníž. prenesená",J192,0)</f>
        <v>#REF!</v>
      </c>
      <c r="BH192" s="160" t="e">
        <f>IF(#REF!="nulová",J192,0)</f>
        <v>#REF!</v>
      </c>
      <c r="BI192" s="14" t="s">
        <v>89</v>
      </c>
      <c r="BJ192" s="160">
        <f t="shared" si="13"/>
        <v>0</v>
      </c>
      <c r="BK192" s="14" t="s">
        <v>574</v>
      </c>
      <c r="BL192" s="159" t="s">
        <v>2444</v>
      </c>
    </row>
    <row r="193" spans="1:64" s="2" customFormat="1" ht="21.75" customHeight="1" x14ac:dyDescent="0.2">
      <c r="A193" s="182"/>
      <c r="B193" s="146"/>
      <c r="C193" s="147" t="s">
        <v>416</v>
      </c>
      <c r="D193" s="147" t="s">
        <v>240</v>
      </c>
      <c r="E193" s="148" t="s">
        <v>5174</v>
      </c>
      <c r="F193" s="149" t="s">
        <v>2445</v>
      </c>
      <c r="G193" s="150" t="s">
        <v>307</v>
      </c>
      <c r="H193" s="151">
        <v>7</v>
      </c>
      <c r="I193" s="152"/>
      <c r="J193" s="153">
        <f t="shared" si="5"/>
        <v>0</v>
      </c>
      <c r="K193" s="154"/>
      <c r="L193" s="30"/>
      <c r="M193" s="155" t="s">
        <v>1</v>
      </c>
      <c r="N193" s="54"/>
      <c r="O193" s="157">
        <f t="shared" si="10"/>
        <v>0</v>
      </c>
      <c r="P193" s="157">
        <v>0</v>
      </c>
      <c r="Q193" s="157">
        <f t="shared" si="11"/>
        <v>0</v>
      </c>
      <c r="R193" s="157">
        <v>0</v>
      </c>
      <c r="S193" s="158">
        <f t="shared" si="12"/>
        <v>0</v>
      </c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Q193" s="159" t="s">
        <v>436</v>
      </c>
      <c r="AS193" s="159" t="s">
        <v>240</v>
      </c>
      <c r="AT193" s="159" t="s">
        <v>89</v>
      </c>
      <c r="AX193" s="14" t="s">
        <v>237</v>
      </c>
      <c r="BD193" s="160" t="e">
        <f>IF(#REF!="základná",J193,0)</f>
        <v>#REF!</v>
      </c>
      <c r="BE193" s="160" t="e">
        <f>IF(#REF!="znížená",J193,0)</f>
        <v>#REF!</v>
      </c>
      <c r="BF193" s="160" t="e">
        <f>IF(#REF!="zákl. prenesená",J193,0)</f>
        <v>#REF!</v>
      </c>
      <c r="BG193" s="160" t="e">
        <f>IF(#REF!="zníž. prenesená",J193,0)</f>
        <v>#REF!</v>
      </c>
      <c r="BH193" s="160" t="e">
        <f>IF(#REF!="nulová",J193,0)</f>
        <v>#REF!</v>
      </c>
      <c r="BI193" s="14" t="s">
        <v>89</v>
      </c>
      <c r="BJ193" s="160">
        <f t="shared" si="13"/>
        <v>0</v>
      </c>
      <c r="BK193" s="14" t="s">
        <v>436</v>
      </c>
      <c r="BL193" s="159" t="s">
        <v>2446</v>
      </c>
    </row>
    <row r="194" spans="1:64" s="2" customFormat="1" ht="21.75" customHeight="1" x14ac:dyDescent="0.2">
      <c r="A194" s="182"/>
      <c r="B194" s="146"/>
      <c r="C194" s="161" t="s">
        <v>254</v>
      </c>
      <c r="D194" s="161" t="s">
        <v>310</v>
      </c>
      <c r="E194" s="162" t="s">
        <v>5175</v>
      </c>
      <c r="F194" s="163" t="s">
        <v>2447</v>
      </c>
      <c r="G194" s="164" t="s">
        <v>307</v>
      </c>
      <c r="H194" s="165">
        <v>7</v>
      </c>
      <c r="I194" s="166"/>
      <c r="J194" s="167">
        <f t="shared" si="5"/>
        <v>0</v>
      </c>
      <c r="K194" s="168"/>
      <c r="L194" s="169"/>
      <c r="M194" s="170" t="s">
        <v>1</v>
      </c>
      <c r="N194" s="54"/>
      <c r="O194" s="157">
        <f t="shared" si="10"/>
        <v>0</v>
      </c>
      <c r="P194" s="157">
        <v>6.9999999999999994E-5</v>
      </c>
      <c r="Q194" s="157">
        <f t="shared" si="11"/>
        <v>4.8999999999999998E-4</v>
      </c>
      <c r="R194" s="157">
        <v>0</v>
      </c>
      <c r="S194" s="158">
        <f t="shared" si="12"/>
        <v>0</v>
      </c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Q194" s="159" t="s">
        <v>574</v>
      </c>
      <c r="AS194" s="159" t="s">
        <v>310</v>
      </c>
      <c r="AT194" s="159" t="s">
        <v>89</v>
      </c>
      <c r="AX194" s="14" t="s">
        <v>237</v>
      </c>
      <c r="BD194" s="160" t="e">
        <f>IF(#REF!="základná",J194,0)</f>
        <v>#REF!</v>
      </c>
      <c r="BE194" s="160" t="e">
        <f>IF(#REF!="znížená",J194,0)</f>
        <v>#REF!</v>
      </c>
      <c r="BF194" s="160" t="e">
        <f>IF(#REF!="zákl. prenesená",J194,0)</f>
        <v>#REF!</v>
      </c>
      <c r="BG194" s="160" t="e">
        <f>IF(#REF!="zníž. prenesená",J194,0)</f>
        <v>#REF!</v>
      </c>
      <c r="BH194" s="160" t="e">
        <f>IF(#REF!="nulová",J194,0)</f>
        <v>#REF!</v>
      </c>
      <c r="BI194" s="14" t="s">
        <v>89</v>
      </c>
      <c r="BJ194" s="160">
        <f t="shared" si="13"/>
        <v>0</v>
      </c>
      <c r="BK194" s="14" t="s">
        <v>574</v>
      </c>
      <c r="BL194" s="159" t="s">
        <v>2448</v>
      </c>
    </row>
    <row r="195" spans="1:64" s="2" customFormat="1" ht="16.5" customHeight="1" x14ac:dyDescent="0.2">
      <c r="A195" s="182"/>
      <c r="B195" s="146"/>
      <c r="C195" s="161" t="s">
        <v>422</v>
      </c>
      <c r="D195" s="161" t="s">
        <v>310</v>
      </c>
      <c r="E195" s="162" t="s">
        <v>5176</v>
      </c>
      <c r="F195" s="163" t="s">
        <v>2449</v>
      </c>
      <c r="G195" s="164" t="s">
        <v>307</v>
      </c>
      <c r="H195" s="165">
        <v>7</v>
      </c>
      <c r="I195" s="166"/>
      <c r="J195" s="167">
        <f t="shared" si="5"/>
        <v>0</v>
      </c>
      <c r="K195" s="168"/>
      <c r="L195" s="169"/>
      <c r="M195" s="170" t="s">
        <v>1</v>
      </c>
      <c r="N195" s="54"/>
      <c r="O195" s="157">
        <f t="shared" si="10"/>
        <v>0</v>
      </c>
      <c r="P195" s="157">
        <v>3.0000000000000001E-5</v>
      </c>
      <c r="Q195" s="157">
        <f t="shared" si="11"/>
        <v>2.1000000000000001E-4</v>
      </c>
      <c r="R195" s="157">
        <v>0</v>
      </c>
      <c r="S195" s="158">
        <f t="shared" si="12"/>
        <v>0</v>
      </c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Q195" s="159" t="s">
        <v>574</v>
      </c>
      <c r="AS195" s="159" t="s">
        <v>310</v>
      </c>
      <c r="AT195" s="159" t="s">
        <v>89</v>
      </c>
      <c r="AX195" s="14" t="s">
        <v>237</v>
      </c>
      <c r="BD195" s="160" t="e">
        <f>IF(#REF!="základná",J195,0)</f>
        <v>#REF!</v>
      </c>
      <c r="BE195" s="160" t="e">
        <f>IF(#REF!="znížená",J195,0)</f>
        <v>#REF!</v>
      </c>
      <c r="BF195" s="160" t="e">
        <f>IF(#REF!="zákl. prenesená",J195,0)</f>
        <v>#REF!</v>
      </c>
      <c r="BG195" s="160" t="e">
        <f>IF(#REF!="zníž. prenesená",J195,0)</f>
        <v>#REF!</v>
      </c>
      <c r="BH195" s="160" t="e">
        <f>IF(#REF!="nulová",J195,0)</f>
        <v>#REF!</v>
      </c>
      <c r="BI195" s="14" t="s">
        <v>89</v>
      </c>
      <c r="BJ195" s="160">
        <f t="shared" si="13"/>
        <v>0</v>
      </c>
      <c r="BK195" s="14" t="s">
        <v>574</v>
      </c>
      <c r="BL195" s="159" t="s">
        <v>2450</v>
      </c>
    </row>
    <row r="196" spans="1:64" s="2" customFormat="1" ht="21.75" customHeight="1" x14ac:dyDescent="0.2">
      <c r="A196" s="182"/>
      <c r="B196" s="146"/>
      <c r="C196" s="147" t="s">
        <v>256</v>
      </c>
      <c r="D196" s="147" t="s">
        <v>240</v>
      </c>
      <c r="E196" s="148" t="s">
        <v>5177</v>
      </c>
      <c r="F196" s="149" t="s">
        <v>2451</v>
      </c>
      <c r="G196" s="150" t="s">
        <v>307</v>
      </c>
      <c r="H196" s="151">
        <v>13</v>
      </c>
      <c r="I196" s="152"/>
      <c r="J196" s="153">
        <f t="shared" si="5"/>
        <v>0</v>
      </c>
      <c r="K196" s="154"/>
      <c r="L196" s="30"/>
      <c r="M196" s="155" t="s">
        <v>1</v>
      </c>
      <c r="N196" s="54"/>
      <c r="O196" s="157">
        <f t="shared" si="10"/>
        <v>0</v>
      </c>
      <c r="P196" s="157">
        <v>0</v>
      </c>
      <c r="Q196" s="157">
        <f t="shared" si="11"/>
        <v>0</v>
      </c>
      <c r="R196" s="157">
        <v>0</v>
      </c>
      <c r="S196" s="158">
        <f t="shared" si="12"/>
        <v>0</v>
      </c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Q196" s="159" t="s">
        <v>436</v>
      </c>
      <c r="AS196" s="159" t="s">
        <v>240</v>
      </c>
      <c r="AT196" s="159" t="s">
        <v>89</v>
      </c>
      <c r="AX196" s="14" t="s">
        <v>237</v>
      </c>
      <c r="BD196" s="160" t="e">
        <f>IF(#REF!="základná",J196,0)</f>
        <v>#REF!</v>
      </c>
      <c r="BE196" s="160" t="e">
        <f>IF(#REF!="znížená",J196,0)</f>
        <v>#REF!</v>
      </c>
      <c r="BF196" s="160" t="e">
        <f>IF(#REF!="zákl. prenesená",J196,0)</f>
        <v>#REF!</v>
      </c>
      <c r="BG196" s="160" t="e">
        <f>IF(#REF!="zníž. prenesená",J196,0)</f>
        <v>#REF!</v>
      </c>
      <c r="BH196" s="160" t="e">
        <f>IF(#REF!="nulová",J196,0)</f>
        <v>#REF!</v>
      </c>
      <c r="BI196" s="14" t="s">
        <v>89</v>
      </c>
      <c r="BJ196" s="160">
        <f t="shared" si="13"/>
        <v>0</v>
      </c>
      <c r="BK196" s="14" t="s">
        <v>436</v>
      </c>
      <c r="BL196" s="159" t="s">
        <v>2452</v>
      </c>
    </row>
    <row r="197" spans="1:64" s="2" customFormat="1" ht="16.5" customHeight="1" x14ac:dyDescent="0.2">
      <c r="A197" s="182"/>
      <c r="B197" s="146"/>
      <c r="C197" s="161" t="s">
        <v>427</v>
      </c>
      <c r="D197" s="161" t="s">
        <v>310</v>
      </c>
      <c r="E197" s="162" t="s">
        <v>5178</v>
      </c>
      <c r="F197" s="163" t="s">
        <v>2453</v>
      </c>
      <c r="G197" s="164" t="s">
        <v>307</v>
      </c>
      <c r="H197" s="165">
        <v>13</v>
      </c>
      <c r="I197" s="166"/>
      <c r="J197" s="167">
        <f t="shared" si="5"/>
        <v>0</v>
      </c>
      <c r="K197" s="168"/>
      <c r="L197" s="169"/>
      <c r="M197" s="170" t="s">
        <v>1</v>
      </c>
      <c r="N197" s="54"/>
      <c r="O197" s="157">
        <f t="shared" si="10"/>
        <v>0</v>
      </c>
      <c r="P197" s="157">
        <v>4.2000000000000002E-4</v>
      </c>
      <c r="Q197" s="157">
        <f t="shared" si="11"/>
        <v>5.4600000000000004E-3</v>
      </c>
      <c r="R197" s="157">
        <v>0</v>
      </c>
      <c r="S197" s="158">
        <f t="shared" si="12"/>
        <v>0</v>
      </c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Q197" s="159" t="s">
        <v>574</v>
      </c>
      <c r="AS197" s="159" t="s">
        <v>310</v>
      </c>
      <c r="AT197" s="159" t="s">
        <v>89</v>
      </c>
      <c r="AX197" s="14" t="s">
        <v>237</v>
      </c>
      <c r="BD197" s="160" t="e">
        <f>IF(#REF!="základná",J197,0)</f>
        <v>#REF!</v>
      </c>
      <c r="BE197" s="160" t="e">
        <f>IF(#REF!="znížená",J197,0)</f>
        <v>#REF!</v>
      </c>
      <c r="BF197" s="160" t="e">
        <f>IF(#REF!="zákl. prenesená",J197,0)</f>
        <v>#REF!</v>
      </c>
      <c r="BG197" s="160" t="e">
        <f>IF(#REF!="zníž. prenesená",J197,0)</f>
        <v>#REF!</v>
      </c>
      <c r="BH197" s="160" t="e">
        <f>IF(#REF!="nulová",J197,0)</f>
        <v>#REF!</v>
      </c>
      <c r="BI197" s="14" t="s">
        <v>89</v>
      </c>
      <c r="BJ197" s="160">
        <f t="shared" si="13"/>
        <v>0</v>
      </c>
      <c r="BK197" s="14" t="s">
        <v>574</v>
      </c>
      <c r="BL197" s="159" t="s">
        <v>2454</v>
      </c>
    </row>
    <row r="198" spans="1:64" s="2" customFormat="1" ht="16.5" customHeight="1" x14ac:dyDescent="0.2">
      <c r="A198" s="182"/>
      <c r="B198" s="146"/>
      <c r="C198" s="147" t="s">
        <v>430</v>
      </c>
      <c r="D198" s="147" t="s">
        <v>240</v>
      </c>
      <c r="E198" s="148" t="s">
        <v>5179</v>
      </c>
      <c r="F198" s="149" t="s">
        <v>2455</v>
      </c>
      <c r="G198" s="150" t="s">
        <v>307</v>
      </c>
      <c r="H198" s="151">
        <v>5</v>
      </c>
      <c r="I198" s="152"/>
      <c r="J198" s="153">
        <f t="shared" si="5"/>
        <v>0</v>
      </c>
      <c r="K198" s="154"/>
      <c r="L198" s="30"/>
      <c r="M198" s="155" t="s">
        <v>1</v>
      </c>
      <c r="N198" s="54"/>
      <c r="O198" s="157">
        <f t="shared" si="10"/>
        <v>0</v>
      </c>
      <c r="P198" s="157">
        <v>0</v>
      </c>
      <c r="Q198" s="157">
        <f t="shared" si="11"/>
        <v>0</v>
      </c>
      <c r="R198" s="157">
        <v>0</v>
      </c>
      <c r="S198" s="158">
        <f t="shared" si="12"/>
        <v>0</v>
      </c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Q198" s="159" t="s">
        <v>436</v>
      </c>
      <c r="AS198" s="159" t="s">
        <v>240</v>
      </c>
      <c r="AT198" s="159" t="s">
        <v>89</v>
      </c>
      <c r="AX198" s="14" t="s">
        <v>237</v>
      </c>
      <c r="BD198" s="160" t="e">
        <f>IF(#REF!="základná",J198,0)</f>
        <v>#REF!</v>
      </c>
      <c r="BE198" s="160" t="e">
        <f>IF(#REF!="znížená",J198,0)</f>
        <v>#REF!</v>
      </c>
      <c r="BF198" s="160" t="e">
        <f>IF(#REF!="zákl. prenesená",J198,0)</f>
        <v>#REF!</v>
      </c>
      <c r="BG198" s="160" t="e">
        <f>IF(#REF!="zníž. prenesená",J198,0)</f>
        <v>#REF!</v>
      </c>
      <c r="BH198" s="160" t="e">
        <f>IF(#REF!="nulová",J198,0)</f>
        <v>#REF!</v>
      </c>
      <c r="BI198" s="14" t="s">
        <v>89</v>
      </c>
      <c r="BJ198" s="160">
        <f t="shared" si="13"/>
        <v>0</v>
      </c>
      <c r="BK198" s="14" t="s">
        <v>436</v>
      </c>
      <c r="BL198" s="159" t="s">
        <v>2456</v>
      </c>
    </row>
    <row r="199" spans="1:64" s="2" customFormat="1" ht="21.75" customHeight="1" x14ac:dyDescent="0.2">
      <c r="A199" s="182"/>
      <c r="B199" s="146"/>
      <c r="C199" s="161" t="s">
        <v>433</v>
      </c>
      <c r="D199" s="161" t="s">
        <v>310</v>
      </c>
      <c r="E199" s="162" t="s">
        <v>5180</v>
      </c>
      <c r="F199" s="163" t="s">
        <v>2457</v>
      </c>
      <c r="G199" s="164" t="s">
        <v>307</v>
      </c>
      <c r="H199" s="165">
        <v>5</v>
      </c>
      <c r="I199" s="166"/>
      <c r="J199" s="167">
        <f t="shared" si="5"/>
        <v>0</v>
      </c>
      <c r="K199" s="168"/>
      <c r="L199" s="169"/>
      <c r="M199" s="170" t="s">
        <v>1</v>
      </c>
      <c r="N199" s="54"/>
      <c r="O199" s="157">
        <f t="shared" si="10"/>
        <v>0</v>
      </c>
      <c r="P199" s="157">
        <v>1.4999999999999999E-4</v>
      </c>
      <c r="Q199" s="157">
        <f t="shared" si="11"/>
        <v>7.4999999999999991E-4</v>
      </c>
      <c r="R199" s="157">
        <v>0</v>
      </c>
      <c r="S199" s="158">
        <f t="shared" si="12"/>
        <v>0</v>
      </c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Q199" s="159" t="s">
        <v>574</v>
      </c>
      <c r="AS199" s="159" t="s">
        <v>310</v>
      </c>
      <c r="AT199" s="159" t="s">
        <v>89</v>
      </c>
      <c r="AX199" s="14" t="s">
        <v>237</v>
      </c>
      <c r="BD199" s="160" t="e">
        <f>IF(#REF!="základná",J199,0)</f>
        <v>#REF!</v>
      </c>
      <c r="BE199" s="160" t="e">
        <f>IF(#REF!="znížená",J199,0)</f>
        <v>#REF!</v>
      </c>
      <c r="BF199" s="160" t="e">
        <f>IF(#REF!="zákl. prenesená",J199,0)</f>
        <v>#REF!</v>
      </c>
      <c r="BG199" s="160" t="e">
        <f>IF(#REF!="zníž. prenesená",J199,0)</f>
        <v>#REF!</v>
      </c>
      <c r="BH199" s="160" t="e">
        <f>IF(#REF!="nulová",J199,0)</f>
        <v>#REF!</v>
      </c>
      <c r="BI199" s="14" t="s">
        <v>89</v>
      </c>
      <c r="BJ199" s="160">
        <f t="shared" si="13"/>
        <v>0</v>
      </c>
      <c r="BK199" s="14" t="s">
        <v>574</v>
      </c>
      <c r="BL199" s="159" t="s">
        <v>2458</v>
      </c>
    </row>
    <row r="200" spans="1:64" s="2" customFormat="1" ht="21.75" customHeight="1" x14ac:dyDescent="0.2">
      <c r="A200" s="182"/>
      <c r="B200" s="146"/>
      <c r="C200" s="147" t="s">
        <v>436</v>
      </c>
      <c r="D200" s="147" t="s">
        <v>240</v>
      </c>
      <c r="E200" s="148" t="s">
        <v>5181</v>
      </c>
      <c r="F200" s="149" t="s">
        <v>2459</v>
      </c>
      <c r="G200" s="150" t="s">
        <v>307</v>
      </c>
      <c r="H200" s="151">
        <v>16</v>
      </c>
      <c r="I200" s="152"/>
      <c r="J200" s="153">
        <f t="shared" si="5"/>
        <v>0</v>
      </c>
      <c r="K200" s="154"/>
      <c r="L200" s="30"/>
      <c r="M200" s="155" t="s">
        <v>1</v>
      </c>
      <c r="N200" s="54"/>
      <c r="O200" s="157">
        <f t="shared" si="10"/>
        <v>0</v>
      </c>
      <c r="P200" s="157">
        <v>0</v>
      </c>
      <c r="Q200" s="157">
        <f t="shared" si="11"/>
        <v>0</v>
      </c>
      <c r="R200" s="157">
        <v>0</v>
      </c>
      <c r="S200" s="158">
        <f t="shared" si="12"/>
        <v>0</v>
      </c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Q200" s="159" t="s">
        <v>436</v>
      </c>
      <c r="AS200" s="159" t="s">
        <v>240</v>
      </c>
      <c r="AT200" s="159" t="s">
        <v>89</v>
      </c>
      <c r="AX200" s="14" t="s">
        <v>237</v>
      </c>
      <c r="BD200" s="160" t="e">
        <f>IF(#REF!="základná",J200,0)</f>
        <v>#REF!</v>
      </c>
      <c r="BE200" s="160" t="e">
        <f>IF(#REF!="znížená",J200,0)</f>
        <v>#REF!</v>
      </c>
      <c r="BF200" s="160" t="e">
        <f>IF(#REF!="zákl. prenesená",J200,0)</f>
        <v>#REF!</v>
      </c>
      <c r="BG200" s="160" t="e">
        <f>IF(#REF!="zníž. prenesená",J200,0)</f>
        <v>#REF!</v>
      </c>
      <c r="BH200" s="160" t="e">
        <f>IF(#REF!="nulová",J200,0)</f>
        <v>#REF!</v>
      </c>
      <c r="BI200" s="14" t="s">
        <v>89</v>
      </c>
      <c r="BJ200" s="160">
        <f t="shared" si="13"/>
        <v>0</v>
      </c>
      <c r="BK200" s="14" t="s">
        <v>436</v>
      </c>
      <c r="BL200" s="159" t="s">
        <v>2460</v>
      </c>
    </row>
    <row r="201" spans="1:64" s="2" customFormat="1" ht="21.75" customHeight="1" x14ac:dyDescent="0.2">
      <c r="A201" s="182"/>
      <c r="B201" s="146"/>
      <c r="C201" s="161" t="s">
        <v>439</v>
      </c>
      <c r="D201" s="161" t="s">
        <v>310</v>
      </c>
      <c r="E201" s="162" t="s">
        <v>5182</v>
      </c>
      <c r="F201" s="163" t="s">
        <v>2461</v>
      </c>
      <c r="G201" s="164" t="s">
        <v>307</v>
      </c>
      <c r="H201" s="165">
        <v>7</v>
      </c>
      <c r="I201" s="166"/>
      <c r="J201" s="167">
        <f t="shared" si="5"/>
        <v>0</v>
      </c>
      <c r="K201" s="168"/>
      <c r="L201" s="169"/>
      <c r="M201" s="170" t="s">
        <v>1</v>
      </c>
      <c r="N201" s="54"/>
      <c r="O201" s="157">
        <f t="shared" si="10"/>
        <v>0</v>
      </c>
      <c r="P201" s="157">
        <v>8.0000000000000007E-5</v>
      </c>
      <c r="Q201" s="157">
        <f t="shared" si="11"/>
        <v>5.6000000000000006E-4</v>
      </c>
      <c r="R201" s="157">
        <v>0</v>
      </c>
      <c r="S201" s="158">
        <f t="shared" si="12"/>
        <v>0</v>
      </c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Q201" s="159" t="s">
        <v>574</v>
      </c>
      <c r="AS201" s="159" t="s">
        <v>310</v>
      </c>
      <c r="AT201" s="159" t="s">
        <v>89</v>
      </c>
      <c r="AX201" s="14" t="s">
        <v>237</v>
      </c>
      <c r="BD201" s="160" t="e">
        <f>IF(#REF!="základná",J201,0)</f>
        <v>#REF!</v>
      </c>
      <c r="BE201" s="160" t="e">
        <f>IF(#REF!="znížená",J201,0)</f>
        <v>#REF!</v>
      </c>
      <c r="BF201" s="160" t="e">
        <f>IF(#REF!="zákl. prenesená",J201,0)</f>
        <v>#REF!</v>
      </c>
      <c r="BG201" s="160" t="e">
        <f>IF(#REF!="zníž. prenesená",J201,0)</f>
        <v>#REF!</v>
      </c>
      <c r="BH201" s="160" t="e">
        <f>IF(#REF!="nulová",J201,0)</f>
        <v>#REF!</v>
      </c>
      <c r="BI201" s="14" t="s">
        <v>89</v>
      </c>
      <c r="BJ201" s="160">
        <f t="shared" si="13"/>
        <v>0</v>
      </c>
      <c r="BK201" s="14" t="s">
        <v>574</v>
      </c>
      <c r="BL201" s="159" t="s">
        <v>2462</v>
      </c>
    </row>
    <row r="202" spans="1:64" s="2" customFormat="1" ht="21.75" customHeight="1" x14ac:dyDescent="0.2">
      <c r="A202" s="182"/>
      <c r="B202" s="146"/>
      <c r="C202" s="161" t="s">
        <v>442</v>
      </c>
      <c r="D202" s="161" t="s">
        <v>310</v>
      </c>
      <c r="E202" s="162" t="s">
        <v>5183</v>
      </c>
      <c r="F202" s="163" t="s">
        <v>2463</v>
      </c>
      <c r="G202" s="164" t="s">
        <v>307</v>
      </c>
      <c r="H202" s="165">
        <v>9</v>
      </c>
      <c r="I202" s="166"/>
      <c r="J202" s="167">
        <f t="shared" si="5"/>
        <v>0</v>
      </c>
      <c r="K202" s="168"/>
      <c r="L202" s="169"/>
      <c r="M202" s="170" t="s">
        <v>1</v>
      </c>
      <c r="N202" s="54"/>
      <c r="O202" s="157">
        <f t="shared" si="10"/>
        <v>0</v>
      </c>
      <c r="P202" s="157">
        <v>1.1E-4</v>
      </c>
      <c r="Q202" s="157">
        <f t="shared" si="11"/>
        <v>9.8999999999999999E-4</v>
      </c>
      <c r="R202" s="157">
        <v>0</v>
      </c>
      <c r="S202" s="158">
        <f t="shared" si="12"/>
        <v>0</v>
      </c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Q202" s="159" t="s">
        <v>574</v>
      </c>
      <c r="AS202" s="159" t="s">
        <v>310</v>
      </c>
      <c r="AT202" s="159" t="s">
        <v>89</v>
      </c>
      <c r="AX202" s="14" t="s">
        <v>237</v>
      </c>
      <c r="BD202" s="160" t="e">
        <f>IF(#REF!="základná",J202,0)</f>
        <v>#REF!</v>
      </c>
      <c r="BE202" s="160" t="e">
        <f>IF(#REF!="znížená",J202,0)</f>
        <v>#REF!</v>
      </c>
      <c r="BF202" s="160" t="e">
        <f>IF(#REF!="zákl. prenesená",J202,0)</f>
        <v>#REF!</v>
      </c>
      <c r="BG202" s="160" t="e">
        <f>IF(#REF!="zníž. prenesená",J202,0)</f>
        <v>#REF!</v>
      </c>
      <c r="BH202" s="160" t="e">
        <f>IF(#REF!="nulová",J202,0)</f>
        <v>#REF!</v>
      </c>
      <c r="BI202" s="14" t="s">
        <v>89</v>
      </c>
      <c r="BJ202" s="160">
        <f t="shared" si="13"/>
        <v>0</v>
      </c>
      <c r="BK202" s="14" t="s">
        <v>574</v>
      </c>
      <c r="BL202" s="159" t="s">
        <v>2464</v>
      </c>
    </row>
    <row r="203" spans="1:64" s="2" customFormat="1" ht="21.75" customHeight="1" x14ac:dyDescent="0.2">
      <c r="A203" s="182"/>
      <c r="B203" s="146"/>
      <c r="C203" s="147" t="s">
        <v>445</v>
      </c>
      <c r="D203" s="147" t="s">
        <v>240</v>
      </c>
      <c r="E203" s="148" t="s">
        <v>5184</v>
      </c>
      <c r="F203" s="149" t="s">
        <v>1750</v>
      </c>
      <c r="G203" s="150" t="s">
        <v>307</v>
      </c>
      <c r="H203" s="151">
        <v>20</v>
      </c>
      <c r="I203" s="152"/>
      <c r="J203" s="153">
        <f t="shared" si="5"/>
        <v>0</v>
      </c>
      <c r="K203" s="154"/>
      <c r="L203" s="30"/>
      <c r="M203" s="155" t="s">
        <v>1</v>
      </c>
      <c r="N203" s="54"/>
      <c r="O203" s="157">
        <f t="shared" si="10"/>
        <v>0</v>
      </c>
      <c r="P203" s="157">
        <v>0</v>
      </c>
      <c r="Q203" s="157">
        <f t="shared" si="11"/>
        <v>0</v>
      </c>
      <c r="R203" s="157">
        <v>0</v>
      </c>
      <c r="S203" s="158">
        <f t="shared" si="12"/>
        <v>0</v>
      </c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Q203" s="159" t="s">
        <v>436</v>
      </c>
      <c r="AS203" s="159" t="s">
        <v>240</v>
      </c>
      <c r="AT203" s="159" t="s">
        <v>89</v>
      </c>
      <c r="AX203" s="14" t="s">
        <v>237</v>
      </c>
      <c r="BD203" s="160" t="e">
        <f>IF(#REF!="základná",J203,0)</f>
        <v>#REF!</v>
      </c>
      <c r="BE203" s="160" t="e">
        <f>IF(#REF!="znížená",J203,0)</f>
        <v>#REF!</v>
      </c>
      <c r="BF203" s="160" t="e">
        <f>IF(#REF!="zákl. prenesená",J203,0)</f>
        <v>#REF!</v>
      </c>
      <c r="BG203" s="160" t="e">
        <f>IF(#REF!="zníž. prenesená",J203,0)</f>
        <v>#REF!</v>
      </c>
      <c r="BH203" s="160" t="e">
        <f>IF(#REF!="nulová",J203,0)</f>
        <v>#REF!</v>
      </c>
      <c r="BI203" s="14" t="s">
        <v>89</v>
      </c>
      <c r="BJ203" s="160">
        <f t="shared" si="13"/>
        <v>0</v>
      </c>
      <c r="BK203" s="14" t="s">
        <v>436</v>
      </c>
      <c r="BL203" s="159" t="s">
        <v>2465</v>
      </c>
    </row>
    <row r="204" spans="1:64" s="2" customFormat="1" ht="16.5" customHeight="1" x14ac:dyDescent="0.2">
      <c r="A204" s="182"/>
      <c r="B204" s="146"/>
      <c r="C204" s="161" t="s">
        <v>448</v>
      </c>
      <c r="D204" s="161" t="s">
        <v>310</v>
      </c>
      <c r="E204" s="162" t="s">
        <v>5185</v>
      </c>
      <c r="F204" s="163" t="s">
        <v>1752</v>
      </c>
      <c r="G204" s="164" t="s">
        <v>307</v>
      </c>
      <c r="H204" s="165">
        <v>20</v>
      </c>
      <c r="I204" s="166"/>
      <c r="J204" s="167">
        <f t="shared" si="5"/>
        <v>0</v>
      </c>
      <c r="K204" s="168"/>
      <c r="L204" s="169"/>
      <c r="M204" s="170" t="s">
        <v>1</v>
      </c>
      <c r="N204" s="54"/>
      <c r="O204" s="157">
        <f t="shared" si="10"/>
        <v>0</v>
      </c>
      <c r="P204" s="157">
        <v>2.0000000000000001E-4</v>
      </c>
      <c r="Q204" s="157">
        <f t="shared" si="11"/>
        <v>4.0000000000000001E-3</v>
      </c>
      <c r="R204" s="157">
        <v>0</v>
      </c>
      <c r="S204" s="158">
        <f t="shared" si="12"/>
        <v>0</v>
      </c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Q204" s="159" t="s">
        <v>574</v>
      </c>
      <c r="AS204" s="159" t="s">
        <v>310</v>
      </c>
      <c r="AT204" s="159" t="s">
        <v>89</v>
      </c>
      <c r="AX204" s="14" t="s">
        <v>237</v>
      </c>
      <c r="BD204" s="160" t="e">
        <f>IF(#REF!="základná",J204,0)</f>
        <v>#REF!</v>
      </c>
      <c r="BE204" s="160" t="e">
        <f>IF(#REF!="znížená",J204,0)</f>
        <v>#REF!</v>
      </c>
      <c r="BF204" s="160" t="e">
        <f>IF(#REF!="zákl. prenesená",J204,0)</f>
        <v>#REF!</v>
      </c>
      <c r="BG204" s="160" t="e">
        <f>IF(#REF!="zníž. prenesená",J204,0)</f>
        <v>#REF!</v>
      </c>
      <c r="BH204" s="160" t="e">
        <f>IF(#REF!="nulová",J204,0)</f>
        <v>#REF!</v>
      </c>
      <c r="BI204" s="14" t="s">
        <v>89</v>
      </c>
      <c r="BJ204" s="160">
        <f t="shared" si="13"/>
        <v>0</v>
      </c>
      <c r="BK204" s="14" t="s">
        <v>574</v>
      </c>
      <c r="BL204" s="159" t="s">
        <v>2466</v>
      </c>
    </row>
    <row r="205" spans="1:64" s="2" customFormat="1" ht="21.75" customHeight="1" x14ac:dyDescent="0.2">
      <c r="A205" s="182"/>
      <c r="B205" s="146"/>
      <c r="C205" s="147" t="s">
        <v>452</v>
      </c>
      <c r="D205" s="147" t="s">
        <v>240</v>
      </c>
      <c r="E205" s="148" t="s">
        <v>5186</v>
      </c>
      <c r="F205" s="149" t="s">
        <v>2467</v>
      </c>
      <c r="G205" s="150" t="s">
        <v>307</v>
      </c>
      <c r="H205" s="151">
        <v>1</v>
      </c>
      <c r="I205" s="152"/>
      <c r="J205" s="153">
        <f t="shared" si="5"/>
        <v>0</v>
      </c>
      <c r="K205" s="154"/>
      <c r="L205" s="30"/>
      <c r="M205" s="155" t="s">
        <v>1</v>
      </c>
      <c r="N205" s="54"/>
      <c r="O205" s="157">
        <f t="shared" si="10"/>
        <v>0</v>
      </c>
      <c r="P205" s="157">
        <v>0</v>
      </c>
      <c r="Q205" s="157">
        <f t="shared" si="11"/>
        <v>0</v>
      </c>
      <c r="R205" s="157">
        <v>0</v>
      </c>
      <c r="S205" s="158">
        <f t="shared" si="12"/>
        <v>0</v>
      </c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Q205" s="159" t="s">
        <v>436</v>
      </c>
      <c r="AS205" s="159" t="s">
        <v>240</v>
      </c>
      <c r="AT205" s="159" t="s">
        <v>89</v>
      </c>
      <c r="AX205" s="14" t="s">
        <v>237</v>
      </c>
      <c r="BD205" s="160" t="e">
        <f>IF(#REF!="základná",J205,0)</f>
        <v>#REF!</v>
      </c>
      <c r="BE205" s="160" t="e">
        <f>IF(#REF!="znížená",J205,0)</f>
        <v>#REF!</v>
      </c>
      <c r="BF205" s="160" t="e">
        <f>IF(#REF!="zákl. prenesená",J205,0)</f>
        <v>#REF!</v>
      </c>
      <c r="BG205" s="160" t="e">
        <f>IF(#REF!="zníž. prenesená",J205,0)</f>
        <v>#REF!</v>
      </c>
      <c r="BH205" s="160" t="e">
        <f>IF(#REF!="nulová",J205,0)</f>
        <v>#REF!</v>
      </c>
      <c r="BI205" s="14" t="s">
        <v>89</v>
      </c>
      <c r="BJ205" s="160">
        <f t="shared" si="13"/>
        <v>0</v>
      </c>
      <c r="BK205" s="14" t="s">
        <v>436</v>
      </c>
      <c r="BL205" s="159" t="s">
        <v>2468</v>
      </c>
    </row>
    <row r="206" spans="1:64" s="2" customFormat="1" ht="16.5" customHeight="1" x14ac:dyDescent="0.2">
      <c r="A206" s="182"/>
      <c r="B206" s="146"/>
      <c r="C206" s="161" t="s">
        <v>457</v>
      </c>
      <c r="D206" s="161" t="s">
        <v>310</v>
      </c>
      <c r="E206" s="162" t="s">
        <v>5187</v>
      </c>
      <c r="F206" s="163" t="s">
        <v>2469</v>
      </c>
      <c r="G206" s="164" t="s">
        <v>307</v>
      </c>
      <c r="H206" s="165">
        <v>1</v>
      </c>
      <c r="I206" s="166"/>
      <c r="J206" s="167">
        <f t="shared" si="5"/>
        <v>0</v>
      </c>
      <c r="K206" s="168"/>
      <c r="L206" s="169"/>
      <c r="M206" s="170" t="s">
        <v>1</v>
      </c>
      <c r="N206" s="54"/>
      <c r="O206" s="157">
        <f t="shared" si="10"/>
        <v>0</v>
      </c>
      <c r="P206" s="157">
        <v>8.0000000000000004E-4</v>
      </c>
      <c r="Q206" s="157">
        <f t="shared" si="11"/>
        <v>8.0000000000000004E-4</v>
      </c>
      <c r="R206" s="157">
        <v>0</v>
      </c>
      <c r="S206" s="158">
        <f t="shared" si="12"/>
        <v>0</v>
      </c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Q206" s="159" t="s">
        <v>574</v>
      </c>
      <c r="AS206" s="159" t="s">
        <v>310</v>
      </c>
      <c r="AT206" s="159" t="s">
        <v>89</v>
      </c>
      <c r="AX206" s="14" t="s">
        <v>237</v>
      </c>
      <c r="BD206" s="160" t="e">
        <f>IF(#REF!="základná",J206,0)</f>
        <v>#REF!</v>
      </c>
      <c r="BE206" s="160" t="e">
        <f>IF(#REF!="znížená",J206,0)</f>
        <v>#REF!</v>
      </c>
      <c r="BF206" s="160" t="e">
        <f>IF(#REF!="zákl. prenesená",J206,0)</f>
        <v>#REF!</v>
      </c>
      <c r="BG206" s="160" t="e">
        <f>IF(#REF!="zníž. prenesená",J206,0)</f>
        <v>#REF!</v>
      </c>
      <c r="BH206" s="160" t="e">
        <f>IF(#REF!="nulová",J206,0)</f>
        <v>#REF!</v>
      </c>
      <c r="BI206" s="14" t="s">
        <v>89</v>
      </c>
      <c r="BJ206" s="160">
        <f t="shared" si="13"/>
        <v>0</v>
      </c>
      <c r="BK206" s="14" t="s">
        <v>574</v>
      </c>
      <c r="BL206" s="159" t="s">
        <v>2470</v>
      </c>
    </row>
    <row r="207" spans="1:64" s="2" customFormat="1" ht="16.5" customHeight="1" x14ac:dyDescent="0.2">
      <c r="A207" s="182"/>
      <c r="B207" s="146"/>
      <c r="C207" s="147" t="s">
        <v>460</v>
      </c>
      <c r="D207" s="189" t="s">
        <v>240</v>
      </c>
      <c r="E207" s="148" t="s">
        <v>5188</v>
      </c>
      <c r="F207" s="149" t="s">
        <v>1754</v>
      </c>
      <c r="G207" s="150" t="s">
        <v>307</v>
      </c>
      <c r="H207" s="151">
        <v>23</v>
      </c>
      <c r="I207" s="152"/>
      <c r="J207" s="153">
        <f t="shared" si="5"/>
        <v>0</v>
      </c>
      <c r="K207" s="154"/>
      <c r="L207" s="30"/>
      <c r="M207" s="155" t="s">
        <v>1</v>
      </c>
      <c r="N207" s="54"/>
      <c r="O207" s="157">
        <f t="shared" si="10"/>
        <v>0</v>
      </c>
      <c r="P207" s="157">
        <v>0</v>
      </c>
      <c r="Q207" s="157">
        <f t="shared" si="11"/>
        <v>0</v>
      </c>
      <c r="R207" s="157">
        <v>0</v>
      </c>
      <c r="S207" s="158">
        <f t="shared" si="12"/>
        <v>0</v>
      </c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Q207" s="159" t="s">
        <v>436</v>
      </c>
      <c r="AS207" s="159" t="s">
        <v>240</v>
      </c>
      <c r="AT207" s="159" t="s">
        <v>89</v>
      </c>
      <c r="AX207" s="14" t="s">
        <v>237</v>
      </c>
      <c r="BD207" s="160" t="e">
        <f>IF(#REF!="základná",J207,0)</f>
        <v>#REF!</v>
      </c>
      <c r="BE207" s="160" t="e">
        <f>IF(#REF!="znížená",J207,0)</f>
        <v>#REF!</v>
      </c>
      <c r="BF207" s="160" t="e">
        <f>IF(#REF!="zákl. prenesená",J207,0)</f>
        <v>#REF!</v>
      </c>
      <c r="BG207" s="160" t="e">
        <f>IF(#REF!="zníž. prenesená",J207,0)</f>
        <v>#REF!</v>
      </c>
      <c r="BH207" s="160" t="e">
        <f>IF(#REF!="nulová",J207,0)</f>
        <v>#REF!</v>
      </c>
      <c r="BI207" s="14" t="s">
        <v>89</v>
      </c>
      <c r="BJ207" s="160">
        <f t="shared" si="13"/>
        <v>0</v>
      </c>
      <c r="BK207" s="14" t="s">
        <v>436</v>
      </c>
      <c r="BL207" s="159" t="s">
        <v>2471</v>
      </c>
    </row>
    <row r="208" spans="1:64" s="2" customFormat="1" ht="21.75" customHeight="1" x14ac:dyDescent="0.2">
      <c r="A208" s="182"/>
      <c r="B208" s="146"/>
      <c r="C208" s="161" t="s">
        <v>464</v>
      </c>
      <c r="D208" s="161" t="s">
        <v>310</v>
      </c>
      <c r="E208" s="162" t="s">
        <v>5189</v>
      </c>
      <c r="F208" s="163" t="s">
        <v>1756</v>
      </c>
      <c r="G208" s="164" t="s">
        <v>307</v>
      </c>
      <c r="H208" s="165">
        <v>13</v>
      </c>
      <c r="I208" s="166"/>
      <c r="J208" s="167">
        <f t="shared" si="5"/>
        <v>0</v>
      </c>
      <c r="K208" s="168"/>
      <c r="L208" s="169"/>
      <c r="M208" s="170" t="s">
        <v>1</v>
      </c>
      <c r="N208" s="54"/>
      <c r="O208" s="157">
        <f t="shared" si="10"/>
        <v>0</v>
      </c>
      <c r="P208" s="157">
        <v>1.4999999999999999E-4</v>
      </c>
      <c r="Q208" s="157">
        <f t="shared" si="11"/>
        <v>1.9499999999999999E-3</v>
      </c>
      <c r="R208" s="157">
        <v>0</v>
      </c>
      <c r="S208" s="158">
        <f t="shared" si="12"/>
        <v>0</v>
      </c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Q208" s="159" t="s">
        <v>574</v>
      </c>
      <c r="AS208" s="159" t="s">
        <v>310</v>
      </c>
      <c r="AT208" s="159" t="s">
        <v>89</v>
      </c>
      <c r="AX208" s="14" t="s">
        <v>237</v>
      </c>
      <c r="BD208" s="160" t="e">
        <f>IF(#REF!="základná",J208,0)</f>
        <v>#REF!</v>
      </c>
      <c r="BE208" s="160" t="e">
        <f>IF(#REF!="znížená",J208,0)</f>
        <v>#REF!</v>
      </c>
      <c r="BF208" s="160" t="e">
        <f>IF(#REF!="zákl. prenesená",J208,0)</f>
        <v>#REF!</v>
      </c>
      <c r="BG208" s="160" t="e">
        <f>IF(#REF!="zníž. prenesená",J208,0)</f>
        <v>#REF!</v>
      </c>
      <c r="BH208" s="160" t="e">
        <f>IF(#REF!="nulová",J208,0)</f>
        <v>#REF!</v>
      </c>
      <c r="BI208" s="14" t="s">
        <v>89</v>
      </c>
      <c r="BJ208" s="160">
        <f t="shared" si="13"/>
        <v>0</v>
      </c>
      <c r="BK208" s="14" t="s">
        <v>574</v>
      </c>
      <c r="BL208" s="159" t="s">
        <v>2472</v>
      </c>
    </row>
    <row r="209" spans="1:64" s="2" customFormat="1" ht="21.75" customHeight="1" x14ac:dyDescent="0.2">
      <c r="A209" s="182"/>
      <c r="B209" s="146"/>
      <c r="C209" s="161" t="s">
        <v>468</v>
      </c>
      <c r="D209" s="161" t="s">
        <v>310</v>
      </c>
      <c r="E209" s="162" t="s">
        <v>5190</v>
      </c>
      <c r="F209" s="163" t="s">
        <v>1758</v>
      </c>
      <c r="G209" s="164" t="s">
        <v>307</v>
      </c>
      <c r="H209" s="165">
        <v>8</v>
      </c>
      <c r="I209" s="166"/>
      <c r="J209" s="167">
        <f t="shared" si="5"/>
        <v>0</v>
      </c>
      <c r="K209" s="168"/>
      <c r="L209" s="169"/>
      <c r="M209" s="170" t="s">
        <v>1</v>
      </c>
      <c r="N209" s="54"/>
      <c r="O209" s="157">
        <f t="shared" si="10"/>
        <v>0</v>
      </c>
      <c r="P209" s="157">
        <v>1.4999999999999999E-4</v>
      </c>
      <c r="Q209" s="157">
        <f t="shared" si="11"/>
        <v>1.1999999999999999E-3</v>
      </c>
      <c r="R209" s="157">
        <v>0</v>
      </c>
      <c r="S209" s="158">
        <f t="shared" si="12"/>
        <v>0</v>
      </c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Q209" s="159" t="s">
        <v>574</v>
      </c>
      <c r="AS209" s="159" t="s">
        <v>310</v>
      </c>
      <c r="AT209" s="159" t="s">
        <v>89</v>
      </c>
      <c r="AX209" s="14" t="s">
        <v>237</v>
      </c>
      <c r="BD209" s="160" t="e">
        <f>IF(#REF!="základná",J209,0)</f>
        <v>#REF!</v>
      </c>
      <c r="BE209" s="160" t="e">
        <f>IF(#REF!="znížená",J209,0)</f>
        <v>#REF!</v>
      </c>
      <c r="BF209" s="160" t="e">
        <f>IF(#REF!="zákl. prenesená",J209,0)</f>
        <v>#REF!</v>
      </c>
      <c r="BG209" s="160" t="e">
        <f>IF(#REF!="zníž. prenesená",J209,0)</f>
        <v>#REF!</v>
      </c>
      <c r="BH209" s="160" t="e">
        <f>IF(#REF!="nulová",J209,0)</f>
        <v>#REF!</v>
      </c>
      <c r="BI209" s="14" t="s">
        <v>89</v>
      </c>
      <c r="BJ209" s="160">
        <f t="shared" si="13"/>
        <v>0</v>
      </c>
      <c r="BK209" s="14" t="s">
        <v>574</v>
      </c>
      <c r="BL209" s="159" t="s">
        <v>2473</v>
      </c>
    </row>
    <row r="210" spans="1:64" s="2" customFormat="1" ht="21.75" customHeight="1" x14ac:dyDescent="0.2">
      <c r="A210" s="182"/>
      <c r="B210" s="146"/>
      <c r="C210" s="161" t="s">
        <v>471</v>
      </c>
      <c r="D210" s="190" t="s">
        <v>310</v>
      </c>
      <c r="E210" s="162" t="s">
        <v>5191</v>
      </c>
      <c r="F210" s="163" t="s">
        <v>1760</v>
      </c>
      <c r="G210" s="164" t="s">
        <v>307</v>
      </c>
      <c r="H210" s="165">
        <v>2</v>
      </c>
      <c r="I210" s="166"/>
      <c r="J210" s="167">
        <f t="shared" si="5"/>
        <v>0</v>
      </c>
      <c r="K210" s="168"/>
      <c r="L210" s="169"/>
      <c r="M210" s="170" t="s">
        <v>1</v>
      </c>
      <c r="N210" s="54"/>
      <c r="O210" s="157">
        <f t="shared" si="10"/>
        <v>0</v>
      </c>
      <c r="P210" s="157">
        <v>1.4999999999999999E-4</v>
      </c>
      <c r="Q210" s="157">
        <f t="shared" si="11"/>
        <v>2.9999999999999997E-4</v>
      </c>
      <c r="R210" s="157">
        <v>0</v>
      </c>
      <c r="S210" s="158">
        <f t="shared" si="12"/>
        <v>0</v>
      </c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Q210" s="159" t="s">
        <v>574</v>
      </c>
      <c r="AS210" s="159" t="s">
        <v>310</v>
      </c>
      <c r="AT210" s="159" t="s">
        <v>89</v>
      </c>
      <c r="AX210" s="14" t="s">
        <v>237</v>
      </c>
      <c r="BD210" s="160" t="e">
        <f>IF(#REF!="základná",J210,0)</f>
        <v>#REF!</v>
      </c>
      <c r="BE210" s="160" t="e">
        <f>IF(#REF!="znížená",J210,0)</f>
        <v>#REF!</v>
      </c>
      <c r="BF210" s="160" t="e">
        <f>IF(#REF!="zákl. prenesená",J210,0)</f>
        <v>#REF!</v>
      </c>
      <c r="BG210" s="160" t="e">
        <f>IF(#REF!="zníž. prenesená",J210,0)</f>
        <v>#REF!</v>
      </c>
      <c r="BH210" s="160" t="e">
        <f>IF(#REF!="nulová",J210,0)</f>
        <v>#REF!</v>
      </c>
      <c r="BI210" s="14" t="s">
        <v>89</v>
      </c>
      <c r="BJ210" s="160">
        <f t="shared" si="13"/>
        <v>0</v>
      </c>
      <c r="BK210" s="14" t="s">
        <v>574</v>
      </c>
      <c r="BL210" s="159" t="s">
        <v>2474</v>
      </c>
    </row>
    <row r="211" spans="1:64" s="2" customFormat="1" ht="16.5" customHeight="1" x14ac:dyDescent="0.2">
      <c r="A211" s="182"/>
      <c r="B211" s="146"/>
      <c r="C211" s="147" t="s">
        <v>609</v>
      </c>
      <c r="D211" s="147" t="s">
        <v>240</v>
      </c>
      <c r="E211" s="148" t="s">
        <v>5192</v>
      </c>
      <c r="F211" s="149" t="s">
        <v>2475</v>
      </c>
      <c r="G211" s="150" t="s">
        <v>307</v>
      </c>
      <c r="H211" s="151">
        <v>11</v>
      </c>
      <c r="I211" s="152"/>
      <c r="J211" s="153">
        <f t="shared" si="5"/>
        <v>0</v>
      </c>
      <c r="K211" s="154"/>
      <c r="L211" s="30"/>
      <c r="M211" s="155" t="s">
        <v>1</v>
      </c>
      <c r="N211" s="54"/>
      <c r="O211" s="157">
        <f t="shared" si="10"/>
        <v>0</v>
      </c>
      <c r="P211" s="157">
        <v>0</v>
      </c>
      <c r="Q211" s="157">
        <f t="shared" si="11"/>
        <v>0</v>
      </c>
      <c r="R211" s="157">
        <v>0</v>
      </c>
      <c r="S211" s="158">
        <f t="shared" si="12"/>
        <v>0</v>
      </c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Q211" s="159" t="s">
        <v>436</v>
      </c>
      <c r="AS211" s="159" t="s">
        <v>240</v>
      </c>
      <c r="AT211" s="159" t="s">
        <v>89</v>
      </c>
      <c r="AX211" s="14" t="s">
        <v>237</v>
      </c>
      <c r="BD211" s="160" t="e">
        <f>IF(#REF!="základná",J211,0)</f>
        <v>#REF!</v>
      </c>
      <c r="BE211" s="160" t="e">
        <f>IF(#REF!="znížená",J211,0)</f>
        <v>#REF!</v>
      </c>
      <c r="BF211" s="160" t="e">
        <f>IF(#REF!="zákl. prenesená",J211,0)</f>
        <v>#REF!</v>
      </c>
      <c r="BG211" s="160" t="e">
        <f>IF(#REF!="zníž. prenesená",J211,0)</f>
        <v>#REF!</v>
      </c>
      <c r="BH211" s="160" t="e">
        <f>IF(#REF!="nulová",J211,0)</f>
        <v>#REF!</v>
      </c>
      <c r="BI211" s="14" t="s">
        <v>89</v>
      </c>
      <c r="BJ211" s="160">
        <f t="shared" si="13"/>
        <v>0</v>
      </c>
      <c r="BK211" s="14" t="s">
        <v>436</v>
      </c>
      <c r="BL211" s="159" t="s">
        <v>2476</v>
      </c>
    </row>
    <row r="212" spans="1:64" s="2" customFormat="1" ht="21.75" customHeight="1" x14ac:dyDescent="0.2">
      <c r="A212" s="182"/>
      <c r="B212" s="146"/>
      <c r="C212" s="161" t="s">
        <v>527</v>
      </c>
      <c r="D212" s="161" t="s">
        <v>310</v>
      </c>
      <c r="E212" s="162" t="s">
        <v>5193</v>
      </c>
      <c r="F212" s="163" t="s">
        <v>2477</v>
      </c>
      <c r="G212" s="164" t="s">
        <v>307</v>
      </c>
      <c r="H212" s="165">
        <v>3</v>
      </c>
      <c r="I212" s="166"/>
      <c r="J212" s="167">
        <f t="shared" si="5"/>
        <v>0</v>
      </c>
      <c r="K212" s="168"/>
      <c r="L212" s="169"/>
      <c r="M212" s="170" t="s">
        <v>1</v>
      </c>
      <c r="N212" s="54"/>
      <c r="O212" s="157">
        <f t="shared" si="10"/>
        <v>0</v>
      </c>
      <c r="P212" s="157">
        <v>4.6000000000000001E-4</v>
      </c>
      <c r="Q212" s="157">
        <f t="shared" si="11"/>
        <v>1.3800000000000002E-3</v>
      </c>
      <c r="R212" s="157">
        <v>0</v>
      </c>
      <c r="S212" s="158">
        <f t="shared" si="12"/>
        <v>0</v>
      </c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Q212" s="159" t="s">
        <v>574</v>
      </c>
      <c r="AS212" s="159" t="s">
        <v>310</v>
      </c>
      <c r="AT212" s="159" t="s">
        <v>89</v>
      </c>
      <c r="AX212" s="14" t="s">
        <v>237</v>
      </c>
      <c r="BD212" s="160" t="e">
        <f>IF(#REF!="základná",J212,0)</f>
        <v>#REF!</v>
      </c>
      <c r="BE212" s="160" t="e">
        <f>IF(#REF!="znížená",J212,0)</f>
        <v>#REF!</v>
      </c>
      <c r="BF212" s="160" t="e">
        <f>IF(#REF!="zákl. prenesená",J212,0)</f>
        <v>#REF!</v>
      </c>
      <c r="BG212" s="160" t="e">
        <f>IF(#REF!="zníž. prenesená",J212,0)</f>
        <v>#REF!</v>
      </c>
      <c r="BH212" s="160" t="e">
        <f>IF(#REF!="nulová",J212,0)</f>
        <v>#REF!</v>
      </c>
      <c r="BI212" s="14" t="s">
        <v>89</v>
      </c>
      <c r="BJ212" s="160">
        <f t="shared" si="13"/>
        <v>0</v>
      </c>
      <c r="BK212" s="14" t="s">
        <v>574</v>
      </c>
      <c r="BL212" s="159" t="s">
        <v>2478</v>
      </c>
    </row>
    <row r="213" spans="1:64" s="2" customFormat="1" ht="21.75" customHeight="1" x14ac:dyDescent="0.2">
      <c r="A213" s="182"/>
      <c r="B213" s="146"/>
      <c r="C213" s="161" t="s">
        <v>614</v>
      </c>
      <c r="D213" s="161" t="s">
        <v>310</v>
      </c>
      <c r="E213" s="162" t="s">
        <v>5194</v>
      </c>
      <c r="F213" s="163" t="s">
        <v>2479</v>
      </c>
      <c r="G213" s="164" t="s">
        <v>307</v>
      </c>
      <c r="H213" s="165">
        <v>1</v>
      </c>
      <c r="I213" s="166"/>
      <c r="J213" s="167">
        <f t="shared" si="5"/>
        <v>0</v>
      </c>
      <c r="K213" s="168"/>
      <c r="L213" s="169"/>
      <c r="M213" s="170" t="s">
        <v>1</v>
      </c>
      <c r="N213" s="54"/>
      <c r="O213" s="157">
        <f t="shared" si="10"/>
        <v>0</v>
      </c>
      <c r="P213" s="157">
        <v>4.6000000000000001E-4</v>
      </c>
      <c r="Q213" s="157">
        <f t="shared" si="11"/>
        <v>4.6000000000000001E-4</v>
      </c>
      <c r="R213" s="157">
        <v>0</v>
      </c>
      <c r="S213" s="158">
        <f t="shared" si="12"/>
        <v>0</v>
      </c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Q213" s="159" t="s">
        <v>574</v>
      </c>
      <c r="AS213" s="159" t="s">
        <v>310</v>
      </c>
      <c r="AT213" s="159" t="s">
        <v>89</v>
      </c>
      <c r="AX213" s="14" t="s">
        <v>237</v>
      </c>
      <c r="BD213" s="160" t="e">
        <f>IF(#REF!="základná",J213,0)</f>
        <v>#REF!</v>
      </c>
      <c r="BE213" s="160" t="e">
        <f>IF(#REF!="znížená",J213,0)</f>
        <v>#REF!</v>
      </c>
      <c r="BF213" s="160" t="e">
        <f>IF(#REF!="zákl. prenesená",J213,0)</f>
        <v>#REF!</v>
      </c>
      <c r="BG213" s="160" t="e">
        <f>IF(#REF!="zníž. prenesená",J213,0)</f>
        <v>#REF!</v>
      </c>
      <c r="BH213" s="160" t="e">
        <f>IF(#REF!="nulová",J213,0)</f>
        <v>#REF!</v>
      </c>
      <c r="BI213" s="14" t="s">
        <v>89</v>
      </c>
      <c r="BJ213" s="160">
        <f t="shared" si="13"/>
        <v>0</v>
      </c>
      <c r="BK213" s="14" t="s">
        <v>574</v>
      </c>
      <c r="BL213" s="159" t="s">
        <v>2480</v>
      </c>
    </row>
    <row r="214" spans="1:64" s="2" customFormat="1" ht="21.75" customHeight="1" x14ac:dyDescent="0.2">
      <c r="A214" s="182"/>
      <c r="B214" s="146"/>
      <c r="C214" s="161" t="s">
        <v>529</v>
      </c>
      <c r="D214" s="161" t="s">
        <v>310</v>
      </c>
      <c r="E214" s="162" t="s">
        <v>5195</v>
      </c>
      <c r="F214" s="163" t="s">
        <v>2481</v>
      </c>
      <c r="G214" s="164" t="s">
        <v>307</v>
      </c>
      <c r="H214" s="165">
        <v>5</v>
      </c>
      <c r="I214" s="166"/>
      <c r="J214" s="167">
        <f t="shared" si="5"/>
        <v>0</v>
      </c>
      <c r="K214" s="168"/>
      <c r="L214" s="169"/>
      <c r="M214" s="170" t="s">
        <v>1</v>
      </c>
      <c r="N214" s="54"/>
      <c r="O214" s="157">
        <f t="shared" si="10"/>
        <v>0</v>
      </c>
      <c r="P214" s="157">
        <v>4.6999999999999999E-4</v>
      </c>
      <c r="Q214" s="157">
        <f t="shared" si="11"/>
        <v>2.3500000000000001E-3</v>
      </c>
      <c r="R214" s="157">
        <v>0</v>
      </c>
      <c r="S214" s="158">
        <f t="shared" si="12"/>
        <v>0</v>
      </c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Q214" s="159" t="s">
        <v>574</v>
      </c>
      <c r="AS214" s="159" t="s">
        <v>310</v>
      </c>
      <c r="AT214" s="159" t="s">
        <v>89</v>
      </c>
      <c r="AX214" s="14" t="s">
        <v>237</v>
      </c>
      <c r="BD214" s="160" t="e">
        <f>IF(#REF!="základná",J214,0)</f>
        <v>#REF!</v>
      </c>
      <c r="BE214" s="160" t="e">
        <f>IF(#REF!="znížená",J214,0)</f>
        <v>#REF!</v>
      </c>
      <c r="BF214" s="160" t="e">
        <f>IF(#REF!="zákl. prenesená",J214,0)</f>
        <v>#REF!</v>
      </c>
      <c r="BG214" s="160" t="e">
        <f>IF(#REF!="zníž. prenesená",J214,0)</f>
        <v>#REF!</v>
      </c>
      <c r="BH214" s="160" t="e">
        <f>IF(#REF!="nulová",J214,0)</f>
        <v>#REF!</v>
      </c>
      <c r="BI214" s="14" t="s">
        <v>89</v>
      </c>
      <c r="BJ214" s="160">
        <f t="shared" si="13"/>
        <v>0</v>
      </c>
      <c r="BK214" s="14" t="s">
        <v>574</v>
      </c>
      <c r="BL214" s="159" t="s">
        <v>2482</v>
      </c>
    </row>
    <row r="215" spans="1:64" s="2" customFormat="1" ht="21.75" customHeight="1" x14ac:dyDescent="0.2">
      <c r="A215" s="182"/>
      <c r="B215" s="146"/>
      <c r="C215" s="161" t="s">
        <v>619</v>
      </c>
      <c r="D215" s="161" t="s">
        <v>310</v>
      </c>
      <c r="E215" s="162" t="s">
        <v>5196</v>
      </c>
      <c r="F215" s="163" t="s">
        <v>2483</v>
      </c>
      <c r="G215" s="164" t="s">
        <v>307</v>
      </c>
      <c r="H215" s="165">
        <v>1</v>
      </c>
      <c r="I215" s="166"/>
      <c r="J215" s="167">
        <f t="shared" si="5"/>
        <v>0</v>
      </c>
      <c r="K215" s="168"/>
      <c r="L215" s="169"/>
      <c r="M215" s="170" t="s">
        <v>1</v>
      </c>
      <c r="N215" s="54"/>
      <c r="O215" s="157">
        <f t="shared" si="10"/>
        <v>0</v>
      </c>
      <c r="P215" s="157">
        <v>4.8000000000000001E-4</v>
      </c>
      <c r="Q215" s="157">
        <f t="shared" si="11"/>
        <v>4.8000000000000001E-4</v>
      </c>
      <c r="R215" s="157">
        <v>0</v>
      </c>
      <c r="S215" s="158">
        <f t="shared" si="12"/>
        <v>0</v>
      </c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Q215" s="159" t="s">
        <v>574</v>
      </c>
      <c r="AS215" s="159" t="s">
        <v>310</v>
      </c>
      <c r="AT215" s="159" t="s">
        <v>89</v>
      </c>
      <c r="AX215" s="14" t="s">
        <v>237</v>
      </c>
      <c r="BD215" s="160" t="e">
        <f>IF(#REF!="základná",J215,0)</f>
        <v>#REF!</v>
      </c>
      <c r="BE215" s="160" t="e">
        <f>IF(#REF!="znížená",J215,0)</f>
        <v>#REF!</v>
      </c>
      <c r="BF215" s="160" t="e">
        <f>IF(#REF!="zákl. prenesená",J215,0)</f>
        <v>#REF!</v>
      </c>
      <c r="BG215" s="160" t="e">
        <f>IF(#REF!="zníž. prenesená",J215,0)</f>
        <v>#REF!</v>
      </c>
      <c r="BH215" s="160" t="e">
        <f>IF(#REF!="nulová",J215,0)</f>
        <v>#REF!</v>
      </c>
      <c r="BI215" s="14" t="s">
        <v>89</v>
      </c>
      <c r="BJ215" s="160">
        <f t="shared" si="13"/>
        <v>0</v>
      </c>
      <c r="BK215" s="14" t="s">
        <v>574</v>
      </c>
      <c r="BL215" s="159" t="s">
        <v>2484</v>
      </c>
    </row>
    <row r="216" spans="1:64" s="2" customFormat="1" ht="21.75" customHeight="1" x14ac:dyDescent="0.2">
      <c r="A216" s="182"/>
      <c r="B216" s="146"/>
      <c r="C216" s="161" t="s">
        <v>531</v>
      </c>
      <c r="D216" s="161" t="s">
        <v>310</v>
      </c>
      <c r="E216" s="162" t="s">
        <v>5197</v>
      </c>
      <c r="F216" s="163" t="s">
        <v>2485</v>
      </c>
      <c r="G216" s="164" t="s">
        <v>307</v>
      </c>
      <c r="H216" s="165">
        <v>1</v>
      </c>
      <c r="I216" s="166"/>
      <c r="J216" s="167">
        <f t="shared" ref="J216:J279" si="14">ROUND(I216*H216,2)</f>
        <v>0</v>
      </c>
      <c r="K216" s="168"/>
      <c r="L216" s="169"/>
      <c r="M216" s="170" t="s">
        <v>1</v>
      </c>
      <c r="N216" s="54"/>
      <c r="O216" s="157">
        <f t="shared" ref="O216:O247" si="15">N216*H216</f>
        <v>0</v>
      </c>
      <c r="P216" s="157">
        <v>5.0000000000000001E-4</v>
      </c>
      <c r="Q216" s="157">
        <f t="shared" ref="Q216:Q247" si="16">P216*H216</f>
        <v>5.0000000000000001E-4</v>
      </c>
      <c r="R216" s="157">
        <v>0</v>
      </c>
      <c r="S216" s="158">
        <f t="shared" ref="S216:S247" si="17">R216*H216</f>
        <v>0</v>
      </c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Q216" s="159" t="s">
        <v>574</v>
      </c>
      <c r="AS216" s="159" t="s">
        <v>310</v>
      </c>
      <c r="AT216" s="159" t="s">
        <v>89</v>
      </c>
      <c r="AX216" s="14" t="s">
        <v>237</v>
      </c>
      <c r="BD216" s="160" t="e">
        <f>IF(#REF!="základná",J216,0)</f>
        <v>#REF!</v>
      </c>
      <c r="BE216" s="160" t="e">
        <f>IF(#REF!="znížená",J216,0)</f>
        <v>#REF!</v>
      </c>
      <c r="BF216" s="160" t="e">
        <f>IF(#REF!="zákl. prenesená",J216,0)</f>
        <v>#REF!</v>
      </c>
      <c r="BG216" s="160" t="e">
        <f>IF(#REF!="zníž. prenesená",J216,0)</f>
        <v>#REF!</v>
      </c>
      <c r="BH216" s="160" t="e">
        <f>IF(#REF!="nulová",J216,0)</f>
        <v>#REF!</v>
      </c>
      <c r="BI216" s="14" t="s">
        <v>89</v>
      </c>
      <c r="BJ216" s="160">
        <f t="shared" ref="BJ216:BJ247" si="18">ROUND(I216*H216,2)</f>
        <v>0</v>
      </c>
      <c r="BK216" s="14" t="s">
        <v>574</v>
      </c>
      <c r="BL216" s="159" t="s">
        <v>2486</v>
      </c>
    </row>
    <row r="217" spans="1:64" s="2" customFormat="1" ht="16.5" customHeight="1" x14ac:dyDescent="0.2">
      <c r="A217" s="182"/>
      <c r="B217" s="146"/>
      <c r="C217" s="147" t="s">
        <v>625</v>
      </c>
      <c r="D217" s="147" t="s">
        <v>240</v>
      </c>
      <c r="E217" s="148" t="s">
        <v>5198</v>
      </c>
      <c r="F217" s="149" t="s">
        <v>2487</v>
      </c>
      <c r="G217" s="150" t="s">
        <v>307</v>
      </c>
      <c r="H217" s="151">
        <v>5</v>
      </c>
      <c r="I217" s="152"/>
      <c r="J217" s="153">
        <f t="shared" si="14"/>
        <v>0</v>
      </c>
      <c r="K217" s="154"/>
      <c r="L217" s="30"/>
      <c r="M217" s="155" t="s">
        <v>1</v>
      </c>
      <c r="N217" s="54"/>
      <c r="O217" s="157">
        <f t="shared" si="15"/>
        <v>0</v>
      </c>
      <c r="P217" s="157">
        <v>0</v>
      </c>
      <c r="Q217" s="157">
        <f t="shared" si="16"/>
        <v>0</v>
      </c>
      <c r="R217" s="157">
        <v>0</v>
      </c>
      <c r="S217" s="158">
        <f t="shared" si="17"/>
        <v>0</v>
      </c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Q217" s="159" t="s">
        <v>436</v>
      </c>
      <c r="AS217" s="159" t="s">
        <v>240</v>
      </c>
      <c r="AT217" s="159" t="s">
        <v>89</v>
      </c>
      <c r="AX217" s="14" t="s">
        <v>237</v>
      </c>
      <c r="BD217" s="160" t="e">
        <f>IF(#REF!="základná",J217,0)</f>
        <v>#REF!</v>
      </c>
      <c r="BE217" s="160" t="e">
        <f>IF(#REF!="znížená",J217,0)</f>
        <v>#REF!</v>
      </c>
      <c r="BF217" s="160" t="e">
        <f>IF(#REF!="zákl. prenesená",J217,0)</f>
        <v>#REF!</v>
      </c>
      <c r="BG217" s="160" t="e">
        <f>IF(#REF!="zníž. prenesená",J217,0)</f>
        <v>#REF!</v>
      </c>
      <c r="BH217" s="160" t="e">
        <f>IF(#REF!="nulová",J217,0)</f>
        <v>#REF!</v>
      </c>
      <c r="BI217" s="14" t="s">
        <v>89</v>
      </c>
      <c r="BJ217" s="160">
        <f t="shared" si="18"/>
        <v>0</v>
      </c>
      <c r="BK217" s="14" t="s">
        <v>436</v>
      </c>
      <c r="BL217" s="159" t="s">
        <v>2488</v>
      </c>
    </row>
    <row r="218" spans="1:64" s="2" customFormat="1" ht="21.75" customHeight="1" x14ac:dyDescent="0.2">
      <c r="A218" s="182"/>
      <c r="B218" s="146"/>
      <c r="C218" s="161" t="s">
        <v>533</v>
      </c>
      <c r="D218" s="161" t="s">
        <v>310</v>
      </c>
      <c r="E218" s="162" t="s">
        <v>5199</v>
      </c>
      <c r="F218" s="163" t="s">
        <v>2489</v>
      </c>
      <c r="G218" s="164" t="s">
        <v>307</v>
      </c>
      <c r="H218" s="165">
        <v>5</v>
      </c>
      <c r="I218" s="166"/>
      <c r="J218" s="167">
        <f t="shared" si="14"/>
        <v>0</v>
      </c>
      <c r="K218" s="168"/>
      <c r="L218" s="169"/>
      <c r="M218" s="170" t="s">
        <v>1</v>
      </c>
      <c r="N218" s="54"/>
      <c r="O218" s="157">
        <f t="shared" si="15"/>
        <v>0</v>
      </c>
      <c r="P218" s="157">
        <v>4.4000000000000002E-4</v>
      </c>
      <c r="Q218" s="157">
        <f t="shared" si="16"/>
        <v>2.2000000000000001E-3</v>
      </c>
      <c r="R218" s="157">
        <v>0</v>
      </c>
      <c r="S218" s="158">
        <f t="shared" si="17"/>
        <v>0</v>
      </c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Q218" s="159" t="s">
        <v>574</v>
      </c>
      <c r="AS218" s="159" t="s">
        <v>310</v>
      </c>
      <c r="AT218" s="159" t="s">
        <v>89</v>
      </c>
      <c r="AX218" s="14" t="s">
        <v>237</v>
      </c>
      <c r="BD218" s="160" t="e">
        <f>IF(#REF!="základná",J218,0)</f>
        <v>#REF!</v>
      </c>
      <c r="BE218" s="160" t="e">
        <f>IF(#REF!="znížená",J218,0)</f>
        <v>#REF!</v>
      </c>
      <c r="BF218" s="160" t="e">
        <f>IF(#REF!="zákl. prenesená",J218,0)</f>
        <v>#REF!</v>
      </c>
      <c r="BG218" s="160" t="e">
        <f>IF(#REF!="zníž. prenesená",J218,0)</f>
        <v>#REF!</v>
      </c>
      <c r="BH218" s="160" t="e">
        <f>IF(#REF!="nulová",J218,0)</f>
        <v>#REF!</v>
      </c>
      <c r="BI218" s="14" t="s">
        <v>89</v>
      </c>
      <c r="BJ218" s="160">
        <f t="shared" si="18"/>
        <v>0</v>
      </c>
      <c r="BK218" s="14" t="s">
        <v>574</v>
      </c>
      <c r="BL218" s="159" t="s">
        <v>2490</v>
      </c>
    </row>
    <row r="219" spans="1:64" s="2" customFormat="1" ht="16.5" customHeight="1" x14ac:dyDescent="0.2">
      <c r="A219" s="182"/>
      <c r="B219" s="146"/>
      <c r="C219" s="147" t="s">
        <v>630</v>
      </c>
      <c r="D219" s="189" t="s">
        <v>240</v>
      </c>
      <c r="E219" s="148" t="s">
        <v>5200</v>
      </c>
      <c r="F219" s="149" t="s">
        <v>5201</v>
      </c>
      <c r="G219" s="150" t="s">
        <v>307</v>
      </c>
      <c r="H219" s="151">
        <v>23</v>
      </c>
      <c r="I219" s="152"/>
      <c r="J219" s="153">
        <f t="shared" si="14"/>
        <v>0</v>
      </c>
      <c r="K219" s="154"/>
      <c r="L219" s="30"/>
      <c r="M219" s="155" t="s">
        <v>1</v>
      </c>
      <c r="N219" s="54"/>
      <c r="O219" s="157">
        <f t="shared" si="15"/>
        <v>0</v>
      </c>
      <c r="P219" s="157">
        <v>0</v>
      </c>
      <c r="Q219" s="157">
        <f t="shared" si="16"/>
        <v>0</v>
      </c>
      <c r="R219" s="157">
        <v>0</v>
      </c>
      <c r="S219" s="158">
        <f t="shared" si="17"/>
        <v>0</v>
      </c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Q219" s="159" t="s">
        <v>436</v>
      </c>
      <c r="AS219" s="159" t="s">
        <v>240</v>
      </c>
      <c r="AT219" s="159" t="s">
        <v>89</v>
      </c>
      <c r="AX219" s="14" t="s">
        <v>237</v>
      </c>
      <c r="BD219" s="160" t="e">
        <f>IF(#REF!="základná",J219,0)</f>
        <v>#REF!</v>
      </c>
      <c r="BE219" s="160" t="e">
        <f>IF(#REF!="znížená",J219,0)</f>
        <v>#REF!</v>
      </c>
      <c r="BF219" s="160" t="e">
        <f>IF(#REF!="zákl. prenesená",J219,0)</f>
        <v>#REF!</v>
      </c>
      <c r="BG219" s="160" t="e">
        <f>IF(#REF!="zníž. prenesená",J219,0)</f>
        <v>#REF!</v>
      </c>
      <c r="BH219" s="160" t="e">
        <f>IF(#REF!="nulová",J219,0)</f>
        <v>#REF!</v>
      </c>
      <c r="BI219" s="14" t="s">
        <v>89</v>
      </c>
      <c r="BJ219" s="160">
        <f t="shared" si="18"/>
        <v>0</v>
      </c>
      <c r="BK219" s="14" t="s">
        <v>436</v>
      </c>
      <c r="BL219" s="159" t="s">
        <v>5291</v>
      </c>
    </row>
    <row r="220" spans="1:64" s="2" customFormat="1" ht="16.5" customHeight="1" x14ac:dyDescent="0.2">
      <c r="A220" s="182"/>
      <c r="B220" s="146"/>
      <c r="C220" s="161" t="s">
        <v>534</v>
      </c>
      <c r="D220" s="190" t="s">
        <v>310</v>
      </c>
      <c r="E220" s="162" t="s">
        <v>5202</v>
      </c>
      <c r="F220" s="163" t="s">
        <v>5203</v>
      </c>
      <c r="G220" s="164" t="s">
        <v>307</v>
      </c>
      <c r="H220" s="165">
        <v>3</v>
      </c>
      <c r="I220" s="166"/>
      <c r="J220" s="167">
        <f t="shared" si="14"/>
        <v>0</v>
      </c>
      <c r="K220" s="168"/>
      <c r="L220" s="169"/>
      <c r="M220" s="170" t="s">
        <v>1</v>
      </c>
      <c r="N220" s="54"/>
      <c r="O220" s="157">
        <f t="shared" si="15"/>
        <v>0</v>
      </c>
      <c r="P220" s="157">
        <v>1.0000000000000001E-5</v>
      </c>
      <c r="Q220" s="157">
        <f t="shared" si="16"/>
        <v>3.0000000000000004E-5</v>
      </c>
      <c r="R220" s="157">
        <v>0</v>
      </c>
      <c r="S220" s="158">
        <f t="shared" si="17"/>
        <v>0</v>
      </c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Q220" s="159" t="s">
        <v>574</v>
      </c>
      <c r="AS220" s="159" t="s">
        <v>310</v>
      </c>
      <c r="AT220" s="159" t="s">
        <v>89</v>
      </c>
      <c r="AX220" s="14" t="s">
        <v>237</v>
      </c>
      <c r="BD220" s="160" t="e">
        <f>IF(#REF!="základná",J220,0)</f>
        <v>#REF!</v>
      </c>
      <c r="BE220" s="160" t="e">
        <f>IF(#REF!="znížená",J220,0)</f>
        <v>#REF!</v>
      </c>
      <c r="BF220" s="160" t="e">
        <f>IF(#REF!="zákl. prenesená",J220,0)</f>
        <v>#REF!</v>
      </c>
      <c r="BG220" s="160" t="e">
        <f>IF(#REF!="zníž. prenesená",J220,0)</f>
        <v>#REF!</v>
      </c>
      <c r="BH220" s="160" t="e">
        <f>IF(#REF!="nulová",J220,0)</f>
        <v>#REF!</v>
      </c>
      <c r="BI220" s="14" t="s">
        <v>89</v>
      </c>
      <c r="BJ220" s="160">
        <f t="shared" si="18"/>
        <v>0</v>
      </c>
      <c r="BK220" s="14" t="s">
        <v>574</v>
      </c>
      <c r="BL220" s="159" t="s">
        <v>5292</v>
      </c>
    </row>
    <row r="221" spans="1:64" s="2" customFormat="1" ht="16.5" customHeight="1" x14ac:dyDescent="0.2">
      <c r="A221" s="182"/>
      <c r="B221" s="146"/>
      <c r="C221" s="161" t="s">
        <v>631</v>
      </c>
      <c r="D221" s="190" t="s">
        <v>310</v>
      </c>
      <c r="E221" s="162" t="s">
        <v>5204</v>
      </c>
      <c r="F221" s="163" t="s">
        <v>5205</v>
      </c>
      <c r="G221" s="164" t="s">
        <v>307</v>
      </c>
      <c r="H221" s="165">
        <v>20</v>
      </c>
      <c r="I221" s="166"/>
      <c r="J221" s="167">
        <f t="shared" si="14"/>
        <v>0</v>
      </c>
      <c r="K221" s="168"/>
      <c r="L221" s="169"/>
      <c r="M221" s="170" t="s">
        <v>1</v>
      </c>
      <c r="N221" s="54"/>
      <c r="O221" s="157">
        <f t="shared" si="15"/>
        <v>0</v>
      </c>
      <c r="P221" s="157">
        <v>2.0000000000000002E-5</v>
      </c>
      <c r="Q221" s="157">
        <f t="shared" si="16"/>
        <v>4.0000000000000002E-4</v>
      </c>
      <c r="R221" s="157">
        <v>0</v>
      </c>
      <c r="S221" s="158">
        <f t="shared" si="17"/>
        <v>0</v>
      </c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Q221" s="159" t="s">
        <v>574</v>
      </c>
      <c r="AS221" s="159" t="s">
        <v>310</v>
      </c>
      <c r="AT221" s="159" t="s">
        <v>89</v>
      </c>
      <c r="AX221" s="14" t="s">
        <v>237</v>
      </c>
      <c r="BD221" s="160" t="e">
        <f>IF(#REF!="základná",J221,0)</f>
        <v>#REF!</v>
      </c>
      <c r="BE221" s="160" t="e">
        <f>IF(#REF!="znížená",J221,0)</f>
        <v>#REF!</v>
      </c>
      <c r="BF221" s="160" t="e">
        <f>IF(#REF!="zákl. prenesená",J221,0)</f>
        <v>#REF!</v>
      </c>
      <c r="BG221" s="160" t="e">
        <f>IF(#REF!="zníž. prenesená",J221,0)</f>
        <v>#REF!</v>
      </c>
      <c r="BH221" s="160" t="e">
        <f>IF(#REF!="nulová",J221,0)</f>
        <v>#REF!</v>
      </c>
      <c r="BI221" s="14" t="s">
        <v>89</v>
      </c>
      <c r="BJ221" s="160">
        <f t="shared" si="18"/>
        <v>0</v>
      </c>
      <c r="BK221" s="14" t="s">
        <v>574</v>
      </c>
      <c r="BL221" s="159" t="s">
        <v>5293</v>
      </c>
    </row>
    <row r="222" spans="1:64" s="2" customFormat="1" ht="16.5" customHeight="1" x14ac:dyDescent="0.2">
      <c r="A222" s="182"/>
      <c r="B222" s="146"/>
      <c r="C222" s="147" t="s">
        <v>536</v>
      </c>
      <c r="D222" s="147" t="s">
        <v>240</v>
      </c>
      <c r="E222" s="148" t="s">
        <v>5206</v>
      </c>
      <c r="F222" s="149" t="s">
        <v>2491</v>
      </c>
      <c r="G222" s="150" t="s">
        <v>307</v>
      </c>
      <c r="H222" s="151">
        <v>1</v>
      </c>
      <c r="I222" s="152"/>
      <c r="J222" s="153">
        <f t="shared" si="14"/>
        <v>0</v>
      </c>
      <c r="K222" s="154"/>
      <c r="L222" s="30"/>
      <c r="M222" s="155" t="s">
        <v>1</v>
      </c>
      <c r="N222" s="54"/>
      <c r="O222" s="157">
        <f t="shared" si="15"/>
        <v>0</v>
      </c>
      <c r="P222" s="157">
        <v>0</v>
      </c>
      <c r="Q222" s="157">
        <f t="shared" si="16"/>
        <v>0</v>
      </c>
      <c r="R222" s="157">
        <v>0</v>
      </c>
      <c r="S222" s="158">
        <f t="shared" si="17"/>
        <v>0</v>
      </c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Q222" s="159" t="s">
        <v>436</v>
      </c>
      <c r="AS222" s="159" t="s">
        <v>240</v>
      </c>
      <c r="AT222" s="159" t="s">
        <v>89</v>
      </c>
      <c r="AX222" s="14" t="s">
        <v>237</v>
      </c>
      <c r="BD222" s="160" t="e">
        <f>IF(#REF!="základná",J222,0)</f>
        <v>#REF!</v>
      </c>
      <c r="BE222" s="160" t="e">
        <f>IF(#REF!="znížená",J222,0)</f>
        <v>#REF!</v>
      </c>
      <c r="BF222" s="160" t="e">
        <f>IF(#REF!="zákl. prenesená",J222,0)</f>
        <v>#REF!</v>
      </c>
      <c r="BG222" s="160" t="e">
        <f>IF(#REF!="zníž. prenesená",J222,0)</f>
        <v>#REF!</v>
      </c>
      <c r="BH222" s="160" t="e">
        <f>IF(#REF!="nulová",J222,0)</f>
        <v>#REF!</v>
      </c>
      <c r="BI222" s="14" t="s">
        <v>89</v>
      </c>
      <c r="BJ222" s="160">
        <f t="shared" si="18"/>
        <v>0</v>
      </c>
      <c r="BK222" s="14" t="s">
        <v>436</v>
      </c>
      <c r="BL222" s="159" t="s">
        <v>2492</v>
      </c>
    </row>
    <row r="223" spans="1:64" s="2" customFormat="1" ht="21.75" customHeight="1" x14ac:dyDescent="0.2">
      <c r="A223" s="182"/>
      <c r="B223" s="146"/>
      <c r="C223" s="161" t="s">
        <v>632</v>
      </c>
      <c r="D223" s="161" t="s">
        <v>310</v>
      </c>
      <c r="E223" s="162" t="s">
        <v>5207</v>
      </c>
      <c r="F223" s="163" t="s">
        <v>2493</v>
      </c>
      <c r="G223" s="164" t="s">
        <v>1</v>
      </c>
      <c r="H223" s="165">
        <v>1</v>
      </c>
      <c r="I223" s="166"/>
      <c r="J223" s="167">
        <f t="shared" si="14"/>
        <v>0</v>
      </c>
      <c r="K223" s="168"/>
      <c r="L223" s="169"/>
      <c r="M223" s="170" t="s">
        <v>1</v>
      </c>
      <c r="N223" s="54"/>
      <c r="O223" s="157">
        <f t="shared" si="15"/>
        <v>0</v>
      </c>
      <c r="P223" s="157">
        <v>0</v>
      </c>
      <c r="Q223" s="157">
        <f t="shared" si="16"/>
        <v>0</v>
      </c>
      <c r="R223" s="157">
        <v>0</v>
      </c>
      <c r="S223" s="158">
        <f t="shared" si="17"/>
        <v>0</v>
      </c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Q223" s="159" t="s">
        <v>700</v>
      </c>
      <c r="AS223" s="159" t="s">
        <v>310</v>
      </c>
      <c r="AT223" s="159" t="s">
        <v>89</v>
      </c>
      <c r="AX223" s="14" t="s">
        <v>237</v>
      </c>
      <c r="BD223" s="160" t="e">
        <f>IF(#REF!="základná",J223,0)</f>
        <v>#REF!</v>
      </c>
      <c r="BE223" s="160" t="e">
        <f>IF(#REF!="znížená",J223,0)</f>
        <v>#REF!</v>
      </c>
      <c r="BF223" s="160" t="e">
        <f>IF(#REF!="zákl. prenesená",J223,0)</f>
        <v>#REF!</v>
      </c>
      <c r="BG223" s="160" t="e">
        <f>IF(#REF!="zníž. prenesená",J223,0)</f>
        <v>#REF!</v>
      </c>
      <c r="BH223" s="160" t="e">
        <f>IF(#REF!="nulová",J223,0)</f>
        <v>#REF!</v>
      </c>
      <c r="BI223" s="14" t="s">
        <v>89</v>
      </c>
      <c r="BJ223" s="160">
        <f t="shared" si="18"/>
        <v>0</v>
      </c>
      <c r="BK223" s="14" t="s">
        <v>436</v>
      </c>
      <c r="BL223" s="159" t="s">
        <v>2494</v>
      </c>
    </row>
    <row r="224" spans="1:64" s="2" customFormat="1" ht="21.75" customHeight="1" x14ac:dyDescent="0.2">
      <c r="A224" s="182"/>
      <c r="B224" s="146"/>
      <c r="C224" s="147" t="s">
        <v>537</v>
      </c>
      <c r="D224" s="147" t="s">
        <v>240</v>
      </c>
      <c r="E224" s="148" t="s">
        <v>5208</v>
      </c>
      <c r="F224" s="149" t="s">
        <v>2495</v>
      </c>
      <c r="G224" s="150" t="s">
        <v>307</v>
      </c>
      <c r="H224" s="151">
        <v>1</v>
      </c>
      <c r="I224" s="152"/>
      <c r="J224" s="153">
        <f t="shared" si="14"/>
        <v>0</v>
      </c>
      <c r="K224" s="154"/>
      <c r="L224" s="30"/>
      <c r="M224" s="155" t="s">
        <v>1</v>
      </c>
      <c r="N224" s="54"/>
      <c r="O224" s="157">
        <f t="shared" si="15"/>
        <v>0</v>
      </c>
      <c r="P224" s="157">
        <v>0</v>
      </c>
      <c r="Q224" s="157">
        <f t="shared" si="16"/>
        <v>0</v>
      </c>
      <c r="R224" s="157">
        <v>0</v>
      </c>
      <c r="S224" s="158">
        <f t="shared" si="17"/>
        <v>0</v>
      </c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Q224" s="159" t="s">
        <v>436</v>
      </c>
      <c r="AS224" s="159" t="s">
        <v>240</v>
      </c>
      <c r="AT224" s="159" t="s">
        <v>89</v>
      </c>
      <c r="AX224" s="14" t="s">
        <v>237</v>
      </c>
      <c r="BD224" s="160" t="e">
        <f>IF(#REF!="základná",J224,0)</f>
        <v>#REF!</v>
      </c>
      <c r="BE224" s="160" t="e">
        <f>IF(#REF!="znížená",J224,0)</f>
        <v>#REF!</v>
      </c>
      <c r="BF224" s="160" t="e">
        <f>IF(#REF!="zákl. prenesená",J224,0)</f>
        <v>#REF!</v>
      </c>
      <c r="BG224" s="160" t="e">
        <f>IF(#REF!="zníž. prenesená",J224,0)</f>
        <v>#REF!</v>
      </c>
      <c r="BH224" s="160" t="e">
        <f>IF(#REF!="nulová",J224,0)</f>
        <v>#REF!</v>
      </c>
      <c r="BI224" s="14" t="s">
        <v>89</v>
      </c>
      <c r="BJ224" s="160">
        <f t="shared" si="18"/>
        <v>0</v>
      </c>
      <c r="BK224" s="14" t="s">
        <v>436</v>
      </c>
      <c r="BL224" s="159" t="s">
        <v>2496</v>
      </c>
    </row>
    <row r="225" spans="1:64" s="2" customFormat="1" ht="33" customHeight="1" x14ac:dyDescent="0.2">
      <c r="A225" s="182"/>
      <c r="B225" s="146"/>
      <c r="C225" s="161" t="s">
        <v>633</v>
      </c>
      <c r="D225" s="161" t="s">
        <v>310</v>
      </c>
      <c r="E225" s="162" t="s">
        <v>5209</v>
      </c>
      <c r="F225" s="163" t="s">
        <v>2497</v>
      </c>
      <c r="G225" s="164" t="s">
        <v>307</v>
      </c>
      <c r="H225" s="165">
        <v>1</v>
      </c>
      <c r="I225" s="166"/>
      <c r="J225" s="167">
        <f t="shared" si="14"/>
        <v>0</v>
      </c>
      <c r="K225" s="168"/>
      <c r="L225" s="169"/>
      <c r="M225" s="170" t="s">
        <v>1</v>
      </c>
      <c r="N225" s="54"/>
      <c r="O225" s="157">
        <f t="shared" si="15"/>
        <v>0</v>
      </c>
      <c r="P225" s="157">
        <v>4.82E-2</v>
      </c>
      <c r="Q225" s="157">
        <f t="shared" si="16"/>
        <v>4.82E-2</v>
      </c>
      <c r="R225" s="157">
        <v>0</v>
      </c>
      <c r="S225" s="158">
        <f t="shared" si="17"/>
        <v>0</v>
      </c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Q225" s="159" t="s">
        <v>574</v>
      </c>
      <c r="AS225" s="159" t="s">
        <v>310</v>
      </c>
      <c r="AT225" s="159" t="s">
        <v>89</v>
      </c>
      <c r="AX225" s="14" t="s">
        <v>237</v>
      </c>
      <c r="BD225" s="160" t="e">
        <f>IF(#REF!="základná",J225,0)</f>
        <v>#REF!</v>
      </c>
      <c r="BE225" s="160" t="e">
        <f>IF(#REF!="znížená",J225,0)</f>
        <v>#REF!</v>
      </c>
      <c r="BF225" s="160" t="e">
        <f>IF(#REF!="zákl. prenesená",J225,0)</f>
        <v>#REF!</v>
      </c>
      <c r="BG225" s="160" t="e">
        <f>IF(#REF!="zníž. prenesená",J225,0)</f>
        <v>#REF!</v>
      </c>
      <c r="BH225" s="160" t="e">
        <f>IF(#REF!="nulová",J225,0)</f>
        <v>#REF!</v>
      </c>
      <c r="BI225" s="14" t="s">
        <v>89</v>
      </c>
      <c r="BJ225" s="160">
        <f t="shared" si="18"/>
        <v>0</v>
      </c>
      <c r="BK225" s="14" t="s">
        <v>574</v>
      </c>
      <c r="BL225" s="159" t="s">
        <v>2498</v>
      </c>
    </row>
    <row r="226" spans="1:64" s="2" customFormat="1" ht="21.75" customHeight="1" x14ac:dyDescent="0.2">
      <c r="A226" s="182"/>
      <c r="B226" s="146"/>
      <c r="C226" s="147" t="s">
        <v>539</v>
      </c>
      <c r="D226" s="147" t="s">
        <v>240</v>
      </c>
      <c r="E226" s="148" t="s">
        <v>5210</v>
      </c>
      <c r="F226" s="149" t="s">
        <v>1772</v>
      </c>
      <c r="G226" s="150" t="s">
        <v>307</v>
      </c>
      <c r="H226" s="151">
        <v>7</v>
      </c>
      <c r="I226" s="152"/>
      <c r="J226" s="153">
        <f t="shared" si="14"/>
        <v>0</v>
      </c>
      <c r="K226" s="154"/>
      <c r="L226" s="30"/>
      <c r="M226" s="155" t="s">
        <v>1</v>
      </c>
      <c r="N226" s="54"/>
      <c r="O226" s="157">
        <f t="shared" si="15"/>
        <v>0</v>
      </c>
      <c r="P226" s="157">
        <v>0</v>
      </c>
      <c r="Q226" s="157">
        <f t="shared" si="16"/>
        <v>0</v>
      </c>
      <c r="R226" s="157">
        <v>0</v>
      </c>
      <c r="S226" s="158">
        <f t="shared" si="17"/>
        <v>0</v>
      </c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Q226" s="159" t="s">
        <v>436</v>
      </c>
      <c r="AS226" s="159" t="s">
        <v>240</v>
      </c>
      <c r="AT226" s="159" t="s">
        <v>89</v>
      </c>
      <c r="AX226" s="14" t="s">
        <v>237</v>
      </c>
      <c r="BD226" s="160" t="e">
        <f>IF(#REF!="základná",J226,0)</f>
        <v>#REF!</v>
      </c>
      <c r="BE226" s="160" t="e">
        <f>IF(#REF!="znížená",J226,0)</f>
        <v>#REF!</v>
      </c>
      <c r="BF226" s="160" t="e">
        <f>IF(#REF!="zákl. prenesená",J226,0)</f>
        <v>#REF!</v>
      </c>
      <c r="BG226" s="160" t="e">
        <f>IF(#REF!="zníž. prenesená",J226,0)</f>
        <v>#REF!</v>
      </c>
      <c r="BH226" s="160" t="e">
        <f>IF(#REF!="nulová",J226,0)</f>
        <v>#REF!</v>
      </c>
      <c r="BI226" s="14" t="s">
        <v>89</v>
      </c>
      <c r="BJ226" s="160">
        <f t="shared" si="18"/>
        <v>0</v>
      </c>
      <c r="BK226" s="14" t="s">
        <v>436</v>
      </c>
      <c r="BL226" s="159" t="s">
        <v>2499</v>
      </c>
    </row>
    <row r="227" spans="1:64" s="2" customFormat="1" ht="16.5" customHeight="1" x14ac:dyDescent="0.2">
      <c r="A227" s="182"/>
      <c r="B227" s="146"/>
      <c r="C227" s="161" t="s">
        <v>634</v>
      </c>
      <c r="D227" s="161" t="s">
        <v>310</v>
      </c>
      <c r="E227" s="162" t="s">
        <v>5211</v>
      </c>
      <c r="F227" s="163" t="s">
        <v>2500</v>
      </c>
      <c r="G227" s="164" t="s">
        <v>307</v>
      </c>
      <c r="H227" s="165">
        <v>7</v>
      </c>
      <c r="I227" s="166"/>
      <c r="J227" s="167">
        <f t="shared" si="14"/>
        <v>0</v>
      </c>
      <c r="K227" s="168"/>
      <c r="L227" s="169"/>
      <c r="M227" s="170" t="s">
        <v>1</v>
      </c>
      <c r="N227" s="54"/>
      <c r="O227" s="157">
        <f t="shared" si="15"/>
        <v>0</v>
      </c>
      <c r="P227" s="157">
        <v>3.8000000000000002E-4</v>
      </c>
      <c r="Q227" s="157">
        <f t="shared" si="16"/>
        <v>2.66E-3</v>
      </c>
      <c r="R227" s="157">
        <v>0</v>
      </c>
      <c r="S227" s="158">
        <f t="shared" si="17"/>
        <v>0</v>
      </c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Q227" s="159" t="s">
        <v>574</v>
      </c>
      <c r="AS227" s="159" t="s">
        <v>310</v>
      </c>
      <c r="AT227" s="159" t="s">
        <v>89</v>
      </c>
      <c r="AX227" s="14" t="s">
        <v>237</v>
      </c>
      <c r="BD227" s="160" t="e">
        <f>IF(#REF!="základná",J227,0)</f>
        <v>#REF!</v>
      </c>
      <c r="BE227" s="160" t="e">
        <f>IF(#REF!="znížená",J227,0)</f>
        <v>#REF!</v>
      </c>
      <c r="BF227" s="160" t="e">
        <f>IF(#REF!="zákl. prenesená",J227,0)</f>
        <v>#REF!</v>
      </c>
      <c r="BG227" s="160" t="e">
        <f>IF(#REF!="zníž. prenesená",J227,0)</f>
        <v>#REF!</v>
      </c>
      <c r="BH227" s="160" t="e">
        <f>IF(#REF!="nulová",J227,0)</f>
        <v>#REF!</v>
      </c>
      <c r="BI227" s="14" t="s">
        <v>89</v>
      </c>
      <c r="BJ227" s="160">
        <f t="shared" si="18"/>
        <v>0</v>
      </c>
      <c r="BK227" s="14" t="s">
        <v>574</v>
      </c>
      <c r="BL227" s="159" t="s">
        <v>2501</v>
      </c>
    </row>
    <row r="228" spans="1:64" s="2" customFormat="1" ht="21.75" customHeight="1" x14ac:dyDescent="0.2">
      <c r="A228" s="182"/>
      <c r="B228" s="146"/>
      <c r="C228" s="147" t="s">
        <v>541</v>
      </c>
      <c r="D228" s="147" t="s">
        <v>240</v>
      </c>
      <c r="E228" s="148" t="s">
        <v>5212</v>
      </c>
      <c r="F228" s="149" t="s">
        <v>1776</v>
      </c>
      <c r="G228" s="150" t="s">
        <v>307</v>
      </c>
      <c r="H228" s="151">
        <v>9</v>
      </c>
      <c r="I228" s="152"/>
      <c r="J228" s="153">
        <f t="shared" si="14"/>
        <v>0</v>
      </c>
      <c r="K228" s="154"/>
      <c r="L228" s="30"/>
      <c r="M228" s="155" t="s">
        <v>1</v>
      </c>
      <c r="N228" s="54"/>
      <c r="O228" s="157">
        <f t="shared" si="15"/>
        <v>0</v>
      </c>
      <c r="P228" s="157">
        <v>0</v>
      </c>
      <c r="Q228" s="157">
        <f t="shared" si="16"/>
        <v>0</v>
      </c>
      <c r="R228" s="157">
        <v>0</v>
      </c>
      <c r="S228" s="158">
        <f t="shared" si="17"/>
        <v>0</v>
      </c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Q228" s="159" t="s">
        <v>436</v>
      </c>
      <c r="AS228" s="159" t="s">
        <v>240</v>
      </c>
      <c r="AT228" s="159" t="s">
        <v>89</v>
      </c>
      <c r="AX228" s="14" t="s">
        <v>237</v>
      </c>
      <c r="BD228" s="160" t="e">
        <f>IF(#REF!="základná",J228,0)</f>
        <v>#REF!</v>
      </c>
      <c r="BE228" s="160" t="e">
        <f>IF(#REF!="znížená",J228,0)</f>
        <v>#REF!</v>
      </c>
      <c r="BF228" s="160" t="e">
        <f>IF(#REF!="zákl. prenesená",J228,0)</f>
        <v>#REF!</v>
      </c>
      <c r="BG228" s="160" t="e">
        <f>IF(#REF!="zníž. prenesená",J228,0)</f>
        <v>#REF!</v>
      </c>
      <c r="BH228" s="160" t="e">
        <f>IF(#REF!="nulová",J228,0)</f>
        <v>#REF!</v>
      </c>
      <c r="BI228" s="14" t="s">
        <v>89</v>
      </c>
      <c r="BJ228" s="160">
        <f t="shared" si="18"/>
        <v>0</v>
      </c>
      <c r="BK228" s="14" t="s">
        <v>436</v>
      </c>
      <c r="BL228" s="159" t="s">
        <v>2502</v>
      </c>
    </row>
    <row r="229" spans="1:64" s="2" customFormat="1" ht="16.5" customHeight="1" x14ac:dyDescent="0.2">
      <c r="A229" s="182"/>
      <c r="B229" s="146"/>
      <c r="C229" s="161" t="s">
        <v>637</v>
      </c>
      <c r="D229" s="161" t="s">
        <v>310</v>
      </c>
      <c r="E229" s="162" t="s">
        <v>5213</v>
      </c>
      <c r="F229" s="163" t="s">
        <v>1778</v>
      </c>
      <c r="G229" s="164" t="s">
        <v>307</v>
      </c>
      <c r="H229" s="165">
        <v>9</v>
      </c>
      <c r="I229" s="166"/>
      <c r="J229" s="167">
        <f t="shared" si="14"/>
        <v>0</v>
      </c>
      <c r="K229" s="168"/>
      <c r="L229" s="169"/>
      <c r="M229" s="170" t="s">
        <v>1</v>
      </c>
      <c r="N229" s="54"/>
      <c r="O229" s="157">
        <f t="shared" si="15"/>
        <v>0</v>
      </c>
      <c r="P229" s="157">
        <v>6.9999999999999999E-4</v>
      </c>
      <c r="Q229" s="157">
        <f t="shared" si="16"/>
        <v>6.3E-3</v>
      </c>
      <c r="R229" s="157">
        <v>0</v>
      </c>
      <c r="S229" s="158">
        <f t="shared" si="17"/>
        <v>0</v>
      </c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Q229" s="159" t="s">
        <v>574</v>
      </c>
      <c r="AS229" s="159" t="s">
        <v>310</v>
      </c>
      <c r="AT229" s="159" t="s">
        <v>89</v>
      </c>
      <c r="AX229" s="14" t="s">
        <v>237</v>
      </c>
      <c r="BD229" s="160" t="e">
        <f>IF(#REF!="základná",J229,0)</f>
        <v>#REF!</v>
      </c>
      <c r="BE229" s="160" t="e">
        <f>IF(#REF!="znížená",J229,0)</f>
        <v>#REF!</v>
      </c>
      <c r="BF229" s="160" t="e">
        <f>IF(#REF!="zákl. prenesená",J229,0)</f>
        <v>#REF!</v>
      </c>
      <c r="BG229" s="160" t="e">
        <f>IF(#REF!="zníž. prenesená",J229,0)</f>
        <v>#REF!</v>
      </c>
      <c r="BH229" s="160" t="e">
        <f>IF(#REF!="nulová",J229,0)</f>
        <v>#REF!</v>
      </c>
      <c r="BI229" s="14" t="s">
        <v>89</v>
      </c>
      <c r="BJ229" s="160">
        <f t="shared" si="18"/>
        <v>0</v>
      </c>
      <c r="BK229" s="14" t="s">
        <v>574</v>
      </c>
      <c r="BL229" s="159" t="s">
        <v>2503</v>
      </c>
    </row>
    <row r="230" spans="1:64" s="2" customFormat="1" ht="16.5" customHeight="1" x14ac:dyDescent="0.2">
      <c r="A230" s="182"/>
      <c r="B230" s="146"/>
      <c r="C230" s="147" t="s">
        <v>543</v>
      </c>
      <c r="D230" s="147" t="s">
        <v>240</v>
      </c>
      <c r="E230" s="148" t="s">
        <v>5214</v>
      </c>
      <c r="F230" s="149" t="s">
        <v>2504</v>
      </c>
      <c r="G230" s="150" t="s">
        <v>307</v>
      </c>
      <c r="H230" s="151">
        <v>8</v>
      </c>
      <c r="I230" s="152"/>
      <c r="J230" s="153">
        <f t="shared" si="14"/>
        <v>0</v>
      </c>
      <c r="K230" s="154"/>
      <c r="L230" s="30"/>
      <c r="M230" s="155" t="s">
        <v>1</v>
      </c>
      <c r="N230" s="54"/>
      <c r="O230" s="157">
        <f t="shared" si="15"/>
        <v>0</v>
      </c>
      <c r="P230" s="157">
        <v>0</v>
      </c>
      <c r="Q230" s="157">
        <f t="shared" si="16"/>
        <v>0</v>
      </c>
      <c r="R230" s="157">
        <v>0</v>
      </c>
      <c r="S230" s="158">
        <f t="shared" si="17"/>
        <v>0</v>
      </c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Q230" s="159" t="s">
        <v>436</v>
      </c>
      <c r="AS230" s="159" t="s">
        <v>240</v>
      </c>
      <c r="AT230" s="159" t="s">
        <v>89</v>
      </c>
      <c r="AX230" s="14" t="s">
        <v>237</v>
      </c>
      <c r="BD230" s="160" t="e">
        <f>IF(#REF!="základná",J230,0)</f>
        <v>#REF!</v>
      </c>
      <c r="BE230" s="160" t="e">
        <f>IF(#REF!="znížená",J230,0)</f>
        <v>#REF!</v>
      </c>
      <c r="BF230" s="160" t="e">
        <f>IF(#REF!="zákl. prenesená",J230,0)</f>
        <v>#REF!</v>
      </c>
      <c r="BG230" s="160" t="e">
        <f>IF(#REF!="zníž. prenesená",J230,0)</f>
        <v>#REF!</v>
      </c>
      <c r="BH230" s="160" t="e">
        <f>IF(#REF!="nulová",J230,0)</f>
        <v>#REF!</v>
      </c>
      <c r="BI230" s="14" t="s">
        <v>89</v>
      </c>
      <c r="BJ230" s="160">
        <f t="shared" si="18"/>
        <v>0</v>
      </c>
      <c r="BK230" s="14" t="s">
        <v>436</v>
      </c>
      <c r="BL230" s="159" t="s">
        <v>2505</v>
      </c>
    </row>
    <row r="231" spans="1:64" s="2" customFormat="1" ht="16.5" customHeight="1" x14ac:dyDescent="0.2">
      <c r="A231" s="182"/>
      <c r="B231" s="146"/>
      <c r="C231" s="161" t="s">
        <v>639</v>
      </c>
      <c r="D231" s="161" t="s">
        <v>310</v>
      </c>
      <c r="E231" s="162" t="s">
        <v>5215</v>
      </c>
      <c r="F231" s="163" t="s">
        <v>2506</v>
      </c>
      <c r="G231" s="164" t="s">
        <v>307</v>
      </c>
      <c r="H231" s="165">
        <v>8</v>
      </c>
      <c r="I231" s="166"/>
      <c r="J231" s="167">
        <f t="shared" si="14"/>
        <v>0</v>
      </c>
      <c r="K231" s="168"/>
      <c r="L231" s="169"/>
      <c r="M231" s="170" t="s">
        <v>1</v>
      </c>
      <c r="N231" s="54"/>
      <c r="O231" s="157">
        <f t="shared" si="15"/>
        <v>0</v>
      </c>
      <c r="P231" s="157">
        <v>3.3E-4</v>
      </c>
      <c r="Q231" s="157">
        <f t="shared" si="16"/>
        <v>2.64E-3</v>
      </c>
      <c r="R231" s="157">
        <v>0</v>
      </c>
      <c r="S231" s="158">
        <f t="shared" si="17"/>
        <v>0</v>
      </c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Q231" s="159" t="s">
        <v>574</v>
      </c>
      <c r="AS231" s="159" t="s">
        <v>310</v>
      </c>
      <c r="AT231" s="159" t="s">
        <v>89</v>
      </c>
      <c r="AX231" s="14" t="s">
        <v>237</v>
      </c>
      <c r="BD231" s="160" t="e">
        <f>IF(#REF!="základná",J231,0)</f>
        <v>#REF!</v>
      </c>
      <c r="BE231" s="160" t="e">
        <f>IF(#REF!="znížená",J231,0)</f>
        <v>#REF!</v>
      </c>
      <c r="BF231" s="160" t="e">
        <f>IF(#REF!="zákl. prenesená",J231,0)</f>
        <v>#REF!</v>
      </c>
      <c r="BG231" s="160" t="e">
        <f>IF(#REF!="zníž. prenesená",J231,0)</f>
        <v>#REF!</v>
      </c>
      <c r="BH231" s="160" t="e">
        <f>IF(#REF!="nulová",J231,0)</f>
        <v>#REF!</v>
      </c>
      <c r="BI231" s="14" t="s">
        <v>89</v>
      </c>
      <c r="BJ231" s="160">
        <f t="shared" si="18"/>
        <v>0</v>
      </c>
      <c r="BK231" s="14" t="s">
        <v>574</v>
      </c>
      <c r="BL231" s="159" t="s">
        <v>2507</v>
      </c>
    </row>
    <row r="232" spans="1:64" s="2" customFormat="1" ht="16.5" customHeight="1" x14ac:dyDescent="0.2">
      <c r="A232" s="182"/>
      <c r="B232" s="146"/>
      <c r="C232" s="147" t="s">
        <v>545</v>
      </c>
      <c r="D232" s="147" t="s">
        <v>240</v>
      </c>
      <c r="E232" s="148" t="s">
        <v>5216</v>
      </c>
      <c r="F232" s="149" t="s">
        <v>2508</v>
      </c>
      <c r="G232" s="150" t="s">
        <v>307</v>
      </c>
      <c r="H232" s="151">
        <v>49</v>
      </c>
      <c r="I232" s="152"/>
      <c r="J232" s="153">
        <f t="shared" si="14"/>
        <v>0</v>
      </c>
      <c r="K232" s="154"/>
      <c r="L232" s="30"/>
      <c r="M232" s="155" t="s">
        <v>1</v>
      </c>
      <c r="N232" s="54"/>
      <c r="O232" s="157">
        <f t="shared" si="15"/>
        <v>0</v>
      </c>
      <c r="P232" s="157">
        <v>0</v>
      </c>
      <c r="Q232" s="157">
        <f t="shared" si="16"/>
        <v>0</v>
      </c>
      <c r="R232" s="157">
        <v>0</v>
      </c>
      <c r="S232" s="158">
        <f t="shared" si="17"/>
        <v>0</v>
      </c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Q232" s="159" t="s">
        <v>436</v>
      </c>
      <c r="AS232" s="159" t="s">
        <v>240</v>
      </c>
      <c r="AT232" s="159" t="s">
        <v>89</v>
      </c>
      <c r="AX232" s="14" t="s">
        <v>237</v>
      </c>
      <c r="BD232" s="160" t="e">
        <f>IF(#REF!="základná",J232,0)</f>
        <v>#REF!</v>
      </c>
      <c r="BE232" s="160" t="e">
        <f>IF(#REF!="znížená",J232,0)</f>
        <v>#REF!</v>
      </c>
      <c r="BF232" s="160" t="e">
        <f>IF(#REF!="zákl. prenesená",J232,0)</f>
        <v>#REF!</v>
      </c>
      <c r="BG232" s="160" t="e">
        <f>IF(#REF!="zníž. prenesená",J232,0)</f>
        <v>#REF!</v>
      </c>
      <c r="BH232" s="160" t="e">
        <f>IF(#REF!="nulová",J232,0)</f>
        <v>#REF!</v>
      </c>
      <c r="BI232" s="14" t="s">
        <v>89</v>
      </c>
      <c r="BJ232" s="160">
        <f t="shared" si="18"/>
        <v>0</v>
      </c>
      <c r="BK232" s="14" t="s">
        <v>436</v>
      </c>
      <c r="BL232" s="159" t="s">
        <v>2509</v>
      </c>
    </row>
    <row r="233" spans="1:64" s="2" customFormat="1" ht="21.75" customHeight="1" x14ac:dyDescent="0.2">
      <c r="A233" s="182"/>
      <c r="B233" s="146"/>
      <c r="C233" s="161" t="s">
        <v>644</v>
      </c>
      <c r="D233" s="161" t="s">
        <v>310</v>
      </c>
      <c r="E233" s="162" t="s">
        <v>5217</v>
      </c>
      <c r="F233" s="163" t="s">
        <v>2510</v>
      </c>
      <c r="G233" s="164" t="s">
        <v>307</v>
      </c>
      <c r="H233" s="165">
        <v>49</v>
      </c>
      <c r="I233" s="166"/>
      <c r="J233" s="167">
        <f t="shared" si="14"/>
        <v>0</v>
      </c>
      <c r="K233" s="168"/>
      <c r="L233" s="169"/>
      <c r="M233" s="170" t="s">
        <v>1</v>
      </c>
      <c r="N233" s="54"/>
      <c r="O233" s="157">
        <f t="shared" si="15"/>
        <v>0</v>
      </c>
      <c r="P233" s="157">
        <v>2.2000000000000001E-3</v>
      </c>
      <c r="Q233" s="157">
        <f t="shared" si="16"/>
        <v>0.10780000000000001</v>
      </c>
      <c r="R233" s="157">
        <v>0</v>
      </c>
      <c r="S233" s="158">
        <f t="shared" si="17"/>
        <v>0</v>
      </c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Q233" s="159" t="s">
        <v>574</v>
      </c>
      <c r="AS233" s="159" t="s">
        <v>310</v>
      </c>
      <c r="AT233" s="159" t="s">
        <v>89</v>
      </c>
      <c r="AX233" s="14" t="s">
        <v>237</v>
      </c>
      <c r="BD233" s="160" t="e">
        <f>IF(#REF!="základná",J233,0)</f>
        <v>#REF!</v>
      </c>
      <c r="BE233" s="160" t="e">
        <f>IF(#REF!="znížená",J233,0)</f>
        <v>#REF!</v>
      </c>
      <c r="BF233" s="160" t="e">
        <f>IF(#REF!="zákl. prenesená",J233,0)</f>
        <v>#REF!</v>
      </c>
      <c r="BG233" s="160" t="e">
        <f>IF(#REF!="zníž. prenesená",J233,0)</f>
        <v>#REF!</v>
      </c>
      <c r="BH233" s="160" t="e">
        <f>IF(#REF!="nulová",J233,0)</f>
        <v>#REF!</v>
      </c>
      <c r="BI233" s="14" t="s">
        <v>89</v>
      </c>
      <c r="BJ233" s="160">
        <f t="shared" si="18"/>
        <v>0</v>
      </c>
      <c r="BK233" s="14" t="s">
        <v>574</v>
      </c>
      <c r="BL233" s="159" t="s">
        <v>2511</v>
      </c>
    </row>
    <row r="234" spans="1:64" s="2" customFormat="1" ht="16.5" customHeight="1" x14ac:dyDescent="0.2">
      <c r="A234" s="182"/>
      <c r="B234" s="146"/>
      <c r="C234" s="147" t="s">
        <v>547</v>
      </c>
      <c r="D234" s="147" t="s">
        <v>240</v>
      </c>
      <c r="E234" s="148" t="s">
        <v>5218</v>
      </c>
      <c r="F234" s="149" t="s">
        <v>2512</v>
      </c>
      <c r="G234" s="150" t="s">
        <v>307</v>
      </c>
      <c r="H234" s="151">
        <v>1</v>
      </c>
      <c r="I234" s="152"/>
      <c r="J234" s="153">
        <f t="shared" si="14"/>
        <v>0</v>
      </c>
      <c r="K234" s="154"/>
      <c r="L234" s="30"/>
      <c r="M234" s="155" t="s">
        <v>1</v>
      </c>
      <c r="N234" s="54"/>
      <c r="O234" s="157">
        <f t="shared" si="15"/>
        <v>0</v>
      </c>
      <c r="P234" s="157">
        <v>0</v>
      </c>
      <c r="Q234" s="157">
        <f t="shared" si="16"/>
        <v>0</v>
      </c>
      <c r="R234" s="157">
        <v>0</v>
      </c>
      <c r="S234" s="158">
        <f t="shared" si="17"/>
        <v>0</v>
      </c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Q234" s="159" t="s">
        <v>436</v>
      </c>
      <c r="AS234" s="159" t="s">
        <v>240</v>
      </c>
      <c r="AT234" s="159" t="s">
        <v>89</v>
      </c>
      <c r="AX234" s="14" t="s">
        <v>237</v>
      </c>
      <c r="BD234" s="160" t="e">
        <f>IF(#REF!="základná",J234,0)</f>
        <v>#REF!</v>
      </c>
      <c r="BE234" s="160" t="e">
        <f>IF(#REF!="znížená",J234,0)</f>
        <v>#REF!</v>
      </c>
      <c r="BF234" s="160" t="e">
        <f>IF(#REF!="zákl. prenesená",J234,0)</f>
        <v>#REF!</v>
      </c>
      <c r="BG234" s="160" t="e">
        <f>IF(#REF!="zníž. prenesená",J234,0)</f>
        <v>#REF!</v>
      </c>
      <c r="BH234" s="160" t="e">
        <f>IF(#REF!="nulová",J234,0)</f>
        <v>#REF!</v>
      </c>
      <c r="BI234" s="14" t="s">
        <v>89</v>
      </c>
      <c r="BJ234" s="160">
        <f t="shared" si="18"/>
        <v>0</v>
      </c>
      <c r="BK234" s="14" t="s">
        <v>436</v>
      </c>
      <c r="BL234" s="159" t="s">
        <v>2513</v>
      </c>
    </row>
    <row r="235" spans="1:64" s="2" customFormat="1" ht="16.5" customHeight="1" x14ac:dyDescent="0.2">
      <c r="A235" s="182"/>
      <c r="B235" s="146"/>
      <c r="C235" s="161" t="s">
        <v>289</v>
      </c>
      <c r="D235" s="161" t="s">
        <v>310</v>
      </c>
      <c r="E235" s="162" t="s">
        <v>5219</v>
      </c>
      <c r="F235" s="163" t="s">
        <v>2514</v>
      </c>
      <c r="G235" s="164" t="s">
        <v>307</v>
      </c>
      <c r="H235" s="165">
        <v>1</v>
      </c>
      <c r="I235" s="166"/>
      <c r="J235" s="167">
        <f t="shared" si="14"/>
        <v>0</v>
      </c>
      <c r="K235" s="168"/>
      <c r="L235" s="169"/>
      <c r="M235" s="170" t="s">
        <v>1</v>
      </c>
      <c r="N235" s="54"/>
      <c r="O235" s="157">
        <f t="shared" si="15"/>
        <v>0</v>
      </c>
      <c r="P235" s="157">
        <v>1.3999999999999999E-4</v>
      </c>
      <c r="Q235" s="157">
        <f t="shared" si="16"/>
        <v>1.3999999999999999E-4</v>
      </c>
      <c r="R235" s="157">
        <v>0</v>
      </c>
      <c r="S235" s="158">
        <f t="shared" si="17"/>
        <v>0</v>
      </c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Q235" s="159" t="s">
        <v>574</v>
      </c>
      <c r="AS235" s="159" t="s">
        <v>310</v>
      </c>
      <c r="AT235" s="159" t="s">
        <v>89</v>
      </c>
      <c r="AX235" s="14" t="s">
        <v>237</v>
      </c>
      <c r="BD235" s="160" t="e">
        <f>IF(#REF!="základná",J235,0)</f>
        <v>#REF!</v>
      </c>
      <c r="BE235" s="160" t="e">
        <f>IF(#REF!="znížená",J235,0)</f>
        <v>#REF!</v>
      </c>
      <c r="BF235" s="160" t="e">
        <f>IF(#REF!="zákl. prenesená",J235,0)</f>
        <v>#REF!</v>
      </c>
      <c r="BG235" s="160" t="e">
        <f>IF(#REF!="zníž. prenesená",J235,0)</f>
        <v>#REF!</v>
      </c>
      <c r="BH235" s="160" t="e">
        <f>IF(#REF!="nulová",J235,0)</f>
        <v>#REF!</v>
      </c>
      <c r="BI235" s="14" t="s">
        <v>89</v>
      </c>
      <c r="BJ235" s="160">
        <f t="shared" si="18"/>
        <v>0</v>
      </c>
      <c r="BK235" s="14" t="s">
        <v>574</v>
      </c>
      <c r="BL235" s="159" t="s">
        <v>2515</v>
      </c>
    </row>
    <row r="236" spans="1:64" s="2" customFormat="1" ht="16.5" customHeight="1" x14ac:dyDescent="0.2">
      <c r="A236" s="182"/>
      <c r="B236" s="146"/>
      <c r="C236" s="147" t="s">
        <v>549</v>
      </c>
      <c r="D236" s="147" t="s">
        <v>240</v>
      </c>
      <c r="E236" s="148" t="s">
        <v>5220</v>
      </c>
      <c r="F236" s="149" t="s">
        <v>2516</v>
      </c>
      <c r="G236" s="150" t="s">
        <v>307</v>
      </c>
      <c r="H236" s="151">
        <v>2</v>
      </c>
      <c r="I236" s="152"/>
      <c r="J236" s="153">
        <f t="shared" si="14"/>
        <v>0</v>
      </c>
      <c r="K236" s="154"/>
      <c r="L236" s="30"/>
      <c r="M236" s="155" t="s">
        <v>1</v>
      </c>
      <c r="N236" s="54"/>
      <c r="O236" s="157">
        <f t="shared" si="15"/>
        <v>0</v>
      </c>
      <c r="P236" s="157">
        <v>0</v>
      </c>
      <c r="Q236" s="157">
        <f t="shared" si="16"/>
        <v>0</v>
      </c>
      <c r="R236" s="157">
        <v>0</v>
      </c>
      <c r="S236" s="158">
        <f t="shared" si="17"/>
        <v>0</v>
      </c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Q236" s="159" t="s">
        <v>436</v>
      </c>
      <c r="AS236" s="159" t="s">
        <v>240</v>
      </c>
      <c r="AT236" s="159" t="s">
        <v>89</v>
      </c>
      <c r="AX236" s="14" t="s">
        <v>237</v>
      </c>
      <c r="BD236" s="160" t="e">
        <f>IF(#REF!="základná",J236,0)</f>
        <v>#REF!</v>
      </c>
      <c r="BE236" s="160" t="e">
        <f>IF(#REF!="znížená",J236,0)</f>
        <v>#REF!</v>
      </c>
      <c r="BF236" s="160" t="e">
        <f>IF(#REF!="zákl. prenesená",J236,0)</f>
        <v>#REF!</v>
      </c>
      <c r="BG236" s="160" t="e">
        <f>IF(#REF!="zníž. prenesená",J236,0)</f>
        <v>#REF!</v>
      </c>
      <c r="BH236" s="160" t="e">
        <f>IF(#REF!="nulová",J236,0)</f>
        <v>#REF!</v>
      </c>
      <c r="BI236" s="14" t="s">
        <v>89</v>
      </c>
      <c r="BJ236" s="160">
        <f t="shared" si="18"/>
        <v>0</v>
      </c>
      <c r="BK236" s="14" t="s">
        <v>436</v>
      </c>
      <c r="BL236" s="159" t="s">
        <v>2517</v>
      </c>
    </row>
    <row r="237" spans="1:64" s="2" customFormat="1" ht="16.5" customHeight="1" x14ac:dyDescent="0.2">
      <c r="A237" s="182"/>
      <c r="B237" s="146"/>
      <c r="C237" s="161" t="s">
        <v>654</v>
      </c>
      <c r="D237" s="161" t="s">
        <v>310</v>
      </c>
      <c r="E237" s="162" t="s">
        <v>5221</v>
      </c>
      <c r="F237" s="163" t="s">
        <v>2518</v>
      </c>
      <c r="G237" s="164" t="s">
        <v>307</v>
      </c>
      <c r="H237" s="165">
        <v>2</v>
      </c>
      <c r="I237" s="166"/>
      <c r="J237" s="167">
        <f t="shared" si="14"/>
        <v>0</v>
      </c>
      <c r="K237" s="168"/>
      <c r="L237" s="169"/>
      <c r="M237" s="170" t="s">
        <v>1</v>
      </c>
      <c r="N237" s="54"/>
      <c r="O237" s="157">
        <f t="shared" si="15"/>
        <v>0</v>
      </c>
      <c r="P237" s="157">
        <v>1E-4</v>
      </c>
      <c r="Q237" s="157">
        <f t="shared" si="16"/>
        <v>2.0000000000000001E-4</v>
      </c>
      <c r="R237" s="157">
        <v>0</v>
      </c>
      <c r="S237" s="158">
        <f t="shared" si="17"/>
        <v>0</v>
      </c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Q237" s="159" t="s">
        <v>574</v>
      </c>
      <c r="AS237" s="159" t="s">
        <v>310</v>
      </c>
      <c r="AT237" s="159" t="s">
        <v>89</v>
      </c>
      <c r="AX237" s="14" t="s">
        <v>237</v>
      </c>
      <c r="BD237" s="160" t="e">
        <f>IF(#REF!="základná",J237,0)</f>
        <v>#REF!</v>
      </c>
      <c r="BE237" s="160" t="e">
        <f>IF(#REF!="znížená",J237,0)</f>
        <v>#REF!</v>
      </c>
      <c r="BF237" s="160" t="e">
        <f>IF(#REF!="zákl. prenesená",J237,0)</f>
        <v>#REF!</v>
      </c>
      <c r="BG237" s="160" t="e">
        <f>IF(#REF!="zníž. prenesená",J237,0)</f>
        <v>#REF!</v>
      </c>
      <c r="BH237" s="160" t="e">
        <f>IF(#REF!="nulová",J237,0)</f>
        <v>#REF!</v>
      </c>
      <c r="BI237" s="14" t="s">
        <v>89</v>
      </c>
      <c r="BJ237" s="160">
        <f t="shared" si="18"/>
        <v>0</v>
      </c>
      <c r="BK237" s="14" t="s">
        <v>574</v>
      </c>
      <c r="BL237" s="159" t="s">
        <v>2519</v>
      </c>
    </row>
    <row r="238" spans="1:64" s="2" customFormat="1" ht="21.75" customHeight="1" x14ac:dyDescent="0.2">
      <c r="A238" s="182"/>
      <c r="B238" s="146"/>
      <c r="C238" s="161" t="s">
        <v>551</v>
      </c>
      <c r="D238" s="161" t="s">
        <v>310</v>
      </c>
      <c r="E238" s="162" t="s">
        <v>5222</v>
      </c>
      <c r="F238" s="163" t="s">
        <v>2520</v>
      </c>
      <c r="G238" s="164" t="s">
        <v>307</v>
      </c>
      <c r="H238" s="165">
        <v>2</v>
      </c>
      <c r="I238" s="166"/>
      <c r="J238" s="167">
        <f t="shared" si="14"/>
        <v>0</v>
      </c>
      <c r="K238" s="168"/>
      <c r="L238" s="169"/>
      <c r="M238" s="170" t="s">
        <v>1</v>
      </c>
      <c r="N238" s="54"/>
      <c r="O238" s="157">
        <f t="shared" si="15"/>
        <v>0</v>
      </c>
      <c r="P238" s="157">
        <v>3.0000000000000001E-5</v>
      </c>
      <c r="Q238" s="157">
        <f t="shared" si="16"/>
        <v>6.0000000000000002E-5</v>
      </c>
      <c r="R238" s="157">
        <v>0</v>
      </c>
      <c r="S238" s="158">
        <f t="shared" si="17"/>
        <v>0</v>
      </c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Q238" s="159" t="s">
        <v>574</v>
      </c>
      <c r="AS238" s="159" t="s">
        <v>310</v>
      </c>
      <c r="AT238" s="159" t="s">
        <v>89</v>
      </c>
      <c r="AX238" s="14" t="s">
        <v>237</v>
      </c>
      <c r="BD238" s="160" t="e">
        <f>IF(#REF!="základná",J238,0)</f>
        <v>#REF!</v>
      </c>
      <c r="BE238" s="160" t="e">
        <f>IF(#REF!="znížená",J238,0)</f>
        <v>#REF!</v>
      </c>
      <c r="BF238" s="160" t="e">
        <f>IF(#REF!="zákl. prenesená",J238,0)</f>
        <v>#REF!</v>
      </c>
      <c r="BG238" s="160" t="e">
        <f>IF(#REF!="zníž. prenesená",J238,0)</f>
        <v>#REF!</v>
      </c>
      <c r="BH238" s="160" t="e">
        <f>IF(#REF!="nulová",J238,0)</f>
        <v>#REF!</v>
      </c>
      <c r="BI238" s="14" t="s">
        <v>89</v>
      </c>
      <c r="BJ238" s="160">
        <f t="shared" si="18"/>
        <v>0</v>
      </c>
      <c r="BK238" s="14" t="s">
        <v>574</v>
      </c>
      <c r="BL238" s="159" t="s">
        <v>2521</v>
      </c>
    </row>
    <row r="239" spans="1:64" s="2" customFormat="1" ht="16.5" customHeight="1" x14ac:dyDescent="0.2">
      <c r="A239" s="182"/>
      <c r="B239" s="146"/>
      <c r="C239" s="147" t="s">
        <v>659</v>
      </c>
      <c r="D239" s="189" t="s">
        <v>240</v>
      </c>
      <c r="E239" s="148" t="s">
        <v>5223</v>
      </c>
      <c r="F239" s="149" t="s">
        <v>5224</v>
      </c>
      <c r="G239" s="150" t="s">
        <v>307</v>
      </c>
      <c r="H239" s="151">
        <v>1</v>
      </c>
      <c r="I239" s="152"/>
      <c r="J239" s="153">
        <f t="shared" si="14"/>
        <v>0</v>
      </c>
      <c r="K239" s="154"/>
      <c r="L239" s="30"/>
      <c r="M239" s="155" t="s">
        <v>1</v>
      </c>
      <c r="N239" s="54"/>
      <c r="O239" s="157">
        <f t="shared" si="15"/>
        <v>0</v>
      </c>
      <c r="P239" s="157">
        <v>0</v>
      </c>
      <c r="Q239" s="157">
        <f t="shared" si="16"/>
        <v>0</v>
      </c>
      <c r="R239" s="157">
        <v>0</v>
      </c>
      <c r="S239" s="158">
        <f t="shared" si="17"/>
        <v>0</v>
      </c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Q239" s="159" t="s">
        <v>436</v>
      </c>
      <c r="AS239" s="159" t="s">
        <v>240</v>
      </c>
      <c r="AT239" s="159" t="s">
        <v>89</v>
      </c>
      <c r="AX239" s="14" t="s">
        <v>237</v>
      </c>
      <c r="BD239" s="160" t="e">
        <f>IF(#REF!="základná",J239,0)</f>
        <v>#REF!</v>
      </c>
      <c r="BE239" s="160" t="e">
        <f>IF(#REF!="znížená",J239,0)</f>
        <v>#REF!</v>
      </c>
      <c r="BF239" s="160" t="e">
        <f>IF(#REF!="zákl. prenesená",J239,0)</f>
        <v>#REF!</v>
      </c>
      <c r="BG239" s="160" t="e">
        <f>IF(#REF!="zníž. prenesená",J239,0)</f>
        <v>#REF!</v>
      </c>
      <c r="BH239" s="160" t="e">
        <f>IF(#REF!="nulová",J239,0)</f>
        <v>#REF!</v>
      </c>
      <c r="BI239" s="14" t="s">
        <v>89</v>
      </c>
      <c r="BJ239" s="160">
        <f t="shared" si="18"/>
        <v>0</v>
      </c>
      <c r="BK239" s="14" t="s">
        <v>436</v>
      </c>
      <c r="BL239" s="159" t="s">
        <v>5294</v>
      </c>
    </row>
    <row r="240" spans="1:64" s="2" customFormat="1" ht="21.75" customHeight="1" x14ac:dyDescent="0.2">
      <c r="A240" s="182"/>
      <c r="B240" s="146"/>
      <c r="C240" s="161" t="s">
        <v>553</v>
      </c>
      <c r="D240" s="190" t="s">
        <v>310</v>
      </c>
      <c r="E240" s="162" t="s">
        <v>5225</v>
      </c>
      <c r="F240" s="163" t="s">
        <v>5226</v>
      </c>
      <c r="G240" s="164" t="s">
        <v>307</v>
      </c>
      <c r="H240" s="165">
        <v>1</v>
      </c>
      <c r="I240" s="166"/>
      <c r="J240" s="167">
        <f t="shared" si="14"/>
        <v>0</v>
      </c>
      <c r="K240" s="168"/>
      <c r="L240" s="169"/>
      <c r="M240" s="170" t="s">
        <v>1</v>
      </c>
      <c r="N240" s="54"/>
      <c r="O240" s="157">
        <f t="shared" si="15"/>
        <v>0</v>
      </c>
      <c r="P240" s="157">
        <v>4.0999999999999999E-4</v>
      </c>
      <c r="Q240" s="157">
        <f t="shared" si="16"/>
        <v>4.0999999999999999E-4</v>
      </c>
      <c r="R240" s="157">
        <v>0</v>
      </c>
      <c r="S240" s="158">
        <f t="shared" si="17"/>
        <v>0</v>
      </c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Q240" s="159" t="s">
        <v>574</v>
      </c>
      <c r="AS240" s="159" t="s">
        <v>310</v>
      </c>
      <c r="AT240" s="159" t="s">
        <v>89</v>
      </c>
      <c r="AX240" s="14" t="s">
        <v>237</v>
      </c>
      <c r="BD240" s="160" t="e">
        <f>IF(#REF!="základná",J240,0)</f>
        <v>#REF!</v>
      </c>
      <c r="BE240" s="160" t="e">
        <f>IF(#REF!="znížená",J240,0)</f>
        <v>#REF!</v>
      </c>
      <c r="BF240" s="160" t="e">
        <f>IF(#REF!="zákl. prenesená",J240,0)</f>
        <v>#REF!</v>
      </c>
      <c r="BG240" s="160" t="e">
        <f>IF(#REF!="zníž. prenesená",J240,0)</f>
        <v>#REF!</v>
      </c>
      <c r="BH240" s="160" t="e">
        <f>IF(#REF!="nulová",J240,0)</f>
        <v>#REF!</v>
      </c>
      <c r="BI240" s="14" t="s">
        <v>89</v>
      </c>
      <c r="BJ240" s="160">
        <f t="shared" si="18"/>
        <v>0</v>
      </c>
      <c r="BK240" s="14" t="s">
        <v>574</v>
      </c>
      <c r="BL240" s="159" t="s">
        <v>5295</v>
      </c>
    </row>
    <row r="241" spans="1:64" s="2" customFormat="1" ht="16.5" customHeight="1" x14ac:dyDescent="0.2">
      <c r="A241" s="182"/>
      <c r="B241" s="146"/>
      <c r="C241" s="147" t="s">
        <v>664</v>
      </c>
      <c r="D241" s="189" t="s">
        <v>240</v>
      </c>
      <c r="E241" s="148" t="s">
        <v>5227</v>
      </c>
      <c r="F241" s="149" t="s">
        <v>5228</v>
      </c>
      <c r="G241" s="150" t="s">
        <v>307</v>
      </c>
      <c r="H241" s="151">
        <v>3</v>
      </c>
      <c r="I241" s="152"/>
      <c r="J241" s="153">
        <f t="shared" si="14"/>
        <v>0</v>
      </c>
      <c r="K241" s="154"/>
      <c r="L241" s="30"/>
      <c r="M241" s="155" t="s">
        <v>1</v>
      </c>
      <c r="N241" s="54"/>
      <c r="O241" s="157">
        <f t="shared" si="15"/>
        <v>0</v>
      </c>
      <c r="P241" s="157">
        <v>0</v>
      </c>
      <c r="Q241" s="157">
        <f t="shared" si="16"/>
        <v>0</v>
      </c>
      <c r="R241" s="157">
        <v>0</v>
      </c>
      <c r="S241" s="158">
        <f t="shared" si="17"/>
        <v>0</v>
      </c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Q241" s="159" t="s">
        <v>436</v>
      </c>
      <c r="AS241" s="159" t="s">
        <v>240</v>
      </c>
      <c r="AT241" s="159" t="s">
        <v>89</v>
      </c>
      <c r="AX241" s="14" t="s">
        <v>237</v>
      </c>
      <c r="BD241" s="160" t="e">
        <f>IF(#REF!="základná",J241,0)</f>
        <v>#REF!</v>
      </c>
      <c r="BE241" s="160" t="e">
        <f>IF(#REF!="znížená",J241,0)</f>
        <v>#REF!</v>
      </c>
      <c r="BF241" s="160" t="e">
        <f>IF(#REF!="zákl. prenesená",J241,0)</f>
        <v>#REF!</v>
      </c>
      <c r="BG241" s="160" t="e">
        <f>IF(#REF!="zníž. prenesená",J241,0)</f>
        <v>#REF!</v>
      </c>
      <c r="BH241" s="160" t="e">
        <f>IF(#REF!="nulová",J241,0)</f>
        <v>#REF!</v>
      </c>
      <c r="BI241" s="14" t="s">
        <v>89</v>
      </c>
      <c r="BJ241" s="160">
        <f t="shared" si="18"/>
        <v>0</v>
      </c>
      <c r="BK241" s="14" t="s">
        <v>436</v>
      </c>
      <c r="BL241" s="159" t="s">
        <v>5296</v>
      </c>
    </row>
    <row r="242" spans="1:64" s="2" customFormat="1" ht="16.5" customHeight="1" x14ac:dyDescent="0.2">
      <c r="A242" s="182"/>
      <c r="B242" s="146"/>
      <c r="C242" s="161" t="s">
        <v>555</v>
      </c>
      <c r="D242" s="190" t="s">
        <v>310</v>
      </c>
      <c r="E242" s="162" t="s">
        <v>5229</v>
      </c>
      <c r="F242" s="163" t="s">
        <v>5230</v>
      </c>
      <c r="G242" s="164" t="s">
        <v>307</v>
      </c>
      <c r="H242" s="165">
        <v>3</v>
      </c>
      <c r="I242" s="166"/>
      <c r="J242" s="167">
        <f t="shared" si="14"/>
        <v>0</v>
      </c>
      <c r="K242" s="168"/>
      <c r="L242" s="169"/>
      <c r="M242" s="170" t="s">
        <v>1</v>
      </c>
      <c r="N242" s="54"/>
      <c r="O242" s="157">
        <f t="shared" si="15"/>
        <v>0</v>
      </c>
      <c r="P242" s="157">
        <v>6.0000000000000002E-5</v>
      </c>
      <c r="Q242" s="157">
        <f t="shared" si="16"/>
        <v>1.8000000000000001E-4</v>
      </c>
      <c r="R242" s="157">
        <v>0</v>
      </c>
      <c r="S242" s="158">
        <f t="shared" si="17"/>
        <v>0</v>
      </c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Q242" s="159" t="s">
        <v>574</v>
      </c>
      <c r="AS242" s="159" t="s">
        <v>310</v>
      </c>
      <c r="AT242" s="159" t="s">
        <v>89</v>
      </c>
      <c r="AX242" s="14" t="s">
        <v>237</v>
      </c>
      <c r="BD242" s="160" t="e">
        <f>IF(#REF!="základná",J242,0)</f>
        <v>#REF!</v>
      </c>
      <c r="BE242" s="160" t="e">
        <f>IF(#REF!="znížená",J242,0)</f>
        <v>#REF!</v>
      </c>
      <c r="BF242" s="160" t="e">
        <f>IF(#REF!="zákl. prenesená",J242,0)</f>
        <v>#REF!</v>
      </c>
      <c r="BG242" s="160" t="e">
        <f>IF(#REF!="zníž. prenesená",J242,0)</f>
        <v>#REF!</v>
      </c>
      <c r="BH242" s="160" t="e">
        <f>IF(#REF!="nulová",J242,0)</f>
        <v>#REF!</v>
      </c>
      <c r="BI242" s="14" t="s">
        <v>89</v>
      </c>
      <c r="BJ242" s="160">
        <f t="shared" si="18"/>
        <v>0</v>
      </c>
      <c r="BK242" s="14" t="s">
        <v>574</v>
      </c>
      <c r="BL242" s="159" t="s">
        <v>5297</v>
      </c>
    </row>
    <row r="243" spans="1:64" s="2" customFormat="1" ht="16.5" customHeight="1" x14ac:dyDescent="0.2">
      <c r="A243" s="182"/>
      <c r="B243" s="146"/>
      <c r="C243" s="147" t="s">
        <v>669</v>
      </c>
      <c r="D243" s="147" t="s">
        <v>240</v>
      </c>
      <c r="E243" s="148" t="s">
        <v>5231</v>
      </c>
      <c r="F243" s="149" t="s">
        <v>1780</v>
      </c>
      <c r="G243" s="150" t="s">
        <v>307</v>
      </c>
      <c r="H243" s="151">
        <v>1</v>
      </c>
      <c r="I243" s="152"/>
      <c r="J243" s="153">
        <f t="shared" si="14"/>
        <v>0</v>
      </c>
      <c r="K243" s="154"/>
      <c r="L243" s="30"/>
      <c r="M243" s="155" t="s">
        <v>1</v>
      </c>
      <c r="N243" s="54"/>
      <c r="O243" s="157">
        <f t="shared" si="15"/>
        <v>0</v>
      </c>
      <c r="P243" s="157">
        <v>0</v>
      </c>
      <c r="Q243" s="157">
        <f t="shared" si="16"/>
        <v>0</v>
      </c>
      <c r="R243" s="157">
        <v>0</v>
      </c>
      <c r="S243" s="158">
        <f t="shared" si="17"/>
        <v>0</v>
      </c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Q243" s="159" t="s">
        <v>436</v>
      </c>
      <c r="AS243" s="159" t="s">
        <v>240</v>
      </c>
      <c r="AT243" s="159" t="s">
        <v>89</v>
      </c>
      <c r="AX243" s="14" t="s">
        <v>237</v>
      </c>
      <c r="BD243" s="160" t="e">
        <f>IF(#REF!="základná",J243,0)</f>
        <v>#REF!</v>
      </c>
      <c r="BE243" s="160" t="e">
        <f>IF(#REF!="znížená",J243,0)</f>
        <v>#REF!</v>
      </c>
      <c r="BF243" s="160" t="e">
        <f>IF(#REF!="zákl. prenesená",J243,0)</f>
        <v>#REF!</v>
      </c>
      <c r="BG243" s="160" t="e">
        <f>IF(#REF!="zníž. prenesená",J243,0)</f>
        <v>#REF!</v>
      </c>
      <c r="BH243" s="160" t="e">
        <f>IF(#REF!="nulová",J243,0)</f>
        <v>#REF!</v>
      </c>
      <c r="BI243" s="14" t="s">
        <v>89</v>
      </c>
      <c r="BJ243" s="160">
        <f t="shared" si="18"/>
        <v>0</v>
      </c>
      <c r="BK243" s="14" t="s">
        <v>436</v>
      </c>
      <c r="BL243" s="159" t="s">
        <v>2522</v>
      </c>
    </row>
    <row r="244" spans="1:64" s="2" customFormat="1" ht="16.5" customHeight="1" x14ac:dyDescent="0.2">
      <c r="A244" s="182"/>
      <c r="B244" s="146"/>
      <c r="C244" s="161" t="s">
        <v>557</v>
      </c>
      <c r="D244" s="161" t="s">
        <v>310</v>
      </c>
      <c r="E244" s="162" t="s">
        <v>5232</v>
      </c>
      <c r="F244" s="163" t="s">
        <v>2523</v>
      </c>
      <c r="G244" s="164" t="s">
        <v>307</v>
      </c>
      <c r="H244" s="165">
        <v>1</v>
      </c>
      <c r="I244" s="166"/>
      <c r="J244" s="167">
        <f t="shared" si="14"/>
        <v>0</v>
      </c>
      <c r="K244" s="168"/>
      <c r="L244" s="169"/>
      <c r="M244" s="170" t="s">
        <v>1</v>
      </c>
      <c r="N244" s="54"/>
      <c r="O244" s="157">
        <f t="shared" si="15"/>
        <v>0</v>
      </c>
      <c r="P244" s="157">
        <v>2.9999999999999997E-4</v>
      </c>
      <c r="Q244" s="157">
        <f t="shared" si="16"/>
        <v>2.9999999999999997E-4</v>
      </c>
      <c r="R244" s="157">
        <v>0</v>
      </c>
      <c r="S244" s="158">
        <f t="shared" si="17"/>
        <v>0</v>
      </c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Q244" s="159" t="s">
        <v>700</v>
      </c>
      <c r="AS244" s="159" t="s">
        <v>310</v>
      </c>
      <c r="AT244" s="159" t="s">
        <v>89</v>
      </c>
      <c r="AX244" s="14" t="s">
        <v>237</v>
      </c>
      <c r="BD244" s="160" t="e">
        <f>IF(#REF!="základná",J244,0)</f>
        <v>#REF!</v>
      </c>
      <c r="BE244" s="160" t="e">
        <f>IF(#REF!="znížená",J244,0)</f>
        <v>#REF!</v>
      </c>
      <c r="BF244" s="160" t="e">
        <f>IF(#REF!="zákl. prenesená",J244,0)</f>
        <v>#REF!</v>
      </c>
      <c r="BG244" s="160" t="e">
        <f>IF(#REF!="zníž. prenesená",J244,0)</f>
        <v>#REF!</v>
      </c>
      <c r="BH244" s="160" t="e">
        <f>IF(#REF!="nulová",J244,0)</f>
        <v>#REF!</v>
      </c>
      <c r="BI244" s="14" t="s">
        <v>89</v>
      </c>
      <c r="BJ244" s="160">
        <f t="shared" si="18"/>
        <v>0</v>
      </c>
      <c r="BK244" s="14" t="s">
        <v>436</v>
      </c>
      <c r="BL244" s="159" t="s">
        <v>2524</v>
      </c>
    </row>
    <row r="245" spans="1:64" s="2" customFormat="1" ht="21.75" customHeight="1" x14ac:dyDescent="0.2">
      <c r="A245" s="182"/>
      <c r="B245" s="146"/>
      <c r="C245" s="147" t="s">
        <v>673</v>
      </c>
      <c r="D245" s="147" t="s">
        <v>240</v>
      </c>
      <c r="E245" s="148" t="s">
        <v>5233</v>
      </c>
      <c r="F245" s="149" t="s">
        <v>2525</v>
      </c>
      <c r="G245" s="150" t="s">
        <v>376</v>
      </c>
      <c r="H245" s="151">
        <v>10</v>
      </c>
      <c r="I245" s="152"/>
      <c r="J245" s="153">
        <f t="shared" si="14"/>
        <v>0</v>
      </c>
      <c r="K245" s="154"/>
      <c r="L245" s="30"/>
      <c r="M245" s="155" t="s">
        <v>1</v>
      </c>
      <c r="N245" s="54"/>
      <c r="O245" s="157">
        <f t="shared" si="15"/>
        <v>0</v>
      </c>
      <c r="P245" s="157">
        <v>0</v>
      </c>
      <c r="Q245" s="157">
        <f t="shared" si="16"/>
        <v>0</v>
      </c>
      <c r="R245" s="157">
        <v>0</v>
      </c>
      <c r="S245" s="158">
        <f t="shared" si="17"/>
        <v>0</v>
      </c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Q245" s="159" t="s">
        <v>436</v>
      </c>
      <c r="AS245" s="159" t="s">
        <v>240</v>
      </c>
      <c r="AT245" s="159" t="s">
        <v>89</v>
      </c>
      <c r="AX245" s="14" t="s">
        <v>237</v>
      </c>
      <c r="BD245" s="160" t="e">
        <f>IF(#REF!="základná",J245,0)</f>
        <v>#REF!</v>
      </c>
      <c r="BE245" s="160" t="e">
        <f>IF(#REF!="znížená",J245,0)</f>
        <v>#REF!</v>
      </c>
      <c r="BF245" s="160" t="e">
        <f>IF(#REF!="zákl. prenesená",J245,0)</f>
        <v>#REF!</v>
      </c>
      <c r="BG245" s="160" t="e">
        <f>IF(#REF!="zníž. prenesená",J245,0)</f>
        <v>#REF!</v>
      </c>
      <c r="BH245" s="160" t="e">
        <f>IF(#REF!="nulová",J245,0)</f>
        <v>#REF!</v>
      </c>
      <c r="BI245" s="14" t="s">
        <v>89</v>
      </c>
      <c r="BJ245" s="160">
        <f t="shared" si="18"/>
        <v>0</v>
      </c>
      <c r="BK245" s="14" t="s">
        <v>436</v>
      </c>
      <c r="BL245" s="159" t="s">
        <v>2526</v>
      </c>
    </row>
    <row r="246" spans="1:64" s="2" customFormat="1" ht="16.5" customHeight="1" x14ac:dyDescent="0.2">
      <c r="A246" s="182"/>
      <c r="B246" s="146"/>
      <c r="C246" s="161" t="s">
        <v>559</v>
      </c>
      <c r="D246" s="161" t="s">
        <v>310</v>
      </c>
      <c r="E246" s="162" t="s">
        <v>5234</v>
      </c>
      <c r="F246" s="163" t="s">
        <v>2527</v>
      </c>
      <c r="G246" s="164" t="s">
        <v>376</v>
      </c>
      <c r="H246" s="165">
        <v>10</v>
      </c>
      <c r="I246" s="166"/>
      <c r="J246" s="167">
        <f t="shared" si="14"/>
        <v>0</v>
      </c>
      <c r="K246" s="168"/>
      <c r="L246" s="169"/>
      <c r="M246" s="170" t="s">
        <v>1</v>
      </c>
      <c r="N246" s="54"/>
      <c r="O246" s="157">
        <f t="shared" si="15"/>
        <v>0</v>
      </c>
      <c r="P246" s="157">
        <v>1.6000000000000001E-4</v>
      </c>
      <c r="Q246" s="157">
        <f t="shared" si="16"/>
        <v>1.6000000000000001E-3</v>
      </c>
      <c r="R246" s="157">
        <v>0</v>
      </c>
      <c r="S246" s="158">
        <f t="shared" si="17"/>
        <v>0</v>
      </c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Q246" s="159" t="s">
        <v>574</v>
      </c>
      <c r="AS246" s="159" t="s">
        <v>310</v>
      </c>
      <c r="AT246" s="159" t="s">
        <v>89</v>
      </c>
      <c r="AX246" s="14" t="s">
        <v>237</v>
      </c>
      <c r="BD246" s="160" t="e">
        <f>IF(#REF!="základná",J246,0)</f>
        <v>#REF!</v>
      </c>
      <c r="BE246" s="160" t="e">
        <f>IF(#REF!="znížená",J246,0)</f>
        <v>#REF!</v>
      </c>
      <c r="BF246" s="160" t="e">
        <f>IF(#REF!="zákl. prenesená",J246,0)</f>
        <v>#REF!</v>
      </c>
      <c r="BG246" s="160" t="e">
        <f>IF(#REF!="zníž. prenesená",J246,0)</f>
        <v>#REF!</v>
      </c>
      <c r="BH246" s="160" t="e">
        <f>IF(#REF!="nulová",J246,0)</f>
        <v>#REF!</v>
      </c>
      <c r="BI246" s="14" t="s">
        <v>89</v>
      </c>
      <c r="BJ246" s="160">
        <f t="shared" si="18"/>
        <v>0</v>
      </c>
      <c r="BK246" s="14" t="s">
        <v>574</v>
      </c>
      <c r="BL246" s="159" t="s">
        <v>2528</v>
      </c>
    </row>
    <row r="247" spans="1:64" s="2" customFormat="1" ht="21.75" customHeight="1" x14ac:dyDescent="0.2">
      <c r="A247" s="182"/>
      <c r="B247" s="146"/>
      <c r="C247" s="147" t="s">
        <v>678</v>
      </c>
      <c r="D247" s="147" t="s">
        <v>240</v>
      </c>
      <c r="E247" s="148" t="s">
        <v>5235</v>
      </c>
      <c r="F247" s="149" t="s">
        <v>2529</v>
      </c>
      <c r="G247" s="150" t="s">
        <v>376</v>
      </c>
      <c r="H247" s="151">
        <v>26</v>
      </c>
      <c r="I247" s="152"/>
      <c r="J247" s="153">
        <f t="shared" si="14"/>
        <v>0</v>
      </c>
      <c r="K247" s="154"/>
      <c r="L247" s="30"/>
      <c r="M247" s="155" t="s">
        <v>1</v>
      </c>
      <c r="N247" s="54"/>
      <c r="O247" s="157">
        <f t="shared" si="15"/>
        <v>0</v>
      </c>
      <c r="P247" s="157">
        <v>0</v>
      </c>
      <c r="Q247" s="157">
        <f t="shared" si="16"/>
        <v>0</v>
      </c>
      <c r="R247" s="157">
        <v>0</v>
      </c>
      <c r="S247" s="158">
        <f t="shared" si="17"/>
        <v>0</v>
      </c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Q247" s="159" t="s">
        <v>436</v>
      </c>
      <c r="AS247" s="159" t="s">
        <v>240</v>
      </c>
      <c r="AT247" s="159" t="s">
        <v>89</v>
      </c>
      <c r="AX247" s="14" t="s">
        <v>237</v>
      </c>
      <c r="BD247" s="160" t="e">
        <f>IF(#REF!="základná",J247,0)</f>
        <v>#REF!</v>
      </c>
      <c r="BE247" s="160" t="e">
        <f>IF(#REF!="znížená",J247,0)</f>
        <v>#REF!</v>
      </c>
      <c r="BF247" s="160" t="e">
        <f>IF(#REF!="zákl. prenesená",J247,0)</f>
        <v>#REF!</v>
      </c>
      <c r="BG247" s="160" t="e">
        <f>IF(#REF!="zníž. prenesená",J247,0)</f>
        <v>#REF!</v>
      </c>
      <c r="BH247" s="160" t="e">
        <f>IF(#REF!="nulová",J247,0)</f>
        <v>#REF!</v>
      </c>
      <c r="BI247" s="14" t="s">
        <v>89</v>
      </c>
      <c r="BJ247" s="160">
        <f t="shared" si="18"/>
        <v>0</v>
      </c>
      <c r="BK247" s="14" t="s">
        <v>436</v>
      </c>
      <c r="BL247" s="159" t="s">
        <v>2530</v>
      </c>
    </row>
    <row r="248" spans="1:64" s="2" customFormat="1" ht="16.5" customHeight="1" x14ac:dyDescent="0.2">
      <c r="A248" s="182"/>
      <c r="B248" s="146"/>
      <c r="C248" s="161" t="s">
        <v>561</v>
      </c>
      <c r="D248" s="161" t="s">
        <v>310</v>
      </c>
      <c r="E248" s="162" t="s">
        <v>5236</v>
      </c>
      <c r="F248" s="163" t="s">
        <v>2531</v>
      </c>
      <c r="G248" s="164" t="s">
        <v>376</v>
      </c>
      <c r="H248" s="165">
        <v>26</v>
      </c>
      <c r="I248" s="166"/>
      <c r="J248" s="167">
        <f t="shared" si="14"/>
        <v>0</v>
      </c>
      <c r="K248" s="168"/>
      <c r="L248" s="169"/>
      <c r="M248" s="170" t="s">
        <v>1</v>
      </c>
      <c r="N248" s="54"/>
      <c r="O248" s="157">
        <f t="shared" ref="O248:O279" si="19">N248*H248</f>
        <v>0</v>
      </c>
      <c r="P248" s="157">
        <v>1.7000000000000001E-4</v>
      </c>
      <c r="Q248" s="157">
        <f t="shared" ref="Q248:Q279" si="20">P248*H248</f>
        <v>4.4200000000000003E-3</v>
      </c>
      <c r="R248" s="157">
        <v>0</v>
      </c>
      <c r="S248" s="158">
        <f t="shared" ref="S248:S279" si="21">R248*H248</f>
        <v>0</v>
      </c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Q248" s="159" t="s">
        <v>574</v>
      </c>
      <c r="AS248" s="159" t="s">
        <v>310</v>
      </c>
      <c r="AT248" s="159" t="s">
        <v>89</v>
      </c>
      <c r="AX248" s="14" t="s">
        <v>237</v>
      </c>
      <c r="BD248" s="160" t="e">
        <f>IF(#REF!="základná",J248,0)</f>
        <v>#REF!</v>
      </c>
      <c r="BE248" s="160" t="e">
        <f>IF(#REF!="znížená",J248,0)</f>
        <v>#REF!</v>
      </c>
      <c r="BF248" s="160" t="e">
        <f>IF(#REF!="zákl. prenesená",J248,0)</f>
        <v>#REF!</v>
      </c>
      <c r="BG248" s="160" t="e">
        <f>IF(#REF!="zníž. prenesená",J248,0)</f>
        <v>#REF!</v>
      </c>
      <c r="BH248" s="160" t="e">
        <f>IF(#REF!="nulová",J248,0)</f>
        <v>#REF!</v>
      </c>
      <c r="BI248" s="14" t="s">
        <v>89</v>
      </c>
      <c r="BJ248" s="160">
        <f t="shared" ref="BJ248:BJ279" si="22">ROUND(I248*H248,2)</f>
        <v>0</v>
      </c>
      <c r="BK248" s="14" t="s">
        <v>574</v>
      </c>
      <c r="BL248" s="159" t="s">
        <v>2532</v>
      </c>
    </row>
    <row r="249" spans="1:64" s="2" customFormat="1" ht="21.75" customHeight="1" x14ac:dyDescent="0.2">
      <c r="A249" s="182"/>
      <c r="B249" s="146"/>
      <c r="C249" s="147" t="s">
        <v>683</v>
      </c>
      <c r="D249" s="147" t="s">
        <v>240</v>
      </c>
      <c r="E249" s="148" t="s">
        <v>5237</v>
      </c>
      <c r="F249" s="149" t="s">
        <v>2533</v>
      </c>
      <c r="G249" s="150" t="s">
        <v>376</v>
      </c>
      <c r="H249" s="151">
        <v>11</v>
      </c>
      <c r="I249" s="152"/>
      <c r="J249" s="153">
        <f t="shared" si="14"/>
        <v>0</v>
      </c>
      <c r="K249" s="154"/>
      <c r="L249" s="30"/>
      <c r="M249" s="155" t="s">
        <v>1</v>
      </c>
      <c r="N249" s="54"/>
      <c r="O249" s="157">
        <f t="shared" si="19"/>
        <v>0</v>
      </c>
      <c r="P249" s="157">
        <v>0</v>
      </c>
      <c r="Q249" s="157">
        <f t="shared" si="20"/>
        <v>0</v>
      </c>
      <c r="R249" s="157">
        <v>0</v>
      </c>
      <c r="S249" s="158">
        <f t="shared" si="21"/>
        <v>0</v>
      </c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Q249" s="159" t="s">
        <v>436</v>
      </c>
      <c r="AS249" s="159" t="s">
        <v>240</v>
      </c>
      <c r="AT249" s="159" t="s">
        <v>89</v>
      </c>
      <c r="AX249" s="14" t="s">
        <v>237</v>
      </c>
      <c r="BD249" s="160" t="e">
        <f>IF(#REF!="základná",J249,0)</f>
        <v>#REF!</v>
      </c>
      <c r="BE249" s="160" t="e">
        <f>IF(#REF!="znížená",J249,0)</f>
        <v>#REF!</v>
      </c>
      <c r="BF249" s="160" t="e">
        <f>IF(#REF!="zákl. prenesená",J249,0)</f>
        <v>#REF!</v>
      </c>
      <c r="BG249" s="160" t="e">
        <f>IF(#REF!="zníž. prenesená",J249,0)</f>
        <v>#REF!</v>
      </c>
      <c r="BH249" s="160" t="e">
        <f>IF(#REF!="nulová",J249,0)</f>
        <v>#REF!</v>
      </c>
      <c r="BI249" s="14" t="s">
        <v>89</v>
      </c>
      <c r="BJ249" s="160">
        <f t="shared" si="22"/>
        <v>0</v>
      </c>
      <c r="BK249" s="14" t="s">
        <v>436</v>
      </c>
      <c r="BL249" s="159" t="s">
        <v>2534</v>
      </c>
    </row>
    <row r="250" spans="1:64" s="2" customFormat="1" ht="16.5" customHeight="1" x14ac:dyDescent="0.2">
      <c r="A250" s="182"/>
      <c r="B250" s="146"/>
      <c r="C250" s="161" t="s">
        <v>563</v>
      </c>
      <c r="D250" s="161" t="s">
        <v>310</v>
      </c>
      <c r="E250" s="162" t="s">
        <v>5238</v>
      </c>
      <c r="F250" s="163" t="s">
        <v>2535</v>
      </c>
      <c r="G250" s="164" t="s">
        <v>376</v>
      </c>
      <c r="H250" s="165">
        <v>11</v>
      </c>
      <c r="I250" s="166"/>
      <c r="J250" s="167">
        <f t="shared" si="14"/>
        <v>0</v>
      </c>
      <c r="K250" s="168"/>
      <c r="L250" s="169"/>
      <c r="M250" s="170" t="s">
        <v>1</v>
      </c>
      <c r="N250" s="54"/>
      <c r="O250" s="157">
        <f t="shared" si="19"/>
        <v>0</v>
      </c>
      <c r="P250" s="157">
        <v>3.6999999999999999E-4</v>
      </c>
      <c r="Q250" s="157">
        <f t="shared" si="20"/>
        <v>4.0699999999999998E-3</v>
      </c>
      <c r="R250" s="157">
        <v>0</v>
      </c>
      <c r="S250" s="158">
        <f t="shared" si="21"/>
        <v>0</v>
      </c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Q250" s="159" t="s">
        <v>574</v>
      </c>
      <c r="AS250" s="159" t="s">
        <v>310</v>
      </c>
      <c r="AT250" s="159" t="s">
        <v>89</v>
      </c>
      <c r="AX250" s="14" t="s">
        <v>237</v>
      </c>
      <c r="BD250" s="160" t="e">
        <f>IF(#REF!="základná",J250,0)</f>
        <v>#REF!</v>
      </c>
      <c r="BE250" s="160" t="e">
        <f>IF(#REF!="znížená",J250,0)</f>
        <v>#REF!</v>
      </c>
      <c r="BF250" s="160" t="e">
        <f>IF(#REF!="zákl. prenesená",J250,0)</f>
        <v>#REF!</v>
      </c>
      <c r="BG250" s="160" t="e">
        <f>IF(#REF!="zníž. prenesená",J250,0)</f>
        <v>#REF!</v>
      </c>
      <c r="BH250" s="160" t="e">
        <f>IF(#REF!="nulová",J250,0)</f>
        <v>#REF!</v>
      </c>
      <c r="BI250" s="14" t="s">
        <v>89</v>
      </c>
      <c r="BJ250" s="160">
        <f t="shared" si="22"/>
        <v>0</v>
      </c>
      <c r="BK250" s="14" t="s">
        <v>574</v>
      </c>
      <c r="BL250" s="159" t="s">
        <v>2536</v>
      </c>
    </row>
    <row r="251" spans="1:64" s="2" customFormat="1" ht="21.75" customHeight="1" x14ac:dyDescent="0.2">
      <c r="A251" s="182"/>
      <c r="B251" s="146"/>
      <c r="C251" s="147" t="s">
        <v>688</v>
      </c>
      <c r="D251" s="147" t="s">
        <v>240</v>
      </c>
      <c r="E251" s="148" t="s">
        <v>5239</v>
      </c>
      <c r="F251" s="149" t="s">
        <v>2537</v>
      </c>
      <c r="G251" s="150" t="s">
        <v>376</v>
      </c>
      <c r="H251" s="151">
        <v>8</v>
      </c>
      <c r="I251" s="152"/>
      <c r="J251" s="153">
        <f t="shared" si="14"/>
        <v>0</v>
      </c>
      <c r="K251" s="154"/>
      <c r="L251" s="30"/>
      <c r="M251" s="155" t="s">
        <v>1</v>
      </c>
      <c r="N251" s="54"/>
      <c r="O251" s="157">
        <f t="shared" si="19"/>
        <v>0</v>
      </c>
      <c r="P251" s="157">
        <v>0</v>
      </c>
      <c r="Q251" s="157">
        <f t="shared" si="20"/>
        <v>0</v>
      </c>
      <c r="R251" s="157">
        <v>0</v>
      </c>
      <c r="S251" s="158">
        <f t="shared" si="21"/>
        <v>0</v>
      </c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Q251" s="159" t="s">
        <v>436</v>
      </c>
      <c r="AS251" s="159" t="s">
        <v>240</v>
      </c>
      <c r="AT251" s="159" t="s">
        <v>89</v>
      </c>
      <c r="AX251" s="14" t="s">
        <v>237</v>
      </c>
      <c r="BD251" s="160" t="e">
        <f>IF(#REF!="základná",J251,0)</f>
        <v>#REF!</v>
      </c>
      <c r="BE251" s="160" t="e">
        <f>IF(#REF!="znížená",J251,0)</f>
        <v>#REF!</v>
      </c>
      <c r="BF251" s="160" t="e">
        <f>IF(#REF!="zákl. prenesená",J251,0)</f>
        <v>#REF!</v>
      </c>
      <c r="BG251" s="160" t="e">
        <f>IF(#REF!="zníž. prenesená",J251,0)</f>
        <v>#REF!</v>
      </c>
      <c r="BH251" s="160" t="e">
        <f>IF(#REF!="nulová",J251,0)</f>
        <v>#REF!</v>
      </c>
      <c r="BI251" s="14" t="s">
        <v>89</v>
      </c>
      <c r="BJ251" s="160">
        <f t="shared" si="22"/>
        <v>0</v>
      </c>
      <c r="BK251" s="14" t="s">
        <v>436</v>
      </c>
      <c r="BL251" s="159" t="s">
        <v>2538</v>
      </c>
    </row>
    <row r="252" spans="1:64" s="2" customFormat="1" ht="21.75" customHeight="1" x14ac:dyDescent="0.2">
      <c r="A252" s="182"/>
      <c r="B252" s="146"/>
      <c r="C252" s="161" t="s">
        <v>565</v>
      </c>
      <c r="D252" s="161" t="s">
        <v>310</v>
      </c>
      <c r="E252" s="162" t="s">
        <v>5240</v>
      </c>
      <c r="F252" s="163" t="s">
        <v>2539</v>
      </c>
      <c r="G252" s="164" t="s">
        <v>376</v>
      </c>
      <c r="H252" s="165">
        <v>8</v>
      </c>
      <c r="I252" s="166"/>
      <c r="J252" s="167">
        <f t="shared" si="14"/>
        <v>0</v>
      </c>
      <c r="K252" s="168"/>
      <c r="L252" s="169"/>
      <c r="M252" s="170" t="s">
        <v>1</v>
      </c>
      <c r="N252" s="54"/>
      <c r="O252" s="157">
        <f t="shared" si="19"/>
        <v>0</v>
      </c>
      <c r="P252" s="157">
        <v>6.0999999999999997E-4</v>
      </c>
      <c r="Q252" s="157">
        <f t="shared" si="20"/>
        <v>4.8799999999999998E-3</v>
      </c>
      <c r="R252" s="157">
        <v>0</v>
      </c>
      <c r="S252" s="158">
        <f t="shared" si="21"/>
        <v>0</v>
      </c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Q252" s="159" t="s">
        <v>574</v>
      </c>
      <c r="AS252" s="159" t="s">
        <v>310</v>
      </c>
      <c r="AT252" s="159" t="s">
        <v>89</v>
      </c>
      <c r="AX252" s="14" t="s">
        <v>237</v>
      </c>
      <c r="BD252" s="160" t="e">
        <f>IF(#REF!="základná",J252,0)</f>
        <v>#REF!</v>
      </c>
      <c r="BE252" s="160" t="e">
        <f>IF(#REF!="znížená",J252,0)</f>
        <v>#REF!</v>
      </c>
      <c r="BF252" s="160" t="e">
        <f>IF(#REF!="zákl. prenesená",J252,0)</f>
        <v>#REF!</v>
      </c>
      <c r="BG252" s="160" t="e">
        <f>IF(#REF!="zníž. prenesená",J252,0)</f>
        <v>#REF!</v>
      </c>
      <c r="BH252" s="160" t="e">
        <f>IF(#REF!="nulová",J252,0)</f>
        <v>#REF!</v>
      </c>
      <c r="BI252" s="14" t="s">
        <v>89</v>
      </c>
      <c r="BJ252" s="160">
        <f t="shared" si="22"/>
        <v>0</v>
      </c>
      <c r="BK252" s="14" t="s">
        <v>574</v>
      </c>
      <c r="BL252" s="159" t="s">
        <v>2540</v>
      </c>
    </row>
    <row r="253" spans="1:64" s="2" customFormat="1" ht="21.75" customHeight="1" x14ac:dyDescent="0.2">
      <c r="A253" s="182"/>
      <c r="B253" s="146"/>
      <c r="C253" s="147" t="s">
        <v>693</v>
      </c>
      <c r="D253" s="147" t="s">
        <v>240</v>
      </c>
      <c r="E253" s="148" t="s">
        <v>5241</v>
      </c>
      <c r="F253" s="149" t="s">
        <v>2541</v>
      </c>
      <c r="G253" s="150" t="s">
        <v>376</v>
      </c>
      <c r="H253" s="151">
        <v>22</v>
      </c>
      <c r="I253" s="152"/>
      <c r="J253" s="153">
        <f t="shared" si="14"/>
        <v>0</v>
      </c>
      <c r="K253" s="154"/>
      <c r="L253" s="30"/>
      <c r="M253" s="155" t="s">
        <v>1</v>
      </c>
      <c r="N253" s="54"/>
      <c r="O253" s="157">
        <f t="shared" si="19"/>
        <v>0</v>
      </c>
      <c r="P253" s="157">
        <v>0</v>
      </c>
      <c r="Q253" s="157">
        <f t="shared" si="20"/>
        <v>0</v>
      </c>
      <c r="R253" s="157">
        <v>0</v>
      </c>
      <c r="S253" s="158">
        <f t="shared" si="21"/>
        <v>0</v>
      </c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Q253" s="159" t="s">
        <v>436</v>
      </c>
      <c r="AS253" s="159" t="s">
        <v>240</v>
      </c>
      <c r="AT253" s="159" t="s">
        <v>89</v>
      </c>
      <c r="AX253" s="14" t="s">
        <v>237</v>
      </c>
      <c r="BD253" s="160" t="e">
        <f>IF(#REF!="základná",J253,0)</f>
        <v>#REF!</v>
      </c>
      <c r="BE253" s="160" t="e">
        <f>IF(#REF!="znížená",J253,0)</f>
        <v>#REF!</v>
      </c>
      <c r="BF253" s="160" t="e">
        <f>IF(#REF!="zákl. prenesená",J253,0)</f>
        <v>#REF!</v>
      </c>
      <c r="BG253" s="160" t="e">
        <f>IF(#REF!="zníž. prenesená",J253,0)</f>
        <v>#REF!</v>
      </c>
      <c r="BH253" s="160" t="e">
        <f>IF(#REF!="nulová",J253,0)</f>
        <v>#REF!</v>
      </c>
      <c r="BI253" s="14" t="s">
        <v>89</v>
      </c>
      <c r="BJ253" s="160">
        <f t="shared" si="22"/>
        <v>0</v>
      </c>
      <c r="BK253" s="14" t="s">
        <v>436</v>
      </c>
      <c r="BL253" s="159" t="s">
        <v>2542</v>
      </c>
    </row>
    <row r="254" spans="1:64" s="2" customFormat="1" ht="21.75" customHeight="1" x14ac:dyDescent="0.2">
      <c r="A254" s="182"/>
      <c r="B254" s="146"/>
      <c r="C254" s="161" t="s">
        <v>566</v>
      </c>
      <c r="D254" s="161" t="s">
        <v>310</v>
      </c>
      <c r="E254" s="162" t="s">
        <v>5242</v>
      </c>
      <c r="F254" s="163" t="s">
        <v>2543</v>
      </c>
      <c r="G254" s="164" t="s">
        <v>376</v>
      </c>
      <c r="H254" s="165">
        <v>22</v>
      </c>
      <c r="I254" s="166"/>
      <c r="J254" s="167">
        <f t="shared" si="14"/>
        <v>0</v>
      </c>
      <c r="K254" s="168"/>
      <c r="L254" s="169"/>
      <c r="M254" s="170" t="s">
        <v>1</v>
      </c>
      <c r="N254" s="54"/>
      <c r="O254" s="157">
        <f t="shared" si="19"/>
        <v>0</v>
      </c>
      <c r="P254" s="157">
        <v>1.14E-3</v>
      </c>
      <c r="Q254" s="157">
        <f t="shared" si="20"/>
        <v>2.5079999999999998E-2</v>
      </c>
      <c r="R254" s="157">
        <v>0</v>
      </c>
      <c r="S254" s="158">
        <f t="shared" si="21"/>
        <v>0</v>
      </c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Q254" s="159" t="s">
        <v>574</v>
      </c>
      <c r="AS254" s="159" t="s">
        <v>310</v>
      </c>
      <c r="AT254" s="159" t="s">
        <v>89</v>
      </c>
      <c r="AX254" s="14" t="s">
        <v>237</v>
      </c>
      <c r="BD254" s="160" t="e">
        <f>IF(#REF!="základná",J254,0)</f>
        <v>#REF!</v>
      </c>
      <c r="BE254" s="160" t="e">
        <f>IF(#REF!="znížená",J254,0)</f>
        <v>#REF!</v>
      </c>
      <c r="BF254" s="160" t="e">
        <f>IF(#REF!="zákl. prenesená",J254,0)</f>
        <v>#REF!</v>
      </c>
      <c r="BG254" s="160" t="e">
        <f>IF(#REF!="zníž. prenesená",J254,0)</f>
        <v>#REF!</v>
      </c>
      <c r="BH254" s="160" t="e">
        <f>IF(#REF!="nulová",J254,0)</f>
        <v>#REF!</v>
      </c>
      <c r="BI254" s="14" t="s">
        <v>89</v>
      </c>
      <c r="BJ254" s="160">
        <f t="shared" si="22"/>
        <v>0</v>
      </c>
      <c r="BK254" s="14" t="s">
        <v>574</v>
      </c>
      <c r="BL254" s="159" t="s">
        <v>2544</v>
      </c>
    </row>
    <row r="255" spans="1:64" s="2" customFormat="1" ht="21.75" customHeight="1" x14ac:dyDescent="0.2">
      <c r="A255" s="182"/>
      <c r="B255" s="146"/>
      <c r="C255" s="147" t="s">
        <v>697</v>
      </c>
      <c r="D255" s="147" t="s">
        <v>240</v>
      </c>
      <c r="E255" s="148" t="s">
        <v>5243</v>
      </c>
      <c r="F255" s="149" t="s">
        <v>2545</v>
      </c>
      <c r="G255" s="150" t="s">
        <v>376</v>
      </c>
      <c r="H255" s="151">
        <v>11</v>
      </c>
      <c r="I255" s="152"/>
      <c r="J255" s="153">
        <f t="shared" si="14"/>
        <v>0</v>
      </c>
      <c r="K255" s="154"/>
      <c r="L255" s="30"/>
      <c r="M255" s="155" t="s">
        <v>1</v>
      </c>
      <c r="N255" s="54"/>
      <c r="O255" s="157">
        <f t="shared" si="19"/>
        <v>0</v>
      </c>
      <c r="P255" s="157">
        <v>0</v>
      </c>
      <c r="Q255" s="157">
        <f t="shared" si="20"/>
        <v>0</v>
      </c>
      <c r="R255" s="157">
        <v>0</v>
      </c>
      <c r="S255" s="158">
        <f t="shared" si="21"/>
        <v>0</v>
      </c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Q255" s="159" t="s">
        <v>436</v>
      </c>
      <c r="AS255" s="159" t="s">
        <v>240</v>
      </c>
      <c r="AT255" s="159" t="s">
        <v>89</v>
      </c>
      <c r="AX255" s="14" t="s">
        <v>237</v>
      </c>
      <c r="BD255" s="160" t="e">
        <f>IF(#REF!="základná",J255,0)</f>
        <v>#REF!</v>
      </c>
      <c r="BE255" s="160" t="e">
        <f>IF(#REF!="znížená",J255,0)</f>
        <v>#REF!</v>
      </c>
      <c r="BF255" s="160" t="e">
        <f>IF(#REF!="zákl. prenesená",J255,0)</f>
        <v>#REF!</v>
      </c>
      <c r="BG255" s="160" t="e">
        <f>IF(#REF!="zníž. prenesená",J255,0)</f>
        <v>#REF!</v>
      </c>
      <c r="BH255" s="160" t="e">
        <f>IF(#REF!="nulová",J255,0)</f>
        <v>#REF!</v>
      </c>
      <c r="BI255" s="14" t="s">
        <v>89</v>
      </c>
      <c r="BJ255" s="160">
        <f t="shared" si="22"/>
        <v>0</v>
      </c>
      <c r="BK255" s="14" t="s">
        <v>436</v>
      </c>
      <c r="BL255" s="159" t="s">
        <v>2546</v>
      </c>
    </row>
    <row r="256" spans="1:64" s="2" customFormat="1" ht="21.75" customHeight="1" x14ac:dyDescent="0.2">
      <c r="A256" s="182"/>
      <c r="B256" s="146"/>
      <c r="C256" s="161" t="s">
        <v>568</v>
      </c>
      <c r="D256" s="161" t="s">
        <v>310</v>
      </c>
      <c r="E256" s="162" t="s">
        <v>5244</v>
      </c>
      <c r="F256" s="163" t="s">
        <v>2547</v>
      </c>
      <c r="G256" s="164" t="s">
        <v>376</v>
      </c>
      <c r="H256" s="165">
        <v>11</v>
      </c>
      <c r="I256" s="166"/>
      <c r="J256" s="167">
        <f t="shared" si="14"/>
        <v>0</v>
      </c>
      <c r="K256" s="168"/>
      <c r="L256" s="169"/>
      <c r="M256" s="170" t="s">
        <v>1</v>
      </c>
      <c r="N256" s="54"/>
      <c r="O256" s="157">
        <f t="shared" si="19"/>
        <v>0</v>
      </c>
      <c r="P256" s="157">
        <v>1.57E-3</v>
      </c>
      <c r="Q256" s="157">
        <f t="shared" si="20"/>
        <v>1.7270000000000001E-2</v>
      </c>
      <c r="R256" s="157">
        <v>0</v>
      </c>
      <c r="S256" s="158">
        <f t="shared" si="21"/>
        <v>0</v>
      </c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Q256" s="159" t="s">
        <v>574</v>
      </c>
      <c r="AS256" s="159" t="s">
        <v>310</v>
      </c>
      <c r="AT256" s="159" t="s">
        <v>89</v>
      </c>
      <c r="AX256" s="14" t="s">
        <v>237</v>
      </c>
      <c r="BD256" s="160" t="e">
        <f>IF(#REF!="základná",J256,0)</f>
        <v>#REF!</v>
      </c>
      <c r="BE256" s="160" t="e">
        <f>IF(#REF!="znížená",J256,0)</f>
        <v>#REF!</v>
      </c>
      <c r="BF256" s="160" t="e">
        <f>IF(#REF!="zákl. prenesená",J256,0)</f>
        <v>#REF!</v>
      </c>
      <c r="BG256" s="160" t="e">
        <f>IF(#REF!="zníž. prenesená",J256,0)</f>
        <v>#REF!</v>
      </c>
      <c r="BH256" s="160" t="e">
        <f>IF(#REF!="nulová",J256,0)</f>
        <v>#REF!</v>
      </c>
      <c r="BI256" s="14" t="s">
        <v>89</v>
      </c>
      <c r="BJ256" s="160">
        <f t="shared" si="22"/>
        <v>0</v>
      </c>
      <c r="BK256" s="14" t="s">
        <v>574</v>
      </c>
      <c r="BL256" s="159" t="s">
        <v>2548</v>
      </c>
    </row>
    <row r="257" spans="1:64" s="2" customFormat="1" ht="21.75" customHeight="1" x14ac:dyDescent="0.2">
      <c r="A257" s="182"/>
      <c r="B257" s="146"/>
      <c r="C257" s="147" t="s">
        <v>701</v>
      </c>
      <c r="D257" s="147" t="s">
        <v>240</v>
      </c>
      <c r="E257" s="148" t="s">
        <v>5245</v>
      </c>
      <c r="F257" s="149" t="s">
        <v>2549</v>
      </c>
      <c r="G257" s="150" t="s">
        <v>376</v>
      </c>
      <c r="H257" s="151">
        <v>6</v>
      </c>
      <c r="I257" s="152"/>
      <c r="J257" s="153">
        <f t="shared" si="14"/>
        <v>0</v>
      </c>
      <c r="K257" s="154"/>
      <c r="L257" s="30"/>
      <c r="M257" s="155" t="s">
        <v>1</v>
      </c>
      <c r="N257" s="54"/>
      <c r="O257" s="157">
        <f t="shared" si="19"/>
        <v>0</v>
      </c>
      <c r="P257" s="157">
        <v>0</v>
      </c>
      <c r="Q257" s="157">
        <f t="shared" si="20"/>
        <v>0</v>
      </c>
      <c r="R257" s="157">
        <v>0</v>
      </c>
      <c r="S257" s="158">
        <f t="shared" si="21"/>
        <v>0</v>
      </c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Q257" s="159" t="s">
        <v>436</v>
      </c>
      <c r="AS257" s="159" t="s">
        <v>240</v>
      </c>
      <c r="AT257" s="159" t="s">
        <v>89</v>
      </c>
      <c r="AX257" s="14" t="s">
        <v>237</v>
      </c>
      <c r="BD257" s="160" t="e">
        <f>IF(#REF!="základná",J257,0)</f>
        <v>#REF!</v>
      </c>
      <c r="BE257" s="160" t="e">
        <f>IF(#REF!="znížená",J257,0)</f>
        <v>#REF!</v>
      </c>
      <c r="BF257" s="160" t="e">
        <f>IF(#REF!="zákl. prenesená",J257,0)</f>
        <v>#REF!</v>
      </c>
      <c r="BG257" s="160" t="e">
        <f>IF(#REF!="zníž. prenesená",J257,0)</f>
        <v>#REF!</v>
      </c>
      <c r="BH257" s="160" t="e">
        <f>IF(#REF!="nulová",J257,0)</f>
        <v>#REF!</v>
      </c>
      <c r="BI257" s="14" t="s">
        <v>89</v>
      </c>
      <c r="BJ257" s="160">
        <f t="shared" si="22"/>
        <v>0</v>
      </c>
      <c r="BK257" s="14" t="s">
        <v>436</v>
      </c>
      <c r="BL257" s="159" t="s">
        <v>2550</v>
      </c>
    </row>
    <row r="258" spans="1:64" s="2" customFormat="1" ht="21.75" customHeight="1" x14ac:dyDescent="0.2">
      <c r="A258" s="182"/>
      <c r="B258" s="146"/>
      <c r="C258" s="161" t="s">
        <v>570</v>
      </c>
      <c r="D258" s="161" t="s">
        <v>310</v>
      </c>
      <c r="E258" s="162" t="s">
        <v>5246</v>
      </c>
      <c r="F258" s="163" t="s">
        <v>2551</v>
      </c>
      <c r="G258" s="164" t="s">
        <v>376</v>
      </c>
      <c r="H258" s="165">
        <v>6</v>
      </c>
      <c r="I258" s="166"/>
      <c r="J258" s="167">
        <f t="shared" si="14"/>
        <v>0</v>
      </c>
      <c r="K258" s="168"/>
      <c r="L258" s="169"/>
      <c r="M258" s="170" t="s">
        <v>1</v>
      </c>
      <c r="N258" s="54"/>
      <c r="O258" s="157">
        <f t="shared" si="19"/>
        <v>0</v>
      </c>
      <c r="P258" s="157">
        <v>2.7000000000000001E-3</v>
      </c>
      <c r="Q258" s="157">
        <f t="shared" si="20"/>
        <v>1.6199999999999999E-2</v>
      </c>
      <c r="R258" s="157">
        <v>0</v>
      </c>
      <c r="S258" s="158">
        <f t="shared" si="21"/>
        <v>0</v>
      </c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Q258" s="159" t="s">
        <v>574</v>
      </c>
      <c r="AS258" s="159" t="s">
        <v>310</v>
      </c>
      <c r="AT258" s="159" t="s">
        <v>89</v>
      </c>
      <c r="AX258" s="14" t="s">
        <v>237</v>
      </c>
      <c r="BD258" s="160" t="e">
        <f>IF(#REF!="základná",J258,0)</f>
        <v>#REF!</v>
      </c>
      <c r="BE258" s="160" t="e">
        <f>IF(#REF!="znížená",J258,0)</f>
        <v>#REF!</v>
      </c>
      <c r="BF258" s="160" t="e">
        <f>IF(#REF!="zákl. prenesená",J258,0)</f>
        <v>#REF!</v>
      </c>
      <c r="BG258" s="160" t="e">
        <f>IF(#REF!="zníž. prenesená",J258,0)</f>
        <v>#REF!</v>
      </c>
      <c r="BH258" s="160" t="e">
        <f>IF(#REF!="nulová",J258,0)</f>
        <v>#REF!</v>
      </c>
      <c r="BI258" s="14" t="s">
        <v>89</v>
      </c>
      <c r="BJ258" s="160">
        <f t="shared" si="22"/>
        <v>0</v>
      </c>
      <c r="BK258" s="14" t="s">
        <v>574</v>
      </c>
      <c r="BL258" s="159" t="s">
        <v>2552</v>
      </c>
    </row>
    <row r="259" spans="1:64" s="2" customFormat="1" ht="21.75" customHeight="1" x14ac:dyDescent="0.2">
      <c r="A259" s="182"/>
      <c r="B259" s="146"/>
      <c r="C259" s="147" t="s">
        <v>705</v>
      </c>
      <c r="D259" s="189" t="s">
        <v>240</v>
      </c>
      <c r="E259" s="148" t="s">
        <v>5247</v>
      </c>
      <c r="F259" s="149" t="s">
        <v>5248</v>
      </c>
      <c r="G259" s="150" t="s">
        <v>376</v>
      </c>
      <c r="H259" s="151">
        <v>62</v>
      </c>
      <c r="I259" s="152"/>
      <c r="J259" s="153">
        <f t="shared" si="14"/>
        <v>0</v>
      </c>
      <c r="K259" s="154"/>
      <c r="L259" s="30"/>
      <c r="M259" s="155" t="s">
        <v>1</v>
      </c>
      <c r="N259" s="54"/>
      <c r="O259" s="157">
        <f t="shared" si="19"/>
        <v>0</v>
      </c>
      <c r="P259" s="157">
        <v>0</v>
      </c>
      <c r="Q259" s="157">
        <f t="shared" si="20"/>
        <v>0</v>
      </c>
      <c r="R259" s="157">
        <v>0</v>
      </c>
      <c r="S259" s="158">
        <f t="shared" si="21"/>
        <v>0</v>
      </c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Q259" s="159" t="s">
        <v>436</v>
      </c>
      <c r="AS259" s="159" t="s">
        <v>240</v>
      </c>
      <c r="AT259" s="159" t="s">
        <v>89</v>
      </c>
      <c r="AX259" s="14" t="s">
        <v>237</v>
      </c>
      <c r="BD259" s="160" t="e">
        <f>IF(#REF!="základná",J259,0)</f>
        <v>#REF!</v>
      </c>
      <c r="BE259" s="160" t="e">
        <f>IF(#REF!="znížená",J259,0)</f>
        <v>#REF!</v>
      </c>
      <c r="BF259" s="160" t="e">
        <f>IF(#REF!="zákl. prenesená",J259,0)</f>
        <v>#REF!</v>
      </c>
      <c r="BG259" s="160" t="e">
        <f>IF(#REF!="zníž. prenesená",J259,0)</f>
        <v>#REF!</v>
      </c>
      <c r="BH259" s="160" t="e">
        <f>IF(#REF!="nulová",J259,0)</f>
        <v>#REF!</v>
      </c>
      <c r="BI259" s="14" t="s">
        <v>89</v>
      </c>
      <c r="BJ259" s="160">
        <f t="shared" si="22"/>
        <v>0</v>
      </c>
      <c r="BK259" s="14" t="s">
        <v>436</v>
      </c>
      <c r="BL259" s="159" t="s">
        <v>5298</v>
      </c>
    </row>
    <row r="260" spans="1:64" s="2" customFormat="1" ht="21.75" customHeight="1" x14ac:dyDescent="0.2">
      <c r="A260" s="182"/>
      <c r="B260" s="146"/>
      <c r="C260" s="161" t="s">
        <v>572</v>
      </c>
      <c r="D260" s="190" t="s">
        <v>310</v>
      </c>
      <c r="E260" s="162" t="s">
        <v>5249</v>
      </c>
      <c r="F260" s="163" t="s">
        <v>5250</v>
      </c>
      <c r="G260" s="164" t="s">
        <v>376</v>
      </c>
      <c r="H260" s="165">
        <v>62</v>
      </c>
      <c r="I260" s="166"/>
      <c r="J260" s="167">
        <f t="shared" si="14"/>
        <v>0</v>
      </c>
      <c r="K260" s="168"/>
      <c r="L260" s="169"/>
      <c r="M260" s="170" t="s">
        <v>1</v>
      </c>
      <c r="N260" s="54"/>
      <c r="O260" s="157">
        <f t="shared" si="19"/>
        <v>0</v>
      </c>
      <c r="P260" s="157">
        <v>8.0000000000000007E-5</v>
      </c>
      <c r="Q260" s="157">
        <f t="shared" si="20"/>
        <v>4.96E-3</v>
      </c>
      <c r="R260" s="157">
        <v>0</v>
      </c>
      <c r="S260" s="158">
        <f t="shared" si="21"/>
        <v>0</v>
      </c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Q260" s="159" t="s">
        <v>574</v>
      </c>
      <c r="AS260" s="159" t="s">
        <v>310</v>
      </c>
      <c r="AT260" s="159" t="s">
        <v>89</v>
      </c>
      <c r="AX260" s="14" t="s">
        <v>237</v>
      </c>
      <c r="BD260" s="160" t="e">
        <f>IF(#REF!="základná",J260,0)</f>
        <v>#REF!</v>
      </c>
      <c r="BE260" s="160" t="e">
        <f>IF(#REF!="znížená",J260,0)</f>
        <v>#REF!</v>
      </c>
      <c r="BF260" s="160" t="e">
        <f>IF(#REF!="zákl. prenesená",J260,0)</f>
        <v>#REF!</v>
      </c>
      <c r="BG260" s="160" t="e">
        <f>IF(#REF!="zníž. prenesená",J260,0)</f>
        <v>#REF!</v>
      </c>
      <c r="BH260" s="160" t="e">
        <f>IF(#REF!="nulová",J260,0)</f>
        <v>#REF!</v>
      </c>
      <c r="BI260" s="14" t="s">
        <v>89</v>
      </c>
      <c r="BJ260" s="160">
        <f t="shared" si="22"/>
        <v>0</v>
      </c>
      <c r="BK260" s="14" t="s">
        <v>574</v>
      </c>
      <c r="BL260" s="159" t="s">
        <v>5299</v>
      </c>
    </row>
    <row r="261" spans="1:64" s="2" customFormat="1" ht="21.75" customHeight="1" x14ac:dyDescent="0.2">
      <c r="A261" s="182"/>
      <c r="B261" s="146"/>
      <c r="C261" s="147" t="s">
        <v>710</v>
      </c>
      <c r="D261" s="189" t="s">
        <v>240</v>
      </c>
      <c r="E261" s="148" t="s">
        <v>5251</v>
      </c>
      <c r="F261" s="149" t="s">
        <v>2553</v>
      </c>
      <c r="G261" s="150" t="s">
        <v>376</v>
      </c>
      <c r="H261" s="151">
        <v>295</v>
      </c>
      <c r="I261" s="152"/>
      <c r="J261" s="153">
        <f t="shared" si="14"/>
        <v>0</v>
      </c>
      <c r="K261" s="154"/>
      <c r="L261" s="30"/>
      <c r="M261" s="155" t="s">
        <v>1</v>
      </c>
      <c r="N261" s="54"/>
      <c r="O261" s="157">
        <f t="shared" si="19"/>
        <v>0</v>
      </c>
      <c r="P261" s="157">
        <v>0</v>
      </c>
      <c r="Q261" s="157">
        <f t="shared" si="20"/>
        <v>0</v>
      </c>
      <c r="R261" s="157">
        <v>0</v>
      </c>
      <c r="S261" s="158">
        <f t="shared" si="21"/>
        <v>0</v>
      </c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Q261" s="159" t="s">
        <v>436</v>
      </c>
      <c r="AS261" s="159" t="s">
        <v>240</v>
      </c>
      <c r="AT261" s="159" t="s">
        <v>89</v>
      </c>
      <c r="AX261" s="14" t="s">
        <v>237</v>
      </c>
      <c r="BD261" s="160" t="e">
        <f>IF(#REF!="základná",J261,0)</f>
        <v>#REF!</v>
      </c>
      <c r="BE261" s="160" t="e">
        <f>IF(#REF!="znížená",J261,0)</f>
        <v>#REF!</v>
      </c>
      <c r="BF261" s="160" t="e">
        <f>IF(#REF!="zákl. prenesená",J261,0)</f>
        <v>#REF!</v>
      </c>
      <c r="BG261" s="160" t="e">
        <f>IF(#REF!="zníž. prenesená",J261,0)</f>
        <v>#REF!</v>
      </c>
      <c r="BH261" s="160" t="e">
        <f>IF(#REF!="nulová",J261,0)</f>
        <v>#REF!</v>
      </c>
      <c r="BI261" s="14" t="s">
        <v>89</v>
      </c>
      <c r="BJ261" s="160">
        <f t="shared" si="22"/>
        <v>0</v>
      </c>
      <c r="BK261" s="14" t="s">
        <v>436</v>
      </c>
      <c r="BL261" s="159" t="s">
        <v>2554</v>
      </c>
    </row>
    <row r="262" spans="1:64" s="2" customFormat="1" ht="16.5" customHeight="1" x14ac:dyDescent="0.2">
      <c r="A262" s="182"/>
      <c r="B262" s="146"/>
      <c r="C262" s="161" t="s">
        <v>261</v>
      </c>
      <c r="D262" s="190" t="s">
        <v>310</v>
      </c>
      <c r="E262" s="162" t="s">
        <v>5252</v>
      </c>
      <c r="F262" s="163" t="s">
        <v>2555</v>
      </c>
      <c r="G262" s="164" t="s">
        <v>376</v>
      </c>
      <c r="H262" s="165">
        <v>295</v>
      </c>
      <c r="I262" s="166"/>
      <c r="J262" s="167">
        <f t="shared" si="14"/>
        <v>0</v>
      </c>
      <c r="K262" s="168"/>
      <c r="L262" s="169"/>
      <c r="M262" s="170" t="s">
        <v>1</v>
      </c>
      <c r="N262" s="54"/>
      <c r="O262" s="157">
        <f t="shared" si="19"/>
        <v>0</v>
      </c>
      <c r="P262" s="157">
        <v>2.0000000000000001E-4</v>
      </c>
      <c r="Q262" s="157">
        <f t="shared" si="20"/>
        <v>5.9000000000000004E-2</v>
      </c>
      <c r="R262" s="157">
        <v>0</v>
      </c>
      <c r="S262" s="158">
        <f t="shared" si="21"/>
        <v>0</v>
      </c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Q262" s="159" t="s">
        <v>574</v>
      </c>
      <c r="AS262" s="159" t="s">
        <v>310</v>
      </c>
      <c r="AT262" s="159" t="s">
        <v>89</v>
      </c>
      <c r="AX262" s="14" t="s">
        <v>237</v>
      </c>
      <c r="BD262" s="160" t="e">
        <f>IF(#REF!="základná",J262,0)</f>
        <v>#REF!</v>
      </c>
      <c r="BE262" s="160" t="e">
        <f>IF(#REF!="znížená",J262,0)</f>
        <v>#REF!</v>
      </c>
      <c r="BF262" s="160" t="e">
        <f>IF(#REF!="zákl. prenesená",J262,0)</f>
        <v>#REF!</v>
      </c>
      <c r="BG262" s="160" t="e">
        <f>IF(#REF!="zníž. prenesená",J262,0)</f>
        <v>#REF!</v>
      </c>
      <c r="BH262" s="160" t="e">
        <f>IF(#REF!="nulová",J262,0)</f>
        <v>#REF!</v>
      </c>
      <c r="BI262" s="14" t="s">
        <v>89</v>
      </c>
      <c r="BJ262" s="160">
        <f t="shared" si="22"/>
        <v>0</v>
      </c>
      <c r="BK262" s="14" t="s">
        <v>574</v>
      </c>
      <c r="BL262" s="159" t="s">
        <v>2556</v>
      </c>
    </row>
    <row r="263" spans="1:64" s="2" customFormat="1" ht="21.75" customHeight="1" x14ac:dyDescent="0.2">
      <c r="A263" s="182"/>
      <c r="B263" s="146"/>
      <c r="C263" s="147" t="s">
        <v>714</v>
      </c>
      <c r="D263" s="147" t="s">
        <v>240</v>
      </c>
      <c r="E263" s="148" t="s">
        <v>5253</v>
      </c>
      <c r="F263" s="149" t="s">
        <v>2557</v>
      </c>
      <c r="G263" s="150" t="s">
        <v>376</v>
      </c>
      <c r="H263" s="151">
        <v>160</v>
      </c>
      <c r="I263" s="152"/>
      <c r="J263" s="153">
        <f t="shared" si="14"/>
        <v>0</v>
      </c>
      <c r="K263" s="154"/>
      <c r="L263" s="30"/>
      <c r="M263" s="155" t="s">
        <v>1</v>
      </c>
      <c r="N263" s="54"/>
      <c r="O263" s="157">
        <f t="shared" si="19"/>
        <v>0</v>
      </c>
      <c r="P263" s="157">
        <v>0</v>
      </c>
      <c r="Q263" s="157">
        <f t="shared" si="20"/>
        <v>0</v>
      </c>
      <c r="R263" s="157">
        <v>0</v>
      </c>
      <c r="S263" s="158">
        <f t="shared" si="21"/>
        <v>0</v>
      </c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Q263" s="159" t="s">
        <v>436</v>
      </c>
      <c r="AS263" s="159" t="s">
        <v>240</v>
      </c>
      <c r="AT263" s="159" t="s">
        <v>89</v>
      </c>
      <c r="AX263" s="14" t="s">
        <v>237</v>
      </c>
      <c r="BD263" s="160" t="e">
        <f>IF(#REF!="základná",J263,0)</f>
        <v>#REF!</v>
      </c>
      <c r="BE263" s="160" t="e">
        <f>IF(#REF!="znížená",J263,0)</f>
        <v>#REF!</v>
      </c>
      <c r="BF263" s="160" t="e">
        <f>IF(#REF!="zákl. prenesená",J263,0)</f>
        <v>#REF!</v>
      </c>
      <c r="BG263" s="160" t="e">
        <f>IF(#REF!="zníž. prenesená",J263,0)</f>
        <v>#REF!</v>
      </c>
      <c r="BH263" s="160" t="e">
        <f>IF(#REF!="nulová",J263,0)</f>
        <v>#REF!</v>
      </c>
      <c r="BI263" s="14" t="s">
        <v>89</v>
      </c>
      <c r="BJ263" s="160">
        <f t="shared" si="22"/>
        <v>0</v>
      </c>
      <c r="BK263" s="14" t="s">
        <v>436</v>
      </c>
      <c r="BL263" s="159" t="s">
        <v>2558</v>
      </c>
    </row>
    <row r="264" spans="1:64" s="2" customFormat="1" ht="16.5" customHeight="1" x14ac:dyDescent="0.2">
      <c r="A264" s="182"/>
      <c r="B264" s="146"/>
      <c r="C264" s="161" t="s">
        <v>574</v>
      </c>
      <c r="D264" s="161" t="s">
        <v>310</v>
      </c>
      <c r="E264" s="162" t="s">
        <v>5254</v>
      </c>
      <c r="F264" s="163" t="s">
        <v>2559</v>
      </c>
      <c r="G264" s="164" t="s">
        <v>376</v>
      </c>
      <c r="H264" s="165">
        <v>160</v>
      </c>
      <c r="I264" s="166"/>
      <c r="J264" s="167">
        <f t="shared" si="14"/>
        <v>0</v>
      </c>
      <c r="K264" s="168"/>
      <c r="L264" s="169"/>
      <c r="M264" s="170" t="s">
        <v>1</v>
      </c>
      <c r="N264" s="54"/>
      <c r="O264" s="157">
        <f t="shared" si="19"/>
        <v>0</v>
      </c>
      <c r="P264" s="157">
        <v>2.4000000000000001E-4</v>
      </c>
      <c r="Q264" s="157">
        <f t="shared" si="20"/>
        <v>3.8400000000000004E-2</v>
      </c>
      <c r="R264" s="157">
        <v>0</v>
      </c>
      <c r="S264" s="158">
        <f t="shared" si="21"/>
        <v>0</v>
      </c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Q264" s="159" t="s">
        <v>574</v>
      </c>
      <c r="AS264" s="159" t="s">
        <v>310</v>
      </c>
      <c r="AT264" s="159" t="s">
        <v>89</v>
      </c>
      <c r="AX264" s="14" t="s">
        <v>237</v>
      </c>
      <c r="BD264" s="160" t="e">
        <f>IF(#REF!="základná",J264,0)</f>
        <v>#REF!</v>
      </c>
      <c r="BE264" s="160" t="e">
        <f>IF(#REF!="znížená",J264,0)</f>
        <v>#REF!</v>
      </c>
      <c r="BF264" s="160" t="e">
        <f>IF(#REF!="zákl. prenesená",J264,0)</f>
        <v>#REF!</v>
      </c>
      <c r="BG264" s="160" t="e">
        <f>IF(#REF!="zníž. prenesená",J264,0)</f>
        <v>#REF!</v>
      </c>
      <c r="BH264" s="160" t="e">
        <f>IF(#REF!="nulová",J264,0)</f>
        <v>#REF!</v>
      </c>
      <c r="BI264" s="14" t="s">
        <v>89</v>
      </c>
      <c r="BJ264" s="160">
        <f t="shared" si="22"/>
        <v>0</v>
      </c>
      <c r="BK264" s="14" t="s">
        <v>574</v>
      </c>
      <c r="BL264" s="159" t="s">
        <v>2560</v>
      </c>
    </row>
    <row r="265" spans="1:64" s="2" customFormat="1" ht="21.75" customHeight="1" x14ac:dyDescent="0.2">
      <c r="A265" s="182"/>
      <c r="B265" s="146"/>
      <c r="C265" s="147" t="s">
        <v>718</v>
      </c>
      <c r="D265" s="147" t="s">
        <v>240</v>
      </c>
      <c r="E265" s="148" t="s">
        <v>5255</v>
      </c>
      <c r="F265" s="149" t="s">
        <v>2561</v>
      </c>
      <c r="G265" s="150" t="s">
        <v>376</v>
      </c>
      <c r="H265" s="151">
        <v>22</v>
      </c>
      <c r="I265" s="152"/>
      <c r="J265" s="153">
        <f t="shared" si="14"/>
        <v>0</v>
      </c>
      <c r="K265" s="154"/>
      <c r="L265" s="30"/>
      <c r="M265" s="155" t="s">
        <v>1</v>
      </c>
      <c r="N265" s="54"/>
      <c r="O265" s="157">
        <f t="shared" si="19"/>
        <v>0</v>
      </c>
      <c r="P265" s="157">
        <v>0</v>
      </c>
      <c r="Q265" s="157">
        <f t="shared" si="20"/>
        <v>0</v>
      </c>
      <c r="R265" s="157">
        <v>0</v>
      </c>
      <c r="S265" s="158">
        <f t="shared" si="21"/>
        <v>0</v>
      </c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Q265" s="159" t="s">
        <v>436</v>
      </c>
      <c r="AS265" s="159" t="s">
        <v>240</v>
      </c>
      <c r="AT265" s="159" t="s">
        <v>89</v>
      </c>
      <c r="AX265" s="14" t="s">
        <v>237</v>
      </c>
      <c r="BD265" s="160" t="e">
        <f>IF(#REF!="základná",J265,0)</f>
        <v>#REF!</v>
      </c>
      <c r="BE265" s="160" t="e">
        <f>IF(#REF!="znížená",J265,0)</f>
        <v>#REF!</v>
      </c>
      <c r="BF265" s="160" t="e">
        <f>IF(#REF!="zákl. prenesená",J265,0)</f>
        <v>#REF!</v>
      </c>
      <c r="BG265" s="160" t="e">
        <f>IF(#REF!="zníž. prenesená",J265,0)</f>
        <v>#REF!</v>
      </c>
      <c r="BH265" s="160" t="e">
        <f>IF(#REF!="nulová",J265,0)</f>
        <v>#REF!</v>
      </c>
      <c r="BI265" s="14" t="s">
        <v>89</v>
      </c>
      <c r="BJ265" s="160">
        <f t="shared" si="22"/>
        <v>0</v>
      </c>
      <c r="BK265" s="14" t="s">
        <v>436</v>
      </c>
      <c r="BL265" s="159" t="s">
        <v>2562</v>
      </c>
    </row>
    <row r="266" spans="1:64" s="2" customFormat="1" ht="16.5" customHeight="1" x14ac:dyDescent="0.2">
      <c r="A266" s="182"/>
      <c r="B266" s="146"/>
      <c r="C266" s="161" t="s">
        <v>264</v>
      </c>
      <c r="D266" s="161" t="s">
        <v>310</v>
      </c>
      <c r="E266" s="162" t="s">
        <v>5256</v>
      </c>
      <c r="F266" s="163" t="s">
        <v>2563</v>
      </c>
      <c r="G266" s="164" t="s">
        <v>376</v>
      </c>
      <c r="H266" s="165">
        <v>22</v>
      </c>
      <c r="I266" s="166"/>
      <c r="J266" s="167">
        <f t="shared" si="14"/>
        <v>0</v>
      </c>
      <c r="K266" s="168"/>
      <c r="L266" s="169"/>
      <c r="M266" s="170" t="s">
        <v>1</v>
      </c>
      <c r="N266" s="54"/>
      <c r="O266" s="157">
        <f t="shared" si="19"/>
        <v>0</v>
      </c>
      <c r="P266" s="157">
        <v>4.4999999999999999E-4</v>
      </c>
      <c r="Q266" s="157">
        <f t="shared" si="20"/>
        <v>9.8999999999999991E-3</v>
      </c>
      <c r="R266" s="157">
        <v>0</v>
      </c>
      <c r="S266" s="158">
        <f t="shared" si="21"/>
        <v>0</v>
      </c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Q266" s="159" t="s">
        <v>574</v>
      </c>
      <c r="AS266" s="159" t="s">
        <v>310</v>
      </c>
      <c r="AT266" s="159" t="s">
        <v>89</v>
      </c>
      <c r="AX266" s="14" t="s">
        <v>237</v>
      </c>
      <c r="BD266" s="160" t="e">
        <f>IF(#REF!="základná",J266,0)</f>
        <v>#REF!</v>
      </c>
      <c r="BE266" s="160" t="e">
        <f>IF(#REF!="znížená",J266,0)</f>
        <v>#REF!</v>
      </c>
      <c r="BF266" s="160" t="e">
        <f>IF(#REF!="zákl. prenesená",J266,0)</f>
        <v>#REF!</v>
      </c>
      <c r="BG266" s="160" t="e">
        <f>IF(#REF!="zníž. prenesená",J266,0)</f>
        <v>#REF!</v>
      </c>
      <c r="BH266" s="160" t="e">
        <f>IF(#REF!="nulová",J266,0)</f>
        <v>#REF!</v>
      </c>
      <c r="BI266" s="14" t="s">
        <v>89</v>
      </c>
      <c r="BJ266" s="160">
        <f t="shared" si="22"/>
        <v>0</v>
      </c>
      <c r="BK266" s="14" t="s">
        <v>574</v>
      </c>
      <c r="BL266" s="159" t="s">
        <v>2564</v>
      </c>
    </row>
    <row r="267" spans="1:64" s="2" customFormat="1" ht="21.75" customHeight="1" x14ac:dyDescent="0.2">
      <c r="A267" s="182"/>
      <c r="B267" s="146"/>
      <c r="C267" s="147" t="s">
        <v>722</v>
      </c>
      <c r="D267" s="147" t="s">
        <v>240</v>
      </c>
      <c r="E267" s="148" t="s">
        <v>5257</v>
      </c>
      <c r="F267" s="149" t="s">
        <v>2565</v>
      </c>
      <c r="G267" s="150" t="s">
        <v>376</v>
      </c>
      <c r="H267" s="151">
        <v>30</v>
      </c>
      <c r="I267" s="152"/>
      <c r="J267" s="153">
        <f t="shared" si="14"/>
        <v>0</v>
      </c>
      <c r="K267" s="154"/>
      <c r="L267" s="30"/>
      <c r="M267" s="155" t="s">
        <v>1</v>
      </c>
      <c r="N267" s="54"/>
      <c r="O267" s="157">
        <f t="shared" si="19"/>
        <v>0</v>
      </c>
      <c r="P267" s="157">
        <v>0</v>
      </c>
      <c r="Q267" s="157">
        <f t="shared" si="20"/>
        <v>0</v>
      </c>
      <c r="R267" s="157">
        <v>0</v>
      </c>
      <c r="S267" s="158">
        <f t="shared" si="21"/>
        <v>0</v>
      </c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Q267" s="159" t="s">
        <v>436</v>
      </c>
      <c r="AS267" s="159" t="s">
        <v>240</v>
      </c>
      <c r="AT267" s="159" t="s">
        <v>89</v>
      </c>
      <c r="AX267" s="14" t="s">
        <v>237</v>
      </c>
      <c r="BD267" s="160" t="e">
        <f>IF(#REF!="základná",J267,0)</f>
        <v>#REF!</v>
      </c>
      <c r="BE267" s="160" t="e">
        <f>IF(#REF!="znížená",J267,0)</f>
        <v>#REF!</v>
      </c>
      <c r="BF267" s="160" t="e">
        <f>IF(#REF!="zákl. prenesená",J267,0)</f>
        <v>#REF!</v>
      </c>
      <c r="BG267" s="160" t="e">
        <f>IF(#REF!="zníž. prenesená",J267,0)</f>
        <v>#REF!</v>
      </c>
      <c r="BH267" s="160" t="e">
        <f>IF(#REF!="nulová",J267,0)</f>
        <v>#REF!</v>
      </c>
      <c r="BI267" s="14" t="s">
        <v>89</v>
      </c>
      <c r="BJ267" s="160">
        <f t="shared" si="22"/>
        <v>0</v>
      </c>
      <c r="BK267" s="14" t="s">
        <v>436</v>
      </c>
      <c r="BL267" s="159" t="s">
        <v>2566</v>
      </c>
    </row>
    <row r="268" spans="1:64" s="2" customFormat="1" ht="16.5" customHeight="1" x14ac:dyDescent="0.2">
      <c r="A268" s="182"/>
      <c r="B268" s="146"/>
      <c r="C268" s="161" t="s">
        <v>576</v>
      </c>
      <c r="D268" s="161" t="s">
        <v>310</v>
      </c>
      <c r="E268" s="162" t="s">
        <v>5258</v>
      </c>
      <c r="F268" s="163" t="s">
        <v>2567</v>
      </c>
      <c r="G268" s="164" t="s">
        <v>376</v>
      </c>
      <c r="H268" s="165">
        <v>30</v>
      </c>
      <c r="I268" s="166"/>
      <c r="J268" s="167">
        <f t="shared" si="14"/>
        <v>0</v>
      </c>
      <c r="K268" s="168"/>
      <c r="L268" s="169"/>
      <c r="M268" s="170" t="s">
        <v>1</v>
      </c>
      <c r="N268" s="54"/>
      <c r="O268" s="157">
        <f t="shared" si="19"/>
        <v>0</v>
      </c>
      <c r="P268" s="157">
        <v>5.5999999999999995E-4</v>
      </c>
      <c r="Q268" s="157">
        <f t="shared" si="20"/>
        <v>1.6799999999999999E-2</v>
      </c>
      <c r="R268" s="157">
        <v>0</v>
      </c>
      <c r="S268" s="158">
        <f t="shared" si="21"/>
        <v>0</v>
      </c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Q268" s="159" t="s">
        <v>574</v>
      </c>
      <c r="AS268" s="159" t="s">
        <v>310</v>
      </c>
      <c r="AT268" s="159" t="s">
        <v>89</v>
      </c>
      <c r="AX268" s="14" t="s">
        <v>237</v>
      </c>
      <c r="BD268" s="160" t="e">
        <f>IF(#REF!="základná",J268,0)</f>
        <v>#REF!</v>
      </c>
      <c r="BE268" s="160" t="e">
        <f>IF(#REF!="znížená",J268,0)</f>
        <v>#REF!</v>
      </c>
      <c r="BF268" s="160" t="e">
        <f>IF(#REF!="zákl. prenesená",J268,0)</f>
        <v>#REF!</v>
      </c>
      <c r="BG268" s="160" t="e">
        <f>IF(#REF!="zníž. prenesená",J268,0)</f>
        <v>#REF!</v>
      </c>
      <c r="BH268" s="160" t="e">
        <f>IF(#REF!="nulová",J268,0)</f>
        <v>#REF!</v>
      </c>
      <c r="BI268" s="14" t="s">
        <v>89</v>
      </c>
      <c r="BJ268" s="160">
        <f t="shared" si="22"/>
        <v>0</v>
      </c>
      <c r="BK268" s="14" t="s">
        <v>574</v>
      </c>
      <c r="BL268" s="159" t="s">
        <v>2568</v>
      </c>
    </row>
    <row r="269" spans="1:64" s="2" customFormat="1" ht="21.75" customHeight="1" x14ac:dyDescent="0.2">
      <c r="A269" s="182"/>
      <c r="B269" s="146"/>
      <c r="C269" s="147" t="s">
        <v>725</v>
      </c>
      <c r="D269" s="147" t="s">
        <v>240</v>
      </c>
      <c r="E269" s="148" t="s">
        <v>5259</v>
      </c>
      <c r="F269" s="149" t="s">
        <v>2569</v>
      </c>
      <c r="G269" s="150" t="s">
        <v>376</v>
      </c>
      <c r="H269" s="151">
        <v>25</v>
      </c>
      <c r="I269" s="152"/>
      <c r="J269" s="153">
        <f t="shared" si="14"/>
        <v>0</v>
      </c>
      <c r="K269" s="154"/>
      <c r="L269" s="30"/>
      <c r="M269" s="155" t="s">
        <v>1</v>
      </c>
      <c r="N269" s="54"/>
      <c r="O269" s="157">
        <f t="shared" si="19"/>
        <v>0</v>
      </c>
      <c r="P269" s="157">
        <v>0</v>
      </c>
      <c r="Q269" s="157">
        <f t="shared" si="20"/>
        <v>0</v>
      </c>
      <c r="R269" s="157">
        <v>0</v>
      </c>
      <c r="S269" s="158">
        <f t="shared" si="21"/>
        <v>0</v>
      </c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Q269" s="159" t="s">
        <v>436</v>
      </c>
      <c r="AS269" s="159" t="s">
        <v>240</v>
      </c>
      <c r="AT269" s="159" t="s">
        <v>89</v>
      </c>
      <c r="AX269" s="14" t="s">
        <v>237</v>
      </c>
      <c r="BD269" s="160" t="e">
        <f>IF(#REF!="základná",J269,0)</f>
        <v>#REF!</v>
      </c>
      <c r="BE269" s="160" t="e">
        <f>IF(#REF!="znížená",J269,0)</f>
        <v>#REF!</v>
      </c>
      <c r="BF269" s="160" t="e">
        <f>IF(#REF!="zákl. prenesená",J269,0)</f>
        <v>#REF!</v>
      </c>
      <c r="BG269" s="160" t="e">
        <f>IF(#REF!="zníž. prenesená",J269,0)</f>
        <v>#REF!</v>
      </c>
      <c r="BH269" s="160" t="e">
        <f>IF(#REF!="nulová",J269,0)</f>
        <v>#REF!</v>
      </c>
      <c r="BI269" s="14" t="s">
        <v>89</v>
      </c>
      <c r="BJ269" s="160">
        <f t="shared" si="22"/>
        <v>0</v>
      </c>
      <c r="BK269" s="14" t="s">
        <v>436</v>
      </c>
      <c r="BL269" s="159" t="s">
        <v>2570</v>
      </c>
    </row>
    <row r="270" spans="1:64" s="2" customFormat="1" ht="16.5" customHeight="1" x14ac:dyDescent="0.2">
      <c r="A270" s="182"/>
      <c r="B270" s="146"/>
      <c r="C270" s="161" t="s">
        <v>578</v>
      </c>
      <c r="D270" s="161" t="s">
        <v>310</v>
      </c>
      <c r="E270" s="162" t="s">
        <v>5260</v>
      </c>
      <c r="F270" s="163" t="s">
        <v>2571</v>
      </c>
      <c r="G270" s="164" t="s">
        <v>376</v>
      </c>
      <c r="H270" s="165">
        <v>25</v>
      </c>
      <c r="I270" s="166"/>
      <c r="J270" s="167">
        <f t="shared" si="14"/>
        <v>0</v>
      </c>
      <c r="K270" s="168"/>
      <c r="L270" s="169"/>
      <c r="M270" s="170" t="s">
        <v>1</v>
      </c>
      <c r="N270" s="54"/>
      <c r="O270" s="157">
        <f t="shared" si="19"/>
        <v>0</v>
      </c>
      <c r="P270" s="157">
        <v>7.9000000000000001E-4</v>
      </c>
      <c r="Q270" s="157">
        <f t="shared" si="20"/>
        <v>1.975E-2</v>
      </c>
      <c r="R270" s="157">
        <v>0</v>
      </c>
      <c r="S270" s="158">
        <f t="shared" si="21"/>
        <v>0</v>
      </c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Q270" s="159" t="s">
        <v>574</v>
      </c>
      <c r="AS270" s="159" t="s">
        <v>310</v>
      </c>
      <c r="AT270" s="159" t="s">
        <v>89</v>
      </c>
      <c r="AX270" s="14" t="s">
        <v>237</v>
      </c>
      <c r="BD270" s="160" t="e">
        <f>IF(#REF!="základná",J270,0)</f>
        <v>#REF!</v>
      </c>
      <c r="BE270" s="160" t="e">
        <f>IF(#REF!="znížená",J270,0)</f>
        <v>#REF!</v>
      </c>
      <c r="BF270" s="160" t="e">
        <f>IF(#REF!="zákl. prenesená",J270,0)</f>
        <v>#REF!</v>
      </c>
      <c r="BG270" s="160" t="e">
        <f>IF(#REF!="zníž. prenesená",J270,0)</f>
        <v>#REF!</v>
      </c>
      <c r="BH270" s="160" t="e">
        <f>IF(#REF!="nulová",J270,0)</f>
        <v>#REF!</v>
      </c>
      <c r="BI270" s="14" t="s">
        <v>89</v>
      </c>
      <c r="BJ270" s="160">
        <f t="shared" si="22"/>
        <v>0</v>
      </c>
      <c r="BK270" s="14" t="s">
        <v>574</v>
      </c>
      <c r="BL270" s="159" t="s">
        <v>2572</v>
      </c>
    </row>
    <row r="271" spans="1:64" s="2" customFormat="1" ht="21.75" customHeight="1" x14ac:dyDescent="0.2">
      <c r="A271" s="182"/>
      <c r="B271" s="146"/>
      <c r="C271" s="147" t="s">
        <v>730</v>
      </c>
      <c r="D271" s="147" t="s">
        <v>240</v>
      </c>
      <c r="E271" s="148" t="s">
        <v>5261</v>
      </c>
      <c r="F271" s="149" t="s">
        <v>2573</v>
      </c>
      <c r="G271" s="150" t="s">
        <v>376</v>
      </c>
      <c r="H271" s="151">
        <v>14</v>
      </c>
      <c r="I271" s="152"/>
      <c r="J271" s="153">
        <f t="shared" si="14"/>
        <v>0</v>
      </c>
      <c r="K271" s="154"/>
      <c r="L271" s="30"/>
      <c r="M271" s="155" t="s">
        <v>1</v>
      </c>
      <c r="N271" s="54"/>
      <c r="O271" s="157">
        <f t="shared" si="19"/>
        <v>0</v>
      </c>
      <c r="P271" s="157">
        <v>0</v>
      </c>
      <c r="Q271" s="157">
        <f t="shared" si="20"/>
        <v>0</v>
      </c>
      <c r="R271" s="157">
        <v>0</v>
      </c>
      <c r="S271" s="158">
        <f t="shared" si="21"/>
        <v>0</v>
      </c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Q271" s="159" t="s">
        <v>436</v>
      </c>
      <c r="AS271" s="159" t="s">
        <v>240</v>
      </c>
      <c r="AT271" s="159" t="s">
        <v>89</v>
      </c>
      <c r="AX271" s="14" t="s">
        <v>237</v>
      </c>
      <c r="BD271" s="160" t="e">
        <f>IF(#REF!="základná",J271,0)</f>
        <v>#REF!</v>
      </c>
      <c r="BE271" s="160" t="e">
        <f>IF(#REF!="znížená",J271,0)</f>
        <v>#REF!</v>
      </c>
      <c r="BF271" s="160" t="e">
        <f>IF(#REF!="zákl. prenesená",J271,0)</f>
        <v>#REF!</v>
      </c>
      <c r="BG271" s="160" t="e">
        <f>IF(#REF!="zníž. prenesená",J271,0)</f>
        <v>#REF!</v>
      </c>
      <c r="BH271" s="160" t="e">
        <f>IF(#REF!="nulová",J271,0)</f>
        <v>#REF!</v>
      </c>
      <c r="BI271" s="14" t="s">
        <v>89</v>
      </c>
      <c r="BJ271" s="160">
        <f t="shared" si="22"/>
        <v>0</v>
      </c>
      <c r="BK271" s="14" t="s">
        <v>436</v>
      </c>
      <c r="BL271" s="159" t="s">
        <v>2574</v>
      </c>
    </row>
    <row r="272" spans="1:64" s="2" customFormat="1" ht="16.5" customHeight="1" x14ac:dyDescent="0.2">
      <c r="A272" s="182"/>
      <c r="B272" s="146"/>
      <c r="C272" s="161" t="s">
        <v>580</v>
      </c>
      <c r="D272" s="161" t="s">
        <v>310</v>
      </c>
      <c r="E272" s="162" t="s">
        <v>5262</v>
      </c>
      <c r="F272" s="163" t="s">
        <v>2575</v>
      </c>
      <c r="G272" s="164" t="s">
        <v>376</v>
      </c>
      <c r="H272" s="165">
        <v>14</v>
      </c>
      <c r="I272" s="166"/>
      <c r="J272" s="167">
        <f t="shared" si="14"/>
        <v>0</v>
      </c>
      <c r="K272" s="168"/>
      <c r="L272" s="169"/>
      <c r="M272" s="170" t="s">
        <v>1</v>
      </c>
      <c r="N272" s="54"/>
      <c r="O272" s="157">
        <f t="shared" si="19"/>
        <v>0</v>
      </c>
      <c r="P272" s="157">
        <v>7.9000000000000001E-4</v>
      </c>
      <c r="Q272" s="157">
        <f t="shared" si="20"/>
        <v>1.106E-2</v>
      </c>
      <c r="R272" s="157">
        <v>0</v>
      </c>
      <c r="S272" s="158">
        <f t="shared" si="21"/>
        <v>0</v>
      </c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Q272" s="159" t="s">
        <v>574</v>
      </c>
      <c r="AS272" s="159" t="s">
        <v>310</v>
      </c>
      <c r="AT272" s="159" t="s">
        <v>89</v>
      </c>
      <c r="AX272" s="14" t="s">
        <v>237</v>
      </c>
      <c r="BD272" s="160" t="e">
        <f>IF(#REF!="základná",J272,0)</f>
        <v>#REF!</v>
      </c>
      <c r="BE272" s="160" t="e">
        <f>IF(#REF!="znížená",J272,0)</f>
        <v>#REF!</v>
      </c>
      <c r="BF272" s="160" t="e">
        <f>IF(#REF!="zákl. prenesená",J272,0)</f>
        <v>#REF!</v>
      </c>
      <c r="BG272" s="160" t="e">
        <f>IF(#REF!="zníž. prenesená",J272,0)</f>
        <v>#REF!</v>
      </c>
      <c r="BH272" s="160" t="e">
        <f>IF(#REF!="nulová",J272,0)</f>
        <v>#REF!</v>
      </c>
      <c r="BI272" s="14" t="s">
        <v>89</v>
      </c>
      <c r="BJ272" s="160">
        <f t="shared" si="22"/>
        <v>0</v>
      </c>
      <c r="BK272" s="14" t="s">
        <v>574</v>
      </c>
      <c r="BL272" s="159" t="s">
        <v>2576</v>
      </c>
    </row>
    <row r="273" spans="1:64" s="2" customFormat="1" ht="21.75" customHeight="1" x14ac:dyDescent="0.2">
      <c r="A273" s="182"/>
      <c r="B273" s="146"/>
      <c r="C273" s="147" t="s">
        <v>736</v>
      </c>
      <c r="D273" s="147" t="s">
        <v>240</v>
      </c>
      <c r="E273" s="148" t="s">
        <v>5263</v>
      </c>
      <c r="F273" s="149" t="s">
        <v>2577</v>
      </c>
      <c r="G273" s="150" t="s">
        <v>376</v>
      </c>
      <c r="H273" s="151">
        <v>15</v>
      </c>
      <c r="I273" s="152"/>
      <c r="J273" s="153">
        <f t="shared" si="14"/>
        <v>0</v>
      </c>
      <c r="K273" s="154"/>
      <c r="L273" s="30"/>
      <c r="M273" s="155" t="s">
        <v>1</v>
      </c>
      <c r="N273" s="54"/>
      <c r="O273" s="157">
        <f t="shared" si="19"/>
        <v>0</v>
      </c>
      <c r="P273" s="157">
        <v>0</v>
      </c>
      <c r="Q273" s="157">
        <f t="shared" si="20"/>
        <v>0</v>
      </c>
      <c r="R273" s="157">
        <v>0</v>
      </c>
      <c r="S273" s="158">
        <f t="shared" si="21"/>
        <v>0</v>
      </c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Q273" s="159" t="s">
        <v>436</v>
      </c>
      <c r="AS273" s="159" t="s">
        <v>240</v>
      </c>
      <c r="AT273" s="159" t="s">
        <v>89</v>
      </c>
      <c r="AX273" s="14" t="s">
        <v>237</v>
      </c>
      <c r="BD273" s="160" t="e">
        <f>IF(#REF!="základná",J273,0)</f>
        <v>#REF!</v>
      </c>
      <c r="BE273" s="160" t="e">
        <f>IF(#REF!="znížená",J273,0)</f>
        <v>#REF!</v>
      </c>
      <c r="BF273" s="160" t="e">
        <f>IF(#REF!="zákl. prenesená",J273,0)</f>
        <v>#REF!</v>
      </c>
      <c r="BG273" s="160" t="e">
        <f>IF(#REF!="zníž. prenesená",J273,0)</f>
        <v>#REF!</v>
      </c>
      <c r="BH273" s="160" t="e">
        <f>IF(#REF!="nulová",J273,0)</f>
        <v>#REF!</v>
      </c>
      <c r="BI273" s="14" t="s">
        <v>89</v>
      </c>
      <c r="BJ273" s="160">
        <f t="shared" si="22"/>
        <v>0</v>
      </c>
      <c r="BK273" s="14" t="s">
        <v>436</v>
      </c>
      <c r="BL273" s="159" t="s">
        <v>2578</v>
      </c>
    </row>
    <row r="274" spans="1:64" s="2" customFormat="1" ht="16.5" customHeight="1" x14ac:dyDescent="0.2">
      <c r="A274" s="182"/>
      <c r="B274" s="146"/>
      <c r="C274" s="147" t="s">
        <v>582</v>
      </c>
      <c r="D274" s="147" t="s">
        <v>240</v>
      </c>
      <c r="E274" s="148" t="s">
        <v>5114</v>
      </c>
      <c r="F274" s="149" t="s">
        <v>1812</v>
      </c>
      <c r="G274" s="150" t="s">
        <v>307</v>
      </c>
      <c r="H274" s="151">
        <v>2</v>
      </c>
      <c r="I274" s="152"/>
      <c r="J274" s="153">
        <f t="shared" si="14"/>
        <v>0</v>
      </c>
      <c r="K274" s="154"/>
      <c r="L274" s="30"/>
      <c r="M274" s="155" t="s">
        <v>1</v>
      </c>
      <c r="N274" s="54"/>
      <c r="O274" s="157">
        <f t="shared" si="19"/>
        <v>0</v>
      </c>
      <c r="P274" s="157">
        <v>0</v>
      </c>
      <c r="Q274" s="157">
        <f t="shared" si="20"/>
        <v>0</v>
      </c>
      <c r="R274" s="157">
        <v>0</v>
      </c>
      <c r="S274" s="158">
        <f t="shared" si="21"/>
        <v>0</v>
      </c>
      <c r="T274" s="182"/>
      <c r="U274" s="182"/>
      <c r="V274" s="182"/>
      <c r="W274" s="182"/>
      <c r="X274" s="182"/>
      <c r="Y274" s="182"/>
      <c r="Z274" s="182"/>
      <c r="AA274" s="182"/>
      <c r="AB274" s="182"/>
      <c r="AC274" s="182"/>
      <c r="AD274" s="182"/>
      <c r="AQ274" s="159" t="s">
        <v>436</v>
      </c>
      <c r="AS274" s="159" t="s">
        <v>240</v>
      </c>
      <c r="AT274" s="159" t="s">
        <v>89</v>
      </c>
      <c r="AX274" s="14" t="s">
        <v>237</v>
      </c>
      <c r="BD274" s="160" t="e">
        <f>IF(#REF!="základná",J274,0)</f>
        <v>#REF!</v>
      </c>
      <c r="BE274" s="160" t="e">
        <f>IF(#REF!="znížená",J274,0)</f>
        <v>#REF!</v>
      </c>
      <c r="BF274" s="160" t="e">
        <f>IF(#REF!="zákl. prenesená",J274,0)</f>
        <v>#REF!</v>
      </c>
      <c r="BG274" s="160" t="e">
        <f>IF(#REF!="zníž. prenesená",J274,0)</f>
        <v>#REF!</v>
      </c>
      <c r="BH274" s="160" t="e">
        <f>IF(#REF!="nulová",J274,0)</f>
        <v>#REF!</v>
      </c>
      <c r="BI274" s="14" t="s">
        <v>89</v>
      </c>
      <c r="BJ274" s="160">
        <f t="shared" si="22"/>
        <v>0</v>
      </c>
      <c r="BK274" s="14" t="s">
        <v>436</v>
      </c>
      <c r="BL274" s="159" t="s">
        <v>2579</v>
      </c>
    </row>
    <row r="275" spans="1:64" s="2" customFormat="1" ht="21.75" customHeight="1" x14ac:dyDescent="0.2">
      <c r="A275" s="182"/>
      <c r="B275" s="146"/>
      <c r="C275" s="147" t="s">
        <v>741</v>
      </c>
      <c r="D275" s="147" t="s">
        <v>240</v>
      </c>
      <c r="E275" s="148" t="s">
        <v>5264</v>
      </c>
      <c r="F275" s="149" t="s">
        <v>1814</v>
      </c>
      <c r="G275" s="150" t="s">
        <v>307</v>
      </c>
      <c r="H275" s="151">
        <v>36</v>
      </c>
      <c r="I275" s="152"/>
      <c r="J275" s="153">
        <f t="shared" si="14"/>
        <v>0</v>
      </c>
      <c r="K275" s="154"/>
      <c r="L275" s="30"/>
      <c r="M275" s="155" t="s">
        <v>1</v>
      </c>
      <c r="N275" s="54"/>
      <c r="O275" s="157">
        <f t="shared" si="19"/>
        <v>0</v>
      </c>
      <c r="P275" s="157">
        <v>0</v>
      </c>
      <c r="Q275" s="157">
        <f t="shared" si="20"/>
        <v>0</v>
      </c>
      <c r="R275" s="157">
        <v>2E-3</v>
      </c>
      <c r="S275" s="158">
        <f t="shared" si="21"/>
        <v>7.2000000000000008E-2</v>
      </c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Q275" s="159" t="s">
        <v>436</v>
      </c>
      <c r="AS275" s="159" t="s">
        <v>240</v>
      </c>
      <c r="AT275" s="159" t="s">
        <v>89</v>
      </c>
      <c r="AX275" s="14" t="s">
        <v>237</v>
      </c>
      <c r="BD275" s="160" t="e">
        <f>IF(#REF!="základná",J275,0)</f>
        <v>#REF!</v>
      </c>
      <c r="BE275" s="160" t="e">
        <f>IF(#REF!="znížená",J275,0)</f>
        <v>#REF!</v>
      </c>
      <c r="BF275" s="160" t="e">
        <f>IF(#REF!="zákl. prenesená",J275,0)</f>
        <v>#REF!</v>
      </c>
      <c r="BG275" s="160" t="e">
        <f>IF(#REF!="zníž. prenesená",J275,0)</f>
        <v>#REF!</v>
      </c>
      <c r="BH275" s="160" t="e">
        <f>IF(#REF!="nulová",J275,0)</f>
        <v>#REF!</v>
      </c>
      <c r="BI275" s="14" t="s">
        <v>89</v>
      </c>
      <c r="BJ275" s="160">
        <f t="shared" si="22"/>
        <v>0</v>
      </c>
      <c r="BK275" s="14" t="s">
        <v>436</v>
      </c>
      <c r="BL275" s="159" t="s">
        <v>2580</v>
      </c>
    </row>
    <row r="276" spans="1:64" s="2" customFormat="1" ht="21.75" customHeight="1" x14ac:dyDescent="0.2">
      <c r="A276" s="182"/>
      <c r="B276" s="146"/>
      <c r="C276" s="147" t="s">
        <v>584</v>
      </c>
      <c r="D276" s="147" t="s">
        <v>240</v>
      </c>
      <c r="E276" s="148" t="s">
        <v>5265</v>
      </c>
      <c r="F276" s="149" t="s">
        <v>1816</v>
      </c>
      <c r="G276" s="150" t="s">
        <v>376</v>
      </c>
      <c r="H276" s="151">
        <v>450</v>
      </c>
      <c r="I276" s="152"/>
      <c r="J276" s="153">
        <f t="shared" si="14"/>
        <v>0</v>
      </c>
      <c r="K276" s="154"/>
      <c r="L276" s="30"/>
      <c r="M276" s="155" t="s">
        <v>1</v>
      </c>
      <c r="N276" s="54"/>
      <c r="O276" s="157">
        <f t="shared" si="19"/>
        <v>0</v>
      </c>
      <c r="P276" s="157">
        <v>0</v>
      </c>
      <c r="Q276" s="157">
        <f t="shared" si="20"/>
        <v>0</v>
      </c>
      <c r="R276" s="157">
        <v>1.6000000000000001E-4</v>
      </c>
      <c r="S276" s="158">
        <f t="shared" si="21"/>
        <v>7.2000000000000008E-2</v>
      </c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Q276" s="159" t="s">
        <v>436</v>
      </c>
      <c r="AS276" s="159" t="s">
        <v>240</v>
      </c>
      <c r="AT276" s="159" t="s">
        <v>89</v>
      </c>
      <c r="AX276" s="14" t="s">
        <v>237</v>
      </c>
      <c r="BD276" s="160" t="e">
        <f>IF(#REF!="základná",J276,0)</f>
        <v>#REF!</v>
      </c>
      <c r="BE276" s="160" t="e">
        <f>IF(#REF!="znížená",J276,0)</f>
        <v>#REF!</v>
      </c>
      <c r="BF276" s="160" t="e">
        <f>IF(#REF!="zákl. prenesená",J276,0)</f>
        <v>#REF!</v>
      </c>
      <c r="BG276" s="160" t="e">
        <f>IF(#REF!="zníž. prenesená",J276,0)</f>
        <v>#REF!</v>
      </c>
      <c r="BH276" s="160" t="e">
        <f>IF(#REF!="nulová",J276,0)</f>
        <v>#REF!</v>
      </c>
      <c r="BI276" s="14" t="s">
        <v>89</v>
      </c>
      <c r="BJ276" s="160">
        <f t="shared" si="22"/>
        <v>0</v>
      </c>
      <c r="BK276" s="14" t="s">
        <v>436</v>
      </c>
      <c r="BL276" s="159" t="s">
        <v>2581</v>
      </c>
    </row>
    <row r="277" spans="1:64" s="2" customFormat="1" ht="16.5" customHeight="1" x14ac:dyDescent="0.2">
      <c r="A277" s="182"/>
      <c r="B277" s="146"/>
      <c r="C277" s="147" t="s">
        <v>746</v>
      </c>
      <c r="D277" s="147" t="s">
        <v>240</v>
      </c>
      <c r="E277" s="148" t="s">
        <v>5266</v>
      </c>
      <c r="F277" s="149" t="s">
        <v>1818</v>
      </c>
      <c r="G277" s="150" t="s">
        <v>454</v>
      </c>
      <c r="H277" s="151">
        <v>4</v>
      </c>
      <c r="I277" s="152"/>
      <c r="J277" s="153">
        <f t="shared" si="14"/>
        <v>0</v>
      </c>
      <c r="K277" s="154"/>
      <c r="L277" s="30"/>
      <c r="M277" s="155" t="s">
        <v>1</v>
      </c>
      <c r="N277" s="54"/>
      <c r="O277" s="157">
        <f t="shared" si="19"/>
        <v>0</v>
      </c>
      <c r="P277" s="157">
        <v>0</v>
      </c>
      <c r="Q277" s="157">
        <f t="shared" si="20"/>
        <v>0</v>
      </c>
      <c r="R277" s="157">
        <v>0</v>
      </c>
      <c r="S277" s="158">
        <f t="shared" si="21"/>
        <v>0</v>
      </c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Q277" s="159" t="s">
        <v>972</v>
      </c>
      <c r="AS277" s="159" t="s">
        <v>240</v>
      </c>
      <c r="AT277" s="159" t="s">
        <v>89</v>
      </c>
      <c r="AX277" s="14" t="s">
        <v>237</v>
      </c>
      <c r="BD277" s="160" t="e">
        <f>IF(#REF!="základná",J277,0)</f>
        <v>#REF!</v>
      </c>
      <c r="BE277" s="160" t="e">
        <f>IF(#REF!="znížená",J277,0)</f>
        <v>#REF!</v>
      </c>
      <c r="BF277" s="160" t="e">
        <f>IF(#REF!="zákl. prenesená",J277,0)</f>
        <v>#REF!</v>
      </c>
      <c r="BG277" s="160" t="e">
        <f>IF(#REF!="zníž. prenesená",J277,0)</f>
        <v>#REF!</v>
      </c>
      <c r="BH277" s="160" t="e">
        <f>IF(#REF!="nulová",J277,0)</f>
        <v>#REF!</v>
      </c>
      <c r="BI277" s="14" t="s">
        <v>89</v>
      </c>
      <c r="BJ277" s="160">
        <f t="shared" si="22"/>
        <v>0</v>
      </c>
      <c r="BK277" s="14" t="s">
        <v>972</v>
      </c>
      <c r="BL277" s="159" t="s">
        <v>2582</v>
      </c>
    </row>
    <row r="278" spans="1:64" s="2" customFormat="1" ht="16.5" customHeight="1" x14ac:dyDescent="0.2">
      <c r="A278" s="182"/>
      <c r="B278" s="146"/>
      <c r="C278" s="147" t="s">
        <v>586</v>
      </c>
      <c r="D278" s="147" t="s">
        <v>240</v>
      </c>
      <c r="E278" s="148" t="s">
        <v>5267</v>
      </c>
      <c r="F278" s="149" t="s">
        <v>1820</v>
      </c>
      <c r="G278" s="150" t="s">
        <v>349</v>
      </c>
      <c r="H278" s="172"/>
      <c r="I278" s="152"/>
      <c r="J278" s="153">
        <f t="shared" si="14"/>
        <v>0</v>
      </c>
      <c r="K278" s="154"/>
      <c r="L278" s="30"/>
      <c r="M278" s="155" t="s">
        <v>1</v>
      </c>
      <c r="N278" s="54"/>
      <c r="O278" s="157">
        <f t="shared" si="19"/>
        <v>0</v>
      </c>
      <c r="P278" s="157">
        <v>0</v>
      </c>
      <c r="Q278" s="157">
        <f t="shared" si="20"/>
        <v>0</v>
      </c>
      <c r="R278" s="157">
        <v>0</v>
      </c>
      <c r="S278" s="158">
        <f t="shared" si="21"/>
        <v>0</v>
      </c>
      <c r="T278" s="182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Q278" s="159" t="s">
        <v>436</v>
      </c>
      <c r="AS278" s="159" t="s">
        <v>240</v>
      </c>
      <c r="AT278" s="159" t="s">
        <v>89</v>
      </c>
      <c r="AX278" s="14" t="s">
        <v>237</v>
      </c>
      <c r="BD278" s="160" t="e">
        <f>IF(#REF!="základná",J278,0)</f>
        <v>#REF!</v>
      </c>
      <c r="BE278" s="160" t="e">
        <f>IF(#REF!="znížená",J278,0)</f>
        <v>#REF!</v>
      </c>
      <c r="BF278" s="160" t="e">
        <f>IF(#REF!="zákl. prenesená",J278,0)</f>
        <v>#REF!</v>
      </c>
      <c r="BG278" s="160" t="e">
        <f>IF(#REF!="zníž. prenesená",J278,0)</f>
        <v>#REF!</v>
      </c>
      <c r="BH278" s="160" t="e">
        <f>IF(#REF!="nulová",J278,0)</f>
        <v>#REF!</v>
      </c>
      <c r="BI278" s="14" t="s">
        <v>89</v>
      </c>
      <c r="BJ278" s="160">
        <f t="shared" si="22"/>
        <v>0</v>
      </c>
      <c r="BK278" s="14" t="s">
        <v>436</v>
      </c>
      <c r="BL278" s="159" t="s">
        <v>2583</v>
      </c>
    </row>
    <row r="279" spans="1:64" s="2" customFormat="1" ht="16.5" customHeight="1" x14ac:dyDescent="0.2">
      <c r="A279" s="182"/>
      <c r="B279" s="146"/>
      <c r="C279" s="147" t="s">
        <v>750</v>
      </c>
      <c r="D279" s="147" t="s">
        <v>240</v>
      </c>
      <c r="E279" s="148" t="s">
        <v>5268</v>
      </c>
      <c r="F279" s="149" t="s">
        <v>1262</v>
      </c>
      <c r="G279" s="150" t="s">
        <v>349</v>
      </c>
      <c r="H279" s="172"/>
      <c r="I279" s="152"/>
      <c r="J279" s="153">
        <f t="shared" si="14"/>
        <v>0</v>
      </c>
      <c r="K279" s="154"/>
      <c r="L279" s="30"/>
      <c r="M279" s="155" t="s">
        <v>1</v>
      </c>
      <c r="N279" s="54"/>
      <c r="O279" s="157">
        <f t="shared" si="19"/>
        <v>0</v>
      </c>
      <c r="P279" s="157">
        <v>0</v>
      </c>
      <c r="Q279" s="157">
        <f t="shared" si="20"/>
        <v>0</v>
      </c>
      <c r="R279" s="157">
        <v>0</v>
      </c>
      <c r="S279" s="158">
        <f t="shared" si="21"/>
        <v>0</v>
      </c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Q279" s="159" t="s">
        <v>574</v>
      </c>
      <c r="AS279" s="159" t="s">
        <v>240</v>
      </c>
      <c r="AT279" s="159" t="s">
        <v>89</v>
      </c>
      <c r="AX279" s="14" t="s">
        <v>237</v>
      </c>
      <c r="BD279" s="160" t="e">
        <f>IF(#REF!="základná",J279,0)</f>
        <v>#REF!</v>
      </c>
      <c r="BE279" s="160" t="e">
        <f>IF(#REF!="znížená",J279,0)</f>
        <v>#REF!</v>
      </c>
      <c r="BF279" s="160" t="e">
        <f>IF(#REF!="zákl. prenesená",J279,0)</f>
        <v>#REF!</v>
      </c>
      <c r="BG279" s="160" t="e">
        <f>IF(#REF!="zníž. prenesená",J279,0)</f>
        <v>#REF!</v>
      </c>
      <c r="BH279" s="160" t="e">
        <f>IF(#REF!="nulová",J279,0)</f>
        <v>#REF!</v>
      </c>
      <c r="BI279" s="14" t="s">
        <v>89</v>
      </c>
      <c r="BJ279" s="160">
        <f t="shared" si="22"/>
        <v>0</v>
      </c>
      <c r="BK279" s="14" t="s">
        <v>574</v>
      </c>
      <c r="BL279" s="159" t="s">
        <v>2584</v>
      </c>
    </row>
    <row r="280" spans="1:64" s="12" customFormat="1" ht="22.95" customHeight="1" x14ac:dyDescent="0.25">
      <c r="B280" s="134"/>
      <c r="D280" s="135" t="s">
        <v>76</v>
      </c>
      <c r="E280" s="144" t="s">
        <v>5269</v>
      </c>
      <c r="F280" s="144" t="s">
        <v>1823</v>
      </c>
      <c r="I280" s="137"/>
      <c r="J280" s="145">
        <f>BJ280</f>
        <v>0</v>
      </c>
      <c r="L280" s="134"/>
      <c r="M280" s="138"/>
      <c r="N280" s="139"/>
      <c r="O280" s="140">
        <f>SUM(O281:O289)</f>
        <v>0</v>
      </c>
      <c r="P280" s="139"/>
      <c r="Q280" s="140">
        <f>SUM(Q281:Q289)</f>
        <v>1.2620000000000001E-2</v>
      </c>
      <c r="R280" s="139"/>
      <c r="S280" s="141">
        <f>SUM(S281:S289)</f>
        <v>0</v>
      </c>
      <c r="AQ280" s="135" t="s">
        <v>247</v>
      </c>
      <c r="AS280" s="142" t="s">
        <v>76</v>
      </c>
      <c r="AT280" s="142" t="s">
        <v>83</v>
      </c>
      <c r="AX280" s="135" t="s">
        <v>237</v>
      </c>
      <c r="BJ280" s="143">
        <f>SUM(BJ281:BJ289)</f>
        <v>0</v>
      </c>
    </row>
    <row r="281" spans="1:64" s="2" customFormat="1" ht="16.5" customHeight="1" x14ac:dyDescent="0.2">
      <c r="A281" s="182"/>
      <c r="B281" s="146"/>
      <c r="C281" s="147" t="s">
        <v>588</v>
      </c>
      <c r="D281" s="189" t="s">
        <v>240</v>
      </c>
      <c r="E281" s="148" t="s">
        <v>5270</v>
      </c>
      <c r="F281" s="149" t="s">
        <v>5271</v>
      </c>
      <c r="G281" s="150" t="s">
        <v>376</v>
      </c>
      <c r="H281" s="151">
        <v>50</v>
      </c>
      <c r="I281" s="152"/>
      <c r="J281" s="153">
        <f t="shared" ref="J281:J289" si="23">ROUND(I281*H281,2)</f>
        <v>0</v>
      </c>
      <c r="K281" s="154"/>
      <c r="L281" s="30"/>
      <c r="M281" s="155" t="s">
        <v>1</v>
      </c>
      <c r="N281" s="54"/>
      <c r="O281" s="157">
        <f t="shared" ref="O281:O289" si="24">N281*H281</f>
        <v>0</v>
      </c>
      <c r="P281" s="157">
        <v>0</v>
      </c>
      <c r="Q281" s="157">
        <f t="shared" ref="Q281:Q289" si="25">P281*H281</f>
        <v>0</v>
      </c>
      <c r="R281" s="157">
        <v>0</v>
      </c>
      <c r="S281" s="158">
        <f t="shared" ref="S281:S289" si="26">R281*H281</f>
        <v>0</v>
      </c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Q281" s="159" t="s">
        <v>436</v>
      </c>
      <c r="AS281" s="159" t="s">
        <v>240</v>
      </c>
      <c r="AT281" s="159" t="s">
        <v>89</v>
      </c>
      <c r="AX281" s="14" t="s">
        <v>237</v>
      </c>
      <c r="BD281" s="160" t="e">
        <f>IF(#REF!="základná",J281,0)</f>
        <v>#REF!</v>
      </c>
      <c r="BE281" s="160" t="e">
        <f>IF(#REF!="znížená",J281,0)</f>
        <v>#REF!</v>
      </c>
      <c r="BF281" s="160" t="e">
        <f>IF(#REF!="zákl. prenesená",J281,0)</f>
        <v>#REF!</v>
      </c>
      <c r="BG281" s="160" t="e">
        <f>IF(#REF!="zníž. prenesená",J281,0)</f>
        <v>#REF!</v>
      </c>
      <c r="BH281" s="160" t="e">
        <f>IF(#REF!="nulová",J281,0)</f>
        <v>#REF!</v>
      </c>
      <c r="BI281" s="14" t="s">
        <v>89</v>
      </c>
      <c r="BJ281" s="160">
        <f t="shared" ref="BJ281:BJ289" si="27">ROUND(I281*H281,2)</f>
        <v>0</v>
      </c>
      <c r="BK281" s="14" t="s">
        <v>436</v>
      </c>
      <c r="BL281" s="159" t="s">
        <v>5300</v>
      </c>
    </row>
    <row r="282" spans="1:64" s="2" customFormat="1" ht="16.5" customHeight="1" x14ac:dyDescent="0.2">
      <c r="A282" s="182"/>
      <c r="B282" s="146"/>
      <c r="C282" s="147" t="s">
        <v>755</v>
      </c>
      <c r="D282" s="189" t="s">
        <v>240</v>
      </c>
      <c r="E282" s="148" t="s">
        <v>5272</v>
      </c>
      <c r="F282" s="149" t="s">
        <v>5273</v>
      </c>
      <c r="G282" s="150" t="s">
        <v>307</v>
      </c>
      <c r="H282" s="151">
        <v>1</v>
      </c>
      <c r="I282" s="152"/>
      <c r="J282" s="153">
        <f t="shared" si="23"/>
        <v>0</v>
      </c>
      <c r="K282" s="154"/>
      <c r="L282" s="30"/>
      <c r="M282" s="155" t="s">
        <v>1</v>
      </c>
      <c r="N282" s="54"/>
      <c r="O282" s="157">
        <f t="shared" si="24"/>
        <v>0</v>
      </c>
      <c r="P282" s="157">
        <v>0</v>
      </c>
      <c r="Q282" s="157">
        <f t="shared" si="25"/>
        <v>0</v>
      </c>
      <c r="R282" s="157">
        <v>0</v>
      </c>
      <c r="S282" s="158">
        <f t="shared" si="26"/>
        <v>0</v>
      </c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Q282" s="159" t="s">
        <v>436</v>
      </c>
      <c r="AS282" s="159" t="s">
        <v>240</v>
      </c>
      <c r="AT282" s="159" t="s">
        <v>89</v>
      </c>
      <c r="AX282" s="14" t="s">
        <v>237</v>
      </c>
      <c r="BD282" s="160" t="e">
        <f>IF(#REF!="základná",J282,0)</f>
        <v>#REF!</v>
      </c>
      <c r="BE282" s="160" t="e">
        <f>IF(#REF!="znížená",J282,0)</f>
        <v>#REF!</v>
      </c>
      <c r="BF282" s="160" t="e">
        <f>IF(#REF!="zákl. prenesená",J282,0)</f>
        <v>#REF!</v>
      </c>
      <c r="BG282" s="160" t="e">
        <f>IF(#REF!="zníž. prenesená",J282,0)</f>
        <v>#REF!</v>
      </c>
      <c r="BH282" s="160" t="e">
        <f>IF(#REF!="nulová",J282,0)</f>
        <v>#REF!</v>
      </c>
      <c r="BI282" s="14" t="s">
        <v>89</v>
      </c>
      <c r="BJ282" s="160">
        <f t="shared" si="27"/>
        <v>0</v>
      </c>
      <c r="BK282" s="14" t="s">
        <v>436</v>
      </c>
      <c r="BL282" s="159" t="s">
        <v>5301</v>
      </c>
    </row>
    <row r="283" spans="1:64" s="2" customFormat="1" ht="16.5" customHeight="1" x14ac:dyDescent="0.2">
      <c r="A283" s="182"/>
      <c r="B283" s="146"/>
      <c r="C283" s="161" t="s">
        <v>590</v>
      </c>
      <c r="D283" s="190" t="s">
        <v>310</v>
      </c>
      <c r="E283" s="162" t="s">
        <v>5274</v>
      </c>
      <c r="F283" s="163" t="s">
        <v>5275</v>
      </c>
      <c r="G283" s="164" t="s">
        <v>307</v>
      </c>
      <c r="H283" s="165">
        <v>1</v>
      </c>
      <c r="I283" s="166"/>
      <c r="J283" s="167">
        <f t="shared" si="23"/>
        <v>0</v>
      </c>
      <c r="K283" s="168"/>
      <c r="L283" s="169"/>
      <c r="M283" s="170" t="s">
        <v>1</v>
      </c>
      <c r="N283" s="54"/>
      <c r="O283" s="157">
        <f t="shared" si="24"/>
        <v>0</v>
      </c>
      <c r="P283" s="157">
        <v>5.7800000000000004E-3</v>
      </c>
      <c r="Q283" s="157">
        <f t="shared" si="25"/>
        <v>5.7800000000000004E-3</v>
      </c>
      <c r="R283" s="157">
        <v>0</v>
      </c>
      <c r="S283" s="158">
        <f t="shared" si="26"/>
        <v>0</v>
      </c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Q283" s="159" t="s">
        <v>574</v>
      </c>
      <c r="AS283" s="159" t="s">
        <v>310</v>
      </c>
      <c r="AT283" s="159" t="s">
        <v>89</v>
      </c>
      <c r="AX283" s="14" t="s">
        <v>237</v>
      </c>
      <c r="BD283" s="160" t="e">
        <f>IF(#REF!="základná",J283,0)</f>
        <v>#REF!</v>
      </c>
      <c r="BE283" s="160" t="e">
        <f>IF(#REF!="znížená",J283,0)</f>
        <v>#REF!</v>
      </c>
      <c r="BF283" s="160" t="e">
        <f>IF(#REF!="zákl. prenesená",J283,0)</f>
        <v>#REF!</v>
      </c>
      <c r="BG283" s="160" t="e">
        <f>IF(#REF!="zníž. prenesená",J283,0)</f>
        <v>#REF!</v>
      </c>
      <c r="BH283" s="160" t="e">
        <f>IF(#REF!="nulová",J283,0)</f>
        <v>#REF!</v>
      </c>
      <c r="BI283" s="14" t="s">
        <v>89</v>
      </c>
      <c r="BJ283" s="160">
        <f t="shared" si="27"/>
        <v>0</v>
      </c>
      <c r="BK283" s="14" t="s">
        <v>574</v>
      </c>
      <c r="BL283" s="159" t="s">
        <v>5302</v>
      </c>
    </row>
    <row r="284" spans="1:64" s="2" customFormat="1" ht="16.5" customHeight="1" x14ac:dyDescent="0.2">
      <c r="A284" s="182"/>
      <c r="B284" s="146"/>
      <c r="C284" s="147" t="s">
        <v>760</v>
      </c>
      <c r="D284" s="189" t="s">
        <v>240</v>
      </c>
      <c r="E284" s="148" t="s">
        <v>5276</v>
      </c>
      <c r="F284" s="149" t="s">
        <v>5277</v>
      </c>
      <c r="G284" s="150" t="s">
        <v>307</v>
      </c>
      <c r="H284" s="151">
        <v>1</v>
      </c>
      <c r="I284" s="152"/>
      <c r="J284" s="153">
        <f t="shared" si="23"/>
        <v>0</v>
      </c>
      <c r="K284" s="154"/>
      <c r="L284" s="30"/>
      <c r="M284" s="155" t="s">
        <v>1</v>
      </c>
      <c r="N284" s="54"/>
      <c r="O284" s="157">
        <f t="shared" si="24"/>
        <v>0</v>
      </c>
      <c r="P284" s="157">
        <v>0</v>
      </c>
      <c r="Q284" s="157">
        <f t="shared" si="25"/>
        <v>0</v>
      </c>
      <c r="R284" s="157">
        <v>0</v>
      </c>
      <c r="S284" s="158">
        <f t="shared" si="26"/>
        <v>0</v>
      </c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Q284" s="159" t="s">
        <v>436</v>
      </c>
      <c r="AS284" s="159" t="s">
        <v>240</v>
      </c>
      <c r="AT284" s="159" t="s">
        <v>89</v>
      </c>
      <c r="AX284" s="14" t="s">
        <v>237</v>
      </c>
      <c r="BD284" s="160" t="e">
        <f>IF(#REF!="základná",J284,0)</f>
        <v>#REF!</v>
      </c>
      <c r="BE284" s="160" t="e">
        <f>IF(#REF!="znížená",J284,0)</f>
        <v>#REF!</v>
      </c>
      <c r="BF284" s="160" t="e">
        <f>IF(#REF!="zákl. prenesená",J284,0)</f>
        <v>#REF!</v>
      </c>
      <c r="BG284" s="160" t="e">
        <f>IF(#REF!="zníž. prenesená",J284,0)</f>
        <v>#REF!</v>
      </c>
      <c r="BH284" s="160" t="e">
        <f>IF(#REF!="nulová",J284,0)</f>
        <v>#REF!</v>
      </c>
      <c r="BI284" s="14" t="s">
        <v>89</v>
      </c>
      <c r="BJ284" s="160">
        <f t="shared" si="27"/>
        <v>0</v>
      </c>
      <c r="BK284" s="14" t="s">
        <v>436</v>
      </c>
      <c r="BL284" s="159" t="s">
        <v>5303</v>
      </c>
    </row>
    <row r="285" spans="1:64" s="2" customFormat="1" ht="16.5" customHeight="1" x14ac:dyDescent="0.2">
      <c r="A285" s="182"/>
      <c r="B285" s="146"/>
      <c r="C285" s="161" t="s">
        <v>592</v>
      </c>
      <c r="D285" s="190" t="s">
        <v>310</v>
      </c>
      <c r="E285" s="162" t="s">
        <v>5278</v>
      </c>
      <c r="F285" s="163" t="s">
        <v>5279</v>
      </c>
      <c r="G285" s="164" t="s">
        <v>307</v>
      </c>
      <c r="H285" s="165">
        <v>1</v>
      </c>
      <c r="I285" s="166"/>
      <c r="J285" s="167">
        <f t="shared" si="23"/>
        <v>0</v>
      </c>
      <c r="K285" s="168"/>
      <c r="L285" s="169"/>
      <c r="M285" s="170" t="s">
        <v>1</v>
      </c>
      <c r="N285" s="54"/>
      <c r="O285" s="157">
        <f t="shared" si="24"/>
        <v>0</v>
      </c>
      <c r="P285" s="157">
        <v>2E-3</v>
      </c>
      <c r="Q285" s="157">
        <f t="shared" si="25"/>
        <v>2E-3</v>
      </c>
      <c r="R285" s="157">
        <v>0</v>
      </c>
      <c r="S285" s="158">
        <f t="shared" si="26"/>
        <v>0</v>
      </c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Q285" s="159" t="s">
        <v>574</v>
      </c>
      <c r="AS285" s="159" t="s">
        <v>310</v>
      </c>
      <c r="AT285" s="159" t="s">
        <v>89</v>
      </c>
      <c r="AX285" s="14" t="s">
        <v>237</v>
      </c>
      <c r="BD285" s="160" t="e">
        <f>IF(#REF!="základná",J285,0)</f>
        <v>#REF!</v>
      </c>
      <c r="BE285" s="160" t="e">
        <f>IF(#REF!="znížená",J285,0)</f>
        <v>#REF!</v>
      </c>
      <c r="BF285" s="160" t="e">
        <f>IF(#REF!="zákl. prenesená",J285,0)</f>
        <v>#REF!</v>
      </c>
      <c r="BG285" s="160" t="e">
        <f>IF(#REF!="zníž. prenesená",J285,0)</f>
        <v>#REF!</v>
      </c>
      <c r="BH285" s="160" t="e">
        <f>IF(#REF!="nulová",J285,0)</f>
        <v>#REF!</v>
      </c>
      <c r="BI285" s="14" t="s">
        <v>89</v>
      </c>
      <c r="BJ285" s="160">
        <f t="shared" si="27"/>
        <v>0</v>
      </c>
      <c r="BK285" s="14" t="s">
        <v>574</v>
      </c>
      <c r="BL285" s="159" t="s">
        <v>5304</v>
      </c>
    </row>
    <row r="286" spans="1:64" s="2" customFormat="1" ht="21.75" customHeight="1" x14ac:dyDescent="0.2">
      <c r="A286" s="182"/>
      <c r="B286" s="146"/>
      <c r="C286" s="161" t="s">
        <v>765</v>
      </c>
      <c r="D286" s="190" t="s">
        <v>310</v>
      </c>
      <c r="E286" s="162" t="s">
        <v>5280</v>
      </c>
      <c r="F286" s="163" t="s">
        <v>5281</v>
      </c>
      <c r="G286" s="164" t="s">
        <v>307</v>
      </c>
      <c r="H286" s="165">
        <v>2</v>
      </c>
      <c r="I286" s="166"/>
      <c r="J286" s="167">
        <f t="shared" si="23"/>
        <v>0</v>
      </c>
      <c r="K286" s="168"/>
      <c r="L286" s="169"/>
      <c r="M286" s="170" t="s">
        <v>1</v>
      </c>
      <c r="N286" s="54"/>
      <c r="O286" s="157">
        <f t="shared" si="24"/>
        <v>0</v>
      </c>
      <c r="P286" s="157">
        <v>1E-3</v>
      </c>
      <c r="Q286" s="157">
        <f t="shared" si="25"/>
        <v>2E-3</v>
      </c>
      <c r="R286" s="157">
        <v>0</v>
      </c>
      <c r="S286" s="158">
        <f t="shared" si="26"/>
        <v>0</v>
      </c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Q286" s="159" t="s">
        <v>574</v>
      </c>
      <c r="AS286" s="159" t="s">
        <v>310</v>
      </c>
      <c r="AT286" s="159" t="s">
        <v>89</v>
      </c>
      <c r="AX286" s="14" t="s">
        <v>237</v>
      </c>
      <c r="BD286" s="160" t="e">
        <f>IF(#REF!="základná",J286,0)</f>
        <v>#REF!</v>
      </c>
      <c r="BE286" s="160" t="e">
        <f>IF(#REF!="znížená",J286,0)</f>
        <v>#REF!</v>
      </c>
      <c r="BF286" s="160" t="e">
        <f>IF(#REF!="zákl. prenesená",J286,0)</f>
        <v>#REF!</v>
      </c>
      <c r="BG286" s="160" t="e">
        <f>IF(#REF!="zníž. prenesená",J286,0)</f>
        <v>#REF!</v>
      </c>
      <c r="BH286" s="160" t="e">
        <f>IF(#REF!="nulová",J286,0)</f>
        <v>#REF!</v>
      </c>
      <c r="BI286" s="14" t="s">
        <v>89</v>
      </c>
      <c r="BJ286" s="160">
        <f t="shared" si="27"/>
        <v>0</v>
      </c>
      <c r="BK286" s="14" t="s">
        <v>574</v>
      </c>
      <c r="BL286" s="159" t="s">
        <v>5305</v>
      </c>
    </row>
    <row r="287" spans="1:64" s="2" customFormat="1" ht="16.5" customHeight="1" x14ac:dyDescent="0.2">
      <c r="A287" s="182"/>
      <c r="B287" s="146"/>
      <c r="C287" s="161" t="s">
        <v>594</v>
      </c>
      <c r="D287" s="190" t="s">
        <v>310</v>
      </c>
      <c r="E287" s="162" t="s">
        <v>5282</v>
      </c>
      <c r="F287" s="163" t="s">
        <v>5279</v>
      </c>
      <c r="G287" s="164" t="s">
        <v>307</v>
      </c>
      <c r="H287" s="165">
        <v>2</v>
      </c>
      <c r="I287" s="166"/>
      <c r="J287" s="167">
        <f t="shared" si="23"/>
        <v>0</v>
      </c>
      <c r="K287" s="168"/>
      <c r="L287" s="169"/>
      <c r="M287" s="170" t="s">
        <v>1</v>
      </c>
      <c r="N287" s="54"/>
      <c r="O287" s="157">
        <f t="shared" si="24"/>
        <v>0</v>
      </c>
      <c r="P287" s="157">
        <v>1.4E-3</v>
      </c>
      <c r="Q287" s="157">
        <f t="shared" si="25"/>
        <v>2.8E-3</v>
      </c>
      <c r="R287" s="157">
        <v>0</v>
      </c>
      <c r="S287" s="158">
        <f t="shared" si="26"/>
        <v>0</v>
      </c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Q287" s="159" t="s">
        <v>574</v>
      </c>
      <c r="AS287" s="159" t="s">
        <v>310</v>
      </c>
      <c r="AT287" s="159" t="s">
        <v>89</v>
      </c>
      <c r="AX287" s="14" t="s">
        <v>237</v>
      </c>
      <c r="BD287" s="160" t="e">
        <f>IF(#REF!="základná",J287,0)</f>
        <v>#REF!</v>
      </c>
      <c r="BE287" s="160" t="e">
        <f>IF(#REF!="znížená",J287,0)</f>
        <v>#REF!</v>
      </c>
      <c r="BF287" s="160" t="e">
        <f>IF(#REF!="zákl. prenesená",J287,0)</f>
        <v>#REF!</v>
      </c>
      <c r="BG287" s="160" t="e">
        <f>IF(#REF!="zníž. prenesená",J287,0)</f>
        <v>#REF!</v>
      </c>
      <c r="BH287" s="160" t="e">
        <f>IF(#REF!="nulová",J287,0)</f>
        <v>#REF!</v>
      </c>
      <c r="BI287" s="14" t="s">
        <v>89</v>
      </c>
      <c r="BJ287" s="160">
        <f t="shared" si="27"/>
        <v>0</v>
      </c>
      <c r="BK287" s="14" t="s">
        <v>574</v>
      </c>
      <c r="BL287" s="159" t="s">
        <v>5306</v>
      </c>
    </row>
    <row r="288" spans="1:64" s="2" customFormat="1" ht="16.5" customHeight="1" x14ac:dyDescent="0.2">
      <c r="A288" s="182"/>
      <c r="B288" s="146"/>
      <c r="C288" s="161" t="s">
        <v>770</v>
      </c>
      <c r="D288" s="190" t="s">
        <v>310</v>
      </c>
      <c r="E288" s="162" t="s">
        <v>5283</v>
      </c>
      <c r="F288" s="163" t="s">
        <v>5284</v>
      </c>
      <c r="G288" s="164" t="s">
        <v>307</v>
      </c>
      <c r="H288" s="165">
        <v>3</v>
      </c>
      <c r="I288" s="166"/>
      <c r="J288" s="167">
        <f t="shared" si="23"/>
        <v>0</v>
      </c>
      <c r="K288" s="168"/>
      <c r="L288" s="169"/>
      <c r="M288" s="170" t="s">
        <v>1</v>
      </c>
      <c r="N288" s="54"/>
      <c r="O288" s="157">
        <f t="shared" si="24"/>
        <v>0</v>
      </c>
      <c r="P288" s="157">
        <v>1.0000000000000001E-5</v>
      </c>
      <c r="Q288" s="157">
        <f t="shared" si="25"/>
        <v>3.0000000000000004E-5</v>
      </c>
      <c r="R288" s="157">
        <v>0</v>
      </c>
      <c r="S288" s="158">
        <f t="shared" si="26"/>
        <v>0</v>
      </c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Q288" s="159" t="s">
        <v>574</v>
      </c>
      <c r="AS288" s="159" t="s">
        <v>310</v>
      </c>
      <c r="AT288" s="159" t="s">
        <v>89</v>
      </c>
      <c r="AX288" s="14" t="s">
        <v>237</v>
      </c>
      <c r="BD288" s="160" t="e">
        <f>IF(#REF!="základná",J288,0)</f>
        <v>#REF!</v>
      </c>
      <c r="BE288" s="160" t="e">
        <f>IF(#REF!="znížená",J288,0)</f>
        <v>#REF!</v>
      </c>
      <c r="BF288" s="160" t="e">
        <f>IF(#REF!="zákl. prenesená",J288,0)</f>
        <v>#REF!</v>
      </c>
      <c r="BG288" s="160" t="e">
        <f>IF(#REF!="zníž. prenesená",J288,0)</f>
        <v>#REF!</v>
      </c>
      <c r="BH288" s="160" t="e">
        <f>IF(#REF!="nulová",J288,0)</f>
        <v>#REF!</v>
      </c>
      <c r="BI288" s="14" t="s">
        <v>89</v>
      </c>
      <c r="BJ288" s="160">
        <f t="shared" si="27"/>
        <v>0</v>
      </c>
      <c r="BK288" s="14" t="s">
        <v>574</v>
      </c>
      <c r="BL288" s="159" t="s">
        <v>5307</v>
      </c>
    </row>
    <row r="289" spans="1:64" s="2" customFormat="1" ht="16.5" customHeight="1" x14ac:dyDescent="0.2">
      <c r="A289" s="182"/>
      <c r="B289" s="146"/>
      <c r="C289" s="161" t="s">
        <v>596</v>
      </c>
      <c r="D289" s="190" t="s">
        <v>310</v>
      </c>
      <c r="E289" s="162" t="s">
        <v>5285</v>
      </c>
      <c r="F289" s="163" t="s">
        <v>5286</v>
      </c>
      <c r="G289" s="164" t="s">
        <v>307</v>
      </c>
      <c r="H289" s="165">
        <v>1</v>
      </c>
      <c r="I289" s="166"/>
      <c r="J289" s="167">
        <f t="shared" si="23"/>
        <v>0</v>
      </c>
      <c r="K289" s="168"/>
      <c r="L289" s="169"/>
      <c r="M289" s="170" t="s">
        <v>1</v>
      </c>
      <c r="N289" s="54"/>
      <c r="O289" s="157">
        <f t="shared" si="24"/>
        <v>0</v>
      </c>
      <c r="P289" s="157">
        <v>1.0000000000000001E-5</v>
      </c>
      <c r="Q289" s="157">
        <f t="shared" si="25"/>
        <v>1.0000000000000001E-5</v>
      </c>
      <c r="R289" s="157">
        <v>0</v>
      </c>
      <c r="S289" s="158">
        <f t="shared" si="26"/>
        <v>0</v>
      </c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Q289" s="159" t="s">
        <v>574</v>
      </c>
      <c r="AS289" s="159" t="s">
        <v>310</v>
      </c>
      <c r="AT289" s="159" t="s">
        <v>89</v>
      </c>
      <c r="AX289" s="14" t="s">
        <v>237</v>
      </c>
      <c r="BD289" s="160" t="e">
        <f>IF(#REF!="základná",J289,0)</f>
        <v>#REF!</v>
      </c>
      <c r="BE289" s="160" t="e">
        <f>IF(#REF!="znížená",J289,0)</f>
        <v>#REF!</v>
      </c>
      <c r="BF289" s="160" t="e">
        <f>IF(#REF!="zákl. prenesená",J289,0)</f>
        <v>#REF!</v>
      </c>
      <c r="BG289" s="160" t="e">
        <f>IF(#REF!="zníž. prenesená",J289,0)</f>
        <v>#REF!</v>
      </c>
      <c r="BH289" s="160" t="e">
        <f>IF(#REF!="nulová",J289,0)</f>
        <v>#REF!</v>
      </c>
      <c r="BI289" s="14" t="s">
        <v>89</v>
      </c>
      <c r="BJ289" s="160">
        <f t="shared" si="27"/>
        <v>0</v>
      </c>
      <c r="BK289" s="14" t="s">
        <v>574</v>
      </c>
      <c r="BL289" s="159" t="s">
        <v>5308</v>
      </c>
    </row>
    <row r="290" spans="1:64" s="12" customFormat="1" ht="25.95" customHeight="1" x14ac:dyDescent="0.25">
      <c r="B290" s="134"/>
      <c r="D290" s="135" t="s">
        <v>76</v>
      </c>
      <c r="E290" s="136" t="s">
        <v>5287</v>
      </c>
      <c r="F290" s="136" t="s">
        <v>1828</v>
      </c>
      <c r="I290" s="137"/>
      <c r="J290" s="122">
        <f>BJ290</f>
        <v>0</v>
      </c>
      <c r="L290" s="134"/>
      <c r="M290" s="138"/>
      <c r="N290" s="139"/>
      <c r="O290" s="140">
        <f>SUM(O291:O292)</f>
        <v>0</v>
      </c>
      <c r="P290" s="139"/>
      <c r="Q290" s="140">
        <f>SUM(Q291:Q292)</f>
        <v>0</v>
      </c>
      <c r="R290" s="139"/>
      <c r="S290" s="141">
        <f>SUM(S291:S292)</f>
        <v>0</v>
      </c>
      <c r="AQ290" s="135" t="s">
        <v>243</v>
      </c>
      <c r="AS290" s="142" t="s">
        <v>76</v>
      </c>
      <c r="AT290" s="142" t="s">
        <v>77</v>
      </c>
      <c r="AX290" s="135" t="s">
        <v>237</v>
      </c>
      <c r="BJ290" s="143">
        <f>SUM(BJ291:BJ292)</f>
        <v>0</v>
      </c>
    </row>
    <row r="291" spans="1:64" s="2" customFormat="1" ht="33" customHeight="1" x14ac:dyDescent="0.2">
      <c r="A291" s="182"/>
      <c r="B291" s="146"/>
      <c r="C291" s="147" t="s">
        <v>775</v>
      </c>
      <c r="D291" s="147" t="s">
        <v>240</v>
      </c>
      <c r="E291" s="148" t="s">
        <v>5288</v>
      </c>
      <c r="F291" s="149" t="s">
        <v>2585</v>
      </c>
      <c r="G291" s="150" t="s">
        <v>454</v>
      </c>
      <c r="H291" s="151">
        <v>80</v>
      </c>
      <c r="I291" s="152"/>
      <c r="J291" s="153">
        <f>ROUND(I291*H291,2)</f>
        <v>0</v>
      </c>
      <c r="K291" s="154"/>
      <c r="L291" s="30"/>
      <c r="M291" s="155" t="s">
        <v>1</v>
      </c>
      <c r="N291" s="54"/>
      <c r="O291" s="157">
        <f>N291*H291</f>
        <v>0</v>
      </c>
      <c r="P291" s="157">
        <v>0</v>
      </c>
      <c r="Q291" s="157">
        <f>P291*H291</f>
        <v>0</v>
      </c>
      <c r="R291" s="157">
        <v>0</v>
      </c>
      <c r="S291" s="158">
        <f>R291*H291</f>
        <v>0</v>
      </c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Q291" s="159" t="s">
        <v>972</v>
      </c>
      <c r="AS291" s="159" t="s">
        <v>240</v>
      </c>
      <c r="AT291" s="159" t="s">
        <v>83</v>
      </c>
      <c r="AX291" s="14" t="s">
        <v>237</v>
      </c>
      <c r="BD291" s="160" t="e">
        <f>IF(#REF!="základná",J291,0)</f>
        <v>#REF!</v>
      </c>
      <c r="BE291" s="160" t="e">
        <f>IF(#REF!="znížená",J291,0)</f>
        <v>#REF!</v>
      </c>
      <c r="BF291" s="160" t="e">
        <f>IF(#REF!="zákl. prenesená",J291,0)</f>
        <v>#REF!</v>
      </c>
      <c r="BG291" s="160" t="e">
        <f>IF(#REF!="zníž. prenesená",J291,0)</f>
        <v>#REF!</v>
      </c>
      <c r="BH291" s="160" t="e">
        <f>IF(#REF!="nulová",J291,0)</f>
        <v>#REF!</v>
      </c>
      <c r="BI291" s="14" t="s">
        <v>89</v>
      </c>
      <c r="BJ291" s="160">
        <f>ROUND(I291*H291,2)</f>
        <v>0</v>
      </c>
      <c r="BK291" s="14" t="s">
        <v>972</v>
      </c>
      <c r="BL291" s="159" t="s">
        <v>2586</v>
      </c>
    </row>
    <row r="292" spans="1:64" s="2" customFormat="1" ht="33" customHeight="1" x14ac:dyDescent="0.2">
      <c r="A292" s="182"/>
      <c r="B292" s="146"/>
      <c r="C292" s="147" t="s">
        <v>598</v>
      </c>
      <c r="D292" s="147" t="s">
        <v>240</v>
      </c>
      <c r="E292" s="148" t="s">
        <v>5289</v>
      </c>
      <c r="F292" s="149" t="s">
        <v>1831</v>
      </c>
      <c r="G292" s="150" t="s">
        <v>454</v>
      </c>
      <c r="H292" s="151">
        <v>80</v>
      </c>
      <c r="I292" s="152"/>
      <c r="J292" s="153">
        <f>ROUND(I292*H292,2)</f>
        <v>0</v>
      </c>
      <c r="K292" s="154"/>
      <c r="L292" s="30"/>
      <c r="M292" s="155" t="s">
        <v>1</v>
      </c>
      <c r="N292" s="54"/>
      <c r="O292" s="157">
        <f>N292*H292</f>
        <v>0</v>
      </c>
      <c r="P292" s="157">
        <v>0</v>
      </c>
      <c r="Q292" s="157">
        <f>P292*H292</f>
        <v>0</v>
      </c>
      <c r="R292" s="157">
        <v>0</v>
      </c>
      <c r="S292" s="158">
        <f>R292*H292</f>
        <v>0</v>
      </c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Q292" s="159" t="s">
        <v>972</v>
      </c>
      <c r="AS292" s="159" t="s">
        <v>240</v>
      </c>
      <c r="AT292" s="159" t="s">
        <v>83</v>
      </c>
      <c r="AX292" s="14" t="s">
        <v>237</v>
      </c>
      <c r="BD292" s="160" t="e">
        <f>IF(#REF!="základná",J292,0)</f>
        <v>#REF!</v>
      </c>
      <c r="BE292" s="160" t="e">
        <f>IF(#REF!="znížená",J292,0)</f>
        <v>#REF!</v>
      </c>
      <c r="BF292" s="160" t="e">
        <f>IF(#REF!="zákl. prenesená",J292,0)</f>
        <v>#REF!</v>
      </c>
      <c r="BG292" s="160" t="e">
        <f>IF(#REF!="zníž. prenesená",J292,0)</f>
        <v>#REF!</v>
      </c>
      <c r="BH292" s="160" t="e">
        <f>IF(#REF!="nulová",J292,0)</f>
        <v>#REF!</v>
      </c>
      <c r="BI292" s="14" t="s">
        <v>89</v>
      </c>
      <c r="BJ292" s="160">
        <f>ROUND(I292*H292,2)</f>
        <v>0</v>
      </c>
      <c r="BK292" s="14" t="s">
        <v>972</v>
      </c>
      <c r="BL292" s="159" t="s">
        <v>2587</v>
      </c>
    </row>
    <row r="293" spans="1:64" s="2" customFormat="1" ht="6.9" customHeight="1" x14ac:dyDescent="0.2">
      <c r="A293" s="182"/>
      <c r="B293" s="43"/>
      <c r="C293" s="44"/>
      <c r="D293" s="44"/>
      <c r="E293" s="44"/>
      <c r="F293" s="44"/>
      <c r="G293" s="44"/>
      <c r="H293" s="44"/>
      <c r="I293" s="44"/>
      <c r="J293" s="44"/>
      <c r="K293" s="44"/>
      <c r="L293" s="30"/>
      <c r="M293" s="182"/>
      <c r="N293" s="182"/>
      <c r="O293" s="182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</row>
  </sheetData>
  <autoFilter ref="C127:K281" xr:uid="{00000000-0009-0000-0000-000008000000}"/>
  <mergeCells count="12">
    <mergeCell ref="E121:H121"/>
    <mergeCell ref="L2:U2"/>
    <mergeCell ref="E85:H85"/>
    <mergeCell ref="E87:H87"/>
    <mergeCell ref="E89:H89"/>
    <mergeCell ref="E7:H7"/>
    <mergeCell ref="E20:H20"/>
    <mergeCell ref="E29:H29"/>
    <mergeCell ref="E117:H117"/>
    <mergeCell ref="E119:H119"/>
    <mergeCell ref="E9:H9"/>
    <mergeCell ref="E11:H11"/>
  </mergeCells>
  <dataValidations disablePrompts="1" count="1">
    <dataValidation type="list" allowBlank="1" showInputMessage="1" showErrorMessage="1" error="Povolené sú hodnoty K, M." sqref="D293" xr:uid="{00000000-0002-0000-0800-000000000000}">
      <formula1>"K, M"</formula1>
    </dataValidation>
  </dataValidation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Header>&amp;C„Tento Výkaz Výmer je neoddeliteľnou súčasťou projektovej dokumentácie. Všetky materiály, výrobky a tovary uvedené v projektovej dokumentácii definujú technické parametre. Použité môžu byť ekvivalentné materiály, výrobky a tovary.“</oddHead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>
    <f:field ref="objname" par="" text="Výkaz výmer" edit="true"/>
    <f:field ref="objsubject" par="" text="" edit="true"/>
    <f:field ref="objcreatedby" par="" text="Kutlák, Matúš, Ing."/>
    <f:field ref="objcreatedat" par="" date="2021-10-20T08:53:28" text="20. 10. 2021 8:53:28"/>
    <f:field ref="objchangedby" par="" text="Kutlák, Matúš, Ing."/>
    <f:field ref="objmodifiedat" par="" date="2021-10-20T08:53:49" text="20. 10. 2021 8:53:49"/>
    <f:field ref="doc_FSCFOLIO_1_1001_FieldDocumentNumber" par="" text=""/>
    <f:field ref="doc_FSCFOLIO_1_1001_FieldSubject" par="" text=""/>
    <f:field ref="FSCFOLIO_1_1001_FieldCurrentUser" par="" text="Bc. Beáta Fulnečková"/>
    <f:field ref="CCAPRECONFIG_15_1001_Objektname" par="" text="Výkaz výmer"/>
  </f:record>
  <f:display par="" text="General">
    <f:field ref="objname" text="Meno"/>
    <f:field ref="objsubject" text="Vec"/>
    <f:field ref="objcreatedby" text="Vytvoril"/>
    <f:field ref="objcreatedat" text="Vytvorené deň/hodina"/>
    <f:field ref="objchangedby" text="Poslednú zmenu urobil"/>
    <f:field ref="objmodifiedat" text="Posledná zmena deň/hodina"/>
    <f:field ref="FSCFOLIO_1_1001_FieldCurrentUser" text="Aktuálny používateľ"/>
    <f:field ref="CCAPRECONFIG_15_1001_Objektname" text="Meno"/>
  </f:display>
  <f:display par="" text="Hromadná korešpondencia">
    <f:field ref="doc_FSCFOLIO_1_1001_FieldDocumentNumber" text="Číslo dokumentu"/>
    <f:field ref="doc_FSCFOLIO_1_1001_FieldSubject" text="Predmet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34</vt:i4>
      </vt:variant>
      <vt:variant>
        <vt:lpstr>Pomenované rozsahy</vt:lpstr>
      </vt:variant>
      <vt:variant>
        <vt:i4>68</vt:i4>
      </vt:variant>
    </vt:vector>
  </HeadingPairs>
  <TitlesOfParts>
    <vt:vector size="102" baseType="lpstr">
      <vt:lpstr>Rekapitulácia stavby</vt:lpstr>
      <vt:lpstr>SO 01.1_A - ACH - Archite...</vt:lpstr>
      <vt:lpstr>SO 01.1_Az - ACH - Archit...</vt:lpstr>
      <vt:lpstr>SO 01.1_E - ELI - Elektro...</vt:lpstr>
      <vt:lpstr>SO 01.2_A - ACH Architekt...</vt:lpstr>
      <vt:lpstr>SO 01.2_E - ELI - Elektro...</vt:lpstr>
      <vt:lpstr>SO 01.2_U - Úprava potrub...</vt:lpstr>
      <vt:lpstr>SO 02 - ACH - Architekton..</vt:lpstr>
      <vt:lpstr>SO 02_E - ELI - Elektroin...</vt:lpstr>
      <vt:lpstr>SO 02_P - PLY - Plynoinšt...</vt:lpstr>
      <vt:lpstr>SO 02_V - VYK - Vykurovanie</vt:lpstr>
      <vt:lpstr>SO 02_Vz - VZT - Vzduchot...</vt:lpstr>
      <vt:lpstr>SO 02_Z - ZTI- Zdravotech...</vt:lpstr>
      <vt:lpstr>SO 04_A - ACH - Architekt...</vt:lpstr>
      <vt:lpstr>SO 04_E - ELI - Elektroin...</vt:lpstr>
      <vt:lpstr>SO 05_A - ACH Architekton...</vt:lpstr>
      <vt:lpstr>SO 05_E - ELI - Elektroin...</vt:lpstr>
      <vt:lpstr>SO 05_P - PLY - Plynoinšt...</vt:lpstr>
      <vt:lpstr>SO 05_UK - VYK - Vykurovanie</vt:lpstr>
      <vt:lpstr>SO 06_A - ACH Architekton...</vt:lpstr>
      <vt:lpstr>SO 06_Az - ACH Architekto...</vt:lpstr>
      <vt:lpstr>SO 06_EL - ELI - Elektroi...</vt:lpstr>
      <vt:lpstr>SO 07_A - ACH - Architekt...</vt:lpstr>
      <vt:lpstr>SO 07_E - ELI - Elektroin...</vt:lpstr>
      <vt:lpstr>SO 08_A - ACH - Architekt...</vt:lpstr>
      <vt:lpstr>SO 08_E - ELI - Elektroin...</vt:lpstr>
      <vt:lpstr>SO 08_Z - ZTI - Zdravotec...</vt:lpstr>
      <vt:lpstr>2044 (8) - SOŠ hotelových...</vt:lpstr>
      <vt:lpstr>2044 (9) - SOŠ hotelových...</vt:lpstr>
      <vt:lpstr>2044 - SO 27 - Areálová k...</vt:lpstr>
      <vt:lpstr>2044_E - SO 27 - Elektroi...</vt:lpstr>
      <vt:lpstr>2044 (11) - SOŠ hotelovýc...</vt:lpstr>
      <vt:lpstr>2044_DDZ - SOŠ hotelových...</vt:lpstr>
      <vt:lpstr>2044_SO 03 - SOŠ hotelový...</vt:lpstr>
      <vt:lpstr>'2044 - SO 27 - Areálová k...'!Názvy_tlače</vt:lpstr>
      <vt:lpstr>'2044 (11) - SOŠ hotelovýc...'!Názvy_tlače</vt:lpstr>
      <vt:lpstr>'2044 (8) - SOŠ hotelových...'!Názvy_tlače</vt:lpstr>
      <vt:lpstr>'2044 (9) - SOŠ hotelových...'!Názvy_tlače</vt:lpstr>
      <vt:lpstr>'2044_DDZ - SOŠ hotelových...'!Názvy_tlače</vt:lpstr>
      <vt:lpstr>'2044_E - SO 27 - Elektroi...'!Názvy_tlače</vt:lpstr>
      <vt:lpstr>'2044_SO 03 - SOŠ hotelový...'!Názvy_tlače</vt:lpstr>
      <vt:lpstr>'Rekapitulácia stavby'!Názvy_tlače</vt:lpstr>
      <vt:lpstr>'SO 01.1_A - ACH - Archite...'!Názvy_tlače</vt:lpstr>
      <vt:lpstr>'SO 01.1_Az - ACH - Archit...'!Názvy_tlače</vt:lpstr>
      <vt:lpstr>'SO 01.1_E - ELI - Elektro...'!Názvy_tlače</vt:lpstr>
      <vt:lpstr>'SO 01.2_A - ACH Architekt...'!Názvy_tlače</vt:lpstr>
      <vt:lpstr>'SO 01.2_E - ELI - Elektro...'!Názvy_tlače</vt:lpstr>
      <vt:lpstr>'SO 01.2_U - Úprava potrub...'!Názvy_tlače</vt:lpstr>
      <vt:lpstr>'SO 02 - ACH - Architekton..'!Názvy_tlače</vt:lpstr>
      <vt:lpstr>'SO 02_E - ELI - Elektroin...'!Názvy_tlače</vt:lpstr>
      <vt:lpstr>'SO 02_P - PLY - Plynoinšt...'!Názvy_tlače</vt:lpstr>
      <vt:lpstr>'SO 02_V - VYK - Vykurovanie'!Názvy_tlače</vt:lpstr>
      <vt:lpstr>'SO 02_Vz - VZT - Vzduchot...'!Názvy_tlače</vt:lpstr>
      <vt:lpstr>'SO 02_Z - ZTI- Zdravotech...'!Názvy_tlače</vt:lpstr>
      <vt:lpstr>'SO 04_A - ACH - Architekt...'!Názvy_tlače</vt:lpstr>
      <vt:lpstr>'SO 04_E - ELI - Elektroin...'!Názvy_tlače</vt:lpstr>
      <vt:lpstr>'SO 05_A - ACH Architekton...'!Názvy_tlače</vt:lpstr>
      <vt:lpstr>'SO 05_E - ELI - Elektroin...'!Názvy_tlače</vt:lpstr>
      <vt:lpstr>'SO 05_P - PLY - Plynoinšt...'!Názvy_tlače</vt:lpstr>
      <vt:lpstr>'SO 05_UK - VYK - Vykurovanie'!Názvy_tlače</vt:lpstr>
      <vt:lpstr>'SO 06_A - ACH Architekton...'!Názvy_tlače</vt:lpstr>
      <vt:lpstr>'SO 06_Az - ACH Architekto...'!Názvy_tlače</vt:lpstr>
      <vt:lpstr>'SO 06_EL - ELI - Elektroi...'!Názvy_tlače</vt:lpstr>
      <vt:lpstr>'SO 07_A - ACH - Architekt...'!Názvy_tlače</vt:lpstr>
      <vt:lpstr>'SO 07_E - ELI - Elektroin...'!Názvy_tlače</vt:lpstr>
      <vt:lpstr>'SO 08_A - ACH - Architekt...'!Názvy_tlače</vt:lpstr>
      <vt:lpstr>'SO 08_E - ELI - Elektroin...'!Názvy_tlače</vt:lpstr>
      <vt:lpstr>'SO 08_Z - ZTI - Zdravotec...'!Názvy_tlače</vt:lpstr>
      <vt:lpstr>'2044 - SO 27 - Areálová k...'!Oblasť_tlače</vt:lpstr>
      <vt:lpstr>'2044 (11) - SOŠ hotelovýc...'!Oblasť_tlače</vt:lpstr>
      <vt:lpstr>'2044 (8) - SOŠ hotelových...'!Oblasť_tlače</vt:lpstr>
      <vt:lpstr>'2044 (9) - SOŠ hotelových...'!Oblasť_tlače</vt:lpstr>
      <vt:lpstr>'2044_DDZ - SOŠ hotelových...'!Oblasť_tlače</vt:lpstr>
      <vt:lpstr>'2044_E - SO 27 - Elektroi...'!Oblasť_tlače</vt:lpstr>
      <vt:lpstr>'2044_SO 03 - SOŠ hotelový...'!Oblasť_tlače</vt:lpstr>
      <vt:lpstr>'Rekapitulácia stavby'!Oblasť_tlače</vt:lpstr>
      <vt:lpstr>'SO 01.1_A - ACH - Archite...'!Oblasť_tlače</vt:lpstr>
      <vt:lpstr>'SO 01.1_Az - ACH - Archit...'!Oblasť_tlače</vt:lpstr>
      <vt:lpstr>'SO 01.1_E - ELI - Elektro...'!Oblasť_tlače</vt:lpstr>
      <vt:lpstr>'SO 01.2_A - ACH Architekt...'!Oblasť_tlače</vt:lpstr>
      <vt:lpstr>'SO 01.2_E - ELI - Elektro...'!Oblasť_tlače</vt:lpstr>
      <vt:lpstr>'SO 01.2_U - Úprava potrub...'!Oblasť_tlače</vt:lpstr>
      <vt:lpstr>'SO 02 - ACH - Architekton..'!Oblasť_tlače</vt:lpstr>
      <vt:lpstr>'SO 02_E - ELI - Elektroin...'!Oblasť_tlače</vt:lpstr>
      <vt:lpstr>'SO 02_P - PLY - Plynoinšt...'!Oblasť_tlače</vt:lpstr>
      <vt:lpstr>'SO 02_V - VYK - Vykurovanie'!Oblasť_tlače</vt:lpstr>
      <vt:lpstr>'SO 02_Vz - VZT - Vzduchot...'!Oblasť_tlače</vt:lpstr>
      <vt:lpstr>'SO 02_Z - ZTI- Zdravotech...'!Oblasť_tlače</vt:lpstr>
      <vt:lpstr>'SO 04_A - ACH - Architekt...'!Oblasť_tlače</vt:lpstr>
      <vt:lpstr>'SO 04_E - ELI - Elektroin...'!Oblasť_tlače</vt:lpstr>
      <vt:lpstr>'SO 05_A - ACH Architekton...'!Oblasť_tlače</vt:lpstr>
      <vt:lpstr>'SO 05_E - ELI - Elektroin...'!Oblasť_tlače</vt:lpstr>
      <vt:lpstr>'SO 05_P - PLY - Plynoinšt...'!Oblasť_tlače</vt:lpstr>
      <vt:lpstr>'SO 05_UK - VYK - Vykurovanie'!Oblasť_tlače</vt:lpstr>
      <vt:lpstr>'SO 06_A - ACH Architekton...'!Oblasť_tlače</vt:lpstr>
      <vt:lpstr>'SO 06_Az - ACH Architekto...'!Oblasť_tlače</vt:lpstr>
      <vt:lpstr>'SO 06_EL - ELI - Elektroi...'!Oblasť_tlače</vt:lpstr>
      <vt:lpstr>'SO 07_A - ACH - Architekt...'!Oblasť_tlače</vt:lpstr>
      <vt:lpstr>'SO 07_E - ELI - Elektroin...'!Oblasť_tlače</vt:lpstr>
      <vt:lpstr>'SO 08_A - ACH - Architekt...'!Oblasť_tlače</vt:lpstr>
      <vt:lpstr>'SO 08_E - ELI - Elektroin...'!Oblasť_tlače</vt:lpstr>
      <vt:lpstr>'SO 08_Z - ZTI - Zdravotec...'!Oblasť_tlače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KOTYKPC\Juraj Kotyk</dc:creator>
  <cp:lastModifiedBy>Fulnečková Beáta</cp:lastModifiedBy>
  <cp:lastPrinted>2021-04-23T10:39:17Z</cp:lastPrinted>
  <dcterms:created xsi:type="dcterms:W3CDTF">2021-02-26T09:25:22Z</dcterms:created>
  <dcterms:modified xsi:type="dcterms:W3CDTF">2022-02-02T07:26:53Z</dcterms:modified>
</cp:coreProperties>
</file>