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  <sheet name="7 - SO 06 Spevnena plocha..." sheetId="8" r:id="rId2"/>
  </sheets>
  <definedNames>
    <definedName name="_xlnm._FilterDatabase" localSheetId="1" hidden="1">'7 - SO 06 Spevnena plocha...'!$C$121:$K$139</definedName>
    <definedName name="_xlnm.Print_Titles" localSheetId="1">'7 - SO 06 Spevnena plocha...'!$121:$121</definedName>
    <definedName name="_xlnm.Print_Titles" localSheetId="0">'Rekapitulácia stavby'!$92:$92</definedName>
    <definedName name="_xlnm.Print_Area" localSheetId="1">'7 - SO 06 Spevnena plocha...'!$C$4:$J$76,'7 - SO 06 Spevnena plocha...'!$C$109:$K$139</definedName>
    <definedName name="_xlnm.Print_Area" localSheetId="0">'Rekapitulácia stavby'!$D$4:$AO$76,'Rekapitulácia stavby'!$C$82:$AQ$96</definedName>
  </definedNames>
  <calcPr calcId="124519" iterateDelta="1E-4"/>
</workbook>
</file>

<file path=xl/calcChain.xml><?xml version="1.0" encoding="utf-8"?>
<calcChain xmlns="http://schemas.openxmlformats.org/spreadsheetml/2006/main">
  <c r="BK133" i="8"/>
  <c r="BI133"/>
  <c r="BH133"/>
  <c r="BG133"/>
  <c r="BE133"/>
  <c r="T133"/>
  <c r="R133"/>
  <c r="P133"/>
  <c r="J133"/>
  <c r="BF133" s="1"/>
  <c r="BK132"/>
  <c r="BI132"/>
  <c r="BH132"/>
  <c r="BG132"/>
  <c r="BE132"/>
  <c r="T132"/>
  <c r="R132"/>
  <c r="P132"/>
  <c r="J132"/>
  <c r="BF132" s="1"/>
  <c r="J134"/>
  <c r="BF134" s="1"/>
  <c r="P134"/>
  <c r="R134"/>
  <c r="T134"/>
  <c r="BE134"/>
  <c r="BG134"/>
  <c r="BH134"/>
  <c r="BI134"/>
  <c r="BK134"/>
  <c r="BK131"/>
  <c r="BI131"/>
  <c r="BH131"/>
  <c r="BG131"/>
  <c r="BE131"/>
  <c r="T131"/>
  <c r="R131"/>
  <c r="P131"/>
  <c r="J131"/>
  <c r="BF131" s="1"/>
  <c r="BK130"/>
  <c r="BI130"/>
  <c r="BH130"/>
  <c r="BG130"/>
  <c r="BE130"/>
  <c r="T130"/>
  <c r="R130"/>
  <c r="P130"/>
  <c r="J130"/>
  <c r="BF130" s="1"/>
  <c r="J37" l="1"/>
  <c r="J36"/>
  <c r="AY95" i="1" s="1"/>
  <c r="J35" i="8"/>
  <c r="AX95" i="1" s="1"/>
  <c r="BI139" i="8"/>
  <c r="BH139"/>
  <c r="BG139"/>
  <c r="BE139"/>
  <c r="T139"/>
  <c r="T138" s="1"/>
  <c r="R139"/>
  <c r="R138" s="1"/>
  <c r="P139"/>
  <c r="P138" s="1"/>
  <c r="BK139"/>
  <c r="BK138" s="1"/>
  <c r="J138" s="1"/>
  <c r="J102" s="1"/>
  <c r="J139"/>
  <c r="BF139" s="1"/>
  <c r="BI137"/>
  <c r="BH137"/>
  <c r="BG137"/>
  <c r="BE137"/>
  <c r="T137"/>
  <c r="R137"/>
  <c r="P137"/>
  <c r="BK137"/>
  <c r="J137"/>
  <c r="BF137" s="1"/>
  <c r="BI136"/>
  <c r="BH136"/>
  <c r="BG136"/>
  <c r="BE136"/>
  <c r="T136"/>
  <c r="R136"/>
  <c r="P136"/>
  <c r="BK136"/>
  <c r="J136"/>
  <c r="BF136" s="1"/>
  <c r="BI129"/>
  <c r="BH129"/>
  <c r="BG129"/>
  <c r="BE129"/>
  <c r="T129"/>
  <c r="T128" s="1"/>
  <c r="R129"/>
  <c r="R128" s="1"/>
  <c r="P129"/>
  <c r="P128" s="1"/>
  <c r="BK129"/>
  <c r="BK128" s="1"/>
  <c r="J128" s="1"/>
  <c r="J100" s="1"/>
  <c r="J129"/>
  <c r="BF129" s="1"/>
  <c r="BI127"/>
  <c r="BH127"/>
  <c r="BG127"/>
  <c r="BE127"/>
  <c r="T127"/>
  <c r="T126" s="1"/>
  <c r="R127"/>
  <c r="R126" s="1"/>
  <c r="P127"/>
  <c r="P126" s="1"/>
  <c r="BK127"/>
  <c r="BK126" s="1"/>
  <c r="J126" s="1"/>
  <c r="J99" s="1"/>
  <c r="J127"/>
  <c r="BF127" s="1"/>
  <c r="BI125"/>
  <c r="BH125"/>
  <c r="BG125"/>
  <c r="BE125"/>
  <c r="T125"/>
  <c r="T124" s="1"/>
  <c r="R125"/>
  <c r="R124" s="1"/>
  <c r="P125"/>
  <c r="P124" s="1"/>
  <c r="BK125"/>
  <c r="BK124" s="1"/>
  <c r="J124" s="1"/>
  <c r="J98" s="1"/>
  <c r="J125"/>
  <c r="BF125" s="1"/>
  <c r="F116"/>
  <c r="E114"/>
  <c r="F89"/>
  <c r="E87"/>
  <c r="J24"/>
  <c r="E24"/>
  <c r="J119" s="1"/>
  <c r="J23"/>
  <c r="J21"/>
  <c r="E21"/>
  <c r="J91" s="1"/>
  <c r="J20"/>
  <c r="J18"/>
  <c r="E18"/>
  <c r="F119" s="1"/>
  <c r="J17"/>
  <c r="J15"/>
  <c r="E15"/>
  <c r="J14"/>
  <c r="J12"/>
  <c r="J116" s="1"/>
  <c r="E7"/>
  <c r="E112" s="1"/>
  <c r="AS94" i="1"/>
  <c r="L90"/>
  <c r="AM90"/>
  <c r="AM89"/>
  <c r="L89"/>
  <c r="AM87"/>
  <c r="L87"/>
  <c r="L85"/>
  <c r="L84"/>
  <c r="R135" i="8" l="1"/>
  <c r="R123" s="1"/>
  <c r="R122" s="1"/>
  <c r="F33"/>
  <c r="AZ95" i="1" s="1"/>
  <c r="P135" i="8"/>
  <c r="P123" s="1"/>
  <c r="P122" s="1"/>
  <c r="AU95" i="1" s="1"/>
  <c r="T135" i="8"/>
  <c r="T123" s="1"/>
  <c r="T122" s="1"/>
  <c r="J89"/>
  <c r="BK135"/>
  <c r="J135" s="1"/>
  <c r="J101" s="1"/>
  <c r="F36"/>
  <c r="BC95" i="1" s="1"/>
  <c r="BC94" s="1"/>
  <c r="F35" i="8"/>
  <c r="BB95" i="1" s="1"/>
  <c r="BB94" s="1"/>
  <c r="J33" i="8"/>
  <c r="AV95" i="1" s="1"/>
  <c r="E85" i="8"/>
  <c r="J92"/>
  <c r="F92"/>
  <c r="J118"/>
  <c r="F118"/>
  <c r="F91"/>
  <c r="J34"/>
  <c r="AW95" i="1" s="1"/>
  <c r="F34" i="8"/>
  <c r="BA95" i="1" s="1"/>
  <c r="F37" i="8"/>
  <c r="BD95" i="1" s="1"/>
  <c r="BK123" i="8" l="1"/>
  <c r="BK122" s="1"/>
  <c r="J122" s="1"/>
  <c r="AT95" i="1"/>
  <c r="AZ94"/>
  <c r="W29" s="1"/>
  <c r="BD94"/>
  <c r="W33" s="1"/>
  <c r="W31"/>
  <c r="AX94"/>
  <c r="W32"/>
  <c r="AY94"/>
  <c r="AU94"/>
  <c r="BA94"/>
  <c r="J123" i="8" l="1"/>
  <c r="J97" s="1"/>
  <c r="AV94" i="1"/>
  <c r="AK29" s="1"/>
  <c r="J96" i="8"/>
  <c r="J30"/>
  <c r="AW94" i="1"/>
  <c r="AK30" s="1"/>
  <c r="W30"/>
  <c r="AT94" l="1"/>
  <c r="J39" i="8"/>
  <c r="AG95" i="1"/>
  <c r="AN95" s="1"/>
  <c r="AG94" l="1"/>
  <c r="AN94" l="1"/>
  <c r="AK26"/>
  <c r="AK35" s="1"/>
</calcChain>
</file>

<file path=xl/sharedStrings.xml><?xml version="1.0" encoding="utf-8"?>
<sst xmlns="http://schemas.openxmlformats.org/spreadsheetml/2006/main" count="457" uniqueCount="160">
  <si>
    <t>Export Komplet</t>
  </si>
  <si>
    <t/>
  </si>
  <si>
    <t>2.0</t>
  </si>
  <si>
    <t>False</t>
  </si>
  <si>
    <t>{81d7c9ea-1389-4bef-9975-92b56cebd715}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</si>
  <si>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</si>
  <si>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</si>
  <si>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</si>
  <si>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</si>
  <si>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</si>
  <si>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</si>
  <si>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</si>
  <si>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</si>
  <si>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SOŠ Tornaľa - modernizácia odborného vzdelávania - budova SOŠ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</si>
  <si>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</si>
  <si>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</si>
  <si>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</si>
  <si>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</si>
  <si>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</si>
  <si>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</si>
  <si>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</si>
  <si>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</si>
  <si>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</si>
  <si>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</si>
  <si>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</si>
  <si>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</si>
  <si>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</si>
  <si>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</si>
  <si>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</si>
  <si>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</si>
  <si>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</si>
  <si>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</si>
  <si>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</si>
  <si>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</si>
  <si>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</si>
  <si>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</si>
  <si>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</si>
  <si>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</si>
  <si>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</si>
  <si>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</si>
  <si>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</si>
  <si>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</si>
  <si>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</si>
  <si>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</si>
  <si>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</si>
  <si>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</si>
  <si>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</si>
  <si>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</si>
  <si>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</si>
  <si>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</si>
  <si>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</si>
  <si>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</si>
  <si>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</si>
  <si>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</si>
  <si>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</si>
  <si>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</si>
  <si>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</si>
  <si>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</si>
  <si>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</si>
  <si>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</si>
  <si>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</si>
  <si>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</si>
  <si>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</si>
  <si>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</si>
  <si>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</si>
  <si>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</si>
  <si>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</si>
  <si>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</si>
  <si>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</si>
  <si>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</si>
  <si>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</si>
  <si>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</si>
  <si>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</si>
  <si>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</si>
  <si>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</si>
  <si>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4</t>
  </si>
  <si>
    <t>5</t>
  </si>
  <si>
    <t>6</t>
  </si>
  <si>
    <t>7</t>
  </si>
  <si>
    <t>SO 06 Spevnena plocha - chodnik</t>
  </si>
  <si>
    <t>{abaccc1b-1bd7-4867-9b91-9b37679af907}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</si>
  <si>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</si>
  <si>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</si>
  <si>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</si>
  <si>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</si>
  <si>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</si>
  <si>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</si>
  <si>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</si>
  <si>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</si>
  <si>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</si>
  <si>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</si>
  <si>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</si>
  <si>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</si>
  <si>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</si>
  <si>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</si>
  <si>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</si>
  <si>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</si>
  <si>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</si>
  <si>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</si>
  <si>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</si>
  <si>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</si>
  <si>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</si>
  <si>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</si>
  <si>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</si>
  <si>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</si>
  <si>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K</t>
  </si>
  <si>
    <t>m3</t>
  </si>
  <si>
    <t>8</t>
  </si>
  <si>
    <t>m2</t>
  </si>
  <si>
    <t>t</t>
  </si>
  <si>
    <t xml:space="preserve">    1 - Zemné práce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</si>
  <si>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</si>
  <si>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</si>
  <si>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</si>
  <si>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99 - Presun hmôt HSV</t>
  </si>
  <si>
    <t>Zemné práce</t>
  </si>
  <si>
    <t>M</t>
  </si>
  <si>
    <t>Vodorovné konštrukcie</t>
  </si>
  <si>
    <t>Komunikácie</t>
  </si>
  <si>
    <t>Úpravy povrchov, podlahy, osadenie</t>
  </si>
  <si>
    <t>CS CENEKON 2019 01</t>
  </si>
  <si>
    <t>99</t>
  </si>
  <si>
    <t>Presun hmôt HSV</t>
  </si>
  <si>
    <t>998223011</t>
  </si>
  <si>
    <t>Presun hmôt pre pozemné komunikácie s krytom dláždeným (822 2.3, 822 5.3) akejkoľvek dĺžky objektu</t>
  </si>
  <si>
    <t>121101002</t>
  </si>
  <si>
    <t>Odstránenie ornice ručne s vodorov. premiest., na hromady do 50 m hr. nad 150 mm - uprava terenu</t>
  </si>
  <si>
    <t>-2069351767</t>
  </si>
  <si>
    <t>451317777</t>
  </si>
  <si>
    <t>Podklad pod dlažbu vodorovne alebo v sklone do 1:5 hr. 100-150 mm z bet. tr. C 8/10</t>
  </si>
  <si>
    <t>-1827264978</t>
  </si>
  <si>
    <t>596811340</t>
  </si>
  <si>
    <t>Kladenie betónovej platne s vyplnením škár do lôžka z cementovej malty, plochy do 50 m2</t>
  </si>
  <si>
    <t>-1590856971</t>
  </si>
  <si>
    <t>592460000300</t>
  </si>
  <si>
    <t xml:space="preserve">Dodavka betonovej platne </t>
  </si>
  <si>
    <t>-1027879955</t>
  </si>
  <si>
    <t>631571010</t>
  </si>
  <si>
    <t>212569805</t>
  </si>
  <si>
    <t>7 - SO 06 Spevnena plocha - chodnik</t>
  </si>
  <si>
    <t>631362422</t>
  </si>
  <si>
    <t>Výstuž mazanín z betónov (z kameniva) a z ľahkých betónov zo sietí KARI, priemer drôtu 6/6 mm, veľkosť oka 150x150 mm</t>
  </si>
  <si>
    <t>-682241701</t>
  </si>
  <si>
    <t>Násyp z kameniva ťaženého na plochých strechách vodorovný fr.0-32</t>
  </si>
  <si>
    <t>240530903</t>
  </si>
  <si>
    <t>596811340.S</t>
  </si>
  <si>
    <t>m</t>
  </si>
  <si>
    <t>Osadenie cestného obrubníka betónoveho stojatého  do lôžka z betónu prostého tr. C16/20</t>
  </si>
  <si>
    <t>596811340.M</t>
  </si>
  <si>
    <t>Obrubník betónový cestný  1000x200x100 mm</t>
  </si>
  <si>
    <t>596811341.S</t>
  </si>
  <si>
    <t>596811341.M</t>
  </si>
  <si>
    <t>ks</t>
  </si>
  <si>
    <t>Osadenie odvodňovacieho plastového žľabu odparovacieho svetlej  šírky 100 mm</t>
  </si>
  <si>
    <t>Odparovací žľab kompozitný svetlej širky 100mm (šxv 130x55mm) s PVC mrežou so žaťažením do 1,5t dl.1,6m</t>
  </si>
  <si>
    <t xml:space="preserve">Tornaľa </t>
  </si>
  <si>
    <t>Tornaľa</t>
  </si>
  <si>
    <t>Ing. Marian Magyar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</si>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</sst>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color rgb="FF0000FF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0" fontId="18" fillId="0" borderId="21" xfId="0" applyFont="1" applyBorder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4" fontId="33" fillId="0" borderId="0" xfId="0" applyNumberFormat="1" applyFont="1" applyAlignment="1">
      <alignment vertical="center"/>
    </xf>
    <xf numFmtId="167" fontId="33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166" fontId="34" fillId="0" borderId="0" xfId="0" applyNumberFormat="1" applyFont="1" applyBorder="1" applyAlignment="1">
      <alignment vertical="center"/>
    </xf>
    <xf numFmtId="0" fontId="34" fillId="0" borderId="15" xfId="0" applyFont="1" applyBorder="1" applyAlignment="1">
      <alignment horizontal="left" vertical="center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0" xfId="0" applyFont="1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52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202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99" t="s">
        <v>11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R5" s="16"/>
      <c r="BS5" s="13" t="s">
        <v>6</v>
      </c>
    </row>
    <row r="6" spans="1:74" ht="36.9" customHeight="1">
      <c r="B6" s="16"/>
      <c r="D6" s="21" t="s">
        <v>12</v>
      </c>
      <c r="K6" s="201" t="s">
        <v>13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172" t="s">
        <v>155</v>
      </c>
      <c r="AK8" s="22" t="s">
        <v>18</v>
      </c>
      <c r="AN8" s="210">
        <v>44398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K10" s="170" t="s">
        <v>158</v>
      </c>
      <c r="AK10" s="22" t="s">
        <v>20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K16" s="170" t="s">
        <v>159</v>
      </c>
      <c r="AK16" s="22" t="s">
        <v>20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" customHeight="1">
      <c r="B18" s="16"/>
      <c r="AR18" s="16"/>
      <c r="BS18" s="13" t="s">
        <v>25</v>
      </c>
    </row>
    <row r="19" spans="2:71" ht="12" customHeight="1">
      <c r="B19" s="16"/>
      <c r="D19" s="22" t="s">
        <v>26</v>
      </c>
      <c r="K19" s="169" t="s">
        <v>157</v>
      </c>
      <c r="AK19" s="22" t="s">
        <v>20</v>
      </c>
      <c r="AN19" s="20" t="s">
        <v>1</v>
      </c>
      <c r="AR19" s="16"/>
      <c r="BS19" s="13" t="s">
        <v>25</v>
      </c>
    </row>
    <row r="20" spans="2:71" ht="18.45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24</v>
      </c>
    </row>
    <row r="21" spans="2:71" ht="6.9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4">
        <f>ROUND(AG94,2)</f>
        <v>0</v>
      </c>
      <c r="AL26" s="205"/>
      <c r="AM26" s="205"/>
      <c r="AN26" s="205"/>
      <c r="AO26" s="205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206" t="s">
        <v>29</v>
      </c>
      <c r="M28" s="206"/>
      <c r="N28" s="206"/>
      <c r="O28" s="206"/>
      <c r="P28" s="206"/>
      <c r="W28" s="206" t="s">
        <v>30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31</v>
      </c>
      <c r="AL28" s="206"/>
      <c r="AM28" s="206"/>
      <c r="AN28" s="206"/>
      <c r="AO28" s="206"/>
      <c r="AR28" s="25"/>
    </row>
    <row r="29" spans="2:71" s="2" customFormat="1" ht="14.4" customHeight="1">
      <c r="B29" s="29"/>
      <c r="D29" s="22" t="s">
        <v>32</v>
      </c>
      <c r="F29" s="22" t="s">
        <v>33</v>
      </c>
      <c r="L29" s="198">
        <v>0.2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29"/>
    </row>
    <row r="30" spans="2:71" s="2" customFormat="1" ht="14.4" customHeight="1">
      <c r="B30" s="29"/>
      <c r="F30" s="22" t="s">
        <v>34</v>
      </c>
      <c r="L30" s="198">
        <v>0.2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29"/>
    </row>
    <row r="31" spans="2:71" s="2" customFormat="1" ht="14.4" hidden="1" customHeight="1">
      <c r="B31" s="29"/>
      <c r="F31" s="22" t="s">
        <v>35</v>
      </c>
      <c r="L31" s="198">
        <v>0.2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29"/>
    </row>
    <row r="32" spans="2:71" s="2" customFormat="1" ht="14.4" hidden="1" customHeight="1">
      <c r="B32" s="29"/>
      <c r="F32" s="22" t="s">
        <v>36</v>
      </c>
      <c r="L32" s="198">
        <v>0.2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29"/>
    </row>
    <row r="33" spans="2:44" s="2" customFormat="1" ht="14.4" hidden="1" customHeight="1">
      <c r="B33" s="29"/>
      <c r="F33" s="22" t="s">
        <v>37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87" t="s">
        <v>40</v>
      </c>
      <c r="Y35" s="188"/>
      <c r="Z35" s="188"/>
      <c r="AA35" s="188"/>
      <c r="AB35" s="188"/>
      <c r="AC35" s="32"/>
      <c r="AD35" s="32"/>
      <c r="AE35" s="32"/>
      <c r="AF35" s="32"/>
      <c r="AG35" s="32"/>
      <c r="AH35" s="32"/>
      <c r="AI35" s="32"/>
      <c r="AJ35" s="32"/>
      <c r="AK35" s="189">
        <f>SUM(AK26:AK33)</f>
        <v>0</v>
      </c>
      <c r="AL35" s="188"/>
      <c r="AM35" s="188"/>
      <c r="AN35" s="188"/>
      <c r="AO35" s="190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47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1</v>
      </c>
      <c r="AR84" s="41"/>
    </row>
    <row r="85" spans="1:91" s="4" customFormat="1" ht="36.9" customHeight="1">
      <c r="B85" s="42"/>
      <c r="C85" s="43" t="s">
        <v>12</v>
      </c>
      <c r="L85" s="192" t="str">
        <f>K6</f>
        <v>SOŠ Tornaľa - modernizácia odborného vzdelávania - budova SOŠ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16</v>
      </c>
      <c r="L87" s="44" t="str">
        <f>IF(K8="","",K8)</f>
        <v xml:space="preserve">Tornaľa </v>
      </c>
      <c r="AI87" s="22" t="s">
        <v>18</v>
      </c>
      <c r="AM87" s="194">
        <f>IF(AN8= "","",AN8)</f>
        <v>44398</v>
      </c>
      <c r="AN87" s="194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174" t="str">
        <f>IF(E17="","",E17)</f>
        <v xml:space="preserve"> </v>
      </c>
      <c r="AN89" s="175"/>
      <c r="AO89" s="175"/>
      <c r="AP89" s="175"/>
      <c r="AR89" s="25"/>
      <c r="AS89" s="176" t="s">
        <v>48</v>
      </c>
      <c r="AT89" s="177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>
      <c r="B90" s="25"/>
      <c r="C90" s="22" t="s">
        <v>22</v>
      </c>
      <c r="L90" s="3" t="str">
        <f>IF(E14="","",E14)</f>
        <v xml:space="preserve"> </v>
      </c>
      <c r="AI90" s="22" t="s">
        <v>26</v>
      </c>
      <c r="AM90" s="174" t="str">
        <f>IF(E20="","",E20)</f>
        <v xml:space="preserve"> </v>
      </c>
      <c r="AN90" s="175"/>
      <c r="AO90" s="175"/>
      <c r="AP90" s="175"/>
      <c r="AR90" s="25"/>
      <c r="AS90" s="178"/>
      <c r="AT90" s="179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5" customHeight="1">
      <c r="B91" s="25"/>
      <c r="AR91" s="25"/>
      <c r="AS91" s="178"/>
      <c r="AT91" s="179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91" t="s">
        <v>49</v>
      </c>
      <c r="D92" s="184"/>
      <c r="E92" s="184"/>
      <c r="F92" s="184"/>
      <c r="G92" s="184"/>
      <c r="H92" s="50"/>
      <c r="I92" s="183" t="s">
        <v>50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5" t="s">
        <v>51</v>
      </c>
      <c r="AH92" s="184"/>
      <c r="AI92" s="184"/>
      <c r="AJ92" s="184"/>
      <c r="AK92" s="184"/>
      <c r="AL92" s="184"/>
      <c r="AM92" s="184"/>
      <c r="AN92" s="183" t="s">
        <v>52</v>
      </c>
      <c r="AO92" s="184"/>
      <c r="AP92" s="195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1" s="1" customFormat="1" ht="10.9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2">
        <f>ROUND(SUM(AG95:AG95),2)</f>
        <v>0</v>
      </c>
      <c r="AH94" s="182"/>
      <c r="AI94" s="182"/>
      <c r="AJ94" s="182"/>
      <c r="AK94" s="182"/>
      <c r="AL94" s="182"/>
      <c r="AM94" s="182"/>
      <c r="AN94" s="186">
        <f t="shared" ref="AN94:AN95" si="0">SUM(AG94,AT94)</f>
        <v>0</v>
      </c>
      <c r="AO94" s="186"/>
      <c r="AP94" s="186"/>
      <c r="AQ94" s="60" t="s">
        <v>1</v>
      </c>
      <c r="AR94" s="56"/>
      <c r="AS94" s="61">
        <f>ROUND(SUM(AS95:AS95),2)</f>
        <v>0</v>
      </c>
      <c r="AT94" s="62">
        <f t="shared" ref="AT94:AT95" si="1">ROUND(SUM(AV94:AW94),2)</f>
        <v>0</v>
      </c>
      <c r="AU94" s="63">
        <f>ROUND(SUM(AU95:AU95),5)</f>
        <v>166.07463000000001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67</v>
      </c>
      <c r="BT94" s="65" t="s">
        <v>68</v>
      </c>
      <c r="BU94" s="66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16.5" customHeight="1">
      <c r="A95" s="67" t="s">
        <v>72</v>
      </c>
      <c r="B95" s="68"/>
      <c r="C95" s="69"/>
      <c r="D95" s="173" t="s">
        <v>78</v>
      </c>
      <c r="E95" s="173"/>
      <c r="F95" s="173"/>
      <c r="G95" s="173"/>
      <c r="H95" s="173"/>
      <c r="I95" s="70"/>
      <c r="J95" s="173" t="s">
        <v>79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80">
        <f>'7 - SO 06 Spevnena plocha...'!J30</f>
        <v>0</v>
      </c>
      <c r="AH95" s="181"/>
      <c r="AI95" s="181"/>
      <c r="AJ95" s="181"/>
      <c r="AK95" s="181"/>
      <c r="AL95" s="181"/>
      <c r="AM95" s="181"/>
      <c r="AN95" s="180">
        <f t="shared" si="0"/>
        <v>0</v>
      </c>
      <c r="AO95" s="181"/>
      <c r="AP95" s="181"/>
      <c r="AQ95" s="71" t="s">
        <v>73</v>
      </c>
      <c r="AR95" s="68"/>
      <c r="AS95" s="73">
        <v>0</v>
      </c>
      <c r="AT95" s="74">
        <f t="shared" si="1"/>
        <v>0</v>
      </c>
      <c r="AU95" s="75">
        <f>'7 - SO 06 Spevnena plocha...'!P122</f>
        <v>166.07463100000001</v>
      </c>
      <c r="AV95" s="74">
        <f>'7 - SO 06 Spevnena plocha...'!J33</f>
        <v>0</v>
      </c>
      <c r="AW95" s="74">
        <f>'7 - SO 06 Spevnena plocha...'!J34</f>
        <v>0</v>
      </c>
      <c r="AX95" s="74">
        <f>'7 - SO 06 Spevnena plocha...'!J35</f>
        <v>0</v>
      </c>
      <c r="AY95" s="74">
        <f>'7 - SO 06 Spevnena plocha...'!J36</f>
        <v>0</v>
      </c>
      <c r="AZ95" s="74">
        <f>'7 - SO 06 Spevnena plocha...'!F33</f>
        <v>0</v>
      </c>
      <c r="BA95" s="74">
        <f>'7 - SO 06 Spevnena plocha...'!F34</f>
        <v>0</v>
      </c>
      <c r="BB95" s="74">
        <f>'7 - SO 06 Spevnena plocha...'!F35</f>
        <v>0</v>
      </c>
      <c r="BC95" s="74">
        <f>'7 - SO 06 Spevnena plocha...'!F36</f>
        <v>0</v>
      </c>
      <c r="BD95" s="76">
        <f>'7 - SO 06 Spevnena plocha...'!F37</f>
        <v>0</v>
      </c>
      <c r="BT95" s="72" t="s">
        <v>11</v>
      </c>
      <c r="BV95" s="72" t="s">
        <v>70</v>
      </c>
      <c r="BW95" s="72" t="s">
        <v>80</v>
      </c>
      <c r="BX95" s="72" t="s">
        <v>4</v>
      </c>
      <c r="CL95" s="72" t="s">
        <v>1</v>
      </c>
      <c r="CM95" s="72" t="s">
        <v>68</v>
      </c>
    </row>
    <row r="96" spans="1:91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X35:AB35"/>
    <mergeCell ref="AK35:AO35"/>
    <mergeCell ref="C92:G92"/>
    <mergeCell ref="L85:AO85"/>
    <mergeCell ref="AM87:AN87"/>
    <mergeCell ref="AN92:AP92"/>
    <mergeCell ref="J95:AF95"/>
    <mergeCell ref="D95:H95"/>
    <mergeCell ref="AM89:AP89"/>
    <mergeCell ref="AS89:AT91"/>
    <mergeCell ref="AM90:AP90"/>
    <mergeCell ref="AG95:AM95"/>
    <mergeCell ref="AG94:AM94"/>
    <mergeCell ref="I92:AF92"/>
    <mergeCell ref="AG92:AM92"/>
    <mergeCell ref="AN95:AP95"/>
    <mergeCell ref="AN94:AP94"/>
  </mergeCells>
  <hyperlinks>
    <hyperlink ref="A95" location="'7 - SO 06 Spevnena plocha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M140"/>
  <sheetViews>
    <sheetView showGridLines="0" workbookViewId="0">
      <selection activeCell="F21" sqref="F2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77"/>
    </row>
    <row r="2" spans="1:46" ht="36.9" customHeight="1">
      <c r="L2" s="202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3" t="s">
        <v>80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1:46" ht="24.9" customHeight="1">
      <c r="B4" s="16"/>
      <c r="D4" s="17" t="s">
        <v>81</v>
      </c>
      <c r="L4" s="16"/>
      <c r="M4" s="78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208" t="str">
        <f>'Rekapitulácia stavby'!K6</f>
        <v>SOŠ Tornaľa - modernizácia odborného vzdelávania - budova SOŠ</v>
      </c>
      <c r="F7" s="209"/>
      <c r="G7" s="209"/>
      <c r="H7" s="209"/>
      <c r="L7" s="16"/>
    </row>
    <row r="8" spans="1:46" s="1" customFormat="1" ht="12" customHeight="1">
      <c r="B8" s="25"/>
      <c r="D8" s="22" t="s">
        <v>82</v>
      </c>
      <c r="L8" s="25"/>
    </row>
    <row r="9" spans="1:46" s="1" customFormat="1" ht="36.9" customHeight="1">
      <c r="B9" s="25"/>
      <c r="E9" s="192" t="s">
        <v>139</v>
      </c>
      <c r="F9" s="207"/>
      <c r="G9" s="207"/>
      <c r="H9" s="207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>
      <c r="B12" s="25"/>
      <c r="D12" s="22" t="s">
        <v>16</v>
      </c>
      <c r="F12" s="172" t="s">
        <v>156</v>
      </c>
      <c r="I12" s="22" t="s">
        <v>18</v>
      </c>
      <c r="J12" s="45">
        <f>'Rekapitulácia stavby'!AN8</f>
        <v>44398</v>
      </c>
      <c r="L12" s="25"/>
    </row>
    <row r="13" spans="1:46" s="1" customFormat="1" ht="10.95" customHeight="1">
      <c r="B13" s="25"/>
      <c r="L13" s="25"/>
    </row>
    <row r="14" spans="1:46" s="1" customFormat="1" ht="12" customHeight="1">
      <c r="B14" s="25"/>
      <c r="D14" s="22" t="s">
        <v>19</v>
      </c>
      <c r="F14" s="171" t="s">
        <v>158</v>
      </c>
      <c r="I14" s="22" t="s">
        <v>20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21</v>
      </c>
      <c r="J15" s="20" t="str">
        <f>IF('Rekapitulácia stavby'!AN11="","",'Rekapitulácia stavby'!AN11)</f>
        <v/>
      </c>
      <c r="L15" s="25"/>
    </row>
    <row r="16" spans="1:46" s="1" customFormat="1" ht="6.9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tr">
        <f>'Rekapitulácia stavby'!AN13</f>
        <v/>
      </c>
      <c r="L17" s="25"/>
    </row>
    <row r="18" spans="2:12" s="1" customFormat="1" ht="18" customHeight="1">
      <c r="B18" s="25"/>
      <c r="E18" s="199" t="str">
        <f>'Rekapitulácia stavby'!E14</f>
        <v xml:space="preserve"> </v>
      </c>
      <c r="F18" s="199"/>
      <c r="G18" s="199"/>
      <c r="H18" s="199"/>
      <c r="I18" s="22" t="s">
        <v>21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F20" s="171" t="s">
        <v>159</v>
      </c>
      <c r="I20" s="22" t="s">
        <v>20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21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26</v>
      </c>
      <c r="F23" s="171" t="s">
        <v>157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79"/>
      <c r="E27" s="203" t="s">
        <v>1</v>
      </c>
      <c r="F27" s="203"/>
      <c r="G27" s="203"/>
      <c r="H27" s="203"/>
      <c r="L27" s="79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28</v>
      </c>
      <c r="J30" s="59">
        <f>ROUND(J122, 2)</f>
        <v>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" customHeight="1">
      <c r="B33" s="25"/>
      <c r="D33" s="81" t="s">
        <v>32</v>
      </c>
      <c r="E33" s="22" t="s">
        <v>33</v>
      </c>
      <c r="F33" s="82">
        <f>ROUND((SUM(BE122:BE139)),  2)</f>
        <v>0</v>
      </c>
      <c r="I33" s="83">
        <v>0.2</v>
      </c>
      <c r="J33" s="82">
        <f>ROUND(((SUM(BE122:BE139))*I33),  2)</f>
        <v>0</v>
      </c>
      <c r="L33" s="25"/>
    </row>
    <row r="34" spans="2:12" s="1" customFormat="1" ht="14.4" customHeight="1">
      <c r="B34" s="25"/>
      <c r="E34" s="22" t="s">
        <v>34</v>
      </c>
      <c r="F34" s="82">
        <f>ROUND((SUM(BF122:BF139)),  2)</f>
        <v>0</v>
      </c>
      <c r="I34" s="83">
        <v>0.2</v>
      </c>
      <c r="J34" s="82">
        <f>ROUND(((SUM(BF122:BF139))*I34),  2)</f>
        <v>0</v>
      </c>
      <c r="L34" s="25"/>
    </row>
    <row r="35" spans="2:12" s="1" customFormat="1" ht="14.4" hidden="1" customHeight="1">
      <c r="B35" s="25"/>
      <c r="E35" s="22" t="s">
        <v>35</v>
      </c>
      <c r="F35" s="82">
        <f>ROUND((SUM(BG122:BG139)),  2)</f>
        <v>0</v>
      </c>
      <c r="I35" s="83">
        <v>0.2</v>
      </c>
      <c r="J35" s="82">
        <f>0</f>
        <v>0</v>
      </c>
      <c r="L35" s="25"/>
    </row>
    <row r="36" spans="2:12" s="1" customFormat="1" ht="14.4" hidden="1" customHeight="1">
      <c r="B36" s="25"/>
      <c r="E36" s="22" t="s">
        <v>36</v>
      </c>
      <c r="F36" s="82">
        <f>ROUND((SUM(BH122:BH139)),  2)</f>
        <v>0</v>
      </c>
      <c r="I36" s="83">
        <v>0.2</v>
      </c>
      <c r="J36" s="82">
        <f>0</f>
        <v>0</v>
      </c>
      <c r="L36" s="25"/>
    </row>
    <row r="37" spans="2:12" s="1" customFormat="1" ht="14.4" hidden="1" customHeight="1">
      <c r="B37" s="25"/>
      <c r="E37" s="22" t="s">
        <v>37</v>
      </c>
      <c r="F37" s="82">
        <f>ROUND((SUM(BI122:BI139)),  2)</f>
        <v>0</v>
      </c>
      <c r="I37" s="83">
        <v>0</v>
      </c>
      <c r="J37" s="82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4"/>
      <c r="D39" s="85" t="s">
        <v>38</v>
      </c>
      <c r="E39" s="50"/>
      <c r="F39" s="50"/>
      <c r="G39" s="86" t="s">
        <v>39</v>
      </c>
      <c r="H39" s="87" t="s">
        <v>40</v>
      </c>
      <c r="I39" s="50"/>
      <c r="J39" s="88">
        <f>SUM(J30:J37)</f>
        <v>0</v>
      </c>
      <c r="K39" s="89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43</v>
      </c>
      <c r="E61" s="27"/>
      <c r="F61" s="90" t="s">
        <v>44</v>
      </c>
      <c r="G61" s="36" t="s">
        <v>43</v>
      </c>
      <c r="H61" s="27"/>
      <c r="I61" s="27"/>
      <c r="J61" s="91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43</v>
      </c>
      <c r="E76" s="27"/>
      <c r="F76" s="90" t="s">
        <v>44</v>
      </c>
      <c r="G76" s="36" t="s">
        <v>43</v>
      </c>
      <c r="H76" s="27"/>
      <c r="I76" s="27"/>
      <c r="J76" s="91" t="s">
        <v>44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83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208" t="str">
        <f>E7</f>
        <v>SOŠ Tornaľa - modernizácia odborného vzdelávania - budova SOŠ</v>
      </c>
      <c r="F85" s="209"/>
      <c r="G85" s="209"/>
      <c r="H85" s="209"/>
      <c r="L85" s="25"/>
    </row>
    <row r="86" spans="2:47" s="1" customFormat="1" ht="12" hidden="1" customHeight="1">
      <c r="B86" s="25"/>
      <c r="C86" s="22" t="s">
        <v>82</v>
      </c>
      <c r="L86" s="25"/>
    </row>
    <row r="87" spans="2:47" s="1" customFormat="1" ht="16.5" hidden="1" customHeight="1">
      <c r="B87" s="25"/>
      <c r="E87" s="192" t="str">
        <f>E9</f>
        <v>7 - SO 06 Spevnena plocha - chodnik</v>
      </c>
      <c r="F87" s="207"/>
      <c r="G87" s="207"/>
      <c r="H87" s="207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>Tornaľa</v>
      </c>
      <c r="I89" s="22" t="s">
        <v>18</v>
      </c>
      <c r="J89" s="45">
        <f>IF(J12="","",J12)</f>
        <v>44398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15" hidden="1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2" t="s">
        <v>84</v>
      </c>
      <c r="D94" s="84"/>
      <c r="E94" s="84"/>
      <c r="F94" s="84"/>
      <c r="G94" s="84"/>
      <c r="H94" s="84"/>
      <c r="I94" s="84"/>
      <c r="J94" s="93" t="s">
        <v>85</v>
      </c>
      <c r="K94" s="84"/>
      <c r="L94" s="25"/>
    </row>
    <row r="95" spans="2:47" s="1" customFormat="1" ht="10.35" hidden="1" customHeight="1">
      <c r="B95" s="25"/>
      <c r="L95" s="25"/>
    </row>
    <row r="96" spans="2:47" s="1" customFormat="1" ht="22.95" hidden="1" customHeight="1">
      <c r="B96" s="25"/>
      <c r="C96" s="94" t="s">
        <v>86</v>
      </c>
      <c r="J96" s="59">
        <f>J122</f>
        <v>0</v>
      </c>
      <c r="L96" s="25"/>
      <c r="AU96" s="13" t="s">
        <v>87</v>
      </c>
    </row>
    <row r="97" spans="2:12" s="8" customFormat="1" ht="24.9" hidden="1" customHeight="1">
      <c r="B97" s="95"/>
      <c r="D97" s="96" t="s">
        <v>88</v>
      </c>
      <c r="E97" s="97"/>
      <c r="F97" s="97"/>
      <c r="G97" s="97"/>
      <c r="H97" s="97"/>
      <c r="I97" s="97"/>
      <c r="J97" s="98">
        <f>J123</f>
        <v>0</v>
      </c>
      <c r="L97" s="95"/>
    </row>
    <row r="98" spans="2:12" s="9" customFormat="1" ht="19.95" hidden="1" customHeight="1">
      <c r="B98" s="99"/>
      <c r="D98" s="100" t="s">
        <v>110</v>
      </c>
      <c r="E98" s="101"/>
      <c r="F98" s="101"/>
      <c r="G98" s="101"/>
      <c r="H98" s="101"/>
      <c r="I98" s="101"/>
      <c r="J98" s="102">
        <f>J124</f>
        <v>0</v>
      </c>
      <c r="L98" s="99"/>
    </row>
    <row r="99" spans="2:12" s="9" customFormat="1" ht="19.95" hidden="1" customHeight="1">
      <c r="B99" s="99"/>
      <c r="D99" s="100" t="s">
        <v>111</v>
      </c>
      <c r="E99" s="101"/>
      <c r="F99" s="101"/>
      <c r="G99" s="101"/>
      <c r="H99" s="101"/>
      <c r="I99" s="101"/>
      <c r="J99" s="102">
        <f>J126</f>
        <v>0</v>
      </c>
      <c r="L99" s="99"/>
    </row>
    <row r="100" spans="2:12" s="9" customFormat="1" ht="19.95" hidden="1" customHeight="1">
      <c r="B100" s="99"/>
      <c r="D100" s="100" t="s">
        <v>112</v>
      </c>
      <c r="E100" s="101"/>
      <c r="F100" s="101"/>
      <c r="G100" s="101"/>
      <c r="H100" s="101"/>
      <c r="I100" s="101"/>
      <c r="J100" s="102">
        <f>J128</f>
        <v>0</v>
      </c>
      <c r="L100" s="99"/>
    </row>
    <row r="101" spans="2:12" s="9" customFormat="1" ht="19.95" hidden="1" customHeight="1">
      <c r="B101" s="99"/>
      <c r="D101" s="100" t="s">
        <v>113</v>
      </c>
      <c r="E101" s="101"/>
      <c r="F101" s="101"/>
      <c r="G101" s="101"/>
      <c r="H101" s="101"/>
      <c r="I101" s="101"/>
      <c r="J101" s="102">
        <f>J135</f>
        <v>0</v>
      </c>
      <c r="L101" s="99"/>
    </row>
    <row r="102" spans="2:12" s="9" customFormat="1" ht="19.95" hidden="1" customHeight="1">
      <c r="B102" s="99"/>
      <c r="D102" s="100" t="s">
        <v>114</v>
      </c>
      <c r="E102" s="101"/>
      <c r="F102" s="101"/>
      <c r="G102" s="101"/>
      <c r="H102" s="101"/>
      <c r="I102" s="101"/>
      <c r="J102" s="102">
        <f>J138</f>
        <v>0</v>
      </c>
      <c r="L102" s="99"/>
    </row>
    <row r="103" spans="2:12" s="1" customFormat="1" ht="21.75" hidden="1" customHeight="1">
      <c r="B103" s="25"/>
      <c r="L103" s="25"/>
    </row>
    <row r="104" spans="2:12" s="1" customFormat="1" ht="6.9" hidden="1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25"/>
    </row>
    <row r="105" spans="2:12" hidden="1"/>
    <row r="106" spans="2:12" hidden="1"/>
    <row r="107" spans="2:12" hidden="1"/>
    <row r="108" spans="2:12" s="1" customFormat="1" ht="6.9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09" spans="2:12" s="1" customFormat="1" ht="24.9" customHeight="1">
      <c r="B109" s="25"/>
      <c r="C109" s="17" t="s">
        <v>89</v>
      </c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208" t="str">
        <f>E7</f>
        <v>SOŠ Tornaľa - modernizácia odborného vzdelávania - budova SOŠ</v>
      </c>
      <c r="F112" s="209"/>
      <c r="G112" s="209"/>
      <c r="H112" s="209"/>
      <c r="L112" s="25"/>
    </row>
    <row r="113" spans="2:65" s="1" customFormat="1" ht="12" customHeight="1">
      <c r="B113" s="25"/>
      <c r="C113" s="22" t="s">
        <v>82</v>
      </c>
      <c r="L113" s="25"/>
    </row>
    <row r="114" spans="2:65" s="1" customFormat="1" ht="16.5" customHeight="1">
      <c r="B114" s="25"/>
      <c r="E114" s="192" t="str">
        <f>E9</f>
        <v>7 - SO 06 Spevnena plocha - chodnik</v>
      </c>
      <c r="F114" s="207"/>
      <c r="G114" s="207"/>
      <c r="H114" s="207"/>
      <c r="L114" s="25"/>
    </row>
    <row r="115" spans="2:65" s="1" customFormat="1" ht="6.9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F12</f>
        <v>Tornaľa</v>
      </c>
      <c r="I116" s="22" t="s">
        <v>18</v>
      </c>
      <c r="J116" s="45">
        <f>IF(J12="","",J12)</f>
        <v>44398</v>
      </c>
      <c r="L116" s="25"/>
    </row>
    <row r="117" spans="2:65" s="1" customFormat="1" ht="6.9" customHeight="1">
      <c r="B117" s="25"/>
      <c r="L117" s="25"/>
    </row>
    <row r="118" spans="2:65" s="1" customFormat="1" ht="15.15" customHeight="1">
      <c r="B118" s="25"/>
      <c r="C118" s="22" t="s">
        <v>19</v>
      </c>
      <c r="F118" s="20" t="str">
        <f>E15</f>
        <v xml:space="preserve"> </v>
      </c>
      <c r="I118" s="22" t="s">
        <v>23</v>
      </c>
      <c r="J118" s="23" t="str">
        <f>E21</f>
        <v xml:space="preserve"> </v>
      </c>
      <c r="L118" s="25"/>
    </row>
    <row r="119" spans="2:65" s="1" customFormat="1" ht="15.15" customHeight="1">
      <c r="B119" s="25"/>
      <c r="C119" s="22" t="s">
        <v>22</v>
      </c>
      <c r="F119" s="20" t="str">
        <f>IF(E18="","",E18)</f>
        <v xml:space="preserve"> </v>
      </c>
      <c r="I119" s="22" t="s">
        <v>26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03"/>
      <c r="C121" s="104" t="s">
        <v>90</v>
      </c>
      <c r="D121" s="105" t="s">
        <v>53</v>
      </c>
      <c r="E121" s="105" t="s">
        <v>49</v>
      </c>
      <c r="F121" s="105" t="s">
        <v>50</v>
      </c>
      <c r="G121" s="105" t="s">
        <v>91</v>
      </c>
      <c r="H121" s="105" t="s">
        <v>92</v>
      </c>
      <c r="I121" s="105" t="s">
        <v>93</v>
      </c>
      <c r="J121" s="106" t="s">
        <v>85</v>
      </c>
      <c r="K121" s="107" t="s">
        <v>94</v>
      </c>
      <c r="L121" s="103"/>
      <c r="M121" s="52" t="s">
        <v>1</v>
      </c>
      <c r="N121" s="53" t="s">
        <v>32</v>
      </c>
      <c r="O121" s="53" t="s">
        <v>95</v>
      </c>
      <c r="P121" s="53" t="s">
        <v>96</v>
      </c>
      <c r="Q121" s="53" t="s">
        <v>97</v>
      </c>
      <c r="R121" s="53" t="s">
        <v>98</v>
      </c>
      <c r="S121" s="53" t="s">
        <v>99</v>
      </c>
      <c r="T121" s="53" t="s">
        <v>100</v>
      </c>
      <c r="U121" s="54" t="s">
        <v>101</v>
      </c>
    </row>
    <row r="122" spans="2:65" s="1" customFormat="1" ht="22.95" customHeight="1">
      <c r="B122" s="25"/>
      <c r="C122" s="57" t="s">
        <v>86</v>
      </c>
      <c r="J122" s="108">
        <f>BK122</f>
        <v>0</v>
      </c>
      <c r="L122" s="25"/>
      <c r="M122" s="55"/>
      <c r="N122" s="46"/>
      <c r="O122" s="46"/>
      <c r="P122" s="109">
        <f>P123</f>
        <v>166.07463100000001</v>
      </c>
      <c r="Q122" s="46"/>
      <c r="R122" s="109">
        <f>R123</f>
        <v>60.844323899999992</v>
      </c>
      <c r="S122" s="46"/>
      <c r="T122" s="109">
        <f>T123</f>
        <v>0</v>
      </c>
      <c r="U122" s="47"/>
      <c r="AT122" s="13" t="s">
        <v>67</v>
      </c>
      <c r="AU122" s="13" t="s">
        <v>87</v>
      </c>
      <c r="BK122" s="110">
        <f>BK123</f>
        <v>0</v>
      </c>
    </row>
    <row r="123" spans="2:65" s="11" customFormat="1" ht="25.95" customHeight="1">
      <c r="B123" s="111"/>
      <c r="D123" s="112" t="s">
        <v>67</v>
      </c>
      <c r="E123" s="113" t="s">
        <v>102</v>
      </c>
      <c r="F123" s="113" t="s">
        <v>103</v>
      </c>
      <c r="J123" s="114">
        <f>BK123</f>
        <v>0</v>
      </c>
      <c r="L123" s="111"/>
      <c r="M123" s="115"/>
      <c r="N123" s="116"/>
      <c r="O123" s="116"/>
      <c r="P123" s="117">
        <f>P124+P126+P128+P135+P138</f>
        <v>166.07463100000001</v>
      </c>
      <c r="Q123" s="116"/>
      <c r="R123" s="117">
        <f>R124+R126+R128+R135+R138</f>
        <v>60.844323899999992</v>
      </c>
      <c r="S123" s="116"/>
      <c r="T123" s="117">
        <f>T124+T126+T128+T135+T138</f>
        <v>0</v>
      </c>
      <c r="U123" s="118"/>
      <c r="AR123" s="112" t="s">
        <v>11</v>
      </c>
      <c r="AT123" s="119" t="s">
        <v>67</v>
      </c>
      <c r="AU123" s="119" t="s">
        <v>68</v>
      </c>
      <c r="AY123" s="112" t="s">
        <v>104</v>
      </c>
      <c r="BK123" s="120">
        <f>BK124+BK126+BK128+BK135+BK138</f>
        <v>0</v>
      </c>
    </row>
    <row r="124" spans="2:65" s="11" customFormat="1" ht="22.95" customHeight="1">
      <c r="B124" s="111"/>
      <c r="D124" s="112" t="s">
        <v>67</v>
      </c>
      <c r="E124" s="121" t="s">
        <v>11</v>
      </c>
      <c r="F124" s="121" t="s">
        <v>115</v>
      </c>
      <c r="J124" s="122">
        <f>BK124</f>
        <v>0</v>
      </c>
      <c r="L124" s="111"/>
      <c r="M124" s="115"/>
      <c r="N124" s="116"/>
      <c r="O124" s="116"/>
      <c r="P124" s="117">
        <f>P125</f>
        <v>66.750900000000001</v>
      </c>
      <c r="Q124" s="116"/>
      <c r="R124" s="117">
        <f>R125</f>
        <v>0</v>
      </c>
      <c r="S124" s="116"/>
      <c r="T124" s="117">
        <f>T125</f>
        <v>0</v>
      </c>
      <c r="U124" s="118"/>
      <c r="AR124" s="112" t="s">
        <v>11</v>
      </c>
      <c r="AT124" s="119" t="s">
        <v>67</v>
      </c>
      <c r="AU124" s="119" t="s">
        <v>11</v>
      </c>
      <c r="AY124" s="112" t="s">
        <v>104</v>
      </c>
      <c r="BK124" s="120">
        <f>BK125</f>
        <v>0</v>
      </c>
    </row>
    <row r="125" spans="2:65" s="1" customFormat="1" ht="24" customHeight="1">
      <c r="B125" s="123"/>
      <c r="C125" s="124" t="s">
        <v>11</v>
      </c>
      <c r="D125" s="124" t="s">
        <v>105</v>
      </c>
      <c r="E125" s="125" t="s">
        <v>125</v>
      </c>
      <c r="F125" s="126" t="s">
        <v>126</v>
      </c>
      <c r="G125" s="127" t="s">
        <v>106</v>
      </c>
      <c r="H125" s="128">
        <v>44.06</v>
      </c>
      <c r="I125" s="128"/>
      <c r="J125" s="128">
        <f>ROUND(I125*H125,3)</f>
        <v>0</v>
      </c>
      <c r="K125" s="126" t="s">
        <v>120</v>
      </c>
      <c r="L125" s="25"/>
      <c r="M125" s="129" t="s">
        <v>1</v>
      </c>
      <c r="N125" s="130" t="s">
        <v>34</v>
      </c>
      <c r="O125" s="131">
        <v>1.5149999999999999</v>
      </c>
      <c r="P125" s="131">
        <f>O125*H125</f>
        <v>66.750900000000001</v>
      </c>
      <c r="Q125" s="131">
        <v>0</v>
      </c>
      <c r="R125" s="131">
        <f>Q125*H125</f>
        <v>0</v>
      </c>
      <c r="S125" s="131">
        <v>0</v>
      </c>
      <c r="T125" s="131">
        <f>S125*H125</f>
        <v>0</v>
      </c>
      <c r="U125" s="132" t="s">
        <v>1</v>
      </c>
      <c r="AR125" s="133" t="s">
        <v>75</v>
      </c>
      <c r="AT125" s="133" t="s">
        <v>105</v>
      </c>
      <c r="AU125" s="133" t="s">
        <v>74</v>
      </c>
      <c r="AY125" s="13" t="s">
        <v>104</v>
      </c>
      <c r="BE125" s="134">
        <f>IF(N125="základná",J125,0)</f>
        <v>0</v>
      </c>
      <c r="BF125" s="134">
        <f>IF(N125="znížená",J125,0)</f>
        <v>0</v>
      </c>
      <c r="BG125" s="134">
        <f>IF(N125="zákl. prenesená",J125,0)</f>
        <v>0</v>
      </c>
      <c r="BH125" s="134">
        <f>IF(N125="zníž. prenesená",J125,0)</f>
        <v>0</v>
      </c>
      <c r="BI125" s="134">
        <f>IF(N125="nulová",J125,0)</f>
        <v>0</v>
      </c>
      <c r="BJ125" s="13" t="s">
        <v>74</v>
      </c>
      <c r="BK125" s="135">
        <f>ROUND(I125*H125,3)</f>
        <v>0</v>
      </c>
      <c r="BL125" s="13" t="s">
        <v>75</v>
      </c>
      <c r="BM125" s="133" t="s">
        <v>127</v>
      </c>
    </row>
    <row r="126" spans="2:65" s="11" customFormat="1" ht="22.95" customHeight="1">
      <c r="B126" s="111"/>
      <c r="D126" s="112" t="s">
        <v>67</v>
      </c>
      <c r="E126" s="121" t="s">
        <v>75</v>
      </c>
      <c r="F126" s="121" t="s">
        <v>117</v>
      </c>
      <c r="J126" s="122">
        <f>BK126</f>
        <v>0</v>
      </c>
      <c r="L126" s="111"/>
      <c r="M126" s="115"/>
      <c r="N126" s="116"/>
      <c r="O126" s="116"/>
      <c r="P126" s="117">
        <f>P127</f>
        <v>7.7130000000000001</v>
      </c>
      <c r="Q126" s="116"/>
      <c r="R126" s="117">
        <f>R127</f>
        <v>14.305301099999999</v>
      </c>
      <c r="S126" s="116"/>
      <c r="T126" s="117">
        <f>T127</f>
        <v>0</v>
      </c>
      <c r="U126" s="118"/>
      <c r="AR126" s="112" t="s">
        <v>11</v>
      </c>
      <c r="AT126" s="119" t="s">
        <v>67</v>
      </c>
      <c r="AU126" s="119" t="s">
        <v>11</v>
      </c>
      <c r="AY126" s="112" t="s">
        <v>104</v>
      </c>
      <c r="BK126" s="120">
        <f>BK127</f>
        <v>0</v>
      </c>
    </row>
    <row r="127" spans="2:65" s="1" customFormat="1" ht="24" customHeight="1">
      <c r="B127" s="123"/>
      <c r="C127" s="124">
        <v>2</v>
      </c>
      <c r="D127" s="124" t="s">
        <v>105</v>
      </c>
      <c r="E127" s="125" t="s">
        <v>128</v>
      </c>
      <c r="F127" s="126" t="s">
        <v>129</v>
      </c>
      <c r="G127" s="127" t="s">
        <v>108</v>
      </c>
      <c r="H127" s="128">
        <v>77.13</v>
      </c>
      <c r="I127" s="128"/>
      <c r="J127" s="128">
        <f>ROUND(I127*H127,3)</f>
        <v>0</v>
      </c>
      <c r="K127" s="126" t="s">
        <v>120</v>
      </c>
      <c r="L127" s="25"/>
      <c r="M127" s="129" t="s">
        <v>1</v>
      </c>
      <c r="N127" s="130" t="s">
        <v>34</v>
      </c>
      <c r="O127" s="131">
        <v>0.1</v>
      </c>
      <c r="P127" s="131">
        <f>O127*H127</f>
        <v>7.7130000000000001</v>
      </c>
      <c r="Q127" s="131">
        <v>0.18547</v>
      </c>
      <c r="R127" s="131">
        <f>Q127*H127</f>
        <v>14.305301099999999</v>
      </c>
      <c r="S127" s="131">
        <v>0</v>
      </c>
      <c r="T127" s="131">
        <f>S127*H127</f>
        <v>0</v>
      </c>
      <c r="U127" s="132" t="s">
        <v>1</v>
      </c>
      <c r="AR127" s="133" t="s">
        <v>75</v>
      </c>
      <c r="AT127" s="133" t="s">
        <v>105</v>
      </c>
      <c r="AU127" s="133" t="s">
        <v>74</v>
      </c>
      <c r="AY127" s="13" t="s">
        <v>104</v>
      </c>
      <c r="BE127" s="134">
        <f>IF(N127="základná",J127,0)</f>
        <v>0</v>
      </c>
      <c r="BF127" s="134">
        <f>IF(N127="znížená",J127,0)</f>
        <v>0</v>
      </c>
      <c r="BG127" s="134">
        <f>IF(N127="zákl. prenesená",J127,0)</f>
        <v>0</v>
      </c>
      <c r="BH127" s="134">
        <f>IF(N127="zníž. prenesená",J127,0)</f>
        <v>0</v>
      </c>
      <c r="BI127" s="134">
        <f>IF(N127="nulová",J127,0)</f>
        <v>0</v>
      </c>
      <c r="BJ127" s="13" t="s">
        <v>74</v>
      </c>
      <c r="BK127" s="135">
        <f>ROUND(I127*H127,3)</f>
        <v>0</v>
      </c>
      <c r="BL127" s="13" t="s">
        <v>75</v>
      </c>
      <c r="BM127" s="133" t="s">
        <v>130</v>
      </c>
    </row>
    <row r="128" spans="2:65" s="11" customFormat="1" ht="22.95" customHeight="1">
      <c r="B128" s="111"/>
      <c r="D128" s="112" t="s">
        <v>67</v>
      </c>
      <c r="E128" s="121" t="s">
        <v>76</v>
      </c>
      <c r="F128" s="121" t="s">
        <v>118</v>
      </c>
      <c r="J128" s="122">
        <f>BK128</f>
        <v>0</v>
      </c>
      <c r="L128" s="111"/>
      <c r="M128" s="115"/>
      <c r="N128" s="116"/>
      <c r="O128" s="116"/>
      <c r="P128" s="117">
        <f>SUM(P129:P134)</f>
        <v>50.905799999999999</v>
      </c>
      <c r="Q128" s="116"/>
      <c r="R128" s="117">
        <f>SUM(R129:R134)</f>
        <v>35.715959999999995</v>
      </c>
      <c r="S128" s="116"/>
      <c r="T128" s="117">
        <f>SUM(T129:T134)</f>
        <v>0</v>
      </c>
      <c r="U128" s="118"/>
      <c r="AR128" s="112" t="s">
        <v>11</v>
      </c>
      <c r="AT128" s="119" t="s">
        <v>67</v>
      </c>
      <c r="AU128" s="119" t="s">
        <v>11</v>
      </c>
      <c r="AY128" s="112" t="s">
        <v>104</v>
      </c>
      <c r="BK128" s="120">
        <f>SUM(BK129:BK134)</f>
        <v>0</v>
      </c>
    </row>
    <row r="129" spans="2:65" s="1" customFormat="1" ht="24" customHeight="1">
      <c r="B129" s="123"/>
      <c r="C129" s="124">
        <v>3</v>
      </c>
      <c r="D129" s="124" t="s">
        <v>105</v>
      </c>
      <c r="E129" s="125" t="s">
        <v>131</v>
      </c>
      <c r="F129" s="126" t="s">
        <v>132</v>
      </c>
      <c r="G129" s="127" t="s">
        <v>108</v>
      </c>
      <c r="H129" s="128">
        <v>77.13</v>
      </c>
      <c r="I129" s="128"/>
      <c r="J129" s="128">
        <f t="shared" ref="J129:J134" si="0">ROUND(I129*H129,3)</f>
        <v>0</v>
      </c>
      <c r="K129" s="126" t="s">
        <v>120</v>
      </c>
      <c r="L129" s="25"/>
      <c r="M129" s="129" t="s">
        <v>1</v>
      </c>
      <c r="N129" s="130" t="s">
        <v>34</v>
      </c>
      <c r="O129" s="131">
        <v>0.66</v>
      </c>
      <c r="P129" s="131">
        <f t="shared" ref="P129:P134" si="1">O129*H129</f>
        <v>50.905799999999999</v>
      </c>
      <c r="Q129" s="131">
        <v>0.126</v>
      </c>
      <c r="R129" s="131">
        <f t="shared" ref="R129:R134" si="2">Q129*H129</f>
        <v>9.7183799999999998</v>
      </c>
      <c r="S129" s="131">
        <v>0</v>
      </c>
      <c r="T129" s="131">
        <f t="shared" ref="T129:T134" si="3">S129*H129</f>
        <v>0</v>
      </c>
      <c r="U129" s="132" t="s">
        <v>1</v>
      </c>
      <c r="AR129" s="133" t="s">
        <v>75</v>
      </c>
      <c r="AT129" s="133" t="s">
        <v>105</v>
      </c>
      <c r="AU129" s="133" t="s">
        <v>74</v>
      </c>
      <c r="AY129" s="13" t="s">
        <v>104</v>
      </c>
      <c r="BE129" s="134">
        <f t="shared" ref="BE129:BE134" si="4">IF(N129="základná",J129,0)</f>
        <v>0</v>
      </c>
      <c r="BF129" s="134">
        <f t="shared" ref="BF129:BF134" si="5">IF(N129="znížená",J129,0)</f>
        <v>0</v>
      </c>
      <c r="BG129" s="134">
        <f t="shared" ref="BG129:BG134" si="6">IF(N129="zákl. prenesená",J129,0)</f>
        <v>0</v>
      </c>
      <c r="BH129" s="134">
        <f t="shared" ref="BH129:BH134" si="7">IF(N129="zníž. prenesená",J129,0)</f>
        <v>0</v>
      </c>
      <c r="BI129" s="134">
        <f t="shared" ref="BI129:BI134" si="8">IF(N129="nulová",J129,0)</f>
        <v>0</v>
      </c>
      <c r="BJ129" s="13" t="s">
        <v>74</v>
      </c>
      <c r="BK129" s="135">
        <f t="shared" ref="BK129:BK134" si="9">ROUND(I129*H129,3)</f>
        <v>0</v>
      </c>
      <c r="BL129" s="13" t="s">
        <v>75</v>
      </c>
      <c r="BM129" s="133" t="s">
        <v>133</v>
      </c>
    </row>
    <row r="130" spans="2:65" s="148" customFormat="1" ht="16.5" customHeight="1">
      <c r="B130" s="123"/>
      <c r="C130" s="140">
        <v>4</v>
      </c>
      <c r="D130" s="140" t="s">
        <v>116</v>
      </c>
      <c r="E130" s="141" t="s">
        <v>134</v>
      </c>
      <c r="F130" s="142" t="s">
        <v>135</v>
      </c>
      <c r="G130" s="143" t="s">
        <v>108</v>
      </c>
      <c r="H130" s="144">
        <v>84.831000000000003</v>
      </c>
      <c r="I130" s="144"/>
      <c r="J130" s="144">
        <f t="shared" si="0"/>
        <v>0</v>
      </c>
      <c r="K130" s="142" t="s">
        <v>120</v>
      </c>
      <c r="L130" s="145"/>
      <c r="M130" s="146" t="s">
        <v>1</v>
      </c>
      <c r="N130" s="147" t="s">
        <v>34</v>
      </c>
      <c r="O130" s="131">
        <v>0</v>
      </c>
      <c r="P130" s="131">
        <f t="shared" si="1"/>
        <v>0</v>
      </c>
      <c r="Q130" s="131">
        <v>0.18</v>
      </c>
      <c r="R130" s="131">
        <f t="shared" si="2"/>
        <v>15.269579999999999</v>
      </c>
      <c r="S130" s="131">
        <v>0</v>
      </c>
      <c r="T130" s="131">
        <f t="shared" si="3"/>
        <v>0</v>
      </c>
      <c r="U130" s="132" t="s">
        <v>1</v>
      </c>
      <c r="AR130" s="133" t="s">
        <v>107</v>
      </c>
      <c r="AT130" s="133" t="s">
        <v>116</v>
      </c>
      <c r="AU130" s="133" t="s">
        <v>74</v>
      </c>
      <c r="AY130" s="13" t="s">
        <v>104</v>
      </c>
      <c r="BE130" s="134">
        <f t="shared" si="4"/>
        <v>0</v>
      </c>
      <c r="BF130" s="134">
        <f t="shared" si="5"/>
        <v>0</v>
      </c>
      <c r="BG130" s="134">
        <f t="shared" si="6"/>
        <v>0</v>
      </c>
      <c r="BH130" s="134">
        <f t="shared" si="7"/>
        <v>0</v>
      </c>
      <c r="BI130" s="134">
        <f t="shared" si="8"/>
        <v>0</v>
      </c>
      <c r="BJ130" s="13" t="s">
        <v>74</v>
      </c>
      <c r="BK130" s="135">
        <f t="shared" si="9"/>
        <v>0</v>
      </c>
      <c r="BL130" s="13" t="s">
        <v>75</v>
      </c>
      <c r="BM130" s="133" t="s">
        <v>136</v>
      </c>
    </row>
    <row r="131" spans="2:65" s="154" customFormat="1" ht="34.5" customHeight="1">
      <c r="B131" s="151"/>
      <c r="C131" s="152">
        <v>5</v>
      </c>
      <c r="D131" s="152" t="s">
        <v>116</v>
      </c>
      <c r="E131" s="153" t="s">
        <v>145</v>
      </c>
      <c r="F131" s="159" t="s">
        <v>147</v>
      </c>
      <c r="G131" s="160" t="s">
        <v>146</v>
      </c>
      <c r="H131" s="161">
        <v>28</v>
      </c>
      <c r="I131" s="161"/>
      <c r="J131" s="161">
        <f t="shared" si="0"/>
        <v>0</v>
      </c>
      <c r="K131" s="159" t="s">
        <v>120</v>
      </c>
      <c r="L131" s="162"/>
      <c r="M131" s="163" t="s">
        <v>1</v>
      </c>
      <c r="N131" s="164" t="s">
        <v>34</v>
      </c>
      <c r="O131" s="165">
        <v>0</v>
      </c>
      <c r="P131" s="165">
        <f t="shared" si="1"/>
        <v>0</v>
      </c>
      <c r="Q131" s="165">
        <v>0.18</v>
      </c>
      <c r="R131" s="165">
        <f t="shared" si="2"/>
        <v>5.04</v>
      </c>
      <c r="S131" s="165">
        <v>0</v>
      </c>
      <c r="T131" s="165">
        <f t="shared" si="3"/>
        <v>0</v>
      </c>
      <c r="U131" s="166" t="s">
        <v>1</v>
      </c>
      <c r="AR131" s="155" t="s">
        <v>107</v>
      </c>
      <c r="AT131" s="155" t="s">
        <v>116</v>
      </c>
      <c r="AU131" s="155" t="s">
        <v>74</v>
      </c>
      <c r="AY131" s="156" t="s">
        <v>104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56" t="s">
        <v>74</v>
      </c>
      <c r="BK131" s="158">
        <f t="shared" si="9"/>
        <v>0</v>
      </c>
      <c r="BL131" s="156" t="s">
        <v>75</v>
      </c>
      <c r="BM131" s="155" t="s">
        <v>136</v>
      </c>
    </row>
    <row r="132" spans="2:65" s="148" customFormat="1" ht="16.5" customHeight="1">
      <c r="B132" s="123"/>
      <c r="C132" s="140">
        <v>6</v>
      </c>
      <c r="D132" s="140" t="s">
        <v>116</v>
      </c>
      <c r="E132" s="167" t="s">
        <v>148</v>
      </c>
      <c r="F132" s="149" t="s">
        <v>149</v>
      </c>
      <c r="G132" s="150" t="s">
        <v>146</v>
      </c>
      <c r="H132" s="144">
        <v>29</v>
      </c>
      <c r="I132" s="144"/>
      <c r="J132" s="144">
        <f t="shared" si="0"/>
        <v>0</v>
      </c>
      <c r="K132" s="142" t="s">
        <v>120</v>
      </c>
      <c r="L132" s="145"/>
      <c r="M132" s="146" t="s">
        <v>1</v>
      </c>
      <c r="N132" s="147" t="s">
        <v>34</v>
      </c>
      <c r="O132" s="131">
        <v>0</v>
      </c>
      <c r="P132" s="131">
        <f t="shared" si="1"/>
        <v>0</v>
      </c>
      <c r="Q132" s="131">
        <v>0.18</v>
      </c>
      <c r="R132" s="131">
        <f t="shared" si="2"/>
        <v>5.22</v>
      </c>
      <c r="S132" s="131">
        <v>0</v>
      </c>
      <c r="T132" s="131">
        <f t="shared" si="3"/>
        <v>0</v>
      </c>
      <c r="U132" s="132" t="s">
        <v>1</v>
      </c>
      <c r="AR132" s="133" t="s">
        <v>107</v>
      </c>
      <c r="AT132" s="133" t="s">
        <v>116</v>
      </c>
      <c r="AU132" s="133" t="s">
        <v>74</v>
      </c>
      <c r="AY132" s="13" t="s">
        <v>104</v>
      </c>
      <c r="BE132" s="134">
        <f t="shared" si="4"/>
        <v>0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74</v>
      </c>
      <c r="BK132" s="135">
        <f t="shared" si="9"/>
        <v>0</v>
      </c>
      <c r="BL132" s="13" t="s">
        <v>75</v>
      </c>
      <c r="BM132" s="133" t="s">
        <v>136</v>
      </c>
    </row>
    <row r="133" spans="2:65" s="154" customFormat="1" ht="34.5" customHeight="1">
      <c r="B133" s="151"/>
      <c r="C133" s="124">
        <v>7</v>
      </c>
      <c r="D133" s="152" t="s">
        <v>116</v>
      </c>
      <c r="E133" s="153" t="s">
        <v>150</v>
      </c>
      <c r="F133" s="159" t="s">
        <v>153</v>
      </c>
      <c r="G133" s="160" t="s">
        <v>146</v>
      </c>
      <c r="H133" s="161">
        <v>1.6</v>
      </c>
      <c r="I133" s="161"/>
      <c r="J133" s="161">
        <f t="shared" si="0"/>
        <v>0</v>
      </c>
      <c r="K133" s="159" t="s">
        <v>120</v>
      </c>
      <c r="L133" s="162"/>
      <c r="M133" s="163" t="s">
        <v>1</v>
      </c>
      <c r="N133" s="164" t="s">
        <v>34</v>
      </c>
      <c r="O133" s="165">
        <v>0</v>
      </c>
      <c r="P133" s="165">
        <f t="shared" si="1"/>
        <v>0</v>
      </c>
      <c r="Q133" s="165">
        <v>0.18</v>
      </c>
      <c r="R133" s="165">
        <f t="shared" si="2"/>
        <v>0.28799999999999998</v>
      </c>
      <c r="S133" s="165">
        <v>0</v>
      </c>
      <c r="T133" s="165">
        <f t="shared" si="3"/>
        <v>0</v>
      </c>
      <c r="U133" s="166" t="s">
        <v>1</v>
      </c>
      <c r="AR133" s="155" t="s">
        <v>107</v>
      </c>
      <c r="AT133" s="155" t="s">
        <v>116</v>
      </c>
      <c r="AU133" s="155" t="s">
        <v>74</v>
      </c>
      <c r="AY133" s="156" t="s">
        <v>104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56" t="s">
        <v>74</v>
      </c>
      <c r="BK133" s="158">
        <f t="shared" si="9"/>
        <v>0</v>
      </c>
      <c r="BL133" s="156" t="s">
        <v>75</v>
      </c>
      <c r="BM133" s="155" t="s">
        <v>136</v>
      </c>
    </row>
    <row r="134" spans="2:65" s="1" customFormat="1" ht="36" customHeight="1">
      <c r="B134" s="123"/>
      <c r="C134" s="140">
        <v>8</v>
      </c>
      <c r="D134" s="140" t="s">
        <v>116</v>
      </c>
      <c r="E134" s="167" t="s">
        <v>151</v>
      </c>
      <c r="F134" s="149" t="s">
        <v>154</v>
      </c>
      <c r="G134" s="150" t="s">
        <v>152</v>
      </c>
      <c r="H134" s="144">
        <v>1</v>
      </c>
      <c r="I134" s="144"/>
      <c r="J134" s="144">
        <f t="shared" si="0"/>
        <v>0</v>
      </c>
      <c r="K134" s="142" t="s">
        <v>120</v>
      </c>
      <c r="L134" s="145"/>
      <c r="M134" s="146" t="s">
        <v>1</v>
      </c>
      <c r="N134" s="147" t="s">
        <v>34</v>
      </c>
      <c r="O134" s="131">
        <v>0</v>
      </c>
      <c r="P134" s="131">
        <f t="shared" si="1"/>
        <v>0</v>
      </c>
      <c r="Q134" s="131">
        <v>0.18</v>
      </c>
      <c r="R134" s="131">
        <f t="shared" si="2"/>
        <v>0.18</v>
      </c>
      <c r="S134" s="131">
        <v>0</v>
      </c>
      <c r="T134" s="131">
        <f t="shared" si="3"/>
        <v>0</v>
      </c>
      <c r="U134" s="132" t="s">
        <v>1</v>
      </c>
      <c r="AR134" s="133" t="s">
        <v>107</v>
      </c>
      <c r="AT134" s="133" t="s">
        <v>116</v>
      </c>
      <c r="AU134" s="133" t="s">
        <v>74</v>
      </c>
      <c r="AY134" s="13" t="s">
        <v>104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74</v>
      </c>
      <c r="BK134" s="135">
        <f t="shared" si="9"/>
        <v>0</v>
      </c>
      <c r="BL134" s="13" t="s">
        <v>75</v>
      </c>
      <c r="BM134" s="133" t="s">
        <v>136</v>
      </c>
    </row>
    <row r="135" spans="2:65" s="11" customFormat="1" ht="22.95" customHeight="1">
      <c r="B135" s="111"/>
      <c r="D135" s="112" t="s">
        <v>67</v>
      </c>
      <c r="E135" s="121" t="s">
        <v>77</v>
      </c>
      <c r="F135" s="168" t="s">
        <v>119</v>
      </c>
      <c r="J135" s="122">
        <f>BK135</f>
        <v>0</v>
      </c>
      <c r="L135" s="111"/>
      <c r="M135" s="115"/>
      <c r="N135" s="116"/>
      <c r="O135" s="116"/>
      <c r="P135" s="117">
        <f>SUM(P136:P137)</f>
        <v>21.009343000000001</v>
      </c>
      <c r="Q135" s="116"/>
      <c r="R135" s="117">
        <f>SUM(R136:R137)</f>
        <v>10.823062799999999</v>
      </c>
      <c r="S135" s="116"/>
      <c r="T135" s="117">
        <f>SUM(T136:T137)</f>
        <v>0</v>
      </c>
      <c r="U135" s="118"/>
      <c r="AR135" s="112" t="s">
        <v>11</v>
      </c>
      <c r="AT135" s="119" t="s">
        <v>67</v>
      </c>
      <c r="AU135" s="119" t="s">
        <v>11</v>
      </c>
      <c r="AY135" s="112" t="s">
        <v>104</v>
      </c>
      <c r="BK135" s="120">
        <f>SUM(BK136:BK137)</f>
        <v>0</v>
      </c>
    </row>
    <row r="136" spans="2:65" s="1" customFormat="1" ht="36" customHeight="1">
      <c r="B136" s="123"/>
      <c r="C136" s="124">
        <v>9</v>
      </c>
      <c r="D136" s="124" t="s">
        <v>105</v>
      </c>
      <c r="E136" s="125" t="s">
        <v>140</v>
      </c>
      <c r="F136" s="126" t="s">
        <v>141</v>
      </c>
      <c r="G136" s="127" t="s">
        <v>108</v>
      </c>
      <c r="H136" s="128">
        <v>42.64</v>
      </c>
      <c r="I136" s="128"/>
      <c r="J136" s="128">
        <f>ROUND(I136*H136,3)</f>
        <v>0</v>
      </c>
      <c r="K136" s="126" t="s">
        <v>120</v>
      </c>
      <c r="L136" s="25"/>
      <c r="M136" s="129" t="s">
        <v>1</v>
      </c>
      <c r="N136" s="130" t="s">
        <v>34</v>
      </c>
      <c r="O136" s="131">
        <v>4.054E-2</v>
      </c>
      <c r="P136" s="131">
        <f>O136*H136</f>
        <v>1.7286256</v>
      </c>
      <c r="Q136" s="131">
        <v>3.5200000000000001E-3</v>
      </c>
      <c r="R136" s="131">
        <f>Q136*H136</f>
        <v>0.1500928</v>
      </c>
      <c r="S136" s="131">
        <v>0</v>
      </c>
      <c r="T136" s="131">
        <f>S136*H136</f>
        <v>0</v>
      </c>
      <c r="U136" s="132" t="s">
        <v>1</v>
      </c>
      <c r="AR136" s="133" t="s">
        <v>75</v>
      </c>
      <c r="AT136" s="133" t="s">
        <v>105</v>
      </c>
      <c r="AU136" s="133" t="s">
        <v>74</v>
      </c>
      <c r="AY136" s="13" t="s">
        <v>104</v>
      </c>
      <c r="BE136" s="134">
        <f>IF(N136="základná",J136,0)</f>
        <v>0</v>
      </c>
      <c r="BF136" s="134">
        <f>IF(N136="znížená",J136,0)</f>
        <v>0</v>
      </c>
      <c r="BG136" s="134">
        <f>IF(N136="zákl. prenesená",J136,0)</f>
        <v>0</v>
      </c>
      <c r="BH136" s="134">
        <f>IF(N136="zníž. prenesená",J136,0)</f>
        <v>0</v>
      </c>
      <c r="BI136" s="134">
        <f>IF(N136="nulová",J136,0)</f>
        <v>0</v>
      </c>
      <c r="BJ136" s="13" t="s">
        <v>74</v>
      </c>
      <c r="BK136" s="135">
        <f>ROUND(I136*H136,3)</f>
        <v>0</v>
      </c>
      <c r="BL136" s="13" t="s">
        <v>75</v>
      </c>
      <c r="BM136" s="133" t="s">
        <v>142</v>
      </c>
    </row>
    <row r="137" spans="2:65" s="1" customFormat="1" ht="24" customHeight="1">
      <c r="B137" s="123"/>
      <c r="C137" s="124">
        <v>10</v>
      </c>
      <c r="D137" s="124" t="s">
        <v>105</v>
      </c>
      <c r="E137" s="125" t="s">
        <v>137</v>
      </c>
      <c r="F137" s="126" t="s">
        <v>143</v>
      </c>
      <c r="G137" s="127" t="s">
        <v>106</v>
      </c>
      <c r="H137" s="128">
        <v>5.81</v>
      </c>
      <c r="I137" s="128"/>
      <c r="J137" s="128">
        <f>ROUND(I137*H137,3)</f>
        <v>0</v>
      </c>
      <c r="K137" s="126" t="s">
        <v>120</v>
      </c>
      <c r="L137" s="25"/>
      <c r="M137" s="129" t="s">
        <v>1</v>
      </c>
      <c r="N137" s="130" t="s">
        <v>34</v>
      </c>
      <c r="O137" s="131">
        <v>3.31854</v>
      </c>
      <c r="P137" s="131">
        <f>O137*H137</f>
        <v>19.2807174</v>
      </c>
      <c r="Q137" s="131">
        <v>1.837</v>
      </c>
      <c r="R137" s="131">
        <f>Q137*H137</f>
        <v>10.672969999999999</v>
      </c>
      <c r="S137" s="131">
        <v>0</v>
      </c>
      <c r="T137" s="131">
        <f>S137*H137</f>
        <v>0</v>
      </c>
      <c r="U137" s="132" t="s">
        <v>1</v>
      </c>
      <c r="AR137" s="133" t="s">
        <v>75</v>
      </c>
      <c r="AT137" s="133" t="s">
        <v>105</v>
      </c>
      <c r="AU137" s="133" t="s">
        <v>74</v>
      </c>
      <c r="AY137" s="13" t="s">
        <v>104</v>
      </c>
      <c r="BE137" s="134">
        <f>IF(N137="základná",J137,0)</f>
        <v>0</v>
      </c>
      <c r="BF137" s="134">
        <f>IF(N137="znížená",J137,0)</f>
        <v>0</v>
      </c>
      <c r="BG137" s="134">
        <f>IF(N137="zákl. prenesená",J137,0)</f>
        <v>0</v>
      </c>
      <c r="BH137" s="134">
        <f>IF(N137="zníž. prenesená",J137,0)</f>
        <v>0</v>
      </c>
      <c r="BI137" s="134">
        <f>IF(N137="nulová",J137,0)</f>
        <v>0</v>
      </c>
      <c r="BJ137" s="13" t="s">
        <v>74</v>
      </c>
      <c r="BK137" s="135">
        <f>ROUND(I137*H137,3)</f>
        <v>0</v>
      </c>
      <c r="BL137" s="13" t="s">
        <v>75</v>
      </c>
      <c r="BM137" s="133" t="s">
        <v>138</v>
      </c>
    </row>
    <row r="138" spans="2:65" s="11" customFormat="1" ht="22.95" customHeight="1">
      <c r="B138" s="111"/>
      <c r="D138" s="112" t="s">
        <v>67</v>
      </c>
      <c r="E138" s="121" t="s">
        <v>121</v>
      </c>
      <c r="F138" s="121" t="s">
        <v>122</v>
      </c>
      <c r="J138" s="122">
        <f>BK138</f>
        <v>0</v>
      </c>
      <c r="L138" s="111"/>
      <c r="M138" s="115"/>
      <c r="N138" s="116"/>
      <c r="O138" s="116"/>
      <c r="P138" s="117">
        <f>P139</f>
        <v>19.695588000000001</v>
      </c>
      <c r="Q138" s="116"/>
      <c r="R138" s="117">
        <f>R139</f>
        <v>0</v>
      </c>
      <c r="S138" s="116"/>
      <c r="T138" s="117">
        <f>T139</f>
        <v>0</v>
      </c>
      <c r="U138" s="118"/>
      <c r="AR138" s="112" t="s">
        <v>11</v>
      </c>
      <c r="AT138" s="119" t="s">
        <v>67</v>
      </c>
      <c r="AU138" s="119" t="s">
        <v>11</v>
      </c>
      <c r="AY138" s="112" t="s">
        <v>104</v>
      </c>
      <c r="BK138" s="120">
        <f>BK139</f>
        <v>0</v>
      </c>
    </row>
    <row r="139" spans="2:65" s="1" customFormat="1" ht="24" customHeight="1">
      <c r="B139" s="123"/>
      <c r="C139" s="124">
        <v>11</v>
      </c>
      <c r="D139" s="124" t="s">
        <v>105</v>
      </c>
      <c r="E139" s="125" t="s">
        <v>123</v>
      </c>
      <c r="F139" s="126" t="s">
        <v>124</v>
      </c>
      <c r="G139" s="127" t="s">
        <v>109</v>
      </c>
      <c r="H139" s="128">
        <v>50.116</v>
      </c>
      <c r="I139" s="128"/>
      <c r="J139" s="128">
        <f>ROUND(I139*H139,3)</f>
        <v>0</v>
      </c>
      <c r="K139" s="126" t="s">
        <v>120</v>
      </c>
      <c r="L139" s="25"/>
      <c r="M139" s="136" t="s">
        <v>1</v>
      </c>
      <c r="N139" s="137" t="s">
        <v>34</v>
      </c>
      <c r="O139" s="138">
        <v>0.39300000000000002</v>
      </c>
      <c r="P139" s="138">
        <f>O139*H139</f>
        <v>19.695588000000001</v>
      </c>
      <c r="Q139" s="138">
        <v>0</v>
      </c>
      <c r="R139" s="138">
        <f>Q139*H139</f>
        <v>0</v>
      </c>
      <c r="S139" s="138">
        <v>0</v>
      </c>
      <c r="T139" s="138">
        <f>S139*H139</f>
        <v>0</v>
      </c>
      <c r="U139" s="139" t="s">
        <v>1</v>
      </c>
      <c r="AR139" s="133" t="s">
        <v>75</v>
      </c>
      <c r="AT139" s="133" t="s">
        <v>105</v>
      </c>
      <c r="AU139" s="133" t="s">
        <v>74</v>
      </c>
      <c r="AY139" s="13" t="s">
        <v>104</v>
      </c>
      <c r="BE139" s="134">
        <f>IF(N139="základná",J139,0)</f>
        <v>0</v>
      </c>
      <c r="BF139" s="134">
        <f>IF(N139="znížená",J139,0)</f>
        <v>0</v>
      </c>
      <c r="BG139" s="134">
        <f>IF(N139="zákl. prenesená",J139,0)</f>
        <v>0</v>
      </c>
      <c r="BH139" s="134">
        <f>IF(N139="zníž. prenesená",J139,0)</f>
        <v>0</v>
      </c>
      <c r="BI139" s="134">
        <f>IF(N139="nulová",J139,0)</f>
        <v>0</v>
      </c>
      <c r="BJ139" s="13" t="s">
        <v>74</v>
      </c>
      <c r="BK139" s="135">
        <f>ROUND(I139*H139,3)</f>
        <v>0</v>
      </c>
      <c r="BL139" s="13" t="s">
        <v>75</v>
      </c>
      <c r="BM139" s="133" t="s">
        <v>144</v>
      </c>
    </row>
    <row r="140" spans="2:65" s="1" customFormat="1" ht="6.9" customHeight="1"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25"/>
    </row>
  </sheetData>
  <autoFilter ref="C121:K13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7 - SO 06 Spevnena plocha...</vt:lpstr>
      <vt:lpstr>'7 - SO 06 Spevnena plocha...'!Názvy_tlače</vt:lpstr>
      <vt:lpstr>'Rekapitulácia stavby'!Názvy_tlače</vt:lpstr>
      <vt:lpstr>'7 - SO 06 Spevnena plocha...'!Oblasť_tlače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2021-06-29T07:29:40Z</cp:lastPrinted>
  <dcterms:created xsi:type="dcterms:W3CDTF">2021-01-26T16:12:47Z</dcterms:created>
  <dcterms:modified xsi:type="dcterms:W3CDTF">2021-07-29T13:20:42Z</dcterms:modified>
</cp:coreProperties>
</file>