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6" tabRatio="500"/>
  </bookViews>
  <sheets>
    <sheet name="Rekapitulácia stavby" sheetId="1" r:id="rId1"/>
    <sheet name="3 - SO 02 - zhromazdovaci..." sheetId="2" r:id="rId2"/>
  </sheets>
  <definedNames>
    <definedName name="_xlnm._FilterDatabase" localSheetId="1" hidden="1">'3 - SO 02 - zhromazdovaci...'!$C$117:$K$147</definedName>
    <definedName name="_xlnm.Print_Titles" localSheetId="1">'3 - SO 02 - zhromazdovaci...'!$117:$117</definedName>
    <definedName name="_xlnm.Print_Titles" localSheetId="0">'Rekapitulácia stavby'!$92:$92</definedName>
    <definedName name="_xlnm.Print_Area" localSheetId="1">'3 - SO 02 - zhromazdovaci...'!$C$4:$J$72,'3 - SO 02 - zhromazdovaci...'!$C$105:$K$147</definedName>
    <definedName name="_xlnm.Print_Area" localSheetId="0">'Rekapitulácia stavby'!$D$4:$AO$76,'Rekapitulácia stavby'!$C$82:$AQ$96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52" i="2"/>
  <c r="J151"/>
  <c r="J150"/>
  <c r="BK149"/>
  <c r="T149"/>
  <c r="T148" s="1"/>
  <c r="R149"/>
  <c r="P149"/>
  <c r="P148" s="1"/>
  <c r="J149"/>
  <c r="J148" s="1"/>
  <c r="BK148"/>
  <c r="R148"/>
  <c r="BK147"/>
  <c r="BI147"/>
  <c r="BH147"/>
  <c r="BG147"/>
  <c r="BF147"/>
  <c r="BE147"/>
  <c r="T147"/>
  <c r="R147"/>
  <c r="P147"/>
  <c r="P146" s="1"/>
  <c r="J147"/>
  <c r="BK146"/>
  <c r="J146" s="1"/>
  <c r="J98" s="1"/>
  <c r="T146"/>
  <c r="R146"/>
  <c r="BK145"/>
  <c r="BI145"/>
  <c r="BH145"/>
  <c r="BG145"/>
  <c r="BF145"/>
  <c r="BE145"/>
  <c r="T145"/>
  <c r="R145"/>
  <c r="P145"/>
  <c r="J145"/>
  <c r="BK144"/>
  <c r="BI144"/>
  <c r="BH144"/>
  <c r="BG144"/>
  <c r="BE144"/>
  <c r="T144"/>
  <c r="R144"/>
  <c r="P144"/>
  <c r="J144"/>
  <c r="BF144" s="1"/>
  <c r="BK143"/>
  <c r="BI143"/>
  <c r="BH143"/>
  <c r="BG143"/>
  <c r="BF143"/>
  <c r="BE143"/>
  <c r="T143"/>
  <c r="R143"/>
  <c r="P143"/>
  <c r="J143"/>
  <c r="BK142"/>
  <c r="BI142"/>
  <c r="BH142"/>
  <c r="BG142"/>
  <c r="BF142"/>
  <c r="BE142"/>
  <c r="T142"/>
  <c r="R142"/>
  <c r="P142"/>
  <c r="J142"/>
  <c r="BK141"/>
  <c r="BI141"/>
  <c r="BH141"/>
  <c r="BG141"/>
  <c r="BE141"/>
  <c r="T141"/>
  <c r="R141"/>
  <c r="P141"/>
  <c r="J141"/>
  <c r="BF141" s="1"/>
  <c r="BK140"/>
  <c r="BI140"/>
  <c r="BH140"/>
  <c r="BG140"/>
  <c r="BF140"/>
  <c r="BE140"/>
  <c r="T140"/>
  <c r="R140"/>
  <c r="P140"/>
  <c r="J140"/>
  <c r="BK139"/>
  <c r="BK138" s="1"/>
  <c r="J138" s="1"/>
  <c r="J97" s="1"/>
  <c r="BI139"/>
  <c r="BH139"/>
  <c r="BG139"/>
  <c r="BE139"/>
  <c r="T139"/>
  <c r="T138" s="1"/>
  <c r="R139"/>
  <c r="P139"/>
  <c r="J139"/>
  <c r="BF139" s="1"/>
  <c r="R138"/>
  <c r="P138"/>
  <c r="BK137"/>
  <c r="BI137"/>
  <c r="BH137"/>
  <c r="BG137"/>
  <c r="BE137"/>
  <c r="T137"/>
  <c r="R137"/>
  <c r="P137"/>
  <c r="J137"/>
  <c r="BF137" s="1"/>
  <c r="BK136"/>
  <c r="BI136"/>
  <c r="BH136"/>
  <c r="BG136"/>
  <c r="BF136"/>
  <c r="BE136"/>
  <c r="T136"/>
  <c r="R136"/>
  <c r="P136"/>
  <c r="J136"/>
  <c r="BK135"/>
  <c r="J135" s="1"/>
  <c r="J96" s="1"/>
  <c r="T135"/>
  <c r="R135"/>
  <c r="P135"/>
  <c r="BK134"/>
  <c r="BI134"/>
  <c r="BH134"/>
  <c r="BG134"/>
  <c r="BE134"/>
  <c r="T134"/>
  <c r="R134"/>
  <c r="P134"/>
  <c r="J134"/>
  <c r="BF134" s="1"/>
  <c r="BK133"/>
  <c r="BI133"/>
  <c r="F37" s="1"/>
  <c r="BD95" i="1" s="1"/>
  <c r="BD94" s="1"/>
  <c r="W33" s="1"/>
  <c r="BH133" i="2"/>
  <c r="BG133"/>
  <c r="BE133"/>
  <c r="T133"/>
  <c r="R133"/>
  <c r="R132" s="1"/>
  <c r="P133"/>
  <c r="J133"/>
  <c r="BF133" s="1"/>
  <c r="BK132"/>
  <c r="J132" s="1"/>
  <c r="J95" s="1"/>
  <c r="T132"/>
  <c r="P132"/>
  <c r="J128"/>
  <c r="J127"/>
  <c r="J126"/>
  <c r="J125"/>
  <c r="J124"/>
  <c r="J123"/>
  <c r="BK122"/>
  <c r="BI122"/>
  <c r="BH122"/>
  <c r="BG122"/>
  <c r="BF122"/>
  <c r="BE122"/>
  <c r="T122"/>
  <c r="R122"/>
  <c r="P122"/>
  <c r="J122"/>
  <c r="BK121"/>
  <c r="BK120" s="1"/>
  <c r="BI121"/>
  <c r="BH121"/>
  <c r="BG121"/>
  <c r="BE121"/>
  <c r="T121"/>
  <c r="T120" s="1"/>
  <c r="T119" s="1"/>
  <c r="T118" s="1"/>
  <c r="R121"/>
  <c r="P121"/>
  <c r="P120" s="1"/>
  <c r="P119" s="1"/>
  <c r="P118" s="1"/>
  <c r="AU95" i="1" s="1"/>
  <c r="AU94" s="1"/>
  <c r="J121" i="2"/>
  <c r="BF121" s="1"/>
  <c r="R120"/>
  <c r="R119" s="1"/>
  <c r="R118" s="1"/>
  <c r="F112"/>
  <c r="E110"/>
  <c r="F85"/>
  <c r="E83"/>
  <c r="J37"/>
  <c r="J36"/>
  <c r="F36"/>
  <c r="J35"/>
  <c r="F35"/>
  <c r="J33"/>
  <c r="F33"/>
  <c r="J24"/>
  <c r="E24"/>
  <c r="J88" s="1"/>
  <c r="J23"/>
  <c r="J21"/>
  <c r="E21"/>
  <c r="J114" s="1"/>
  <c r="J20"/>
  <c r="J18"/>
  <c r="E18"/>
  <c r="F115" s="1"/>
  <c r="J17"/>
  <c r="J15"/>
  <c r="E15"/>
  <c r="F114" s="1"/>
  <c r="J14"/>
  <c r="J12"/>
  <c r="J85" s="1"/>
  <c r="E7"/>
  <c r="E108" s="1"/>
  <c r="BC95" i="1"/>
  <c r="BB95"/>
  <c r="BB94" s="1"/>
  <c r="AZ95"/>
  <c r="AY95"/>
  <c r="AX95"/>
  <c r="AV95"/>
  <c r="BC94"/>
  <c r="W32" s="1"/>
  <c r="AZ94"/>
  <c r="W29" s="1"/>
  <c r="AS94"/>
  <c r="AM90"/>
  <c r="L90"/>
  <c r="AM89"/>
  <c r="L89"/>
  <c r="AM87"/>
  <c r="L87"/>
  <c r="L85"/>
  <c r="L84"/>
  <c r="W31" l="1"/>
  <c r="AX94"/>
  <c r="BK119" i="2"/>
  <c r="J120"/>
  <c r="J94" s="1"/>
  <c r="F34"/>
  <c r="BA95" i="1" s="1"/>
  <c r="BA94" s="1"/>
  <c r="J34" i="2"/>
  <c r="AW95" i="1" s="1"/>
  <c r="AT95" s="1"/>
  <c r="AV94"/>
  <c r="E81" i="2"/>
  <c r="F88"/>
  <c r="J112"/>
  <c r="J87"/>
  <c r="F87"/>
  <c r="J115"/>
  <c r="AY94" i="1"/>
  <c r="AT94" l="1"/>
  <c r="AK29"/>
  <c r="BK118" i="2"/>
  <c r="J118" s="1"/>
  <c r="J119"/>
  <c r="J93" s="1"/>
  <c r="AW94" i="1"/>
  <c r="AK30" s="1"/>
  <c r="W30"/>
  <c r="J92" i="2" l="1"/>
  <c r="J30"/>
  <c r="AG95" i="1" l="1"/>
  <c r="J39" i="2"/>
  <c r="AG94" i="1" l="1"/>
  <c r="AN95"/>
  <c r="AN94" l="1"/>
  <c r="AK26"/>
  <c r="AK35" s="1"/>
</calcChain>
</file>

<file path=xl/sharedStrings.xml><?xml version="1.0" encoding="utf-8"?>
<sst xmlns="http://schemas.openxmlformats.org/spreadsheetml/2006/main" count="525" uniqueCount="200">
  <si>
    <t>Export Komplet</t>
  </si>
  <si>
    <t>2.0</t>
  </si>
  <si>
    <t>False</t>
  </si>
  <si>
    <t>{81d7c9ea-1389-4bef-9975-92b56cebd715}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</si>
  <si>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</si>
  <si>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</si>
  <si>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</si>
  <si>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</si>
  <si>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</si>
  <si>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</si>
  <si>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1</t>
  </si>
  <si>
    <t>Stavba:</t>
  </si>
  <si>
    <t>SOŠ Tornaľa - modernizácia odborného vzdelávania - budova SOŠ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</si>
  <si>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</si>
  <si>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</si>
  <si>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</si>
  <si>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</si>
  <si>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</si>
  <si>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</si>
  <si>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</si>
  <si>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</si>
  <si>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</si>
  <si>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</si>
  <si>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</si>
  <si>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</si>
  <si>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</si>
  <si>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</si>
  <si>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</si>
  <si>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</si>
  <si>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</si>
  <si>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</si>
  <si>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</si>
  <si>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</si>
  <si>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</si>
  <si>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</si>
  <si>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</si>
  <si>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</si>
  <si>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</si>
  <si>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</si>
  <si>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</si>
  <si>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</si>
  <si>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</si>
  <si>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</si>
  <si>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</si>
  <si>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</si>
  <si>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</si>
  <si>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</si>
  <si>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</si>
  <si>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</si>
  <si>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</si>
  <si>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</si>
  <si>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</si>
  <si>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</si>
  <si>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Ostat._x005F_x000D_
náklady [EUR]</t>
  </si>
  <si>
    <t>DPH [EUR]</t>
  </si>
  <si>
    <t>Normohodiny [h]</t>
  </si>
  <si>
    <t>DPH základná [EUR]</t>
  </si>
  <si>
    <t>DPH znížená [EUR]</t>
  </si>
  <si>
    <t>DPH základná prenesená_x005F_x000D_
[EUR]</t>
  </si>
  <si>
    <t>DPH znížená prenesená_x005F_x000D_
[EUR]</t>
  </si>
  <si>
    <t>Základňa_x005F_x000D_
DPH základná</t>
  </si>
  <si>
    <t>Základňa_x005F_x000D_
DPH znížená</t>
  </si>
  <si>
    <t>Základňa_x005F_x000D_
DPH zákl. prenesená</t>
  </si>
  <si>
    <t>Základňa_x005F_x000D_
DPH zníž. prenesená</t>
  </si>
  <si>
    <t>Základňa_x005F_x000D_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</si>
  <si>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</si>
  <si>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</si>
  <si>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</si>
  <si>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</si>
  <si>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</si>
  <si>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</si>
  <si>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</si>
  <si>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3</t>
  </si>
  <si>
    <t>SO 02 - zhromazdovacia plocha - chodnik</t>
  </si>
  <si>
    <t>STA</t>
  </si>
  <si>
    <t>{4d0cf344-e08c-4c43-bcba-d560cbaff52b}</t>
  </si>
  <si>
    <t>KRYCÍ LIST ROZPOČTU</t>
  </si>
  <si>
    <t>Objekt:</t>
  </si>
  <si>
    <t>3 - SO 02 - zhromazdovacia plocha - chodnik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</si>
  <si>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</si>
  <si>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</si>
  <si>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</si>
  <si>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</si>
  <si>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</si>
  <si>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</si>
  <si>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</si>
  <si>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</si>
  <si>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</si>
  <si>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</si>
  <si>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</si>
  <si>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</si>
  <si>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</si>
  <si>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</si>
  <si>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</si>
  <si>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</si>
  <si>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</si>
  <si>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</si>
  <si>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</si>
  <si>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</si>
  <si>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</si>
  <si>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</si>
  <si>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</si>
  <si>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</si>
  <si>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HSV</t>
  </si>
  <si>
    <t>Práce a dodávky HSV</t>
  </si>
  <si>
    <t>ROZPOCET</t>
  </si>
  <si>
    <t>Zemné práce</t>
  </si>
  <si>
    <t>K</t>
  </si>
  <si>
    <t>113107141</t>
  </si>
  <si>
    <t>Odstránenie krytu o ploche do 200 m2 z asfaltu, hr. vrstvy do 50 mm,  -0,09800t</t>
  </si>
  <si>
    <t>m2</t>
  </si>
  <si>
    <t>CS CENEKON 2019 01</t>
  </si>
  <si>
    <t>4</t>
  </si>
  <si>
    <t>2</t>
  </si>
  <si>
    <t>1339171906</t>
  </si>
  <si>
    <t>132201101.S</t>
  </si>
  <si>
    <t>Výkop ryhy do šírky 600 mm v horn.3 do 100 m3 ručný</t>
  </si>
  <si>
    <t>m3</t>
  </si>
  <si>
    <t>131211101.S</t>
  </si>
  <si>
    <t>Hĺbenie jám v  hornine tr.3 súdržných - ručným náradím</t>
  </si>
  <si>
    <t>131211119.S</t>
  </si>
  <si>
    <t>Príplatok za lepivosť pri hĺbení jám ručným náradím v hornine tr. 3</t>
  </si>
  <si>
    <t>174101001.S</t>
  </si>
  <si>
    <t>Zásyp sypaninou so zhutnením jám, šachiet, rýh, zárezov alebo okolo objektov do 100 m3</t>
  </si>
  <si>
    <t>M</t>
  </si>
  <si>
    <t>583310001200.S</t>
  </si>
  <si>
    <t>Kamenivo ťažené hrubé frakcia 8-16 mm</t>
  </si>
  <si>
    <t>t</t>
  </si>
  <si>
    <t>583310003200.S</t>
  </si>
  <si>
    <t>Štrkopiesok frakcia 0-32 mm</t>
  </si>
  <si>
    <t>Zakladanie</t>
  </si>
  <si>
    <t>271573001.S</t>
  </si>
  <si>
    <t>Násyp pod základové konštrukcie so zhutnením zo štrkopiesku fr.0-32 mm</t>
  </si>
  <si>
    <t>273321311.S</t>
  </si>
  <si>
    <t>Betón základových dosiek, železový (bez výstuže), tr. C 16/20</t>
  </si>
  <si>
    <t>273362442.S</t>
  </si>
  <si>
    <t>Výstuž základových dosiek zo zvár. sietí KARI, priemer drôtu 8/8 mm, veľkosť oka 150x150 mm</t>
  </si>
  <si>
    <t>5</t>
  </si>
  <si>
    <t>Komunikácie</t>
  </si>
  <si>
    <t>596911164</t>
  </si>
  <si>
    <t>Kladenie betónovej zámkovej dlažby komunikácií pre peších hr. 80 mm pre peších nad 300 m2 so zriadením lôžka z kameniva hr. 30 mm</t>
  </si>
  <si>
    <t>1980679909</t>
  </si>
  <si>
    <t>6</t>
  </si>
  <si>
    <t>592460008500</t>
  </si>
  <si>
    <t>Dlažba betónová 8N normál škárová, rozmer 200x165x80 mm, sivá so zaťažením pre nákladné automobily</t>
  </si>
  <si>
    <t>8</t>
  </si>
  <si>
    <t>966418870</t>
  </si>
  <si>
    <t>Úpravy povrchov, podlahy, osadenie</t>
  </si>
  <si>
    <t>631312661</t>
  </si>
  <si>
    <t>Mazanina z betónu prostého (m3) tr. C 20/25 hr.nad 80 do 120 mm - najazd 5N a 3N</t>
  </si>
  <si>
    <t>-1967893963</t>
  </si>
  <si>
    <t>7</t>
  </si>
  <si>
    <t>631571003</t>
  </si>
  <si>
    <t>Násyp zo štrkopiesku 0-32 (pre spevnenie podkladu)</t>
  </si>
  <si>
    <t>384574716</t>
  </si>
  <si>
    <t>9</t>
  </si>
  <si>
    <t>Ostatné konštrukcie a práce-búranie</t>
  </si>
  <si>
    <t>917832111</t>
  </si>
  <si>
    <t>Osadenie chodník. obrubníka betónového stojatého do lôžka z betónu prosteho tr. C 12/15 bez bočnej opory; ozn. N/4 a N/2</t>
  </si>
  <si>
    <t>m</t>
  </si>
  <si>
    <t>1664764565</t>
  </si>
  <si>
    <t>592170003500</t>
  </si>
  <si>
    <t>Obrubník  rovný, lxšxv 1000x100x200 mm, sivá</t>
  </si>
  <si>
    <t>ks</t>
  </si>
  <si>
    <t>-1949376935</t>
  </si>
  <si>
    <t>592170003500.R</t>
  </si>
  <si>
    <t>Obrubník  nábehový, lxšxv 1000x200x150 mm, sivá</t>
  </si>
  <si>
    <t>979081111</t>
  </si>
  <si>
    <t>Odvoz sutiny a vybúraných hmôt na skládku do 1 km</t>
  </si>
  <si>
    <t>986773762</t>
  </si>
  <si>
    <t>979081121</t>
  </si>
  <si>
    <t>Odvoz sutiny a vybúraných hmôt na skládku za každý ďalší 1 km</t>
  </si>
  <si>
    <t>-474490433</t>
  </si>
  <si>
    <t>10</t>
  </si>
  <si>
    <t>979082111</t>
  </si>
  <si>
    <t>Vnútrostavenisková doprava sutiny a vybúraných hmôt do 10 m</t>
  </si>
  <si>
    <t>1660384992</t>
  </si>
  <si>
    <t>11</t>
  </si>
  <si>
    <t>979089012</t>
  </si>
  <si>
    <t>Poplatok za skladovanie - betón, tehly, dlaždice (17 01 ), ostatné</t>
  </si>
  <si>
    <t>-1444478325</t>
  </si>
  <si>
    <t>99</t>
  </si>
  <si>
    <t>Presun hmôt HSV</t>
  </si>
  <si>
    <t>12</t>
  </si>
  <si>
    <t>998223011</t>
  </si>
  <si>
    <t>Presun hmôt pre pozemné komunikácie s krytom dláždeným (822 2.3, 822 5.3) akejkoľvek dĺžky objektu</t>
  </si>
  <si>
    <t>885342080</t>
  </si>
  <si>
    <t>PSV</t>
  </si>
  <si>
    <t>Práce a dodávky PSV</t>
  </si>
  <si>
    <t>Zdravotechnika – strojné vybavenie</t>
  </si>
  <si>
    <t>7243121001</t>
  </si>
  <si>
    <t>Montáž požiarnej nádrže</t>
  </si>
  <si>
    <t>449830000100</t>
  </si>
  <si>
    <t>Požiarna nádrž - veľkokapacitná - samonosná S-22 m3</t>
  </si>
  <si>
    <t>998724101.S</t>
  </si>
  <si>
    <t>Presun hmôt pre strojné vybavenie v objektoch výšky do 6 m</t>
  </si>
  <si>
    <t>Tornaľa</t>
  </si>
  <si>
    <t>Ing. Marian Magyar</t>
  </si>
  <si>
    <t>Banskobystrický samosprávny kraj</t>
  </si>
  <si>
    <t>Ing. Acrh. Mário Regec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</si>
</sst>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2"/>
      <name val="Arial CE"/>
      <charset val="1"/>
    </font>
    <font>
      <sz val="18"/>
      <color rgb="FF0000FF"/>
      <name val="Wingdings 2"/>
      <charset val="1"/>
    </font>
    <font>
      <u/>
      <sz val="11"/>
      <color rgb="FF0000FF"/>
      <name val="Calibri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  <font>
      <i/>
      <sz val="9"/>
      <color rgb="FF0000FF"/>
      <name val="Arial CE"/>
      <family val="2"/>
      <charset val="1"/>
    </font>
    <font>
      <sz val="8"/>
      <name val="Arial CE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17" fillId="0" borderId="0" applyBorder="0" applyProtection="0"/>
  </cellStyleXfs>
  <cellXfs count="176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0" xfId="0" applyFont="1" applyFill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1" fillId="0" borderId="18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166" fontId="11" fillId="0" borderId="0" xfId="0" applyNumberFormat="1" applyFont="1" applyBorder="1" applyAlignment="1">
      <alignment vertical="center"/>
    </xf>
    <xf numFmtId="4" fontId="11" fillId="0" borderId="14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1" applyFont="1" applyBorder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19" xfId="0" applyFont="1" applyBorder="1" applyAlignment="1">
      <alignment horizontal="left" vertical="center"/>
    </xf>
    <xf numFmtId="0" fontId="25" fillId="0" borderId="19" xfId="0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19" xfId="0" applyFont="1" applyBorder="1" applyAlignment="1">
      <alignment horizontal="left" vertical="center"/>
    </xf>
    <xf numFmtId="0" fontId="26" fillId="0" borderId="19" xfId="0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167" fontId="14" fillId="0" borderId="0" xfId="0" applyNumberFormat="1" applyFont="1" applyAlignment="1"/>
    <xf numFmtId="166" fontId="27" fillId="0" borderId="12" xfId="0" applyNumberFormat="1" applyFont="1" applyBorder="1" applyAlignment="1"/>
    <xf numFmtId="167" fontId="28" fillId="0" borderId="0" xfId="0" applyNumberFormat="1" applyFont="1" applyAlignment="1">
      <alignment vertical="center"/>
    </xf>
    <xf numFmtId="0" fontId="29" fillId="0" borderId="0" xfId="0" applyFont="1" applyAlignment="1"/>
    <xf numFmtId="0" fontId="29" fillId="0" borderId="3" xfId="0" applyFont="1" applyBorder="1" applyAlignment="1"/>
    <xf numFmtId="0" fontId="29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167" fontId="25" fillId="0" borderId="0" xfId="0" applyNumberFormat="1" applyFont="1" applyAlignment="1"/>
    <xf numFmtId="0" fontId="29" fillId="0" borderId="18" xfId="0" applyFont="1" applyBorder="1" applyAlignment="1"/>
    <xf numFmtId="0" fontId="29" fillId="0" borderId="0" xfId="0" applyFont="1" applyBorder="1" applyAlignment="1"/>
    <xf numFmtId="166" fontId="29" fillId="0" borderId="0" xfId="0" applyNumberFormat="1" applyFont="1" applyBorder="1" applyAlignment="1"/>
    <xf numFmtId="0" fontId="29" fillId="0" borderId="14" xfId="0" applyFont="1" applyBorder="1" applyAlignment="1"/>
    <xf numFmtId="0" fontId="29" fillId="0" borderId="0" xfId="0" applyFont="1" applyAlignment="1">
      <alignment horizontal="center"/>
    </xf>
    <xf numFmtId="167" fontId="29" fillId="0" borderId="0" xfId="0" applyNumberFormat="1" applyFont="1" applyAlignment="1">
      <alignment vertical="center"/>
    </xf>
    <xf numFmtId="0" fontId="26" fillId="0" borderId="0" xfId="0" applyFont="1" applyAlignment="1">
      <alignment horizontal="left"/>
    </xf>
    <xf numFmtId="167" fontId="2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0" fontId="13" fillId="0" borderId="18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66" fontId="13" fillId="0" borderId="0" xfId="0" applyNumberFormat="1" applyFont="1" applyBorder="1" applyAlignment="1">
      <alignment vertical="center"/>
    </xf>
    <xf numFmtId="0" fontId="13" fillId="0" borderId="14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0" fillId="0" borderId="20" xfId="0" applyFont="1" applyBorder="1" applyAlignment="1" applyProtection="1">
      <alignment horizontal="center" vertical="center"/>
      <protection locked="0"/>
    </xf>
    <xf numFmtId="49" fontId="30" fillId="0" borderId="20" xfId="0" applyNumberFormat="1" applyFont="1" applyBorder="1" applyAlignment="1" applyProtection="1">
      <alignment horizontal="left" vertical="center" wrapText="1"/>
      <protection locked="0"/>
    </xf>
    <xf numFmtId="0" fontId="30" fillId="0" borderId="20" xfId="0" applyFont="1" applyBorder="1" applyAlignment="1" applyProtection="1">
      <alignment horizontal="left" vertical="center" wrapText="1"/>
      <protection locked="0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167" fontId="30" fillId="0" borderId="20" xfId="0" applyNumberFormat="1" applyFont="1" applyBorder="1" applyAlignment="1" applyProtection="1">
      <alignment vertical="center"/>
      <protection locked="0"/>
    </xf>
    <xf numFmtId="167" fontId="12" fillId="0" borderId="0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8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3" fillId="0" borderId="21" xfId="0" applyFont="1" applyBorder="1" applyAlignment="1">
      <alignment horizontal="left" vertical="center"/>
    </xf>
    <xf numFmtId="0" fontId="13" fillId="0" borderId="19" xfId="0" applyFont="1" applyBorder="1" applyAlignment="1">
      <alignment horizontal="center" vertical="center"/>
    </xf>
    <xf numFmtId="166" fontId="13" fillId="0" borderId="19" xfId="0" applyNumberFormat="1" applyFont="1" applyBorder="1" applyAlignment="1">
      <alignment vertical="center"/>
    </xf>
    <xf numFmtId="0" fontId="13" fillId="0" borderId="22" xfId="0" applyFont="1" applyBorder="1" applyAlignment="1">
      <alignment horizontal="left" vertical="center"/>
    </xf>
    <xf numFmtId="0" fontId="32" fillId="0" borderId="0" xfId="0" applyFont="1" applyAlignment="1">
      <alignment vertical="center" wrapText="1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4" fillId="0" borderId="0" xfId="0" applyNumberFormat="1" applyFont="1" applyBorder="1" applyAlignment="1">
      <alignment horizontal="left" vertical="center"/>
    </xf>
    <xf numFmtId="4" fontId="8" fillId="0" borderId="0" xfId="0" applyNumberFormat="1" applyFont="1" applyBorder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4" fontId="9" fillId="3" borderId="8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11" fillId="0" borderId="11" xfId="0" applyFont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12" fillId="4" borderId="8" xfId="0" applyFont="1" applyFill="1" applyBorder="1" applyAlignment="1">
      <alignment horizontal="center" vertical="center"/>
    </xf>
    <xf numFmtId="4" fontId="14" fillId="0" borderId="0" xfId="0" applyNumberFormat="1" applyFont="1" applyBorder="1" applyAlignment="1">
      <alignment horizontal="right" vertical="center"/>
    </xf>
    <xf numFmtId="4" fontId="14" fillId="0" borderId="0" xfId="0" applyNumberFormat="1" applyFont="1" applyBorder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4" fontId="20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14" fontId="5" fillId="0" borderId="0" xfId="0" applyNumberFormat="1" applyFont="1" applyAlignment="1">
      <alignment horizontal="left" vertical="center"/>
    </xf>
  </cellXfs>
  <cellStyles count="2">
    <cellStyle name="Hypertextové prepojenie" xfId="1" builtinId="8"/>
    <cellStyle name="normáln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topLeftCell="A43" workbookViewId="0">
      <selection activeCell="AN9" sqref="AN9"/>
    </sheetView>
  </sheetViews>
  <sheetFormatPr defaultColWidth="8.7109375"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 customWidth="1"/>
  </cols>
  <sheetData>
    <row r="1" spans="1:74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spans="1:74" ht="36.9" customHeight="1">
      <c r="AR2" s="152" t="s">
        <v>4</v>
      </c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S2" s="2" t="s">
        <v>5</v>
      </c>
      <c r="BT2" s="2" t="s">
        <v>6</v>
      </c>
    </row>
    <row r="3" spans="1:74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5</v>
      </c>
      <c r="BT3" s="2" t="s">
        <v>6</v>
      </c>
    </row>
    <row r="4" spans="1:74" ht="24.9" customHeight="1">
      <c r="B4" s="5"/>
      <c r="D4" s="6" t="s">
        <v>7</v>
      </c>
      <c r="AR4" s="5"/>
      <c r="AS4" s="7" t="s">
        <v>8</v>
      </c>
      <c r="BS4" s="2" t="s">
        <v>5</v>
      </c>
    </row>
    <row r="5" spans="1:74" ht="12" customHeight="1">
      <c r="B5" s="5"/>
      <c r="D5" s="8" t="s">
        <v>9</v>
      </c>
      <c r="K5" s="153" t="s">
        <v>10</v>
      </c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R5" s="5"/>
      <c r="BS5" s="2" t="s">
        <v>5</v>
      </c>
    </row>
    <row r="6" spans="1:74" ht="36.9" customHeight="1">
      <c r="B6" s="5"/>
      <c r="D6" s="9" t="s">
        <v>11</v>
      </c>
      <c r="K6" s="154" t="s">
        <v>12</v>
      </c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R6" s="5"/>
      <c r="BS6" s="2" t="s">
        <v>5</v>
      </c>
    </row>
    <row r="7" spans="1:74" ht="12" customHeight="1">
      <c r="B7" s="5"/>
      <c r="D7" s="10" t="s">
        <v>13</v>
      </c>
      <c r="K7" s="11"/>
      <c r="AK7" s="10" t="s">
        <v>14</v>
      </c>
      <c r="AN7" s="11"/>
      <c r="AR7" s="5"/>
      <c r="BS7" s="2" t="s">
        <v>5</v>
      </c>
    </row>
    <row r="8" spans="1:74" ht="12" customHeight="1">
      <c r="B8" s="5"/>
      <c r="D8" s="10" t="s">
        <v>15</v>
      </c>
      <c r="K8" s="150" t="s">
        <v>196</v>
      </c>
      <c r="AK8" s="10" t="s">
        <v>17</v>
      </c>
      <c r="AN8" s="175">
        <v>44398</v>
      </c>
      <c r="AR8" s="5"/>
      <c r="BS8" s="2" t="s">
        <v>5</v>
      </c>
    </row>
    <row r="9" spans="1:74" ht="14.4" customHeight="1">
      <c r="B9" s="5"/>
      <c r="AR9" s="5"/>
      <c r="BS9" s="2" t="s">
        <v>5</v>
      </c>
    </row>
    <row r="10" spans="1:74" ht="12" customHeight="1">
      <c r="B10" s="5"/>
      <c r="D10" s="10" t="s">
        <v>18</v>
      </c>
      <c r="K10" t="s">
        <v>198</v>
      </c>
      <c r="AK10" s="10" t="s">
        <v>19</v>
      </c>
      <c r="AN10" s="11"/>
      <c r="AR10" s="5"/>
      <c r="BS10" s="2" t="s">
        <v>5</v>
      </c>
    </row>
    <row r="11" spans="1:74" ht="18.45" customHeight="1">
      <c r="B11" s="5"/>
      <c r="E11" s="11" t="s">
        <v>16</v>
      </c>
      <c r="AK11" s="10" t="s">
        <v>20</v>
      </c>
      <c r="AN11" s="11"/>
      <c r="AR11" s="5"/>
      <c r="BS11" s="2" t="s">
        <v>5</v>
      </c>
    </row>
    <row r="12" spans="1:74" ht="6.9" customHeight="1">
      <c r="B12" s="5"/>
      <c r="AR12" s="5"/>
      <c r="BS12" s="2" t="s">
        <v>5</v>
      </c>
    </row>
    <row r="13" spans="1:74" ht="12" customHeight="1">
      <c r="B13" s="5"/>
      <c r="D13" s="10" t="s">
        <v>21</v>
      </c>
      <c r="AK13" s="10" t="s">
        <v>19</v>
      </c>
      <c r="AN13" s="11"/>
      <c r="AR13" s="5"/>
      <c r="BS13" s="2" t="s">
        <v>5</v>
      </c>
    </row>
    <row r="14" spans="1:74" ht="13.2">
      <c r="B14" s="5"/>
      <c r="E14" s="11" t="s">
        <v>16</v>
      </c>
      <c r="AK14" s="10" t="s">
        <v>20</v>
      </c>
      <c r="AN14" s="11"/>
      <c r="AR14" s="5"/>
      <c r="BS14" s="2" t="s">
        <v>5</v>
      </c>
    </row>
    <row r="15" spans="1:74" ht="6.9" customHeight="1">
      <c r="B15" s="5"/>
      <c r="AR15" s="5"/>
      <c r="BS15" s="2" t="s">
        <v>2</v>
      </c>
    </row>
    <row r="16" spans="1:74" ht="12" customHeight="1">
      <c r="B16" s="5"/>
      <c r="D16" s="10" t="s">
        <v>22</v>
      </c>
      <c r="K16" t="s">
        <v>199</v>
      </c>
      <c r="AK16" s="10" t="s">
        <v>19</v>
      </c>
      <c r="AN16" s="11"/>
      <c r="AR16" s="5"/>
      <c r="BS16" s="2" t="s">
        <v>2</v>
      </c>
    </row>
    <row r="17" spans="2:71" ht="18.45" customHeight="1">
      <c r="B17" s="5"/>
      <c r="E17" s="11" t="s">
        <v>16</v>
      </c>
      <c r="AK17" s="10" t="s">
        <v>20</v>
      </c>
      <c r="AN17" s="11"/>
      <c r="AR17" s="5"/>
      <c r="BS17" s="2" t="s">
        <v>23</v>
      </c>
    </row>
    <row r="18" spans="2:71" ht="6.9" customHeight="1">
      <c r="B18" s="5"/>
      <c r="AR18" s="5"/>
      <c r="BS18" s="2" t="s">
        <v>24</v>
      </c>
    </row>
    <row r="19" spans="2:71" ht="12" customHeight="1">
      <c r="B19" s="5"/>
      <c r="D19" s="10" t="s">
        <v>25</v>
      </c>
      <c r="K19" t="s">
        <v>197</v>
      </c>
      <c r="AK19" s="10" t="s">
        <v>19</v>
      </c>
      <c r="AN19" s="11"/>
      <c r="AR19" s="5"/>
      <c r="BS19" s="2" t="s">
        <v>24</v>
      </c>
    </row>
    <row r="20" spans="2:71" ht="18.45" customHeight="1">
      <c r="B20" s="5"/>
      <c r="E20" s="11" t="s">
        <v>16</v>
      </c>
      <c r="AK20" s="10" t="s">
        <v>20</v>
      </c>
      <c r="AN20" s="11"/>
      <c r="AR20" s="5"/>
      <c r="BS20" s="2" t="s">
        <v>23</v>
      </c>
    </row>
    <row r="21" spans="2:71" ht="6.9" customHeight="1">
      <c r="B21" s="5"/>
      <c r="AR21" s="5"/>
    </row>
    <row r="22" spans="2:71" ht="12" customHeight="1">
      <c r="B22" s="5"/>
      <c r="D22" s="10" t="s">
        <v>26</v>
      </c>
      <c r="AR22" s="5"/>
    </row>
    <row r="23" spans="2:71" ht="16.5" customHeight="1">
      <c r="B23" s="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R23" s="5"/>
    </row>
    <row r="24" spans="2:71" ht="6.9" customHeight="1">
      <c r="B24" s="5"/>
      <c r="AR24" s="5"/>
    </row>
    <row r="25" spans="2:71" ht="6.9" customHeight="1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2:71" s="13" customFormat="1" ht="25.95" customHeight="1">
      <c r="B26" s="14"/>
      <c r="D26" s="15" t="s">
        <v>27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56">
        <f>ROUND(AG94,2)</f>
        <v>0</v>
      </c>
      <c r="AL26" s="156"/>
      <c r="AM26" s="156"/>
      <c r="AN26" s="156"/>
      <c r="AO26" s="156"/>
      <c r="AR26" s="14"/>
    </row>
    <row r="27" spans="2:71" s="13" customFormat="1" ht="6.9" customHeight="1">
      <c r="B27" s="14"/>
      <c r="AR27" s="14"/>
    </row>
    <row r="28" spans="2:71" s="13" customFormat="1" ht="13.2">
      <c r="B28" s="14"/>
      <c r="L28" s="157" t="s">
        <v>28</v>
      </c>
      <c r="M28" s="157"/>
      <c r="N28" s="157"/>
      <c r="O28" s="157"/>
      <c r="P28" s="157"/>
      <c r="W28" s="157" t="s">
        <v>29</v>
      </c>
      <c r="X28" s="157"/>
      <c r="Y28" s="157"/>
      <c r="Z28" s="157"/>
      <c r="AA28" s="157"/>
      <c r="AB28" s="157"/>
      <c r="AC28" s="157"/>
      <c r="AD28" s="157"/>
      <c r="AE28" s="157"/>
      <c r="AK28" s="157" t="s">
        <v>30</v>
      </c>
      <c r="AL28" s="157"/>
      <c r="AM28" s="157"/>
      <c r="AN28" s="157"/>
      <c r="AO28" s="157"/>
      <c r="AR28" s="14"/>
    </row>
    <row r="29" spans="2:71" s="17" customFormat="1" ht="14.4" customHeight="1">
      <c r="B29" s="18"/>
      <c r="D29" s="10" t="s">
        <v>31</v>
      </c>
      <c r="F29" s="10" t="s">
        <v>32</v>
      </c>
      <c r="L29" s="158">
        <v>0.2</v>
      </c>
      <c r="M29" s="158"/>
      <c r="N29" s="158"/>
      <c r="O29" s="158"/>
      <c r="P29" s="158"/>
      <c r="W29" s="159">
        <f>ROUND(AZ94, 2)</f>
        <v>0</v>
      </c>
      <c r="X29" s="159"/>
      <c r="Y29" s="159"/>
      <c r="Z29" s="159"/>
      <c r="AA29" s="159"/>
      <c r="AB29" s="159"/>
      <c r="AC29" s="159"/>
      <c r="AD29" s="159"/>
      <c r="AE29" s="159"/>
      <c r="AK29" s="159">
        <f>ROUND(AV94, 2)</f>
        <v>0</v>
      </c>
      <c r="AL29" s="159"/>
      <c r="AM29" s="159"/>
      <c r="AN29" s="159"/>
      <c r="AO29" s="159"/>
      <c r="AR29" s="18"/>
    </row>
    <row r="30" spans="2:71" s="17" customFormat="1" ht="14.4" customHeight="1">
      <c r="B30" s="18"/>
      <c r="F30" s="10" t="s">
        <v>33</v>
      </c>
      <c r="L30" s="158">
        <v>0.2</v>
      </c>
      <c r="M30" s="158"/>
      <c r="N30" s="158"/>
      <c r="O30" s="158"/>
      <c r="P30" s="158"/>
      <c r="W30" s="159">
        <f>ROUND(BA94, 2)</f>
        <v>0</v>
      </c>
      <c r="X30" s="159"/>
      <c r="Y30" s="159"/>
      <c r="Z30" s="159"/>
      <c r="AA30" s="159"/>
      <c r="AB30" s="159"/>
      <c r="AC30" s="159"/>
      <c r="AD30" s="159"/>
      <c r="AE30" s="159"/>
      <c r="AK30" s="159">
        <f>ROUND(AW94, 2)</f>
        <v>0</v>
      </c>
      <c r="AL30" s="159"/>
      <c r="AM30" s="159"/>
      <c r="AN30" s="159"/>
      <c r="AO30" s="159"/>
      <c r="AR30" s="18"/>
    </row>
    <row r="31" spans="2:71" s="17" customFormat="1" ht="14.4" hidden="1" customHeight="1">
      <c r="B31" s="18"/>
      <c r="F31" s="10" t="s">
        <v>34</v>
      </c>
      <c r="L31" s="158">
        <v>0.2</v>
      </c>
      <c r="M31" s="158"/>
      <c r="N31" s="158"/>
      <c r="O31" s="158"/>
      <c r="P31" s="158"/>
      <c r="W31" s="159">
        <f>ROUND(BB94, 2)</f>
        <v>0</v>
      </c>
      <c r="X31" s="159"/>
      <c r="Y31" s="159"/>
      <c r="Z31" s="159"/>
      <c r="AA31" s="159"/>
      <c r="AB31" s="159"/>
      <c r="AC31" s="159"/>
      <c r="AD31" s="159"/>
      <c r="AE31" s="159"/>
      <c r="AK31" s="159">
        <v>0</v>
      </c>
      <c r="AL31" s="159"/>
      <c r="AM31" s="159"/>
      <c r="AN31" s="159"/>
      <c r="AO31" s="159"/>
      <c r="AR31" s="18"/>
    </row>
    <row r="32" spans="2:71" s="17" customFormat="1" ht="14.4" hidden="1" customHeight="1">
      <c r="B32" s="18"/>
      <c r="F32" s="10" t="s">
        <v>35</v>
      </c>
      <c r="L32" s="158">
        <v>0.2</v>
      </c>
      <c r="M32" s="158"/>
      <c r="N32" s="158"/>
      <c r="O32" s="158"/>
      <c r="P32" s="158"/>
      <c r="W32" s="159">
        <f>ROUND(BC94, 2)</f>
        <v>0</v>
      </c>
      <c r="X32" s="159"/>
      <c r="Y32" s="159"/>
      <c r="Z32" s="159"/>
      <c r="AA32" s="159"/>
      <c r="AB32" s="159"/>
      <c r="AC32" s="159"/>
      <c r="AD32" s="159"/>
      <c r="AE32" s="159"/>
      <c r="AK32" s="159">
        <v>0</v>
      </c>
      <c r="AL32" s="159"/>
      <c r="AM32" s="159"/>
      <c r="AN32" s="159"/>
      <c r="AO32" s="159"/>
      <c r="AR32" s="18"/>
    </row>
    <row r="33" spans="2:44" s="17" customFormat="1" ht="14.4" hidden="1" customHeight="1">
      <c r="B33" s="18"/>
      <c r="F33" s="10" t="s">
        <v>36</v>
      </c>
      <c r="L33" s="158">
        <v>0</v>
      </c>
      <c r="M33" s="158"/>
      <c r="N33" s="158"/>
      <c r="O33" s="158"/>
      <c r="P33" s="158"/>
      <c r="W33" s="159">
        <f>ROUND(BD94, 2)</f>
        <v>0</v>
      </c>
      <c r="X33" s="159"/>
      <c r="Y33" s="159"/>
      <c r="Z33" s="159"/>
      <c r="AA33" s="159"/>
      <c r="AB33" s="159"/>
      <c r="AC33" s="159"/>
      <c r="AD33" s="159"/>
      <c r="AE33" s="159"/>
      <c r="AK33" s="159">
        <v>0</v>
      </c>
      <c r="AL33" s="159"/>
      <c r="AM33" s="159"/>
      <c r="AN33" s="159"/>
      <c r="AO33" s="159"/>
      <c r="AR33" s="18"/>
    </row>
    <row r="34" spans="2:44" s="13" customFormat="1" ht="6.9" customHeight="1">
      <c r="B34" s="14"/>
      <c r="AR34" s="14"/>
    </row>
    <row r="35" spans="2:44" s="13" customFormat="1" ht="25.95" customHeight="1">
      <c r="B35" s="14"/>
      <c r="C35" s="19"/>
      <c r="D35" s="20" t="s">
        <v>37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2" t="s">
        <v>38</v>
      </c>
      <c r="U35" s="21"/>
      <c r="V35" s="21"/>
      <c r="W35" s="21"/>
      <c r="X35" s="160" t="s">
        <v>39</v>
      </c>
      <c r="Y35" s="160"/>
      <c r="Z35" s="160"/>
      <c r="AA35" s="160"/>
      <c r="AB35" s="160"/>
      <c r="AC35" s="21"/>
      <c r="AD35" s="21"/>
      <c r="AE35" s="21"/>
      <c r="AF35" s="21"/>
      <c r="AG35" s="21"/>
      <c r="AH35" s="21"/>
      <c r="AI35" s="21"/>
      <c r="AJ35" s="21"/>
      <c r="AK35" s="161">
        <f>SUM(AK26:AK33)</f>
        <v>0</v>
      </c>
      <c r="AL35" s="161"/>
      <c r="AM35" s="161"/>
      <c r="AN35" s="161"/>
      <c r="AO35" s="161"/>
      <c r="AP35" s="19"/>
      <c r="AQ35" s="19"/>
      <c r="AR35" s="14"/>
    </row>
    <row r="36" spans="2:44" s="13" customFormat="1" ht="6.9" customHeight="1">
      <c r="B36" s="14"/>
      <c r="AR36" s="14"/>
    </row>
    <row r="37" spans="2:44" s="13" customFormat="1" ht="14.4" customHeight="1">
      <c r="B37" s="14"/>
      <c r="AR37" s="14"/>
    </row>
    <row r="38" spans="2:44" ht="14.4" customHeight="1">
      <c r="B38" s="5"/>
      <c r="AR38" s="5"/>
    </row>
    <row r="39" spans="2:44" ht="14.4" customHeight="1">
      <c r="B39" s="5"/>
      <c r="AR39" s="5"/>
    </row>
    <row r="40" spans="2:44" ht="14.4" customHeight="1">
      <c r="B40" s="5"/>
      <c r="AR40" s="5"/>
    </row>
    <row r="41" spans="2:44" ht="14.4" customHeight="1">
      <c r="B41" s="5"/>
      <c r="AR41" s="5"/>
    </row>
    <row r="42" spans="2:44" ht="14.4" customHeight="1">
      <c r="B42" s="5"/>
      <c r="AR42" s="5"/>
    </row>
    <row r="43" spans="2:44" ht="14.4" customHeight="1">
      <c r="B43" s="5"/>
      <c r="AR43" s="5"/>
    </row>
    <row r="44" spans="2:44" ht="14.4" customHeight="1">
      <c r="B44" s="5"/>
      <c r="AR44" s="5"/>
    </row>
    <row r="45" spans="2:44" ht="14.4" customHeight="1">
      <c r="B45" s="5"/>
      <c r="AR45" s="5"/>
    </row>
    <row r="46" spans="2:44" ht="14.4" customHeight="1">
      <c r="B46" s="5"/>
      <c r="AR46" s="5"/>
    </row>
    <row r="47" spans="2:44" ht="14.4" customHeight="1">
      <c r="B47" s="5"/>
      <c r="AR47" s="5"/>
    </row>
    <row r="48" spans="2:44" ht="14.4" customHeight="1">
      <c r="B48" s="5"/>
      <c r="AR48" s="5"/>
    </row>
    <row r="49" spans="2:44" s="13" customFormat="1" ht="14.4" customHeight="1">
      <c r="B49" s="14"/>
      <c r="D49" s="23" t="s">
        <v>40</v>
      </c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3" t="s">
        <v>41</v>
      </c>
      <c r="AI49" s="24"/>
      <c r="AJ49" s="24"/>
      <c r="AK49" s="24"/>
      <c r="AL49" s="24"/>
      <c r="AM49" s="24"/>
      <c r="AN49" s="24"/>
      <c r="AO49" s="24"/>
      <c r="AR49" s="14"/>
    </row>
    <row r="50" spans="2:44">
      <c r="B50" s="5"/>
      <c r="AR50" s="5"/>
    </row>
    <row r="51" spans="2:44">
      <c r="B51" s="5"/>
      <c r="AR51" s="5"/>
    </row>
    <row r="52" spans="2:44">
      <c r="B52" s="5"/>
      <c r="AR52" s="5"/>
    </row>
    <row r="53" spans="2:44">
      <c r="B53" s="5"/>
      <c r="AR53" s="5"/>
    </row>
    <row r="54" spans="2:44">
      <c r="B54" s="5"/>
      <c r="AR54" s="5"/>
    </row>
    <row r="55" spans="2:44">
      <c r="B55" s="5"/>
      <c r="AR55" s="5"/>
    </row>
    <row r="56" spans="2:44">
      <c r="B56" s="5"/>
      <c r="AR56" s="5"/>
    </row>
    <row r="57" spans="2:44">
      <c r="B57" s="5"/>
      <c r="AR57" s="5"/>
    </row>
    <row r="58" spans="2:44">
      <c r="B58" s="5"/>
      <c r="AR58" s="5"/>
    </row>
    <row r="59" spans="2:44">
      <c r="B59" s="5"/>
      <c r="AR59" s="5"/>
    </row>
    <row r="60" spans="2:44" s="13" customFormat="1" ht="13.2">
      <c r="B60" s="14"/>
      <c r="D60" s="25" t="s">
        <v>42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25" t="s">
        <v>43</v>
      </c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25" t="s">
        <v>42</v>
      </c>
      <c r="AI60" s="16"/>
      <c r="AJ60" s="16"/>
      <c r="AK60" s="16"/>
      <c r="AL60" s="16"/>
      <c r="AM60" s="25" t="s">
        <v>43</v>
      </c>
      <c r="AN60" s="16"/>
      <c r="AO60" s="16"/>
      <c r="AR60" s="14"/>
    </row>
    <row r="61" spans="2:44">
      <c r="B61" s="5"/>
      <c r="AR61" s="5"/>
    </row>
    <row r="62" spans="2:44">
      <c r="B62" s="5"/>
      <c r="AR62" s="5"/>
    </row>
    <row r="63" spans="2:44">
      <c r="B63" s="5"/>
      <c r="AR63" s="5"/>
    </row>
    <row r="64" spans="2:44" s="13" customFormat="1" ht="13.2">
      <c r="B64" s="14"/>
      <c r="D64" s="23" t="s">
        <v>44</v>
      </c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3" t="s">
        <v>45</v>
      </c>
      <c r="AI64" s="24"/>
      <c r="AJ64" s="24"/>
      <c r="AK64" s="24"/>
      <c r="AL64" s="24"/>
      <c r="AM64" s="24"/>
      <c r="AN64" s="24"/>
      <c r="AO64" s="24"/>
      <c r="AR64" s="14"/>
    </row>
    <row r="65" spans="2:44">
      <c r="B65" s="5"/>
      <c r="AR65" s="5"/>
    </row>
    <row r="66" spans="2:44">
      <c r="B66" s="5"/>
      <c r="AR66" s="5"/>
    </row>
    <row r="67" spans="2:44">
      <c r="B67" s="5"/>
      <c r="AR67" s="5"/>
    </row>
    <row r="68" spans="2:44">
      <c r="B68" s="5"/>
      <c r="AR68" s="5"/>
    </row>
    <row r="69" spans="2:44">
      <c r="B69" s="5"/>
      <c r="AR69" s="5"/>
    </row>
    <row r="70" spans="2:44">
      <c r="B70" s="5"/>
      <c r="AR70" s="5"/>
    </row>
    <row r="71" spans="2:44">
      <c r="B71" s="5"/>
      <c r="AR71" s="5"/>
    </row>
    <row r="72" spans="2:44">
      <c r="B72" s="5"/>
      <c r="AR72" s="5"/>
    </row>
    <row r="73" spans="2:44">
      <c r="B73" s="5"/>
      <c r="AR73" s="5"/>
    </row>
    <row r="74" spans="2:44">
      <c r="B74" s="5"/>
      <c r="AR74" s="5"/>
    </row>
    <row r="75" spans="2:44" s="13" customFormat="1" ht="13.2">
      <c r="B75" s="14"/>
      <c r="D75" s="25" t="s">
        <v>42</v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25" t="s">
        <v>43</v>
      </c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25" t="s">
        <v>42</v>
      </c>
      <c r="AI75" s="16"/>
      <c r="AJ75" s="16"/>
      <c r="AK75" s="16"/>
      <c r="AL75" s="16"/>
      <c r="AM75" s="25" t="s">
        <v>43</v>
      </c>
      <c r="AN75" s="16"/>
      <c r="AO75" s="16"/>
      <c r="AR75" s="14"/>
    </row>
    <row r="76" spans="2:44" s="13" customFormat="1">
      <c r="B76" s="14"/>
      <c r="AR76" s="14"/>
    </row>
    <row r="77" spans="2:44" s="13" customFormat="1" ht="6.9" customHeight="1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14"/>
    </row>
    <row r="81" spans="1:91" s="13" customFormat="1" ht="6.9" customHeight="1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14"/>
    </row>
    <row r="82" spans="1:91" s="13" customFormat="1" ht="24.9" customHeight="1">
      <c r="B82" s="14"/>
      <c r="C82" s="6" t="s">
        <v>46</v>
      </c>
      <c r="AR82" s="14"/>
    </row>
    <row r="83" spans="1:91" s="13" customFormat="1" ht="6.9" customHeight="1">
      <c r="B83" s="14"/>
      <c r="AR83" s="14"/>
    </row>
    <row r="84" spans="1:91" s="30" customFormat="1" ht="12" customHeight="1">
      <c r="B84" s="31"/>
      <c r="C84" s="10" t="s">
        <v>9</v>
      </c>
      <c r="L84" s="30" t="str">
        <f>K5</f>
        <v>1</v>
      </c>
      <c r="AR84" s="31"/>
    </row>
    <row r="85" spans="1:91" s="32" customFormat="1" ht="36.9" customHeight="1">
      <c r="B85" s="33"/>
      <c r="C85" s="34" t="s">
        <v>11</v>
      </c>
      <c r="L85" s="162" t="str">
        <f>K6</f>
        <v>SOŠ Tornaľa - modernizácia odborného vzdelávania - budova SOŠ</v>
      </c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  <c r="AF85" s="162"/>
      <c r="AG85" s="162"/>
      <c r="AH85" s="162"/>
      <c r="AI85" s="162"/>
      <c r="AJ85" s="162"/>
      <c r="AK85" s="162"/>
      <c r="AL85" s="162"/>
      <c r="AM85" s="162"/>
      <c r="AN85" s="162"/>
      <c r="AO85" s="162"/>
      <c r="AR85" s="33"/>
    </row>
    <row r="86" spans="1:91" s="13" customFormat="1" ht="6.9" customHeight="1">
      <c r="B86" s="14"/>
      <c r="AR86" s="14"/>
    </row>
    <row r="87" spans="1:91" s="13" customFormat="1" ht="12" customHeight="1">
      <c r="B87" s="14"/>
      <c r="C87" s="10" t="s">
        <v>15</v>
      </c>
      <c r="L87" s="35" t="str">
        <f>IF(K8="","",K8)</f>
        <v>Tornaľa</v>
      </c>
      <c r="AI87" s="10" t="s">
        <v>17</v>
      </c>
      <c r="AM87" s="163">
        <f>IF(AN8= "","",AN8)</f>
        <v>44398</v>
      </c>
      <c r="AN87" s="163"/>
      <c r="AR87" s="14"/>
    </row>
    <row r="88" spans="1:91" s="13" customFormat="1" ht="6.9" customHeight="1">
      <c r="B88" s="14"/>
      <c r="AR88" s="14"/>
    </row>
    <row r="89" spans="1:91" s="13" customFormat="1" ht="15.15" customHeight="1">
      <c r="B89" s="14"/>
      <c r="C89" s="10" t="s">
        <v>18</v>
      </c>
      <c r="L89" s="30" t="str">
        <f>IF(E11= "","",E11)</f>
        <v xml:space="preserve"> </v>
      </c>
      <c r="AI89" s="10" t="s">
        <v>22</v>
      </c>
      <c r="AM89" s="164" t="str">
        <f>IF(E17="","",E17)</f>
        <v xml:space="preserve"> </v>
      </c>
      <c r="AN89" s="164"/>
      <c r="AO89" s="164"/>
      <c r="AP89" s="164"/>
      <c r="AR89" s="14"/>
      <c r="AS89" s="165" t="s">
        <v>47</v>
      </c>
      <c r="AT89" s="165"/>
      <c r="AU89" s="36"/>
      <c r="AV89" s="36"/>
      <c r="AW89" s="36"/>
      <c r="AX89" s="36"/>
      <c r="AY89" s="36"/>
      <c r="AZ89" s="36"/>
      <c r="BA89" s="36"/>
      <c r="BB89" s="36"/>
      <c r="BC89" s="36"/>
      <c r="BD89" s="37"/>
    </row>
    <row r="90" spans="1:91" s="13" customFormat="1" ht="15.15" customHeight="1">
      <c r="B90" s="14"/>
      <c r="C90" s="10" t="s">
        <v>21</v>
      </c>
      <c r="L90" s="30" t="str">
        <f>IF(E14="","",E14)</f>
        <v xml:space="preserve"> </v>
      </c>
      <c r="AI90" s="10" t="s">
        <v>25</v>
      </c>
      <c r="AM90" s="164" t="str">
        <f>IF(E20="","",E20)</f>
        <v xml:space="preserve"> </v>
      </c>
      <c r="AN90" s="164"/>
      <c r="AO90" s="164"/>
      <c r="AP90" s="164"/>
      <c r="AR90" s="14"/>
      <c r="AS90" s="165"/>
      <c r="AT90" s="165"/>
      <c r="AU90" s="38"/>
      <c r="AV90" s="38"/>
      <c r="AW90" s="38"/>
      <c r="AX90" s="38"/>
      <c r="AY90" s="38"/>
      <c r="AZ90" s="38"/>
      <c r="BA90" s="38"/>
      <c r="BB90" s="38"/>
      <c r="BC90" s="38"/>
      <c r="BD90" s="39"/>
    </row>
    <row r="91" spans="1:91" s="13" customFormat="1" ht="10.95" customHeight="1">
      <c r="B91" s="14"/>
      <c r="AR91" s="14"/>
      <c r="AS91" s="165"/>
      <c r="AT91" s="165"/>
      <c r="AU91" s="38"/>
      <c r="AV91" s="38"/>
      <c r="AW91" s="38"/>
      <c r="AX91" s="38"/>
      <c r="AY91" s="38"/>
      <c r="AZ91" s="38"/>
      <c r="BA91" s="38"/>
      <c r="BB91" s="38"/>
      <c r="BC91" s="38"/>
      <c r="BD91" s="39"/>
    </row>
    <row r="92" spans="1:91" s="13" customFormat="1" ht="29.25" customHeight="1">
      <c r="B92" s="14"/>
      <c r="C92" s="166" t="s">
        <v>48</v>
      </c>
      <c r="D92" s="166"/>
      <c r="E92" s="166"/>
      <c r="F92" s="166"/>
      <c r="G92" s="166"/>
      <c r="H92" s="40"/>
      <c r="I92" s="167" t="s">
        <v>49</v>
      </c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167"/>
      <c r="AD92" s="167"/>
      <c r="AE92" s="167"/>
      <c r="AF92" s="167"/>
      <c r="AG92" s="168" t="s">
        <v>50</v>
      </c>
      <c r="AH92" s="168"/>
      <c r="AI92" s="168"/>
      <c r="AJ92" s="168"/>
      <c r="AK92" s="168"/>
      <c r="AL92" s="168"/>
      <c r="AM92" s="168"/>
      <c r="AN92" s="169" t="s">
        <v>51</v>
      </c>
      <c r="AO92" s="169"/>
      <c r="AP92" s="169"/>
      <c r="AQ92" s="41" t="s">
        <v>52</v>
      </c>
      <c r="AR92" s="14"/>
      <c r="AS92" s="42" t="s">
        <v>53</v>
      </c>
      <c r="AT92" s="43" t="s">
        <v>54</v>
      </c>
      <c r="AU92" s="43" t="s">
        <v>55</v>
      </c>
      <c r="AV92" s="43" t="s">
        <v>56</v>
      </c>
      <c r="AW92" s="43" t="s">
        <v>57</v>
      </c>
      <c r="AX92" s="43" t="s">
        <v>58</v>
      </c>
      <c r="AY92" s="43" t="s">
        <v>59</v>
      </c>
      <c r="AZ92" s="43" t="s">
        <v>60</v>
      </c>
      <c r="BA92" s="43" t="s">
        <v>61</v>
      </c>
      <c r="BB92" s="43" t="s">
        <v>62</v>
      </c>
      <c r="BC92" s="43" t="s">
        <v>63</v>
      </c>
      <c r="BD92" s="44" t="s">
        <v>64</v>
      </c>
    </row>
    <row r="93" spans="1:91" s="13" customFormat="1" ht="10.95" customHeight="1">
      <c r="B93" s="14"/>
      <c r="AR93" s="14"/>
      <c r="AS93" s="45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7"/>
    </row>
    <row r="94" spans="1:91" s="46" customFormat="1" ht="32.4" customHeight="1">
      <c r="B94" s="47"/>
      <c r="C94" s="48" t="s">
        <v>65</v>
      </c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170">
        <f>ROUND(SUM(AG95:AG95),2)</f>
        <v>0</v>
      </c>
      <c r="AH94" s="170"/>
      <c r="AI94" s="170"/>
      <c r="AJ94" s="170"/>
      <c r="AK94" s="170"/>
      <c r="AL94" s="170"/>
      <c r="AM94" s="170"/>
      <c r="AN94" s="171">
        <f>SUM(AG94,AT94)</f>
        <v>0</v>
      </c>
      <c r="AO94" s="171"/>
      <c r="AP94" s="171"/>
      <c r="AQ94" s="50"/>
      <c r="AR94" s="47"/>
      <c r="AS94" s="51">
        <f>ROUND(SUM(AS95:AS95),2)</f>
        <v>0</v>
      </c>
      <c r="AT94" s="52">
        <f>ROUND(SUM(AV94:AW94),2)</f>
        <v>0</v>
      </c>
      <c r="AU94" s="53">
        <f>ROUND(SUM(AU95:AU95),5)</f>
        <v>389.53944000000001</v>
      </c>
      <c r="AV94" s="52">
        <f>ROUND(AZ94*L29,2)</f>
        <v>0</v>
      </c>
      <c r="AW94" s="52">
        <f>ROUND(BA94*L30,2)</f>
        <v>0</v>
      </c>
      <c r="AX94" s="52">
        <f>ROUND(BB94*L29,2)</f>
        <v>0</v>
      </c>
      <c r="AY94" s="52">
        <f>ROUND(BC94*L30,2)</f>
        <v>0</v>
      </c>
      <c r="AZ94" s="52">
        <f>ROUND(SUM(AZ95:AZ95),2)</f>
        <v>0</v>
      </c>
      <c r="BA94" s="52">
        <f>ROUND(SUM(BA95:BA95),2)</f>
        <v>0</v>
      </c>
      <c r="BB94" s="52">
        <f>ROUND(SUM(BB95:BB95),2)</f>
        <v>0</v>
      </c>
      <c r="BC94" s="52">
        <f>ROUND(SUM(BC95:BC95),2)</f>
        <v>0</v>
      </c>
      <c r="BD94" s="54">
        <f>ROUND(SUM(BD95:BD95),2)</f>
        <v>0</v>
      </c>
      <c r="BS94" s="55" t="s">
        <v>66</v>
      </c>
      <c r="BT94" s="55" t="s">
        <v>67</v>
      </c>
      <c r="BU94" s="56" t="s">
        <v>68</v>
      </c>
      <c r="BV94" s="55" t="s">
        <v>69</v>
      </c>
      <c r="BW94" s="55" t="s">
        <v>3</v>
      </c>
      <c r="BX94" s="55" t="s">
        <v>70</v>
      </c>
      <c r="CL94" s="55"/>
    </row>
    <row r="95" spans="1:91" s="66" customFormat="1" ht="27" customHeight="1">
      <c r="A95" s="57" t="s">
        <v>71</v>
      </c>
      <c r="B95" s="58"/>
      <c r="C95" s="59"/>
      <c r="D95" s="172" t="s">
        <v>72</v>
      </c>
      <c r="E95" s="172"/>
      <c r="F95" s="172"/>
      <c r="G95" s="172"/>
      <c r="H95" s="172"/>
      <c r="I95" s="60"/>
      <c r="J95" s="172" t="s">
        <v>73</v>
      </c>
      <c r="K95" s="172"/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73">
        <f>'3 - SO 02 - zhromazdovaci...'!J30</f>
        <v>0</v>
      </c>
      <c r="AH95" s="173"/>
      <c r="AI95" s="173"/>
      <c r="AJ95" s="173"/>
      <c r="AK95" s="173"/>
      <c r="AL95" s="173"/>
      <c r="AM95" s="173"/>
      <c r="AN95" s="173">
        <f>SUM(AG95,AT95)</f>
        <v>0</v>
      </c>
      <c r="AO95" s="173"/>
      <c r="AP95" s="173"/>
      <c r="AQ95" s="61" t="s">
        <v>74</v>
      </c>
      <c r="AR95" s="58"/>
      <c r="AS95" s="62">
        <v>0</v>
      </c>
      <c r="AT95" s="63">
        <f>ROUND(SUM(AV95:AW95),2)</f>
        <v>0</v>
      </c>
      <c r="AU95" s="64">
        <f>'3 - SO 02 - zhromazdovaci...'!P118</f>
        <v>389.53943558200001</v>
      </c>
      <c r="AV95" s="63">
        <f>'3 - SO 02 - zhromazdovaci...'!J33</f>
        <v>0</v>
      </c>
      <c r="AW95" s="63">
        <f>'3 - SO 02 - zhromazdovaci...'!J34</f>
        <v>0</v>
      </c>
      <c r="AX95" s="63">
        <f>'3 - SO 02 - zhromazdovaci...'!J35</f>
        <v>0</v>
      </c>
      <c r="AY95" s="63">
        <f>'3 - SO 02 - zhromazdovaci...'!J36</f>
        <v>0</v>
      </c>
      <c r="AZ95" s="63">
        <f>'3 - SO 02 - zhromazdovaci...'!F33</f>
        <v>0</v>
      </c>
      <c r="BA95" s="63">
        <f>'3 - SO 02 - zhromazdovaci...'!F34</f>
        <v>0</v>
      </c>
      <c r="BB95" s="63">
        <f>'3 - SO 02 - zhromazdovaci...'!F35</f>
        <v>0</v>
      </c>
      <c r="BC95" s="63">
        <f>'3 - SO 02 - zhromazdovaci...'!F36</f>
        <v>0</v>
      </c>
      <c r="BD95" s="65">
        <f>'3 - SO 02 - zhromazdovaci...'!F37</f>
        <v>0</v>
      </c>
      <c r="BT95" s="67" t="s">
        <v>10</v>
      </c>
      <c r="BV95" s="67" t="s">
        <v>69</v>
      </c>
      <c r="BW95" s="67" t="s">
        <v>75</v>
      </c>
      <c r="BX95" s="67" t="s">
        <v>3</v>
      </c>
      <c r="CL95" s="67"/>
      <c r="CM95" s="67" t="s">
        <v>67</v>
      </c>
    </row>
    <row r="96" spans="1:91" s="13" customFormat="1" ht="30" customHeight="1">
      <c r="B96" s="14"/>
      <c r="AR96" s="14"/>
    </row>
    <row r="97" spans="2:44" s="13" customFormat="1" ht="6.9" customHeight="1">
      <c r="B97" s="26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14"/>
    </row>
  </sheetData>
  <mergeCells count="40">
    <mergeCell ref="AG94:AM94"/>
    <mergeCell ref="AN94:AP94"/>
    <mergeCell ref="D95:H95"/>
    <mergeCell ref="J95:AF95"/>
    <mergeCell ref="AG95:AM95"/>
    <mergeCell ref="AN95:AP95"/>
    <mergeCell ref="AS89:AT91"/>
    <mergeCell ref="AM90:AP90"/>
    <mergeCell ref="C92:G92"/>
    <mergeCell ref="I92:AF92"/>
    <mergeCell ref="AG92:AM92"/>
    <mergeCell ref="AN92:AP92"/>
    <mergeCell ref="X35:AB35"/>
    <mergeCell ref="AK35:AO35"/>
    <mergeCell ref="L85:AO85"/>
    <mergeCell ref="AM87:AN87"/>
    <mergeCell ref="AM89:AP89"/>
    <mergeCell ref="L32:P32"/>
    <mergeCell ref="W32:AE32"/>
    <mergeCell ref="AK32:AO32"/>
    <mergeCell ref="L33:P33"/>
    <mergeCell ref="W33:AE33"/>
    <mergeCell ref="AK33:AO33"/>
    <mergeCell ref="L30:P30"/>
    <mergeCell ref="W30:AE30"/>
    <mergeCell ref="AK30:AO30"/>
    <mergeCell ref="L31:P31"/>
    <mergeCell ref="W31:AE31"/>
    <mergeCell ref="AK31:AO31"/>
    <mergeCell ref="L28:P28"/>
    <mergeCell ref="W28:AE28"/>
    <mergeCell ref="AK28:AO28"/>
    <mergeCell ref="L29:P29"/>
    <mergeCell ref="W29:AE29"/>
    <mergeCell ref="AK29:AO29"/>
    <mergeCell ref="AR2:BE2"/>
    <mergeCell ref="K5:AO5"/>
    <mergeCell ref="K6:AO6"/>
    <mergeCell ref="E23:AN23"/>
    <mergeCell ref="AK26:AO26"/>
  </mergeCells>
  <hyperlinks>
    <hyperlink ref="A95" location="'3 - SO 02 - zhromazdovaci...'!C2" display="/"/>
  </hyperlink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M153"/>
  <sheetViews>
    <sheetView showGridLines="0" workbookViewId="0">
      <selection activeCell="F21" sqref="F21"/>
    </sheetView>
  </sheetViews>
  <sheetFormatPr defaultColWidth="8.7109375"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 customWidth="1"/>
    <col min="15" max="21" width="14.140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1" spans="1:46">
      <c r="A1" s="68"/>
    </row>
    <row r="2" spans="1:46" ht="36.9" customHeight="1">
      <c r="L2" s="152" t="s">
        <v>4</v>
      </c>
      <c r="M2" s="152"/>
      <c r="N2" s="152"/>
      <c r="O2" s="152"/>
      <c r="P2" s="152"/>
      <c r="Q2" s="152"/>
      <c r="R2" s="152"/>
      <c r="S2" s="152"/>
      <c r="T2" s="152"/>
      <c r="U2" s="152"/>
      <c r="V2" s="152"/>
      <c r="AT2" s="2" t="s">
        <v>75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67</v>
      </c>
    </row>
    <row r="4" spans="1:46" ht="24.9" customHeight="1">
      <c r="B4" s="5"/>
      <c r="D4" s="6" t="s">
        <v>76</v>
      </c>
      <c r="L4" s="5"/>
      <c r="M4" s="69" t="s">
        <v>8</v>
      </c>
      <c r="AT4" s="2" t="s">
        <v>2</v>
      </c>
    </row>
    <row r="5" spans="1:46" ht="6.9" customHeight="1">
      <c r="B5" s="5"/>
      <c r="L5" s="5"/>
    </row>
    <row r="6" spans="1:46" ht="12" customHeight="1">
      <c r="B6" s="5"/>
      <c r="D6" s="10" t="s">
        <v>11</v>
      </c>
      <c r="L6" s="5"/>
    </row>
    <row r="7" spans="1:46" ht="16.5" customHeight="1">
      <c r="B7" s="5"/>
      <c r="E7" s="174" t="str">
        <f>'Rekapitulácia stavby'!K6</f>
        <v>SOŠ Tornaľa - modernizácia odborného vzdelávania - budova SOŠ</v>
      </c>
      <c r="F7" s="174"/>
      <c r="G7" s="174"/>
      <c r="H7" s="174"/>
      <c r="L7" s="5"/>
    </row>
    <row r="8" spans="1:46" s="13" customFormat="1" ht="12" customHeight="1">
      <c r="B8" s="14"/>
      <c r="D8" s="10" t="s">
        <v>77</v>
      </c>
      <c r="L8" s="14"/>
    </row>
    <row r="9" spans="1:46" s="13" customFormat="1" ht="36.9" customHeight="1">
      <c r="B9" s="14"/>
      <c r="E9" s="162" t="s">
        <v>78</v>
      </c>
      <c r="F9" s="162"/>
      <c r="G9" s="162"/>
      <c r="H9" s="162"/>
      <c r="L9" s="14"/>
    </row>
    <row r="10" spans="1:46" s="13" customFormat="1">
      <c r="B10" s="14"/>
      <c r="L10" s="14"/>
    </row>
    <row r="11" spans="1:46" s="13" customFormat="1" ht="12" customHeight="1">
      <c r="B11" s="14"/>
      <c r="D11" s="10" t="s">
        <v>13</v>
      </c>
      <c r="F11" s="11"/>
      <c r="I11" s="10" t="s">
        <v>14</v>
      </c>
      <c r="J11" s="11"/>
      <c r="L11" s="14"/>
    </row>
    <row r="12" spans="1:46" s="13" customFormat="1" ht="12" customHeight="1">
      <c r="B12" s="14"/>
      <c r="D12" s="10" t="s">
        <v>15</v>
      </c>
      <c r="F12" s="150" t="s">
        <v>196</v>
      </c>
      <c r="I12" s="10" t="s">
        <v>17</v>
      </c>
      <c r="J12" s="70">
        <f>'Rekapitulácia stavby'!AN8</f>
        <v>44398</v>
      </c>
      <c r="L12" s="14"/>
    </row>
    <row r="13" spans="1:46" s="13" customFormat="1" ht="10.95" customHeight="1">
      <c r="B13" s="14"/>
      <c r="L13" s="14"/>
    </row>
    <row r="14" spans="1:46" s="13" customFormat="1" ht="12" customHeight="1">
      <c r="B14" s="14"/>
      <c r="D14" s="10" t="s">
        <v>18</v>
      </c>
      <c r="F14" s="151" t="s">
        <v>198</v>
      </c>
      <c r="I14" s="10" t="s">
        <v>19</v>
      </c>
      <c r="J14" s="11" t="str">
        <f>IF('Rekapitulácia stavby'!AN10="","",'Rekapitulácia stavby'!AN10)</f>
        <v/>
      </c>
      <c r="L14" s="14"/>
    </row>
    <row r="15" spans="1:46" s="13" customFormat="1" ht="18" customHeight="1">
      <c r="B15" s="14"/>
      <c r="E15" s="11" t="str">
        <f>IF('Rekapitulácia stavby'!E11="","",'Rekapitulácia stavby'!E11)</f>
        <v xml:space="preserve"> </v>
      </c>
      <c r="I15" s="10" t="s">
        <v>20</v>
      </c>
      <c r="J15" s="11" t="str">
        <f>IF('Rekapitulácia stavby'!AN11="","",'Rekapitulácia stavby'!AN11)</f>
        <v/>
      </c>
      <c r="L15" s="14"/>
    </row>
    <row r="16" spans="1:46" s="13" customFormat="1" ht="6.9" customHeight="1">
      <c r="B16" s="14"/>
      <c r="L16" s="14"/>
    </row>
    <row r="17" spans="2:12" s="13" customFormat="1" ht="12" customHeight="1">
      <c r="B17" s="14"/>
      <c r="D17" s="10" t="s">
        <v>21</v>
      </c>
      <c r="I17" s="10" t="s">
        <v>19</v>
      </c>
      <c r="J17" s="11">
        <f>'Rekapitulácia stavby'!AN13</f>
        <v>0</v>
      </c>
      <c r="L17" s="14"/>
    </row>
    <row r="18" spans="2:12" s="13" customFormat="1" ht="18" customHeight="1">
      <c r="B18" s="14"/>
      <c r="E18" s="153" t="str">
        <f>'Rekapitulácia stavby'!E14</f>
        <v xml:space="preserve"> </v>
      </c>
      <c r="F18" s="153"/>
      <c r="G18" s="153"/>
      <c r="H18" s="153"/>
      <c r="I18" s="10" t="s">
        <v>20</v>
      </c>
      <c r="J18" s="11">
        <f>'Rekapitulácia stavby'!AN14</f>
        <v>0</v>
      </c>
      <c r="L18" s="14"/>
    </row>
    <row r="19" spans="2:12" s="13" customFormat="1" ht="6.9" customHeight="1">
      <c r="B19" s="14"/>
      <c r="L19" s="14"/>
    </row>
    <row r="20" spans="2:12" s="13" customFormat="1" ht="12" customHeight="1">
      <c r="B20" s="14"/>
      <c r="D20" s="10" t="s">
        <v>22</v>
      </c>
      <c r="F20" s="151" t="s">
        <v>199</v>
      </c>
      <c r="I20" s="10" t="s">
        <v>19</v>
      </c>
      <c r="J20" s="11" t="str">
        <f>IF('Rekapitulácia stavby'!AN16="","",'Rekapitulácia stavby'!AN16)</f>
        <v/>
      </c>
      <c r="L20" s="14"/>
    </row>
    <row r="21" spans="2:12" s="13" customFormat="1" ht="18" customHeight="1">
      <c r="B21" s="14"/>
      <c r="E21" s="11" t="str">
        <f>IF('Rekapitulácia stavby'!E17="","",'Rekapitulácia stavby'!E17)</f>
        <v xml:space="preserve"> </v>
      </c>
      <c r="I21" s="10" t="s">
        <v>20</v>
      </c>
      <c r="J21" s="11" t="str">
        <f>IF('Rekapitulácia stavby'!AN17="","",'Rekapitulácia stavby'!AN17)</f>
        <v/>
      </c>
      <c r="L21" s="14"/>
    </row>
    <row r="22" spans="2:12" s="13" customFormat="1" ht="6.9" customHeight="1">
      <c r="B22" s="14"/>
      <c r="L22" s="14"/>
    </row>
    <row r="23" spans="2:12" s="13" customFormat="1" ht="12" customHeight="1">
      <c r="B23" s="14"/>
      <c r="D23" s="10" t="s">
        <v>25</v>
      </c>
      <c r="F23" s="13" t="s">
        <v>197</v>
      </c>
      <c r="I23" s="10" t="s">
        <v>19</v>
      </c>
      <c r="J23" s="11" t="str">
        <f>IF('Rekapitulácia stavby'!AN19="","",'Rekapitulácia stavby'!AN19)</f>
        <v/>
      </c>
      <c r="L23" s="14"/>
    </row>
    <row r="24" spans="2:12" s="13" customFormat="1" ht="18" customHeight="1">
      <c r="B24" s="14"/>
      <c r="E24" s="11" t="str">
        <f>IF('Rekapitulácia stavby'!E20="","",'Rekapitulácia stavby'!E20)</f>
        <v xml:space="preserve"> </v>
      </c>
      <c r="I24" s="10" t="s">
        <v>20</v>
      </c>
      <c r="J24" s="11" t="str">
        <f>IF('Rekapitulácia stavby'!AN20="","",'Rekapitulácia stavby'!AN20)</f>
        <v/>
      </c>
      <c r="L24" s="14"/>
    </row>
    <row r="25" spans="2:12" s="13" customFormat="1" ht="6.9" customHeight="1">
      <c r="B25" s="14"/>
      <c r="L25" s="14"/>
    </row>
    <row r="26" spans="2:12" s="13" customFormat="1" ht="12" customHeight="1">
      <c r="B26" s="14"/>
      <c r="D26" s="10" t="s">
        <v>26</v>
      </c>
      <c r="L26" s="14"/>
    </row>
    <row r="27" spans="2:12" s="71" customFormat="1" ht="16.5" customHeight="1">
      <c r="B27" s="72"/>
      <c r="E27" s="155"/>
      <c r="F27" s="155"/>
      <c r="G27" s="155"/>
      <c r="H27" s="155"/>
      <c r="L27" s="72"/>
    </row>
    <row r="28" spans="2:12" s="13" customFormat="1" ht="6.9" customHeight="1">
      <c r="B28" s="14"/>
      <c r="L28" s="14"/>
    </row>
    <row r="29" spans="2:12" s="13" customFormat="1" ht="6.9" customHeight="1">
      <c r="B29" s="14"/>
      <c r="D29" s="36"/>
      <c r="E29" s="36"/>
      <c r="F29" s="36"/>
      <c r="G29" s="36"/>
      <c r="H29" s="36"/>
      <c r="I29" s="36"/>
      <c r="J29" s="36"/>
      <c r="K29" s="36"/>
      <c r="L29" s="14"/>
    </row>
    <row r="30" spans="2:12" s="13" customFormat="1" ht="25.35" customHeight="1">
      <c r="B30" s="14"/>
      <c r="D30" s="73" t="s">
        <v>27</v>
      </c>
      <c r="J30" s="74">
        <f>ROUND(J118, 2)</f>
        <v>0</v>
      </c>
      <c r="L30" s="14"/>
    </row>
    <row r="31" spans="2:12" s="13" customFormat="1" ht="6.9" customHeight="1">
      <c r="B31" s="14"/>
      <c r="D31" s="36"/>
      <c r="E31" s="36"/>
      <c r="F31" s="36"/>
      <c r="G31" s="36"/>
      <c r="H31" s="36"/>
      <c r="I31" s="36"/>
      <c r="J31" s="36"/>
      <c r="K31" s="36"/>
      <c r="L31" s="14"/>
    </row>
    <row r="32" spans="2:12" s="13" customFormat="1" ht="14.4" customHeight="1">
      <c r="B32" s="14"/>
      <c r="F32" s="75" t="s">
        <v>29</v>
      </c>
      <c r="I32" s="75" t="s">
        <v>28</v>
      </c>
      <c r="J32" s="75" t="s">
        <v>30</v>
      </c>
      <c r="L32" s="14"/>
    </row>
    <row r="33" spans="2:12" s="13" customFormat="1" ht="14.4" customHeight="1">
      <c r="B33" s="14"/>
      <c r="D33" s="76" t="s">
        <v>31</v>
      </c>
      <c r="E33" s="10" t="s">
        <v>32</v>
      </c>
      <c r="F33" s="77">
        <f>ROUND((SUM(BE118:BE147)),  2)</f>
        <v>0</v>
      </c>
      <c r="I33" s="78">
        <v>0.2</v>
      </c>
      <c r="J33" s="77">
        <f>ROUND(((SUM(BE118:BE147))*I33),  2)</f>
        <v>0</v>
      </c>
      <c r="L33" s="14"/>
    </row>
    <row r="34" spans="2:12" s="13" customFormat="1" ht="14.4" customHeight="1">
      <c r="B34" s="14"/>
      <c r="E34" s="10" t="s">
        <v>33</v>
      </c>
      <c r="F34" s="77">
        <f>ROUND((SUM(BF118:BF147)),  2)</f>
        <v>0</v>
      </c>
      <c r="I34" s="78">
        <v>0.2</v>
      </c>
      <c r="J34" s="77">
        <f>ROUND(((SUM(BF118:BF147))*I34),  2)</f>
        <v>0</v>
      </c>
      <c r="L34" s="14"/>
    </row>
    <row r="35" spans="2:12" s="13" customFormat="1" ht="14.4" hidden="1" customHeight="1">
      <c r="B35" s="14"/>
      <c r="E35" s="10" t="s">
        <v>34</v>
      </c>
      <c r="F35" s="77">
        <f>ROUND((SUM(BG118:BG147)),  2)</f>
        <v>0</v>
      </c>
      <c r="I35" s="78">
        <v>0.2</v>
      </c>
      <c r="J35" s="77">
        <f>0</f>
        <v>0</v>
      </c>
      <c r="L35" s="14"/>
    </row>
    <row r="36" spans="2:12" s="13" customFormat="1" ht="14.4" hidden="1" customHeight="1">
      <c r="B36" s="14"/>
      <c r="E36" s="10" t="s">
        <v>35</v>
      </c>
      <c r="F36" s="77">
        <f>ROUND((SUM(BH118:BH147)),  2)</f>
        <v>0</v>
      </c>
      <c r="I36" s="78">
        <v>0.2</v>
      </c>
      <c r="J36" s="77">
        <f>0</f>
        <v>0</v>
      </c>
      <c r="L36" s="14"/>
    </row>
    <row r="37" spans="2:12" s="13" customFormat="1" ht="14.4" hidden="1" customHeight="1">
      <c r="B37" s="14"/>
      <c r="E37" s="10" t="s">
        <v>36</v>
      </c>
      <c r="F37" s="77">
        <f>ROUND((SUM(BI118:BI147)),  2)</f>
        <v>0</v>
      </c>
      <c r="I37" s="78">
        <v>0</v>
      </c>
      <c r="J37" s="77">
        <f>0</f>
        <v>0</v>
      </c>
      <c r="L37" s="14"/>
    </row>
    <row r="38" spans="2:12" s="13" customFormat="1" ht="6.9" customHeight="1">
      <c r="B38" s="14"/>
      <c r="L38" s="14"/>
    </row>
    <row r="39" spans="2:12" s="13" customFormat="1" ht="25.35" customHeight="1">
      <c r="B39" s="14"/>
      <c r="C39" s="79"/>
      <c r="D39" s="80" t="s">
        <v>37</v>
      </c>
      <c r="E39" s="40"/>
      <c r="F39" s="40"/>
      <c r="G39" s="81" t="s">
        <v>38</v>
      </c>
      <c r="H39" s="82" t="s">
        <v>39</v>
      </c>
      <c r="I39" s="40"/>
      <c r="J39" s="83">
        <f>SUM(J30:J37)</f>
        <v>0</v>
      </c>
      <c r="K39" s="84"/>
      <c r="L39" s="14"/>
    </row>
    <row r="40" spans="2:12" s="13" customFormat="1" ht="14.4" customHeight="1">
      <c r="B40" s="14"/>
      <c r="L40" s="14"/>
    </row>
    <row r="41" spans="2:12" ht="14.4" customHeight="1">
      <c r="B41" s="5"/>
      <c r="L41" s="5"/>
    </row>
    <row r="42" spans="2:12" ht="14.4" customHeight="1">
      <c r="B42" s="5"/>
      <c r="L42" s="5"/>
    </row>
    <row r="43" spans="2:12" ht="14.4" customHeight="1">
      <c r="B43" s="5"/>
      <c r="L43" s="5"/>
    </row>
    <row r="44" spans="2:12" ht="14.4" customHeight="1">
      <c r="B44" s="5"/>
      <c r="L44" s="5"/>
    </row>
    <row r="45" spans="2:12" ht="14.4" customHeight="1">
      <c r="B45" s="5"/>
      <c r="L45" s="5"/>
    </row>
    <row r="46" spans="2:12" s="13" customFormat="1" ht="14.4" customHeight="1">
      <c r="B46" s="14"/>
      <c r="D46" s="23" t="s">
        <v>40</v>
      </c>
      <c r="E46" s="24"/>
      <c r="F46" s="24"/>
      <c r="G46" s="23" t="s">
        <v>41</v>
      </c>
      <c r="H46" s="24"/>
      <c r="I46" s="24"/>
      <c r="J46" s="24"/>
      <c r="K46" s="24"/>
      <c r="L46" s="14"/>
    </row>
    <row r="47" spans="2:12">
      <c r="B47" s="5"/>
      <c r="L47" s="5"/>
    </row>
    <row r="48" spans="2:12">
      <c r="B48" s="5"/>
      <c r="L48" s="5"/>
    </row>
    <row r="49" spans="2:12">
      <c r="B49" s="5"/>
      <c r="L49" s="5"/>
    </row>
    <row r="50" spans="2:12">
      <c r="B50" s="5"/>
      <c r="L50" s="5"/>
    </row>
    <row r="51" spans="2:12">
      <c r="B51" s="5"/>
      <c r="L51" s="5"/>
    </row>
    <row r="52" spans="2:12">
      <c r="B52" s="5"/>
      <c r="L52" s="5"/>
    </row>
    <row r="53" spans="2:12">
      <c r="B53" s="5"/>
      <c r="L53" s="5"/>
    </row>
    <row r="54" spans="2:12">
      <c r="B54" s="5"/>
      <c r="L54" s="5"/>
    </row>
    <row r="55" spans="2:12">
      <c r="B55" s="5"/>
      <c r="L55" s="5"/>
    </row>
    <row r="56" spans="2:12">
      <c r="B56" s="5"/>
      <c r="L56" s="5"/>
    </row>
    <row r="57" spans="2:12" s="13" customFormat="1" ht="13.2">
      <c r="B57" s="14"/>
      <c r="D57" s="25" t="s">
        <v>42</v>
      </c>
      <c r="E57" s="16"/>
      <c r="F57" s="85" t="s">
        <v>43</v>
      </c>
      <c r="G57" s="25" t="s">
        <v>42</v>
      </c>
      <c r="H57" s="16"/>
      <c r="I57" s="16"/>
      <c r="J57" s="86" t="s">
        <v>43</v>
      </c>
      <c r="K57" s="16"/>
      <c r="L57" s="14"/>
    </row>
    <row r="58" spans="2:12">
      <c r="B58" s="5"/>
      <c r="L58" s="5"/>
    </row>
    <row r="59" spans="2:12">
      <c r="B59" s="5"/>
      <c r="L59" s="5"/>
    </row>
    <row r="60" spans="2:12">
      <c r="B60" s="5"/>
      <c r="L60" s="5"/>
    </row>
    <row r="61" spans="2:12" s="13" customFormat="1" ht="13.2">
      <c r="B61" s="14"/>
      <c r="D61" s="23" t="s">
        <v>44</v>
      </c>
      <c r="E61" s="24"/>
      <c r="F61" s="24"/>
      <c r="G61" s="23" t="s">
        <v>45</v>
      </c>
      <c r="H61" s="24"/>
      <c r="I61" s="24"/>
      <c r="J61" s="24"/>
      <c r="K61" s="24"/>
      <c r="L61" s="14"/>
    </row>
    <row r="62" spans="2:12">
      <c r="B62" s="5"/>
      <c r="L62" s="5"/>
    </row>
    <row r="63" spans="2:12">
      <c r="B63" s="5"/>
      <c r="L63" s="5"/>
    </row>
    <row r="64" spans="2:12">
      <c r="B64" s="5"/>
      <c r="L64" s="5"/>
    </row>
    <row r="65" spans="2:12">
      <c r="B65" s="5"/>
      <c r="L65" s="5"/>
    </row>
    <row r="66" spans="2:12">
      <c r="B66" s="5"/>
      <c r="L66" s="5"/>
    </row>
    <row r="67" spans="2:12">
      <c r="B67" s="5"/>
      <c r="L67" s="5"/>
    </row>
    <row r="68" spans="2:12">
      <c r="B68" s="5"/>
      <c r="L68" s="5"/>
    </row>
    <row r="69" spans="2:12">
      <c r="B69" s="5"/>
      <c r="L69" s="5"/>
    </row>
    <row r="70" spans="2:12">
      <c r="B70" s="5"/>
      <c r="L70" s="5"/>
    </row>
    <row r="71" spans="2:12">
      <c r="B71" s="5"/>
      <c r="L71" s="5"/>
    </row>
    <row r="72" spans="2:12" s="13" customFormat="1" ht="13.2">
      <c r="B72" s="14"/>
      <c r="D72" s="25" t="s">
        <v>42</v>
      </c>
      <c r="E72" s="16"/>
      <c r="F72" s="85" t="s">
        <v>43</v>
      </c>
      <c r="G72" s="25" t="s">
        <v>42</v>
      </c>
      <c r="H72" s="16"/>
      <c r="I72" s="16"/>
      <c r="J72" s="86" t="s">
        <v>43</v>
      </c>
      <c r="K72" s="16"/>
      <c r="L72" s="14"/>
    </row>
    <row r="73" spans="2:12" s="13" customFormat="1" ht="14.4" customHeight="1">
      <c r="B73" s="26"/>
      <c r="C73" s="27"/>
      <c r="D73" s="27"/>
      <c r="E73" s="27"/>
      <c r="F73" s="27"/>
      <c r="G73" s="27"/>
      <c r="H73" s="27"/>
      <c r="I73" s="27"/>
      <c r="J73" s="27"/>
      <c r="K73" s="27"/>
      <c r="L73" s="14"/>
    </row>
    <row r="77" spans="2:12" s="13" customFormat="1" ht="6.9" hidden="1" customHeight="1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14"/>
    </row>
    <row r="78" spans="2:12" s="13" customFormat="1" ht="24.9" hidden="1" customHeight="1">
      <c r="B78" s="14"/>
      <c r="C78" s="6" t="s">
        <v>79</v>
      </c>
      <c r="L78" s="14"/>
    </row>
    <row r="79" spans="2:12" s="13" customFormat="1" ht="6.9" hidden="1" customHeight="1">
      <c r="B79" s="14"/>
      <c r="L79" s="14"/>
    </row>
    <row r="80" spans="2:12" s="13" customFormat="1" ht="12" hidden="1" customHeight="1">
      <c r="B80" s="14"/>
      <c r="C80" s="10" t="s">
        <v>11</v>
      </c>
      <c r="L80" s="14"/>
    </row>
    <row r="81" spans="2:47" s="13" customFormat="1" ht="16.5" hidden="1" customHeight="1">
      <c r="B81" s="14"/>
      <c r="E81" s="174" t="str">
        <f>E7</f>
        <v>SOŠ Tornaľa - modernizácia odborného vzdelávania - budova SOŠ</v>
      </c>
      <c r="F81" s="174"/>
      <c r="G81" s="174"/>
      <c r="H81" s="174"/>
      <c r="L81" s="14"/>
    </row>
    <row r="82" spans="2:47" s="13" customFormat="1" ht="12" hidden="1" customHeight="1">
      <c r="B82" s="14"/>
      <c r="C82" s="10" t="s">
        <v>77</v>
      </c>
      <c r="L82" s="14"/>
    </row>
    <row r="83" spans="2:47" s="13" customFormat="1" ht="16.5" hidden="1" customHeight="1">
      <c r="B83" s="14"/>
      <c r="E83" s="162" t="str">
        <f>E9</f>
        <v>3 - SO 02 - zhromazdovacia plocha - chodnik</v>
      </c>
      <c r="F83" s="162"/>
      <c r="G83" s="162"/>
      <c r="H83" s="162"/>
      <c r="L83" s="14"/>
    </row>
    <row r="84" spans="2:47" s="13" customFormat="1" ht="6.9" hidden="1" customHeight="1">
      <c r="B84" s="14"/>
      <c r="L84" s="14"/>
    </row>
    <row r="85" spans="2:47" s="13" customFormat="1" ht="12" hidden="1" customHeight="1">
      <c r="B85" s="14"/>
      <c r="C85" s="10" t="s">
        <v>15</v>
      </c>
      <c r="F85" s="11" t="str">
        <f>F12</f>
        <v>Tornaľa</v>
      </c>
      <c r="I85" s="10" t="s">
        <v>17</v>
      </c>
      <c r="J85" s="70">
        <f>IF(J12="","",J12)</f>
        <v>44398</v>
      </c>
      <c r="L85" s="14"/>
    </row>
    <row r="86" spans="2:47" s="13" customFormat="1" ht="6.9" hidden="1" customHeight="1">
      <c r="B86" s="14"/>
      <c r="L86" s="14"/>
    </row>
    <row r="87" spans="2:47" s="13" customFormat="1" ht="15.15" hidden="1" customHeight="1">
      <c r="B87" s="14"/>
      <c r="C87" s="10" t="s">
        <v>18</v>
      </c>
      <c r="F87" s="11" t="str">
        <f>E15</f>
        <v xml:space="preserve"> </v>
      </c>
      <c r="I87" s="10" t="s">
        <v>22</v>
      </c>
      <c r="J87" s="87" t="str">
        <f>E21</f>
        <v xml:space="preserve"> </v>
      </c>
      <c r="L87" s="14"/>
    </row>
    <row r="88" spans="2:47" s="13" customFormat="1" ht="15.15" hidden="1" customHeight="1">
      <c r="B88" s="14"/>
      <c r="C88" s="10" t="s">
        <v>21</v>
      </c>
      <c r="F88" s="11" t="str">
        <f>IF(E18="","",E18)</f>
        <v xml:space="preserve"> </v>
      </c>
      <c r="I88" s="10" t="s">
        <v>25</v>
      </c>
      <c r="J88" s="87" t="str">
        <f>E24</f>
        <v xml:space="preserve"> </v>
      </c>
      <c r="L88" s="14"/>
    </row>
    <row r="89" spans="2:47" s="13" customFormat="1" ht="10.35" hidden="1" customHeight="1">
      <c r="B89" s="14"/>
      <c r="L89" s="14"/>
    </row>
    <row r="90" spans="2:47" s="13" customFormat="1" ht="29.25" hidden="1" customHeight="1">
      <c r="B90" s="14"/>
      <c r="C90" s="88" t="s">
        <v>80</v>
      </c>
      <c r="D90" s="79"/>
      <c r="E90" s="79"/>
      <c r="F90" s="79"/>
      <c r="G90" s="79"/>
      <c r="H90" s="79"/>
      <c r="I90" s="79"/>
      <c r="J90" s="89" t="s">
        <v>81</v>
      </c>
      <c r="K90" s="79"/>
      <c r="L90" s="14"/>
    </row>
    <row r="91" spans="2:47" s="13" customFormat="1" ht="10.35" hidden="1" customHeight="1">
      <c r="B91" s="14"/>
      <c r="L91" s="14"/>
    </row>
    <row r="92" spans="2:47" s="13" customFormat="1" ht="22.95" hidden="1" customHeight="1">
      <c r="B92" s="14"/>
      <c r="C92" s="90" t="s">
        <v>82</v>
      </c>
      <c r="J92" s="74">
        <f>J118</f>
        <v>0</v>
      </c>
      <c r="L92" s="14"/>
      <c r="AU92" s="2" t="s">
        <v>83</v>
      </c>
    </row>
    <row r="93" spans="2:47" s="91" customFormat="1" ht="24.9" hidden="1" customHeight="1">
      <c r="B93" s="92"/>
      <c r="D93" s="93" t="s">
        <v>84</v>
      </c>
      <c r="E93" s="94"/>
      <c r="F93" s="94"/>
      <c r="G93" s="94"/>
      <c r="H93" s="94"/>
      <c r="I93" s="94"/>
      <c r="J93" s="95">
        <f>J119</f>
        <v>0</v>
      </c>
      <c r="L93" s="92"/>
    </row>
    <row r="94" spans="2:47" s="96" customFormat="1" ht="19.95" hidden="1" customHeight="1">
      <c r="B94" s="97"/>
      <c r="D94" s="98" t="s">
        <v>85</v>
      </c>
      <c r="E94" s="99"/>
      <c r="F94" s="99"/>
      <c r="G94" s="99"/>
      <c r="H94" s="99"/>
      <c r="I94" s="99"/>
      <c r="J94" s="100">
        <f>J120</f>
        <v>0</v>
      </c>
      <c r="L94" s="97"/>
    </row>
    <row r="95" spans="2:47" s="96" customFormat="1" ht="19.95" hidden="1" customHeight="1">
      <c r="B95" s="97"/>
      <c r="D95" s="98" t="s">
        <v>86</v>
      </c>
      <c r="E95" s="99"/>
      <c r="F95" s="99"/>
      <c r="G95" s="99"/>
      <c r="H95" s="99"/>
      <c r="I95" s="99"/>
      <c r="J95" s="100">
        <f>J132</f>
        <v>0</v>
      </c>
      <c r="L95" s="97"/>
    </row>
    <row r="96" spans="2:47" s="96" customFormat="1" ht="19.95" hidden="1" customHeight="1">
      <c r="B96" s="97"/>
      <c r="D96" s="98" t="s">
        <v>87</v>
      </c>
      <c r="E96" s="99"/>
      <c r="F96" s="99"/>
      <c r="G96" s="99"/>
      <c r="H96" s="99"/>
      <c r="I96" s="99"/>
      <c r="J96" s="100">
        <f>J135</f>
        <v>0</v>
      </c>
      <c r="L96" s="97"/>
    </row>
    <row r="97" spans="2:12" s="96" customFormat="1" ht="19.95" hidden="1" customHeight="1">
      <c r="B97" s="97"/>
      <c r="D97" s="98" t="s">
        <v>88</v>
      </c>
      <c r="E97" s="99"/>
      <c r="F97" s="99"/>
      <c r="G97" s="99"/>
      <c r="H97" s="99"/>
      <c r="I97" s="99"/>
      <c r="J97" s="100">
        <f>J138</f>
        <v>0</v>
      </c>
      <c r="L97" s="97"/>
    </row>
    <row r="98" spans="2:12" s="96" customFormat="1" ht="19.95" hidden="1" customHeight="1">
      <c r="B98" s="97"/>
      <c r="D98" s="98" t="s">
        <v>89</v>
      </c>
      <c r="E98" s="99"/>
      <c r="F98" s="99"/>
      <c r="G98" s="99"/>
      <c r="H98" s="99"/>
      <c r="I98" s="99"/>
      <c r="J98" s="100">
        <f>J146</f>
        <v>0</v>
      </c>
      <c r="L98" s="97"/>
    </row>
    <row r="99" spans="2:12" s="13" customFormat="1" ht="21.75" hidden="1" customHeight="1">
      <c r="B99" s="14"/>
      <c r="L99" s="14"/>
    </row>
    <row r="100" spans="2:12" s="13" customFormat="1" ht="6.9" hidden="1" customHeight="1">
      <c r="B100" s="26"/>
      <c r="C100" s="27"/>
      <c r="D100" s="27"/>
      <c r="E100" s="27"/>
      <c r="F100" s="27"/>
      <c r="G100" s="27"/>
      <c r="H100" s="27"/>
      <c r="I100" s="27"/>
      <c r="J100" s="27"/>
      <c r="K100" s="27"/>
      <c r="L100" s="14"/>
    </row>
    <row r="101" spans="2:12" hidden="1"/>
    <row r="102" spans="2:12" hidden="1"/>
    <row r="103" spans="2:12" hidden="1"/>
    <row r="104" spans="2:12" s="13" customFormat="1" ht="6.9" customHeight="1">
      <c r="B104" s="28"/>
      <c r="C104" s="29"/>
      <c r="D104" s="29"/>
      <c r="E104" s="29"/>
      <c r="F104" s="29"/>
      <c r="G104" s="29"/>
      <c r="H104" s="29"/>
      <c r="I104" s="29"/>
      <c r="J104" s="29"/>
      <c r="K104" s="29"/>
      <c r="L104" s="14"/>
    </row>
    <row r="105" spans="2:12" s="13" customFormat="1" ht="24.9" customHeight="1">
      <c r="B105" s="14"/>
      <c r="C105" s="6" t="s">
        <v>90</v>
      </c>
      <c r="L105" s="14"/>
    </row>
    <row r="106" spans="2:12" s="13" customFormat="1" ht="6.9" customHeight="1">
      <c r="B106" s="14"/>
      <c r="L106" s="14"/>
    </row>
    <row r="107" spans="2:12" s="13" customFormat="1" ht="12" customHeight="1">
      <c r="B107" s="14"/>
      <c r="C107" s="10" t="s">
        <v>11</v>
      </c>
      <c r="L107" s="14"/>
    </row>
    <row r="108" spans="2:12" s="13" customFormat="1" ht="16.5" customHeight="1">
      <c r="B108" s="14"/>
      <c r="E108" s="174" t="str">
        <f>E7</f>
        <v>SOŠ Tornaľa - modernizácia odborného vzdelávania - budova SOŠ</v>
      </c>
      <c r="F108" s="174"/>
      <c r="G108" s="174"/>
      <c r="H108" s="174"/>
      <c r="L108" s="14"/>
    </row>
    <row r="109" spans="2:12" s="13" customFormat="1" ht="12" customHeight="1">
      <c r="B109" s="14"/>
      <c r="C109" s="10" t="s">
        <v>77</v>
      </c>
      <c r="L109" s="14"/>
    </row>
    <row r="110" spans="2:12" s="13" customFormat="1" ht="16.5" customHeight="1">
      <c r="B110" s="14"/>
      <c r="E110" s="162" t="str">
        <f>E9</f>
        <v>3 - SO 02 - zhromazdovacia plocha - chodnik</v>
      </c>
      <c r="F110" s="162"/>
      <c r="G110" s="162"/>
      <c r="H110" s="162"/>
      <c r="L110" s="14"/>
    </row>
    <row r="111" spans="2:12" s="13" customFormat="1" ht="6.9" customHeight="1">
      <c r="B111" s="14"/>
      <c r="L111" s="14"/>
    </row>
    <row r="112" spans="2:12" s="13" customFormat="1" ht="12" customHeight="1">
      <c r="B112" s="14"/>
      <c r="C112" s="10" t="s">
        <v>15</v>
      </c>
      <c r="F112" s="11" t="str">
        <f>F12</f>
        <v>Tornaľa</v>
      </c>
      <c r="I112" s="10" t="s">
        <v>17</v>
      </c>
      <c r="J112" s="70">
        <f>IF(J12="","",J12)</f>
        <v>44398</v>
      </c>
      <c r="L112" s="14"/>
    </row>
    <row r="113" spans="2:65" s="13" customFormat="1" ht="6.9" customHeight="1">
      <c r="B113" s="14"/>
      <c r="L113" s="14"/>
    </row>
    <row r="114" spans="2:65" s="13" customFormat="1" ht="15.15" customHeight="1">
      <c r="B114" s="14"/>
      <c r="C114" s="10" t="s">
        <v>18</v>
      </c>
      <c r="F114" s="11" t="str">
        <f>E15</f>
        <v xml:space="preserve"> </v>
      </c>
      <c r="I114" s="10" t="s">
        <v>22</v>
      </c>
      <c r="J114" s="87" t="str">
        <f>E21</f>
        <v xml:space="preserve"> </v>
      </c>
      <c r="L114" s="14"/>
    </row>
    <row r="115" spans="2:65" s="13" customFormat="1" ht="15.15" customHeight="1">
      <c r="B115" s="14"/>
      <c r="C115" s="10" t="s">
        <v>21</v>
      </c>
      <c r="F115" s="11" t="str">
        <f>IF(E18="","",E18)</f>
        <v xml:space="preserve"> </v>
      </c>
      <c r="I115" s="10" t="s">
        <v>25</v>
      </c>
      <c r="J115" s="87" t="str">
        <f>E24</f>
        <v xml:space="preserve"> </v>
      </c>
      <c r="L115" s="14"/>
    </row>
    <row r="116" spans="2:65" s="13" customFormat="1" ht="10.35" customHeight="1">
      <c r="B116" s="14"/>
      <c r="L116" s="14"/>
    </row>
    <row r="117" spans="2:65" s="101" customFormat="1" ht="29.25" customHeight="1">
      <c r="B117" s="102"/>
      <c r="C117" s="103" t="s">
        <v>91</v>
      </c>
      <c r="D117" s="104" t="s">
        <v>52</v>
      </c>
      <c r="E117" s="104" t="s">
        <v>48</v>
      </c>
      <c r="F117" s="104" t="s">
        <v>49</v>
      </c>
      <c r="G117" s="104" t="s">
        <v>92</v>
      </c>
      <c r="H117" s="104" t="s">
        <v>93</v>
      </c>
      <c r="I117" s="104" t="s">
        <v>94</v>
      </c>
      <c r="J117" s="105" t="s">
        <v>81</v>
      </c>
      <c r="K117" s="106" t="s">
        <v>95</v>
      </c>
      <c r="L117" s="102"/>
      <c r="M117" s="42"/>
      <c r="N117" s="43" t="s">
        <v>31</v>
      </c>
      <c r="O117" s="43" t="s">
        <v>96</v>
      </c>
      <c r="P117" s="43" t="s">
        <v>97</v>
      </c>
      <c r="Q117" s="43" t="s">
        <v>98</v>
      </c>
      <c r="R117" s="43" t="s">
        <v>99</v>
      </c>
      <c r="S117" s="43" t="s">
        <v>100</v>
      </c>
      <c r="T117" s="43" t="s">
        <v>101</v>
      </c>
      <c r="U117" s="44" t="s">
        <v>102</v>
      </c>
    </row>
    <row r="118" spans="2:65" s="13" customFormat="1" ht="22.95" customHeight="1">
      <c r="B118" s="14"/>
      <c r="C118" s="48" t="s">
        <v>82</v>
      </c>
      <c r="J118" s="107">
        <f>BK118</f>
        <v>0</v>
      </c>
      <c r="L118" s="14"/>
      <c r="M118" s="45"/>
      <c r="N118" s="36"/>
      <c r="O118" s="36"/>
      <c r="P118" s="108">
        <f>P119</f>
        <v>389.53943558200001</v>
      </c>
      <c r="Q118" s="36"/>
      <c r="R118" s="108">
        <f>R119</f>
        <v>104.951506392</v>
      </c>
      <c r="S118" s="36"/>
      <c r="T118" s="108">
        <f>T119</f>
        <v>32.251408000000005</v>
      </c>
      <c r="U118" s="37"/>
      <c r="AT118" s="2" t="s">
        <v>66</v>
      </c>
      <c r="AU118" s="2" t="s">
        <v>83</v>
      </c>
      <c r="BK118" s="109">
        <f>BK119</f>
        <v>0</v>
      </c>
    </row>
    <row r="119" spans="2:65" s="110" customFormat="1" ht="25.95" customHeight="1">
      <c r="B119" s="111"/>
      <c r="D119" s="112" t="s">
        <v>66</v>
      </c>
      <c r="E119" s="113" t="s">
        <v>103</v>
      </c>
      <c r="F119" s="113" t="s">
        <v>104</v>
      </c>
      <c r="J119" s="114">
        <f>BK119</f>
        <v>0</v>
      </c>
      <c r="L119" s="111"/>
      <c r="M119" s="115"/>
      <c r="N119" s="116"/>
      <c r="O119" s="116"/>
      <c r="P119" s="117">
        <f>P120+P132+P135+P138+P146</f>
        <v>389.53943558200001</v>
      </c>
      <c r="Q119" s="116"/>
      <c r="R119" s="117">
        <f>R120+R132+R135+R138+R146</f>
        <v>104.951506392</v>
      </c>
      <c r="S119" s="116"/>
      <c r="T119" s="117">
        <f>T120+T132+T135+T138+T146</f>
        <v>32.251408000000005</v>
      </c>
      <c r="U119" s="118"/>
      <c r="AR119" s="112" t="s">
        <v>10</v>
      </c>
      <c r="AT119" s="119" t="s">
        <v>66</v>
      </c>
      <c r="AU119" s="119" t="s">
        <v>67</v>
      </c>
      <c r="AY119" s="112" t="s">
        <v>105</v>
      </c>
      <c r="BK119" s="120">
        <f>BK120+BK132+BK135+BK138+BK146</f>
        <v>0</v>
      </c>
    </row>
    <row r="120" spans="2:65" s="110" customFormat="1" ht="22.95" customHeight="1">
      <c r="B120" s="111"/>
      <c r="D120" s="112" t="s">
        <v>66</v>
      </c>
      <c r="E120" s="121" t="s">
        <v>10</v>
      </c>
      <c r="F120" s="121" t="s">
        <v>106</v>
      </c>
      <c r="J120" s="122">
        <f>BK120</f>
        <v>0</v>
      </c>
      <c r="L120" s="111"/>
      <c r="M120" s="115"/>
      <c r="N120" s="116"/>
      <c r="O120" s="116"/>
      <c r="P120" s="117">
        <f>P121</f>
        <v>62.528240000000004</v>
      </c>
      <c r="Q120" s="116"/>
      <c r="R120" s="117">
        <f>R121</f>
        <v>0</v>
      </c>
      <c r="S120" s="116"/>
      <c r="T120" s="117">
        <f>T121</f>
        <v>32.251408000000005</v>
      </c>
      <c r="U120" s="118"/>
      <c r="AR120" s="112" t="s">
        <v>10</v>
      </c>
      <c r="AT120" s="119" t="s">
        <v>66</v>
      </c>
      <c r="AU120" s="119" t="s">
        <v>10</v>
      </c>
      <c r="AY120" s="112" t="s">
        <v>105</v>
      </c>
      <c r="BK120" s="120">
        <f>SUM(BK121:BK122)</f>
        <v>0</v>
      </c>
    </row>
    <row r="121" spans="2:65" s="13" customFormat="1" ht="24" customHeight="1">
      <c r="B121" s="123"/>
      <c r="C121" s="124" t="s">
        <v>10</v>
      </c>
      <c r="D121" s="124" t="s">
        <v>107</v>
      </c>
      <c r="E121" s="125" t="s">
        <v>108</v>
      </c>
      <c r="F121" s="126" t="s">
        <v>109</v>
      </c>
      <c r="G121" s="127" t="s">
        <v>110</v>
      </c>
      <c r="H121" s="128">
        <v>329.096</v>
      </c>
      <c r="I121" s="128"/>
      <c r="J121" s="128">
        <f t="shared" ref="J121:J127" si="0">ROUND(I121*H121,3)</f>
        <v>0</v>
      </c>
      <c r="K121" s="126" t="s">
        <v>111</v>
      </c>
      <c r="L121" s="14"/>
      <c r="M121" s="129"/>
      <c r="N121" s="130" t="s">
        <v>33</v>
      </c>
      <c r="O121" s="131">
        <v>0.19</v>
      </c>
      <c r="P121" s="131">
        <f>O121*H121</f>
        <v>62.528240000000004</v>
      </c>
      <c r="Q121" s="131">
        <v>0</v>
      </c>
      <c r="R121" s="131">
        <f>Q121*H121</f>
        <v>0</v>
      </c>
      <c r="S121" s="131">
        <v>9.8000000000000004E-2</v>
      </c>
      <c r="T121" s="131">
        <f>S121*H121</f>
        <v>32.251408000000005</v>
      </c>
      <c r="U121" s="132"/>
      <c r="AR121" s="133" t="s">
        <v>112</v>
      </c>
      <c r="AT121" s="133" t="s">
        <v>107</v>
      </c>
      <c r="AU121" s="133" t="s">
        <v>113</v>
      </c>
      <c r="AY121" s="2" t="s">
        <v>105</v>
      </c>
      <c r="BE121" s="134">
        <f>IF(N121="základná",J121,0)</f>
        <v>0</v>
      </c>
      <c r="BF121" s="134">
        <f>IF(N121="znížená",J121,0)</f>
        <v>0</v>
      </c>
      <c r="BG121" s="134">
        <f>IF(N121="zákl. prenesená",J121,0)</f>
        <v>0</v>
      </c>
      <c r="BH121" s="134">
        <f>IF(N121="zníž. prenesená",J121,0)</f>
        <v>0</v>
      </c>
      <c r="BI121" s="134">
        <f>IF(N121="nulová",J121,0)</f>
        <v>0</v>
      </c>
      <c r="BJ121" s="2" t="s">
        <v>113</v>
      </c>
      <c r="BK121" s="135">
        <f>ROUND(I121*H121,3)</f>
        <v>0</v>
      </c>
      <c r="BL121" s="2" t="s">
        <v>112</v>
      </c>
      <c r="BM121" s="133" t="s">
        <v>114</v>
      </c>
    </row>
    <row r="122" spans="2:65" s="13" customFormat="1" ht="24" customHeight="1">
      <c r="B122" s="123"/>
      <c r="C122" s="124">
        <v>1</v>
      </c>
      <c r="D122" s="124" t="s">
        <v>107</v>
      </c>
      <c r="E122" s="125" t="s">
        <v>115</v>
      </c>
      <c r="F122" s="126" t="s">
        <v>116</v>
      </c>
      <c r="G122" s="127" t="s">
        <v>117</v>
      </c>
      <c r="H122" s="128">
        <v>6.0720000000000001</v>
      </c>
      <c r="I122" s="128"/>
      <c r="J122" s="128">
        <f t="shared" si="0"/>
        <v>0</v>
      </c>
      <c r="K122" s="126" t="s">
        <v>111</v>
      </c>
      <c r="L122" s="14"/>
      <c r="M122" s="129"/>
      <c r="N122" s="130" t="s">
        <v>33</v>
      </c>
      <c r="O122" s="131">
        <v>0.19</v>
      </c>
      <c r="P122" s="131">
        <f>O122*H122</f>
        <v>1.15368</v>
      </c>
      <c r="Q122" s="131">
        <v>0</v>
      </c>
      <c r="R122" s="131">
        <f>Q122*H122</f>
        <v>0</v>
      </c>
      <c r="S122" s="131">
        <v>9.8000000000000004E-2</v>
      </c>
      <c r="T122" s="131">
        <f>S122*H122</f>
        <v>0.59505600000000003</v>
      </c>
      <c r="U122" s="132"/>
      <c r="AR122" s="133" t="s">
        <v>112</v>
      </c>
      <c r="AT122" s="133" t="s">
        <v>107</v>
      </c>
      <c r="AU122" s="133" t="s">
        <v>113</v>
      </c>
      <c r="AY122" s="2" t="s">
        <v>105</v>
      </c>
      <c r="BE122" s="134">
        <f>IF(N122="základná",J122,0)</f>
        <v>0</v>
      </c>
      <c r="BF122" s="134">
        <f>IF(N122="znížená",J122,0)</f>
        <v>0</v>
      </c>
      <c r="BG122" s="134">
        <f>IF(N122="zákl. prenesená",J122,0)</f>
        <v>0</v>
      </c>
      <c r="BH122" s="134">
        <f>IF(N122="zníž. prenesená",J122,0)</f>
        <v>0</v>
      </c>
      <c r="BI122" s="134">
        <f>IF(N122="nulová",J122,0)</f>
        <v>0</v>
      </c>
      <c r="BJ122" s="2" t="s">
        <v>113</v>
      </c>
      <c r="BK122" s="135">
        <f>ROUND(I122*H122,3)</f>
        <v>0</v>
      </c>
      <c r="BL122" s="2" t="s">
        <v>112</v>
      </c>
      <c r="BM122" s="133" t="s">
        <v>114</v>
      </c>
    </row>
    <row r="123" spans="2:65" s="13" customFormat="1" ht="24" customHeight="1">
      <c r="B123" s="123"/>
      <c r="C123" s="124">
        <v>13</v>
      </c>
      <c r="D123" s="124" t="s">
        <v>107</v>
      </c>
      <c r="E123" s="125" t="s">
        <v>118</v>
      </c>
      <c r="F123" s="126" t="s">
        <v>119</v>
      </c>
      <c r="G123" s="127" t="s">
        <v>117</v>
      </c>
      <c r="H123" s="128">
        <v>63.323</v>
      </c>
      <c r="I123" s="128"/>
      <c r="J123" s="128">
        <f t="shared" si="0"/>
        <v>0</v>
      </c>
      <c r="K123" s="126"/>
      <c r="L123" s="14"/>
      <c r="M123" s="129"/>
      <c r="N123" s="130"/>
      <c r="O123" s="131"/>
      <c r="P123" s="131"/>
      <c r="Q123" s="131"/>
      <c r="R123" s="131"/>
      <c r="S123" s="131"/>
      <c r="T123" s="131"/>
      <c r="U123" s="132"/>
      <c r="AR123" s="133"/>
      <c r="AT123" s="133"/>
      <c r="AU123" s="133"/>
      <c r="AY123" s="2"/>
      <c r="BE123" s="134"/>
      <c r="BF123" s="134"/>
      <c r="BG123" s="134"/>
      <c r="BH123" s="134"/>
      <c r="BI123" s="134"/>
      <c r="BJ123" s="2"/>
      <c r="BK123" s="135"/>
      <c r="BL123" s="2"/>
      <c r="BM123" s="133"/>
    </row>
    <row r="124" spans="2:65" s="13" customFormat="1" ht="24" customHeight="1">
      <c r="B124" s="123"/>
      <c r="C124" s="124">
        <v>14</v>
      </c>
      <c r="D124" s="124" t="s">
        <v>107</v>
      </c>
      <c r="E124" s="125" t="s">
        <v>120</v>
      </c>
      <c r="F124" s="126" t="s">
        <v>121</v>
      </c>
      <c r="G124" s="127" t="s">
        <v>117</v>
      </c>
      <c r="H124" s="128">
        <v>63.323</v>
      </c>
      <c r="I124" s="128"/>
      <c r="J124" s="128">
        <f t="shared" si="0"/>
        <v>0</v>
      </c>
      <c r="K124" s="126"/>
      <c r="L124" s="14"/>
      <c r="M124" s="129"/>
      <c r="N124" s="130"/>
      <c r="O124" s="131"/>
      <c r="P124" s="131"/>
      <c r="Q124" s="131"/>
      <c r="R124" s="131"/>
      <c r="S124" s="131"/>
      <c r="T124" s="131"/>
      <c r="U124" s="132"/>
      <c r="AR124" s="133"/>
      <c r="AT124" s="133"/>
      <c r="AU124" s="133"/>
      <c r="AY124" s="2"/>
      <c r="BE124" s="134"/>
      <c r="BF124" s="134"/>
      <c r="BG124" s="134"/>
      <c r="BH124" s="134"/>
      <c r="BI124" s="134"/>
      <c r="BJ124" s="2"/>
      <c r="BK124" s="135"/>
      <c r="BL124" s="2"/>
      <c r="BM124" s="133"/>
    </row>
    <row r="125" spans="2:65" s="13" customFormat="1" ht="24" customHeight="1">
      <c r="B125" s="123"/>
      <c r="C125" s="124">
        <v>18</v>
      </c>
      <c r="D125" s="124" t="s">
        <v>107</v>
      </c>
      <c r="E125" s="125" t="s">
        <v>122</v>
      </c>
      <c r="F125" s="126" t="s">
        <v>123</v>
      </c>
      <c r="G125" s="127" t="s">
        <v>117</v>
      </c>
      <c r="H125" s="128">
        <v>39.049999999999997</v>
      </c>
      <c r="I125" s="128"/>
      <c r="J125" s="128">
        <f t="shared" si="0"/>
        <v>0</v>
      </c>
      <c r="K125" s="126"/>
      <c r="L125" s="14"/>
      <c r="M125" s="129"/>
      <c r="N125" s="130"/>
      <c r="O125" s="131"/>
      <c r="P125" s="131"/>
      <c r="Q125" s="131"/>
      <c r="R125" s="131"/>
      <c r="S125" s="131"/>
      <c r="T125" s="131"/>
      <c r="U125" s="132"/>
      <c r="AR125" s="133"/>
      <c r="AT125" s="133"/>
      <c r="AU125" s="133"/>
      <c r="AY125" s="2"/>
      <c r="BE125" s="134"/>
      <c r="BF125" s="134"/>
      <c r="BG125" s="134"/>
      <c r="BH125" s="134"/>
      <c r="BI125" s="134"/>
      <c r="BJ125" s="2"/>
      <c r="BK125" s="135"/>
      <c r="BL125" s="2"/>
      <c r="BM125" s="133"/>
    </row>
    <row r="126" spans="2:65" s="13" customFormat="1" ht="24" customHeight="1">
      <c r="B126" s="123"/>
      <c r="C126" s="136">
        <v>19</v>
      </c>
      <c r="D126" s="136" t="s">
        <v>124</v>
      </c>
      <c r="E126" s="137" t="s">
        <v>125</v>
      </c>
      <c r="F126" s="138" t="s">
        <v>126</v>
      </c>
      <c r="G126" s="139" t="s">
        <v>127</v>
      </c>
      <c r="H126" s="140">
        <v>19.63</v>
      </c>
      <c r="I126" s="128"/>
      <c r="J126" s="128">
        <f t="shared" si="0"/>
        <v>0</v>
      </c>
      <c r="K126" s="126"/>
      <c r="L126" s="14"/>
      <c r="M126" s="129"/>
      <c r="N126" s="130"/>
      <c r="O126" s="131"/>
      <c r="P126" s="131"/>
      <c r="Q126" s="131"/>
      <c r="R126" s="131"/>
      <c r="S126" s="131"/>
      <c r="T126" s="131"/>
      <c r="U126" s="132"/>
      <c r="AR126" s="133"/>
      <c r="AT126" s="133"/>
      <c r="AU126" s="133"/>
      <c r="AY126" s="2"/>
      <c r="BE126" s="134"/>
      <c r="BF126" s="134"/>
      <c r="BG126" s="134"/>
      <c r="BH126" s="134"/>
      <c r="BI126" s="134"/>
      <c r="BJ126" s="2"/>
      <c r="BK126" s="135"/>
      <c r="BL126" s="2"/>
      <c r="BM126" s="133"/>
    </row>
    <row r="127" spans="2:65" s="13" customFormat="1" ht="24" customHeight="1">
      <c r="B127" s="123"/>
      <c r="C127" s="136">
        <v>20</v>
      </c>
      <c r="D127" s="136" t="s">
        <v>124</v>
      </c>
      <c r="E127" s="137" t="s">
        <v>128</v>
      </c>
      <c r="F127" s="138" t="s">
        <v>129</v>
      </c>
      <c r="G127" s="139" t="s">
        <v>127</v>
      </c>
      <c r="H127" s="140">
        <v>4.6859999999999999</v>
      </c>
      <c r="I127" s="128"/>
      <c r="J127" s="128">
        <f t="shared" si="0"/>
        <v>0</v>
      </c>
      <c r="K127" s="126"/>
      <c r="L127" s="14"/>
      <c r="M127" s="129"/>
      <c r="N127" s="130"/>
      <c r="O127" s="131"/>
      <c r="P127" s="131"/>
      <c r="Q127" s="131"/>
      <c r="R127" s="131"/>
      <c r="S127" s="131"/>
      <c r="T127" s="131"/>
      <c r="U127" s="132"/>
      <c r="AR127" s="133"/>
      <c r="AT127" s="133"/>
      <c r="AU127" s="133"/>
      <c r="AY127" s="2"/>
      <c r="BE127" s="134"/>
      <c r="BF127" s="134"/>
      <c r="BG127" s="134"/>
      <c r="BH127" s="134"/>
      <c r="BI127" s="134"/>
      <c r="BJ127" s="2"/>
      <c r="BK127" s="135"/>
      <c r="BL127" s="2"/>
      <c r="BM127" s="133"/>
    </row>
    <row r="128" spans="2:65" s="13" customFormat="1" ht="24" customHeight="1">
      <c r="B128" s="123"/>
      <c r="C128" s="110"/>
      <c r="D128" s="112" t="s">
        <v>66</v>
      </c>
      <c r="E128" s="121">
        <v>2</v>
      </c>
      <c r="F128" s="121" t="s">
        <v>130</v>
      </c>
      <c r="G128" s="110"/>
      <c r="H128" s="110"/>
      <c r="I128" s="141"/>
      <c r="J128" s="122">
        <f>BK128</f>
        <v>0</v>
      </c>
      <c r="K128" s="126"/>
      <c r="L128" s="14"/>
      <c r="M128" s="129"/>
      <c r="N128" s="130"/>
      <c r="O128" s="131"/>
      <c r="P128" s="131"/>
      <c r="Q128" s="131"/>
      <c r="R128" s="131"/>
      <c r="S128" s="131"/>
      <c r="T128" s="131"/>
      <c r="U128" s="132"/>
      <c r="AR128" s="133"/>
      <c r="AT128" s="133"/>
      <c r="AU128" s="133"/>
      <c r="AY128" s="2"/>
      <c r="BE128" s="134"/>
      <c r="BF128" s="134"/>
      <c r="BG128" s="134"/>
      <c r="BH128" s="134"/>
      <c r="BI128" s="134"/>
      <c r="BJ128" s="2"/>
      <c r="BK128" s="135"/>
      <c r="BL128" s="2"/>
      <c r="BM128" s="133"/>
    </row>
    <row r="129" spans="2:65" s="13" customFormat="1" ht="24" customHeight="1">
      <c r="B129" s="123"/>
      <c r="C129" s="124">
        <v>15</v>
      </c>
      <c r="D129" s="124" t="s">
        <v>107</v>
      </c>
      <c r="E129" s="125" t="s">
        <v>131</v>
      </c>
      <c r="F129" s="126" t="s">
        <v>132</v>
      </c>
      <c r="G129" s="127" t="s">
        <v>117</v>
      </c>
      <c r="H129" s="128">
        <v>1.901</v>
      </c>
      <c r="I129" s="128"/>
      <c r="J129" s="128"/>
      <c r="K129" s="126"/>
      <c r="L129" s="14"/>
      <c r="M129" s="129"/>
      <c r="N129" s="130"/>
      <c r="O129" s="131"/>
      <c r="P129" s="131"/>
      <c r="Q129" s="131"/>
      <c r="R129" s="131"/>
      <c r="S129" s="131"/>
      <c r="T129" s="131"/>
      <c r="U129" s="132"/>
      <c r="AR129" s="133"/>
      <c r="AT129" s="133"/>
      <c r="AU129" s="133"/>
      <c r="AY129" s="2"/>
      <c r="BE129" s="134"/>
      <c r="BF129" s="134"/>
      <c r="BG129" s="134"/>
      <c r="BH129" s="134"/>
      <c r="BI129" s="134"/>
      <c r="BJ129" s="2"/>
      <c r="BK129" s="135"/>
      <c r="BL129" s="2"/>
      <c r="BM129" s="133"/>
    </row>
    <row r="130" spans="2:65" s="13" customFormat="1" ht="24" customHeight="1">
      <c r="B130" s="123"/>
      <c r="C130" s="124">
        <v>16</v>
      </c>
      <c r="D130" s="124" t="s">
        <v>107</v>
      </c>
      <c r="E130" s="125" t="s">
        <v>133</v>
      </c>
      <c r="F130" s="126" t="s">
        <v>134</v>
      </c>
      <c r="G130" s="127" t="s">
        <v>117</v>
      </c>
      <c r="H130" s="128">
        <v>6.1150000000000002</v>
      </c>
      <c r="I130" s="128"/>
      <c r="J130" s="128"/>
      <c r="K130" s="126"/>
      <c r="L130" s="14"/>
      <c r="M130" s="129"/>
      <c r="N130" s="130"/>
      <c r="O130" s="131"/>
      <c r="P130" s="131"/>
      <c r="Q130" s="131"/>
      <c r="R130" s="131"/>
      <c r="S130" s="131"/>
      <c r="T130" s="131"/>
      <c r="U130" s="132"/>
      <c r="AR130" s="133"/>
      <c r="AT130" s="133"/>
      <c r="AU130" s="133"/>
      <c r="AY130" s="2"/>
      <c r="BE130" s="134"/>
      <c r="BF130" s="134"/>
      <c r="BG130" s="134"/>
      <c r="BH130" s="134"/>
      <c r="BI130" s="134"/>
      <c r="BJ130" s="2"/>
      <c r="BK130" s="135"/>
      <c r="BL130" s="2"/>
      <c r="BM130" s="133"/>
    </row>
    <row r="131" spans="2:65" s="13" customFormat="1" ht="24" customHeight="1">
      <c r="B131" s="123"/>
      <c r="C131" s="124">
        <v>17</v>
      </c>
      <c r="D131" s="124" t="s">
        <v>107</v>
      </c>
      <c r="E131" s="125" t="s">
        <v>135</v>
      </c>
      <c r="F131" s="126" t="s">
        <v>136</v>
      </c>
      <c r="G131" s="127" t="s">
        <v>110</v>
      </c>
      <c r="H131" s="128">
        <v>40.764000000000003</v>
      </c>
      <c r="I131" s="128"/>
      <c r="J131" s="128"/>
      <c r="K131" s="126"/>
      <c r="L131" s="14"/>
      <c r="M131" s="129"/>
      <c r="N131" s="130"/>
      <c r="O131" s="131"/>
      <c r="P131" s="131"/>
      <c r="Q131" s="131"/>
      <c r="R131" s="131"/>
      <c r="S131" s="131"/>
      <c r="T131" s="131"/>
      <c r="U131" s="132"/>
      <c r="AR131" s="133"/>
      <c r="AT131" s="133"/>
      <c r="AU131" s="133"/>
      <c r="AY131" s="2"/>
      <c r="BE131" s="134"/>
      <c r="BF131" s="134"/>
      <c r="BG131" s="134"/>
      <c r="BH131" s="134"/>
      <c r="BI131" s="134"/>
      <c r="BJ131" s="2"/>
      <c r="BK131" s="135"/>
      <c r="BL131" s="2"/>
      <c r="BM131" s="133"/>
    </row>
    <row r="132" spans="2:65" s="110" customFormat="1" ht="22.95" customHeight="1">
      <c r="B132" s="111"/>
      <c r="D132" s="112" t="s">
        <v>66</v>
      </c>
      <c r="E132" s="121" t="s">
        <v>137</v>
      </c>
      <c r="F132" s="121" t="s">
        <v>138</v>
      </c>
      <c r="J132" s="122">
        <f>BK132</f>
        <v>0</v>
      </c>
      <c r="L132" s="111"/>
      <c r="M132" s="115"/>
      <c r="N132" s="116"/>
      <c r="O132" s="116"/>
      <c r="P132" s="117">
        <f>SUM(P133:P134)</f>
        <v>211.25022204000001</v>
      </c>
      <c r="Q132" s="116"/>
      <c r="R132" s="117">
        <f>SUM(R133:R134)</f>
        <v>92.420691000000005</v>
      </c>
      <c r="S132" s="116"/>
      <c r="T132" s="117">
        <f>SUM(T133:T134)</f>
        <v>0</v>
      </c>
      <c r="U132" s="118"/>
      <c r="AR132" s="112" t="s">
        <v>10</v>
      </c>
      <c r="AT132" s="119" t="s">
        <v>66</v>
      </c>
      <c r="AU132" s="119" t="s">
        <v>10</v>
      </c>
      <c r="AY132" s="112" t="s">
        <v>105</v>
      </c>
      <c r="BK132" s="120">
        <f>SUM(BK133:BK134)</f>
        <v>0</v>
      </c>
    </row>
    <row r="133" spans="2:65" s="13" customFormat="1" ht="36" customHeight="1">
      <c r="B133" s="123"/>
      <c r="C133" s="124" t="s">
        <v>137</v>
      </c>
      <c r="D133" s="124" t="s">
        <v>107</v>
      </c>
      <c r="E133" s="125" t="s">
        <v>139</v>
      </c>
      <c r="F133" s="126" t="s">
        <v>140</v>
      </c>
      <c r="G133" s="127" t="s">
        <v>110</v>
      </c>
      <c r="H133" s="128">
        <v>329.86200000000002</v>
      </c>
      <c r="I133" s="128"/>
      <c r="J133" s="128">
        <f>ROUND(I133*H133,3)</f>
        <v>0</v>
      </c>
      <c r="K133" s="126" t="s">
        <v>111</v>
      </c>
      <c r="L133" s="14"/>
      <c r="M133" s="129"/>
      <c r="N133" s="130" t="s">
        <v>33</v>
      </c>
      <c r="O133" s="131">
        <v>0.64041999999999999</v>
      </c>
      <c r="P133" s="131">
        <f>O133*H133</f>
        <v>211.25022204000001</v>
      </c>
      <c r="Q133" s="131">
        <v>9.2499999999999999E-2</v>
      </c>
      <c r="R133" s="131">
        <f>Q133*H133</f>
        <v>30.512235</v>
      </c>
      <c r="S133" s="131">
        <v>0</v>
      </c>
      <c r="T133" s="131">
        <f>S133*H133</f>
        <v>0</v>
      </c>
      <c r="U133" s="132"/>
      <c r="AR133" s="133" t="s">
        <v>112</v>
      </c>
      <c r="AT133" s="133" t="s">
        <v>107</v>
      </c>
      <c r="AU133" s="133" t="s">
        <v>113</v>
      </c>
      <c r="AY133" s="2" t="s">
        <v>105</v>
      </c>
      <c r="BE133" s="134">
        <f>IF(N133="základná",J133,0)</f>
        <v>0</v>
      </c>
      <c r="BF133" s="134">
        <f>IF(N133="znížená",J133,0)</f>
        <v>0</v>
      </c>
      <c r="BG133" s="134">
        <f>IF(N133="zákl. prenesená",J133,0)</f>
        <v>0</v>
      </c>
      <c r="BH133" s="134">
        <f>IF(N133="zníž. prenesená",J133,0)</f>
        <v>0</v>
      </c>
      <c r="BI133" s="134">
        <f>IF(N133="nulová",J133,0)</f>
        <v>0</v>
      </c>
      <c r="BJ133" s="2" t="s">
        <v>113</v>
      </c>
      <c r="BK133" s="135">
        <f>ROUND(I133*H133,3)</f>
        <v>0</v>
      </c>
      <c r="BL133" s="2" t="s">
        <v>112</v>
      </c>
      <c r="BM133" s="133" t="s">
        <v>141</v>
      </c>
    </row>
    <row r="134" spans="2:65" s="13" customFormat="1" ht="34.200000000000003">
      <c r="B134" s="123"/>
      <c r="C134" s="136" t="s">
        <v>142</v>
      </c>
      <c r="D134" s="136" t="s">
        <v>124</v>
      </c>
      <c r="E134" s="137" t="s">
        <v>143</v>
      </c>
      <c r="F134" s="138" t="s">
        <v>144</v>
      </c>
      <c r="G134" s="139" t="s">
        <v>110</v>
      </c>
      <c r="H134" s="140">
        <v>336.459</v>
      </c>
      <c r="I134" s="140"/>
      <c r="J134" s="140">
        <f>ROUND(I134*H134,3)</f>
        <v>0</v>
      </c>
      <c r="K134" s="138" t="s">
        <v>111</v>
      </c>
      <c r="L134" s="142"/>
      <c r="M134" s="143"/>
      <c r="N134" s="144" t="s">
        <v>33</v>
      </c>
      <c r="O134" s="131">
        <v>0</v>
      </c>
      <c r="P134" s="131">
        <f>O134*H134</f>
        <v>0</v>
      </c>
      <c r="Q134" s="131">
        <v>0.184</v>
      </c>
      <c r="R134" s="131">
        <f>Q134*H134</f>
        <v>61.908456000000001</v>
      </c>
      <c r="S134" s="131">
        <v>0</v>
      </c>
      <c r="T134" s="131">
        <f>S134*H134</f>
        <v>0</v>
      </c>
      <c r="U134" s="132"/>
      <c r="AR134" s="133" t="s">
        <v>145</v>
      </c>
      <c r="AT134" s="133" t="s">
        <v>124</v>
      </c>
      <c r="AU134" s="133" t="s">
        <v>113</v>
      </c>
      <c r="AY134" s="2" t="s">
        <v>105</v>
      </c>
      <c r="BE134" s="134">
        <f>IF(N134="základná",J134,0)</f>
        <v>0</v>
      </c>
      <c r="BF134" s="134">
        <f>IF(N134="znížená",J134,0)</f>
        <v>0</v>
      </c>
      <c r="BG134" s="134">
        <f>IF(N134="zákl. prenesená",J134,0)</f>
        <v>0</v>
      </c>
      <c r="BH134" s="134">
        <f>IF(N134="zníž. prenesená",J134,0)</f>
        <v>0</v>
      </c>
      <c r="BI134" s="134">
        <f>IF(N134="nulová",J134,0)</f>
        <v>0</v>
      </c>
      <c r="BJ134" s="2" t="s">
        <v>113</v>
      </c>
      <c r="BK134" s="135">
        <f>ROUND(I134*H134,3)</f>
        <v>0</v>
      </c>
      <c r="BL134" s="2" t="s">
        <v>112</v>
      </c>
      <c r="BM134" s="133" t="s">
        <v>146</v>
      </c>
    </row>
    <row r="135" spans="2:65" s="110" customFormat="1" ht="22.95" customHeight="1">
      <c r="B135" s="111"/>
      <c r="D135" s="112" t="s">
        <v>66</v>
      </c>
      <c r="E135" s="121" t="s">
        <v>142</v>
      </c>
      <c r="F135" s="121" t="s">
        <v>147</v>
      </c>
      <c r="J135" s="122">
        <f>BK135</f>
        <v>0</v>
      </c>
      <c r="L135" s="111"/>
      <c r="M135" s="115"/>
      <c r="N135" s="116"/>
      <c r="O135" s="116"/>
      <c r="P135" s="117">
        <f>SUM(P136:P137)</f>
        <v>6.7404445420000005</v>
      </c>
      <c r="Q135" s="116"/>
      <c r="R135" s="117">
        <f>SUM(R136:R137)</f>
        <v>5.8115053920000008</v>
      </c>
      <c r="S135" s="116"/>
      <c r="T135" s="117">
        <f>SUM(T136:T137)</f>
        <v>0</v>
      </c>
      <c r="U135" s="118"/>
      <c r="AR135" s="112" t="s">
        <v>10</v>
      </c>
      <c r="AT135" s="119" t="s">
        <v>66</v>
      </c>
      <c r="AU135" s="119" t="s">
        <v>10</v>
      </c>
      <c r="AY135" s="112" t="s">
        <v>105</v>
      </c>
      <c r="BK135" s="120">
        <f>SUM(BK136:BK137)</f>
        <v>0</v>
      </c>
    </row>
    <row r="136" spans="2:65" s="13" customFormat="1" ht="24" customHeight="1">
      <c r="B136" s="123"/>
      <c r="C136" s="124" t="s">
        <v>112</v>
      </c>
      <c r="D136" s="124" t="s">
        <v>107</v>
      </c>
      <c r="E136" s="125" t="s">
        <v>148</v>
      </c>
      <c r="F136" s="126" t="s">
        <v>149</v>
      </c>
      <c r="G136" s="127" t="s">
        <v>117</v>
      </c>
      <c r="H136" s="128">
        <v>0.56540000000000001</v>
      </c>
      <c r="I136" s="128"/>
      <c r="J136" s="128">
        <f>ROUND(I136*H136,3)</f>
        <v>0</v>
      </c>
      <c r="K136" s="126" t="s">
        <v>111</v>
      </c>
      <c r="L136" s="14"/>
      <c r="M136" s="129"/>
      <c r="N136" s="130" t="s">
        <v>33</v>
      </c>
      <c r="O136" s="131">
        <v>3.1698300000000001</v>
      </c>
      <c r="P136" s="131">
        <f>O136*H136</f>
        <v>1.7922218820000002</v>
      </c>
      <c r="Q136" s="131">
        <v>2.2404799999999998</v>
      </c>
      <c r="R136" s="131">
        <f>Q136*H136</f>
        <v>1.266767392</v>
      </c>
      <c r="S136" s="131">
        <v>0</v>
      </c>
      <c r="T136" s="131">
        <f>S136*H136</f>
        <v>0</v>
      </c>
      <c r="U136" s="132"/>
      <c r="AR136" s="133" t="s">
        <v>112</v>
      </c>
      <c r="AT136" s="133" t="s">
        <v>107</v>
      </c>
      <c r="AU136" s="133" t="s">
        <v>113</v>
      </c>
      <c r="AY136" s="2" t="s">
        <v>105</v>
      </c>
      <c r="BE136" s="134">
        <f>IF(N136="základná",J136,0)</f>
        <v>0</v>
      </c>
      <c r="BF136" s="134">
        <f>IF(N136="znížená",J136,0)</f>
        <v>0</v>
      </c>
      <c r="BG136" s="134">
        <f>IF(N136="zákl. prenesená",J136,0)</f>
        <v>0</v>
      </c>
      <c r="BH136" s="134">
        <f>IF(N136="zníž. prenesená",J136,0)</f>
        <v>0</v>
      </c>
      <c r="BI136" s="134">
        <f>IF(N136="nulová",J136,0)</f>
        <v>0</v>
      </c>
      <c r="BJ136" s="2" t="s">
        <v>113</v>
      </c>
      <c r="BK136" s="135">
        <f>ROUND(I136*H136,3)</f>
        <v>0</v>
      </c>
      <c r="BL136" s="2" t="s">
        <v>112</v>
      </c>
      <c r="BM136" s="133" t="s">
        <v>150</v>
      </c>
    </row>
    <row r="137" spans="2:65" s="13" customFormat="1" ht="16.5" customHeight="1">
      <c r="B137" s="123"/>
      <c r="C137" s="124" t="s">
        <v>151</v>
      </c>
      <c r="D137" s="124" t="s">
        <v>107</v>
      </c>
      <c r="E137" s="125" t="s">
        <v>152</v>
      </c>
      <c r="F137" s="126" t="s">
        <v>153</v>
      </c>
      <c r="G137" s="127" t="s">
        <v>117</v>
      </c>
      <c r="H137" s="128">
        <v>2.4740000000000002</v>
      </c>
      <c r="I137" s="128"/>
      <c r="J137" s="128">
        <f>ROUND(I137*H137,3)</f>
        <v>0</v>
      </c>
      <c r="K137" s="126" t="s">
        <v>111</v>
      </c>
      <c r="L137" s="14"/>
      <c r="M137" s="129"/>
      <c r="N137" s="130" t="s">
        <v>33</v>
      </c>
      <c r="O137" s="131">
        <v>2.0000900000000001</v>
      </c>
      <c r="P137" s="131">
        <f>O137*H137</f>
        <v>4.9482226600000008</v>
      </c>
      <c r="Q137" s="131">
        <v>1.837</v>
      </c>
      <c r="R137" s="131">
        <f>Q137*H137</f>
        <v>4.5447380000000006</v>
      </c>
      <c r="S137" s="131">
        <v>0</v>
      </c>
      <c r="T137" s="131">
        <f>S137*H137</f>
        <v>0</v>
      </c>
      <c r="U137" s="132"/>
      <c r="AR137" s="133" t="s">
        <v>112</v>
      </c>
      <c r="AT137" s="133" t="s">
        <v>107</v>
      </c>
      <c r="AU137" s="133" t="s">
        <v>113</v>
      </c>
      <c r="AY137" s="2" t="s">
        <v>105</v>
      </c>
      <c r="BE137" s="134">
        <f>IF(N137="základná",J137,0)</f>
        <v>0</v>
      </c>
      <c r="BF137" s="134">
        <f>IF(N137="znížená",J137,0)</f>
        <v>0</v>
      </c>
      <c r="BG137" s="134">
        <f>IF(N137="zákl. prenesená",J137,0)</f>
        <v>0</v>
      </c>
      <c r="BH137" s="134">
        <f>IF(N137="zníž. prenesená",J137,0)</f>
        <v>0</v>
      </c>
      <c r="BI137" s="134">
        <f>IF(N137="nulová",J137,0)</f>
        <v>0</v>
      </c>
      <c r="BJ137" s="2" t="s">
        <v>113</v>
      </c>
      <c r="BK137" s="135">
        <f>ROUND(I137*H137,3)</f>
        <v>0</v>
      </c>
      <c r="BL137" s="2" t="s">
        <v>112</v>
      </c>
      <c r="BM137" s="133" t="s">
        <v>154</v>
      </c>
    </row>
    <row r="138" spans="2:65" s="110" customFormat="1" ht="22.95" customHeight="1">
      <c r="B138" s="111"/>
      <c r="D138" s="112" t="s">
        <v>66</v>
      </c>
      <c r="E138" s="121" t="s">
        <v>155</v>
      </c>
      <c r="F138" s="121" t="s">
        <v>156</v>
      </c>
      <c r="J138" s="122">
        <f>BK138</f>
        <v>0</v>
      </c>
      <c r="L138" s="111"/>
      <c r="M138" s="115"/>
      <c r="N138" s="116"/>
      <c r="O138" s="116"/>
      <c r="P138" s="117">
        <f>SUM(P139:P145)</f>
        <v>58.305058000000002</v>
      </c>
      <c r="Q138" s="116"/>
      <c r="R138" s="117">
        <f>SUM(R139:R145)</f>
        <v>6.7193099999999992</v>
      </c>
      <c r="S138" s="116"/>
      <c r="T138" s="117">
        <f>SUM(T139:T145)</f>
        <v>0</v>
      </c>
      <c r="U138" s="118"/>
      <c r="AR138" s="112" t="s">
        <v>10</v>
      </c>
      <c r="AT138" s="119" t="s">
        <v>66</v>
      </c>
      <c r="AU138" s="119" t="s">
        <v>10</v>
      </c>
      <c r="AY138" s="112" t="s">
        <v>105</v>
      </c>
      <c r="BK138" s="120">
        <f>SUM(BK139:BK145)</f>
        <v>0</v>
      </c>
    </row>
    <row r="139" spans="2:65" s="13" customFormat="1" ht="37.5" customHeight="1">
      <c r="B139" s="123"/>
      <c r="C139" s="124" t="s">
        <v>113</v>
      </c>
      <c r="D139" s="124" t="s">
        <v>107</v>
      </c>
      <c r="E139" s="125" t="s">
        <v>157</v>
      </c>
      <c r="F139" s="126" t="s">
        <v>158</v>
      </c>
      <c r="G139" s="127" t="s">
        <v>159</v>
      </c>
      <c r="H139" s="128">
        <v>47.4</v>
      </c>
      <c r="I139" s="128"/>
      <c r="J139" s="128">
        <f t="shared" ref="J139:J145" si="1">ROUND(I139*H139,3)</f>
        <v>0</v>
      </c>
      <c r="K139" s="126" t="s">
        <v>111</v>
      </c>
      <c r="L139" s="14"/>
      <c r="M139" s="129"/>
      <c r="N139" s="130" t="s">
        <v>33</v>
      </c>
      <c r="O139" s="131">
        <v>0.17</v>
      </c>
      <c r="P139" s="131">
        <f t="shared" ref="P139:P145" si="2">O139*H139</f>
        <v>8.0579999999999998</v>
      </c>
      <c r="Q139" s="131">
        <v>9.3149999999999997E-2</v>
      </c>
      <c r="R139" s="131">
        <f t="shared" ref="R139:R145" si="3">Q139*H139</f>
        <v>4.4153099999999998</v>
      </c>
      <c r="S139" s="131">
        <v>0</v>
      </c>
      <c r="T139" s="131">
        <f t="shared" ref="T139:T145" si="4">S139*H139</f>
        <v>0</v>
      </c>
      <c r="U139" s="132"/>
      <c r="AR139" s="133" t="s">
        <v>112</v>
      </c>
      <c r="AT139" s="133" t="s">
        <v>107</v>
      </c>
      <c r="AU139" s="133" t="s">
        <v>113</v>
      </c>
      <c r="AY139" s="2" t="s">
        <v>105</v>
      </c>
      <c r="BE139" s="134">
        <f t="shared" ref="BE139:BE145" si="5">IF(N139="základná",J139,0)</f>
        <v>0</v>
      </c>
      <c r="BF139" s="134">
        <f t="shared" ref="BF139:BF145" si="6">IF(N139="znížená",J139,0)</f>
        <v>0</v>
      </c>
      <c r="BG139" s="134">
        <f t="shared" ref="BG139:BG145" si="7">IF(N139="zákl. prenesená",J139,0)</f>
        <v>0</v>
      </c>
      <c r="BH139" s="134">
        <f t="shared" ref="BH139:BH145" si="8">IF(N139="zníž. prenesená",J139,0)</f>
        <v>0</v>
      </c>
      <c r="BI139" s="134">
        <f t="shared" ref="BI139:BI145" si="9">IF(N139="nulová",J139,0)</f>
        <v>0</v>
      </c>
      <c r="BJ139" s="2" t="s">
        <v>113</v>
      </c>
      <c r="BK139" s="135">
        <f t="shared" ref="BK139:BK145" si="10">ROUND(I139*H139,3)</f>
        <v>0</v>
      </c>
      <c r="BL139" s="2" t="s">
        <v>112</v>
      </c>
      <c r="BM139" s="133" t="s">
        <v>160</v>
      </c>
    </row>
    <row r="140" spans="2:65" s="13" customFormat="1" ht="24" customHeight="1">
      <c r="B140" s="123"/>
      <c r="C140" s="136" t="s">
        <v>72</v>
      </c>
      <c r="D140" s="136" t="s">
        <v>124</v>
      </c>
      <c r="E140" s="137" t="s">
        <v>161</v>
      </c>
      <c r="F140" s="138" t="s">
        <v>162</v>
      </c>
      <c r="G140" s="139" t="s">
        <v>163</v>
      </c>
      <c r="H140" s="140">
        <v>32</v>
      </c>
      <c r="I140" s="140"/>
      <c r="J140" s="140">
        <f t="shared" si="1"/>
        <v>0</v>
      </c>
      <c r="K140" s="138" t="s">
        <v>111</v>
      </c>
      <c r="L140" s="142"/>
      <c r="M140" s="143"/>
      <c r="N140" s="144" t="s">
        <v>33</v>
      </c>
      <c r="O140" s="131">
        <v>0</v>
      </c>
      <c r="P140" s="131">
        <f t="shared" si="2"/>
        <v>0</v>
      </c>
      <c r="Q140" s="131">
        <v>4.8000000000000001E-2</v>
      </c>
      <c r="R140" s="131">
        <f t="shared" si="3"/>
        <v>1.536</v>
      </c>
      <c r="S140" s="131">
        <v>0</v>
      </c>
      <c r="T140" s="131">
        <f t="shared" si="4"/>
        <v>0</v>
      </c>
      <c r="U140" s="132"/>
      <c r="AR140" s="133" t="s">
        <v>145</v>
      </c>
      <c r="AT140" s="133" t="s">
        <v>124</v>
      </c>
      <c r="AU140" s="133" t="s">
        <v>113</v>
      </c>
      <c r="AY140" s="2" t="s">
        <v>105</v>
      </c>
      <c r="BE140" s="134">
        <f t="shared" si="5"/>
        <v>0</v>
      </c>
      <c r="BF140" s="134">
        <f t="shared" si="6"/>
        <v>0</v>
      </c>
      <c r="BG140" s="134">
        <f t="shared" si="7"/>
        <v>0</v>
      </c>
      <c r="BH140" s="134">
        <f t="shared" si="8"/>
        <v>0</v>
      </c>
      <c r="BI140" s="134">
        <f t="shared" si="9"/>
        <v>0</v>
      </c>
      <c r="BJ140" s="2" t="s">
        <v>113</v>
      </c>
      <c r="BK140" s="135">
        <f t="shared" si="10"/>
        <v>0</v>
      </c>
      <c r="BL140" s="2" t="s">
        <v>112</v>
      </c>
      <c r="BM140" s="133" t="s">
        <v>164</v>
      </c>
    </row>
    <row r="141" spans="2:65" s="13" customFormat="1" ht="24" customHeight="1">
      <c r="B141" s="123"/>
      <c r="C141" s="136" t="s">
        <v>72</v>
      </c>
      <c r="D141" s="136" t="s">
        <v>124</v>
      </c>
      <c r="E141" s="137" t="s">
        <v>165</v>
      </c>
      <c r="F141" s="138" t="s">
        <v>166</v>
      </c>
      <c r="G141" s="139" t="s">
        <v>163</v>
      </c>
      <c r="H141" s="140">
        <v>16</v>
      </c>
      <c r="I141" s="140"/>
      <c r="J141" s="140">
        <f t="shared" si="1"/>
        <v>0</v>
      </c>
      <c r="K141" s="138" t="s">
        <v>111</v>
      </c>
      <c r="L141" s="142"/>
      <c r="M141" s="143"/>
      <c r="N141" s="144" t="s">
        <v>33</v>
      </c>
      <c r="O141" s="131">
        <v>0</v>
      </c>
      <c r="P141" s="131">
        <f t="shared" si="2"/>
        <v>0</v>
      </c>
      <c r="Q141" s="131">
        <v>4.8000000000000001E-2</v>
      </c>
      <c r="R141" s="131">
        <f t="shared" si="3"/>
        <v>0.76800000000000002</v>
      </c>
      <c r="S141" s="131">
        <v>0</v>
      </c>
      <c r="T141" s="131">
        <f t="shared" si="4"/>
        <v>0</v>
      </c>
      <c r="U141" s="132"/>
      <c r="AR141" s="133" t="s">
        <v>145</v>
      </c>
      <c r="AT141" s="133" t="s">
        <v>124</v>
      </c>
      <c r="AU141" s="133" t="s">
        <v>113</v>
      </c>
      <c r="AY141" s="2" t="s">
        <v>105</v>
      </c>
      <c r="BE141" s="134">
        <f t="shared" si="5"/>
        <v>0</v>
      </c>
      <c r="BF141" s="134">
        <f t="shared" si="6"/>
        <v>0</v>
      </c>
      <c r="BG141" s="134">
        <f t="shared" si="7"/>
        <v>0</v>
      </c>
      <c r="BH141" s="134">
        <f t="shared" si="8"/>
        <v>0</v>
      </c>
      <c r="BI141" s="134">
        <f t="shared" si="9"/>
        <v>0</v>
      </c>
      <c r="BJ141" s="2" t="s">
        <v>113</v>
      </c>
      <c r="BK141" s="135">
        <f t="shared" si="10"/>
        <v>0</v>
      </c>
      <c r="BL141" s="2" t="s">
        <v>112</v>
      </c>
      <c r="BM141" s="133" t="s">
        <v>164</v>
      </c>
    </row>
    <row r="142" spans="2:65" s="13" customFormat="1" ht="16.5" customHeight="1">
      <c r="B142" s="123"/>
      <c r="C142" s="124" t="s">
        <v>145</v>
      </c>
      <c r="D142" s="124" t="s">
        <v>107</v>
      </c>
      <c r="E142" s="125" t="s">
        <v>167</v>
      </c>
      <c r="F142" s="126" t="s">
        <v>168</v>
      </c>
      <c r="G142" s="127" t="s">
        <v>127</v>
      </c>
      <c r="H142" s="128">
        <v>32.250999999999998</v>
      </c>
      <c r="I142" s="128"/>
      <c r="J142" s="128">
        <f t="shared" si="1"/>
        <v>0</v>
      </c>
      <c r="K142" s="126" t="s">
        <v>111</v>
      </c>
      <c r="L142" s="14"/>
      <c r="M142" s="129"/>
      <c r="N142" s="130" t="s">
        <v>33</v>
      </c>
      <c r="O142" s="131">
        <v>0.59799999999999998</v>
      </c>
      <c r="P142" s="131">
        <f t="shared" si="2"/>
        <v>19.286097999999999</v>
      </c>
      <c r="Q142" s="131">
        <v>0</v>
      </c>
      <c r="R142" s="131">
        <f t="shared" si="3"/>
        <v>0</v>
      </c>
      <c r="S142" s="131">
        <v>0</v>
      </c>
      <c r="T142" s="131">
        <f t="shared" si="4"/>
        <v>0</v>
      </c>
      <c r="U142" s="132"/>
      <c r="AR142" s="133" t="s">
        <v>112</v>
      </c>
      <c r="AT142" s="133" t="s">
        <v>107</v>
      </c>
      <c r="AU142" s="133" t="s">
        <v>113</v>
      </c>
      <c r="AY142" s="2" t="s">
        <v>105</v>
      </c>
      <c r="BE142" s="134">
        <f t="shared" si="5"/>
        <v>0</v>
      </c>
      <c r="BF142" s="134">
        <f t="shared" si="6"/>
        <v>0</v>
      </c>
      <c r="BG142" s="134">
        <f t="shared" si="7"/>
        <v>0</v>
      </c>
      <c r="BH142" s="134">
        <f t="shared" si="8"/>
        <v>0</v>
      </c>
      <c r="BI142" s="134">
        <f t="shared" si="9"/>
        <v>0</v>
      </c>
      <c r="BJ142" s="2" t="s">
        <v>113</v>
      </c>
      <c r="BK142" s="135">
        <f t="shared" si="10"/>
        <v>0</v>
      </c>
      <c r="BL142" s="2" t="s">
        <v>112</v>
      </c>
      <c r="BM142" s="133" t="s">
        <v>169</v>
      </c>
    </row>
    <row r="143" spans="2:65" s="13" customFormat="1" ht="24" customHeight="1">
      <c r="B143" s="123"/>
      <c r="C143" s="124" t="s">
        <v>155</v>
      </c>
      <c r="D143" s="124" t="s">
        <v>107</v>
      </c>
      <c r="E143" s="125" t="s">
        <v>170</v>
      </c>
      <c r="F143" s="126" t="s">
        <v>171</v>
      </c>
      <c r="G143" s="127" t="s">
        <v>127</v>
      </c>
      <c r="H143" s="128">
        <v>322.51</v>
      </c>
      <c r="I143" s="128"/>
      <c r="J143" s="128">
        <f t="shared" si="1"/>
        <v>0</v>
      </c>
      <c r="K143" s="126" t="s">
        <v>111</v>
      </c>
      <c r="L143" s="14"/>
      <c r="M143" s="129"/>
      <c r="N143" s="130" t="s">
        <v>33</v>
      </c>
      <c r="O143" s="131">
        <v>7.0000000000000001E-3</v>
      </c>
      <c r="P143" s="131">
        <f t="shared" si="2"/>
        <v>2.2575699999999999</v>
      </c>
      <c r="Q143" s="131">
        <v>0</v>
      </c>
      <c r="R143" s="131">
        <f t="shared" si="3"/>
        <v>0</v>
      </c>
      <c r="S143" s="131">
        <v>0</v>
      </c>
      <c r="T143" s="131">
        <f t="shared" si="4"/>
        <v>0</v>
      </c>
      <c r="U143" s="132"/>
      <c r="AR143" s="133" t="s">
        <v>112</v>
      </c>
      <c r="AT143" s="133" t="s">
        <v>107</v>
      </c>
      <c r="AU143" s="133" t="s">
        <v>113</v>
      </c>
      <c r="AY143" s="2" t="s">
        <v>105</v>
      </c>
      <c r="BE143" s="134">
        <f t="shared" si="5"/>
        <v>0</v>
      </c>
      <c r="BF143" s="134">
        <f t="shared" si="6"/>
        <v>0</v>
      </c>
      <c r="BG143" s="134">
        <f t="shared" si="7"/>
        <v>0</v>
      </c>
      <c r="BH143" s="134">
        <f t="shared" si="8"/>
        <v>0</v>
      </c>
      <c r="BI143" s="134">
        <f t="shared" si="9"/>
        <v>0</v>
      </c>
      <c r="BJ143" s="2" t="s">
        <v>113</v>
      </c>
      <c r="BK143" s="135">
        <f t="shared" si="10"/>
        <v>0</v>
      </c>
      <c r="BL143" s="2" t="s">
        <v>112</v>
      </c>
      <c r="BM143" s="133" t="s">
        <v>172</v>
      </c>
    </row>
    <row r="144" spans="2:65" s="13" customFormat="1" ht="24" customHeight="1">
      <c r="B144" s="123"/>
      <c r="C144" s="124" t="s">
        <v>173</v>
      </c>
      <c r="D144" s="124" t="s">
        <v>107</v>
      </c>
      <c r="E144" s="125" t="s">
        <v>174</v>
      </c>
      <c r="F144" s="126" t="s">
        <v>175</v>
      </c>
      <c r="G144" s="127" t="s">
        <v>127</v>
      </c>
      <c r="H144" s="128">
        <v>32.250999999999998</v>
      </c>
      <c r="I144" s="128"/>
      <c r="J144" s="128">
        <f t="shared" si="1"/>
        <v>0</v>
      </c>
      <c r="K144" s="126" t="s">
        <v>111</v>
      </c>
      <c r="L144" s="14"/>
      <c r="M144" s="129"/>
      <c r="N144" s="130" t="s">
        <v>33</v>
      </c>
      <c r="O144" s="131">
        <v>0.89</v>
      </c>
      <c r="P144" s="131">
        <f t="shared" si="2"/>
        <v>28.703389999999999</v>
      </c>
      <c r="Q144" s="131">
        <v>0</v>
      </c>
      <c r="R144" s="131">
        <f t="shared" si="3"/>
        <v>0</v>
      </c>
      <c r="S144" s="131">
        <v>0</v>
      </c>
      <c r="T144" s="131">
        <f t="shared" si="4"/>
        <v>0</v>
      </c>
      <c r="U144" s="132"/>
      <c r="AR144" s="133" t="s">
        <v>112</v>
      </c>
      <c r="AT144" s="133" t="s">
        <v>107</v>
      </c>
      <c r="AU144" s="133" t="s">
        <v>113</v>
      </c>
      <c r="AY144" s="2" t="s">
        <v>105</v>
      </c>
      <c r="BE144" s="134">
        <f t="shared" si="5"/>
        <v>0</v>
      </c>
      <c r="BF144" s="134">
        <f t="shared" si="6"/>
        <v>0</v>
      </c>
      <c r="BG144" s="134">
        <f t="shared" si="7"/>
        <v>0</v>
      </c>
      <c r="BH144" s="134">
        <f t="shared" si="8"/>
        <v>0</v>
      </c>
      <c r="BI144" s="134">
        <f t="shared" si="9"/>
        <v>0</v>
      </c>
      <c r="BJ144" s="2" t="s">
        <v>113</v>
      </c>
      <c r="BK144" s="135">
        <f t="shared" si="10"/>
        <v>0</v>
      </c>
      <c r="BL144" s="2" t="s">
        <v>112</v>
      </c>
      <c r="BM144" s="133" t="s">
        <v>176</v>
      </c>
    </row>
    <row r="145" spans="2:65" s="13" customFormat="1" ht="24" customHeight="1">
      <c r="B145" s="123"/>
      <c r="C145" s="124" t="s">
        <v>177</v>
      </c>
      <c r="D145" s="124" t="s">
        <v>107</v>
      </c>
      <c r="E145" s="125" t="s">
        <v>178</v>
      </c>
      <c r="F145" s="126" t="s">
        <v>179</v>
      </c>
      <c r="G145" s="127" t="s">
        <v>127</v>
      </c>
      <c r="H145" s="128">
        <v>32.250999999999998</v>
      </c>
      <c r="I145" s="128"/>
      <c r="J145" s="128">
        <f t="shared" si="1"/>
        <v>0</v>
      </c>
      <c r="K145" s="126" t="s">
        <v>111</v>
      </c>
      <c r="L145" s="14"/>
      <c r="M145" s="129"/>
      <c r="N145" s="130" t="s">
        <v>33</v>
      </c>
      <c r="O145" s="131">
        <v>0</v>
      </c>
      <c r="P145" s="131">
        <f t="shared" si="2"/>
        <v>0</v>
      </c>
      <c r="Q145" s="131">
        <v>0</v>
      </c>
      <c r="R145" s="131">
        <f t="shared" si="3"/>
        <v>0</v>
      </c>
      <c r="S145" s="131">
        <v>0</v>
      </c>
      <c r="T145" s="131">
        <f t="shared" si="4"/>
        <v>0</v>
      </c>
      <c r="U145" s="132"/>
      <c r="AR145" s="133" t="s">
        <v>112</v>
      </c>
      <c r="AT145" s="133" t="s">
        <v>107</v>
      </c>
      <c r="AU145" s="133" t="s">
        <v>113</v>
      </c>
      <c r="AY145" s="2" t="s">
        <v>105</v>
      </c>
      <c r="BE145" s="134">
        <f t="shared" si="5"/>
        <v>0</v>
      </c>
      <c r="BF145" s="134">
        <f t="shared" si="6"/>
        <v>0</v>
      </c>
      <c r="BG145" s="134">
        <f t="shared" si="7"/>
        <v>0</v>
      </c>
      <c r="BH145" s="134">
        <f t="shared" si="8"/>
        <v>0</v>
      </c>
      <c r="BI145" s="134">
        <f t="shared" si="9"/>
        <v>0</v>
      </c>
      <c r="BJ145" s="2" t="s">
        <v>113</v>
      </c>
      <c r="BK145" s="135">
        <f t="shared" si="10"/>
        <v>0</v>
      </c>
      <c r="BL145" s="2" t="s">
        <v>112</v>
      </c>
      <c r="BM145" s="133" t="s">
        <v>180</v>
      </c>
    </row>
    <row r="146" spans="2:65" s="110" customFormat="1" ht="22.95" customHeight="1">
      <c r="B146" s="111"/>
      <c r="D146" s="112" t="s">
        <v>66</v>
      </c>
      <c r="E146" s="121" t="s">
        <v>181</v>
      </c>
      <c r="F146" s="121" t="s">
        <v>182</v>
      </c>
      <c r="J146" s="122">
        <f>BK146</f>
        <v>0</v>
      </c>
      <c r="L146" s="111"/>
      <c r="M146" s="115"/>
      <c r="N146" s="116"/>
      <c r="O146" s="116"/>
      <c r="P146" s="117">
        <f>P147</f>
        <v>50.715471000000001</v>
      </c>
      <c r="Q146" s="116"/>
      <c r="R146" s="117">
        <f>R147</f>
        <v>0</v>
      </c>
      <c r="S146" s="116"/>
      <c r="T146" s="117">
        <f>T147</f>
        <v>0</v>
      </c>
      <c r="U146" s="118"/>
      <c r="AR146" s="112" t="s">
        <v>10</v>
      </c>
      <c r="AT146" s="119" t="s">
        <v>66</v>
      </c>
      <c r="AU146" s="119" t="s">
        <v>10</v>
      </c>
      <c r="AY146" s="112" t="s">
        <v>105</v>
      </c>
      <c r="BK146" s="120">
        <f>BK147</f>
        <v>0</v>
      </c>
    </row>
    <row r="147" spans="2:65" s="13" customFormat="1" ht="34.200000000000003">
      <c r="B147" s="123"/>
      <c r="C147" s="124" t="s">
        <v>183</v>
      </c>
      <c r="D147" s="124" t="s">
        <v>107</v>
      </c>
      <c r="E147" s="125" t="s">
        <v>184</v>
      </c>
      <c r="F147" s="126" t="s">
        <v>185</v>
      </c>
      <c r="G147" s="127" t="s">
        <v>127</v>
      </c>
      <c r="H147" s="128">
        <v>129.047</v>
      </c>
      <c r="I147" s="128"/>
      <c r="J147" s="128">
        <f>ROUND(I147*H147,3)</f>
        <v>0</v>
      </c>
      <c r="K147" s="126" t="s">
        <v>111</v>
      </c>
      <c r="L147" s="14"/>
      <c r="M147" s="145"/>
      <c r="N147" s="146" t="s">
        <v>33</v>
      </c>
      <c r="O147" s="147">
        <v>0.39300000000000002</v>
      </c>
      <c r="P147" s="147">
        <f>O147*H147</f>
        <v>50.715471000000001</v>
      </c>
      <c r="Q147" s="147">
        <v>0</v>
      </c>
      <c r="R147" s="147">
        <f>Q147*H147</f>
        <v>0</v>
      </c>
      <c r="S147" s="147">
        <v>0</v>
      </c>
      <c r="T147" s="147">
        <f>S147*H147</f>
        <v>0</v>
      </c>
      <c r="U147" s="148"/>
      <c r="AR147" s="133" t="s">
        <v>112</v>
      </c>
      <c r="AT147" s="133" t="s">
        <v>107</v>
      </c>
      <c r="AU147" s="133" t="s">
        <v>113</v>
      </c>
      <c r="AY147" s="2" t="s">
        <v>105</v>
      </c>
      <c r="BE147" s="134">
        <f>IF(N147="základná",J147,0)</f>
        <v>0</v>
      </c>
      <c r="BF147" s="134">
        <f>IF(N147="znížená",J147,0)</f>
        <v>0</v>
      </c>
      <c r="BG147" s="134">
        <f>IF(N147="zákl. prenesená",J147,0)</f>
        <v>0</v>
      </c>
      <c r="BH147" s="134">
        <f>IF(N147="zníž. prenesená",J147,0)</f>
        <v>0</v>
      </c>
      <c r="BI147" s="134">
        <f>IF(N147="nulová",J147,0)</f>
        <v>0</v>
      </c>
      <c r="BJ147" s="2" t="s">
        <v>113</v>
      </c>
      <c r="BK147" s="135">
        <f>ROUND(I147*H147,3)</f>
        <v>0</v>
      </c>
      <c r="BL147" s="2" t="s">
        <v>112</v>
      </c>
      <c r="BM147" s="133" t="s">
        <v>186</v>
      </c>
    </row>
    <row r="148" spans="2:65" s="110" customFormat="1" ht="25.95" customHeight="1">
      <c r="B148" s="111"/>
      <c r="D148" s="112" t="s">
        <v>66</v>
      </c>
      <c r="E148" s="113" t="s">
        <v>187</v>
      </c>
      <c r="F148" s="113" t="s">
        <v>188</v>
      </c>
      <c r="J148" s="114">
        <f>SUM(J149)</f>
        <v>0</v>
      </c>
      <c r="L148" s="111"/>
      <c r="M148" s="115"/>
      <c r="N148" s="116"/>
      <c r="O148" s="116"/>
      <c r="P148" s="117">
        <f>P149+P163+P166+P169+P177</f>
        <v>0</v>
      </c>
      <c r="Q148" s="116"/>
      <c r="R148" s="117">
        <f>R149+R163+R166+R169+R177</f>
        <v>0</v>
      </c>
      <c r="S148" s="116"/>
      <c r="T148" s="117">
        <f>T149+T163+T166+T169+T177</f>
        <v>0</v>
      </c>
      <c r="U148" s="118"/>
      <c r="AR148" s="112" t="s">
        <v>10</v>
      </c>
      <c r="AT148" s="119" t="s">
        <v>66</v>
      </c>
      <c r="AU148" s="119" t="s">
        <v>67</v>
      </c>
      <c r="AY148" s="112" t="s">
        <v>105</v>
      </c>
      <c r="BK148" s="120">
        <f>BK149+BK163+BK166+BK169+BK177</f>
        <v>0</v>
      </c>
    </row>
    <row r="149" spans="2:65" s="110" customFormat="1" ht="22.95" customHeight="1">
      <c r="B149" s="111"/>
      <c r="D149" s="112" t="s">
        <v>66</v>
      </c>
      <c r="E149" s="121">
        <v>724</v>
      </c>
      <c r="F149" s="121" t="s">
        <v>189</v>
      </c>
      <c r="J149" s="122">
        <f>SUM(J150:J152)</f>
        <v>0</v>
      </c>
      <c r="L149" s="111"/>
      <c r="M149" s="115"/>
      <c r="N149" s="116"/>
      <c r="O149" s="116"/>
      <c r="P149" s="117">
        <f>P150</f>
        <v>0</v>
      </c>
      <c r="Q149" s="116"/>
      <c r="R149" s="117">
        <f>R150</f>
        <v>0</v>
      </c>
      <c r="S149" s="116"/>
      <c r="T149" s="117">
        <f>T150</f>
        <v>0</v>
      </c>
      <c r="U149" s="118"/>
      <c r="AR149" s="112" t="s">
        <v>10</v>
      </c>
      <c r="AT149" s="119" t="s">
        <v>66</v>
      </c>
      <c r="AU149" s="119" t="s">
        <v>10</v>
      </c>
      <c r="AY149" s="112" t="s">
        <v>105</v>
      </c>
      <c r="BK149" s="120">
        <f>BK150</f>
        <v>0</v>
      </c>
    </row>
    <row r="150" spans="2:65" s="13" customFormat="1" ht="24" customHeight="1">
      <c r="B150" s="123"/>
      <c r="C150" s="124">
        <v>21</v>
      </c>
      <c r="D150" s="124" t="s">
        <v>107</v>
      </c>
      <c r="E150" s="125" t="s">
        <v>190</v>
      </c>
      <c r="F150" s="126" t="s">
        <v>191</v>
      </c>
      <c r="G150" s="127" t="s">
        <v>163</v>
      </c>
      <c r="H150" s="128">
        <v>1</v>
      </c>
      <c r="I150" s="128"/>
      <c r="J150" s="128">
        <f>ROUND(I150*H150,3)</f>
        <v>0</v>
      </c>
      <c r="K150" s="126"/>
      <c r="L150" s="14"/>
      <c r="M150" s="145"/>
      <c r="N150" s="146"/>
      <c r="O150" s="147"/>
      <c r="P150" s="147"/>
      <c r="Q150" s="147"/>
      <c r="R150" s="147"/>
      <c r="S150" s="147"/>
      <c r="T150" s="147"/>
      <c r="U150" s="148"/>
      <c r="AR150" s="133"/>
      <c r="AT150" s="133"/>
      <c r="AU150" s="133"/>
      <c r="AY150" s="2"/>
      <c r="BE150" s="134"/>
      <c r="BF150" s="134"/>
      <c r="BG150" s="134"/>
      <c r="BH150" s="134"/>
      <c r="BI150" s="134"/>
      <c r="BJ150" s="2"/>
      <c r="BK150" s="135"/>
      <c r="BL150" s="2"/>
      <c r="BM150" s="133"/>
    </row>
    <row r="151" spans="2:65" s="13" customFormat="1" ht="24" customHeight="1">
      <c r="B151" s="123"/>
      <c r="C151" s="136">
        <v>22</v>
      </c>
      <c r="D151" s="136" t="s">
        <v>124</v>
      </c>
      <c r="E151" s="137" t="s">
        <v>192</v>
      </c>
      <c r="F151" s="149" t="s">
        <v>193</v>
      </c>
      <c r="G151" s="139" t="s">
        <v>163</v>
      </c>
      <c r="H151" s="140">
        <v>1</v>
      </c>
      <c r="I151" s="140"/>
      <c r="J151" s="140">
        <f>ROUND(I151*H151,3)</f>
        <v>0</v>
      </c>
      <c r="K151" s="126"/>
      <c r="L151" s="14"/>
      <c r="M151" s="145"/>
      <c r="N151" s="146"/>
      <c r="O151" s="147"/>
      <c r="P151" s="147"/>
      <c r="Q151" s="147"/>
      <c r="R151" s="147"/>
      <c r="S151" s="147"/>
      <c r="T151" s="147"/>
      <c r="U151" s="148"/>
      <c r="AR151" s="133"/>
      <c r="AT151" s="133"/>
      <c r="AU151" s="133"/>
      <c r="AY151" s="2"/>
      <c r="BE151" s="134"/>
      <c r="BF151" s="134"/>
      <c r="BG151" s="134"/>
      <c r="BH151" s="134"/>
      <c r="BI151" s="134"/>
      <c r="BJ151" s="2"/>
      <c r="BK151" s="135"/>
      <c r="BL151" s="2"/>
      <c r="BM151" s="133"/>
    </row>
    <row r="152" spans="2:65" s="13" customFormat="1" ht="24" customHeight="1">
      <c r="B152" s="123"/>
      <c r="C152" s="124">
        <v>23</v>
      </c>
      <c r="D152" s="124" t="s">
        <v>107</v>
      </c>
      <c r="E152" s="125" t="s">
        <v>194</v>
      </c>
      <c r="F152" s="126" t="s">
        <v>195</v>
      </c>
      <c r="G152" s="127" t="s">
        <v>127</v>
      </c>
      <c r="H152" s="128">
        <v>0.5</v>
      </c>
      <c r="I152" s="128"/>
      <c r="J152" s="140">
        <f>ROUND(I152*H152,3)</f>
        <v>0</v>
      </c>
      <c r="K152" s="126"/>
      <c r="L152" s="14"/>
      <c r="M152" s="145"/>
      <c r="N152" s="146"/>
      <c r="O152" s="147"/>
      <c r="P152" s="147"/>
      <c r="Q152" s="147"/>
      <c r="R152" s="147"/>
      <c r="S152" s="147"/>
      <c r="T152" s="147"/>
      <c r="U152" s="148"/>
      <c r="AR152" s="133"/>
      <c r="AT152" s="133"/>
      <c r="AU152" s="133"/>
      <c r="AY152" s="2"/>
      <c r="BE152" s="134"/>
      <c r="BF152" s="134"/>
      <c r="BG152" s="134"/>
      <c r="BH152" s="134"/>
      <c r="BI152" s="134"/>
      <c r="BJ152" s="2"/>
      <c r="BK152" s="135"/>
      <c r="BL152" s="2"/>
      <c r="BM152" s="133"/>
    </row>
    <row r="153" spans="2:65" s="13" customFormat="1" ht="6.9" customHeight="1">
      <c r="B153" s="26"/>
      <c r="C153" s="27"/>
      <c r="D153" s="27"/>
      <c r="E153" s="27"/>
      <c r="F153" s="27"/>
      <c r="G153" s="27"/>
      <c r="H153" s="27"/>
      <c r="I153" s="27"/>
      <c r="J153" s="27"/>
      <c r="K153" s="27"/>
      <c r="L153" s="14"/>
    </row>
  </sheetData>
  <autoFilter ref="C117:K147"/>
  <mergeCells count="9">
    <mergeCell ref="E81:H81"/>
    <mergeCell ref="E83:H83"/>
    <mergeCell ref="E108:H108"/>
    <mergeCell ref="E110:H110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0555555555496" footer="0"/>
  <pageSetup paperSize="9" scale="88" firstPageNumber="0" orientation="portrait" horizontalDpi="300" verticalDpi="300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LibreOffice/7.0.1.2$Windows_X86_64 LibreOffice_project/7cbcfc562f6eb6708b5ff7d7397325de9e764452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3 - SO 02 - zhromazdovaci...</vt:lpstr>
      <vt:lpstr>'3 - SO 02 - zhromazdovaci...'!Názvy_tlače</vt:lpstr>
      <vt:lpstr>'Rekapitulácia stavby'!Názvy_tlače</vt:lpstr>
      <vt:lpstr>'3 - SO 02 - zhromazdovaci...'!Oblasť_tlače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Marian-HP\Marian</dc:creator>
  <dc:description/>
  <cp:lastModifiedBy>Michal</cp:lastModifiedBy>
  <cp:revision>5</cp:revision>
  <cp:lastPrinted>2021-03-16T11:34:17Z</cp:lastPrinted>
  <dcterms:created xsi:type="dcterms:W3CDTF">2021-01-26T16:12:47Z</dcterms:created>
  <dcterms:modified xsi:type="dcterms:W3CDTF">2021-07-29T13:18:31Z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