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9040" windowHeight="15840"/>
  </bookViews>
  <sheets>
    <sheet name="Rekapitulácia stavby" sheetId="1" r:id="rId1"/>
    <sheet name="6 - SO 05 - fitnes zariad..." sheetId="7" r:id="rId2"/>
  </sheets>
  <definedNames>
    <definedName name="_xlnm._FilterDatabase" localSheetId="1" hidden="1">'6 - SO 05 - fitnes zariad...'!$C$125:$K$155</definedName>
    <definedName name="_xlnm.Print_Titles" localSheetId="1">'6 - SO 05 - fitnes zariad...'!$125:$125</definedName>
    <definedName name="_xlnm.Print_Titles" localSheetId="0">'Rekapitulácia stavby'!$92:$92</definedName>
    <definedName name="_xlnm.Print_Area" localSheetId="1">'6 - SO 05 - fitnes zariad...'!$C$4:$J$75,'6 - SO 05 - fitnes zariad...'!$C$113:$K$155</definedName>
    <definedName name="_xlnm.Print_Area" localSheetId="0">'Rekapitulácia stavby'!$D$4:$AO$76,'Rekapitulácia stavby'!$C$82:$AQ$96</definedName>
  </definedNames>
  <calcPr calcId="124519" iterateDelta="1E-4"/>
</workbook>
</file>

<file path=xl/calcChain.xml><?xml version="1.0" encoding="utf-8"?>
<calcChain xmlns="http://schemas.openxmlformats.org/spreadsheetml/2006/main">
  <c r="BK130" i="7"/>
  <c r="BI130"/>
  <c r="BH130"/>
  <c r="BG130"/>
  <c r="BE130"/>
  <c r="T130"/>
  <c r="R130"/>
  <c r="P130"/>
  <c r="J130"/>
  <c r="BF130" s="1"/>
  <c r="BK145"/>
  <c r="BI145"/>
  <c r="BH145"/>
  <c r="BG145"/>
  <c r="BE145"/>
  <c r="T145"/>
  <c r="R145"/>
  <c r="P145"/>
  <c r="J145"/>
  <c r="BF145" s="1"/>
  <c r="BK138"/>
  <c r="BI138"/>
  <c r="BH138"/>
  <c r="BG138"/>
  <c r="BE138"/>
  <c r="T138"/>
  <c r="R138"/>
  <c r="P138"/>
  <c r="J138"/>
  <c r="BF138" s="1"/>
  <c r="BK137"/>
  <c r="BI137"/>
  <c r="BH137"/>
  <c r="BG137"/>
  <c r="BE137"/>
  <c r="T137"/>
  <c r="R137"/>
  <c r="P137"/>
  <c r="J137"/>
  <c r="BF137" s="1"/>
  <c r="BK150"/>
  <c r="BI150"/>
  <c r="BH150"/>
  <c r="BG150"/>
  <c r="BE150"/>
  <c r="T150"/>
  <c r="R150"/>
  <c r="P150"/>
  <c r="J150"/>
  <c r="BF150" s="1"/>
  <c r="J37" l="1"/>
  <c r="J36"/>
  <c r="AY95" i="1"/>
  <c r="J35" i="7"/>
  <c r="AX95" i="1" s="1"/>
  <c r="BI155" i="7"/>
  <c r="BH155"/>
  <c r="BG155"/>
  <c r="BE155"/>
  <c r="T155"/>
  <c r="T154" s="1"/>
  <c r="T153" s="1"/>
  <c r="R155"/>
  <c r="R154"/>
  <c r="R153" s="1"/>
  <c r="P155"/>
  <c r="P154" s="1"/>
  <c r="P153" s="1"/>
  <c r="BK155"/>
  <c r="BK154"/>
  <c r="BK153" s="1"/>
  <c r="J153" s="1"/>
  <c r="J105" s="1"/>
  <c r="J155"/>
  <c r="BF155" s="1"/>
  <c r="BI152"/>
  <c r="BH152"/>
  <c r="BG152"/>
  <c r="BE152"/>
  <c r="T152"/>
  <c r="T151"/>
  <c r="R152"/>
  <c r="R151" s="1"/>
  <c r="P152"/>
  <c r="P151" s="1"/>
  <c r="BK152"/>
  <c r="BK151"/>
  <c r="J151" s="1"/>
  <c r="J104" s="1"/>
  <c r="J152"/>
  <c r="BF152" s="1"/>
  <c r="BI149"/>
  <c r="BH149"/>
  <c r="BG149"/>
  <c r="BE149"/>
  <c r="T149"/>
  <c r="R149"/>
  <c r="P149"/>
  <c r="BK149"/>
  <c r="J149"/>
  <c r="BF149" s="1"/>
  <c r="BI148"/>
  <c r="BH148"/>
  <c r="BG148"/>
  <c r="BE148"/>
  <c r="T148"/>
  <c r="R148"/>
  <c r="P148"/>
  <c r="P147" s="1"/>
  <c r="BK148"/>
  <c r="BK147" s="1"/>
  <c r="J148"/>
  <c r="BF148" s="1"/>
  <c r="BI146"/>
  <c r="BH146"/>
  <c r="BG146"/>
  <c r="BE146"/>
  <c r="T146"/>
  <c r="R146"/>
  <c r="P146"/>
  <c r="BK146"/>
  <c r="J146"/>
  <c r="BF146" s="1"/>
  <c r="BI144"/>
  <c r="BH144"/>
  <c r="BG144"/>
  <c r="BE144"/>
  <c r="T144"/>
  <c r="T143" s="1"/>
  <c r="R144"/>
  <c r="R143" s="1"/>
  <c r="P144"/>
  <c r="BK144"/>
  <c r="J144"/>
  <c r="BF144" s="1"/>
  <c r="BI142"/>
  <c r="BH142"/>
  <c r="BG142"/>
  <c r="BE142"/>
  <c r="T142"/>
  <c r="R142"/>
  <c r="P142"/>
  <c r="BK142"/>
  <c r="J142"/>
  <c r="BF142" s="1"/>
  <c r="BI141"/>
  <c r="BH141"/>
  <c r="BG141"/>
  <c r="BE141"/>
  <c r="T141"/>
  <c r="R141"/>
  <c r="P141"/>
  <c r="BK141"/>
  <c r="J141"/>
  <c r="BF141" s="1"/>
  <c r="BI140"/>
  <c r="BH140"/>
  <c r="BG140"/>
  <c r="BE140"/>
  <c r="T140"/>
  <c r="R140"/>
  <c r="P140"/>
  <c r="BK140"/>
  <c r="J140"/>
  <c r="BF140" s="1"/>
  <c r="BI139"/>
  <c r="BH139"/>
  <c r="BG139"/>
  <c r="BE139"/>
  <c r="T139"/>
  <c r="R139"/>
  <c r="P139"/>
  <c r="P136" s="1"/>
  <c r="BK139"/>
  <c r="BK136" s="1"/>
  <c r="J139"/>
  <c r="BF139"/>
  <c r="BI135"/>
  <c r="BH135"/>
  <c r="BG135"/>
  <c r="BE135"/>
  <c r="T135"/>
  <c r="T134" s="1"/>
  <c r="R135"/>
  <c r="R134" s="1"/>
  <c r="P135"/>
  <c r="P134" s="1"/>
  <c r="BK135"/>
  <c r="BK134" s="1"/>
  <c r="J134" s="1"/>
  <c r="J100" s="1"/>
  <c r="J135"/>
  <c r="BF135" s="1"/>
  <c r="BI133"/>
  <c r="BH133"/>
  <c r="BG133"/>
  <c r="BE133"/>
  <c r="T133"/>
  <c r="R133"/>
  <c r="P133"/>
  <c r="BK133"/>
  <c r="J133"/>
  <c r="BF133" s="1"/>
  <c r="BI132"/>
  <c r="BH132"/>
  <c r="BG132"/>
  <c r="BE132"/>
  <c r="T132"/>
  <c r="R132"/>
  <c r="R131" s="1"/>
  <c r="P132"/>
  <c r="P131" s="1"/>
  <c r="BK132"/>
  <c r="J132"/>
  <c r="BF132" s="1"/>
  <c r="BI129"/>
  <c r="BH129"/>
  <c r="BG129"/>
  <c r="BE129"/>
  <c r="T129"/>
  <c r="T128" s="1"/>
  <c r="R129"/>
  <c r="R128" s="1"/>
  <c r="P129"/>
  <c r="P128" s="1"/>
  <c r="BK129"/>
  <c r="J129"/>
  <c r="BF129" s="1"/>
  <c r="F120"/>
  <c r="E118"/>
  <c r="F89"/>
  <c r="E87"/>
  <c r="J24"/>
  <c r="E24"/>
  <c r="J123" s="1"/>
  <c r="J23"/>
  <c r="J21"/>
  <c r="E21"/>
  <c r="J122" s="1"/>
  <c r="J20"/>
  <c r="J18"/>
  <c r="E18"/>
  <c r="F123" s="1"/>
  <c r="J17"/>
  <c r="J15"/>
  <c r="E15"/>
  <c r="F122" s="1"/>
  <c r="J14"/>
  <c r="J12"/>
  <c r="J89" s="1"/>
  <c r="E7"/>
  <c r="E85" s="1"/>
  <c r="AS94" i="1"/>
  <c r="L90"/>
  <c r="AM90"/>
  <c r="AM89"/>
  <c r="L89"/>
  <c r="AM87"/>
  <c r="L87"/>
  <c r="L85"/>
  <c r="L84"/>
  <c r="BK143" i="7" l="1"/>
  <c r="J143" s="1"/>
  <c r="J102" s="1"/>
  <c r="BK131"/>
  <c r="J131" s="1"/>
  <c r="J99" s="1"/>
  <c r="J128"/>
  <c r="J98" s="1"/>
  <c r="BK128"/>
  <c r="P143"/>
  <c r="T136"/>
  <c r="R136"/>
  <c r="F91"/>
  <c r="E116"/>
  <c r="J154"/>
  <c r="J106" s="1"/>
  <c r="J92"/>
  <c r="T147"/>
  <c r="R147"/>
  <c r="F37"/>
  <c r="BD95" i="1" s="1"/>
  <c r="T131" i="7"/>
  <c r="F35"/>
  <c r="BB95" i="1" s="1"/>
  <c r="BB94" s="1"/>
  <c r="F34" i="7"/>
  <c r="BA95" i="1" s="1"/>
  <c r="F92" i="7"/>
  <c r="J120"/>
  <c r="J91"/>
  <c r="J147"/>
  <c r="J103" s="1"/>
  <c r="J136"/>
  <c r="J101" s="1"/>
  <c r="J34"/>
  <c r="AW95" i="1" s="1"/>
  <c r="P127" i="7"/>
  <c r="P126" s="1"/>
  <c r="AU95" i="1" s="1"/>
  <c r="F36" i="7"/>
  <c r="BC95" i="1" s="1"/>
  <c r="BC94" s="1"/>
  <c r="F33" i="7"/>
  <c r="AZ95" i="1" s="1"/>
  <c r="J33" i="7"/>
  <c r="AV95" i="1" s="1"/>
  <c r="T127" i="7" l="1"/>
  <c r="T126" s="1"/>
  <c r="R127"/>
  <c r="R126" s="1"/>
  <c r="AT95" i="1"/>
  <c r="AZ94"/>
  <c r="W29" s="1"/>
  <c r="BD94"/>
  <c r="W33" s="1"/>
  <c r="W31"/>
  <c r="AX94"/>
  <c r="W32"/>
  <c r="AY94"/>
  <c r="BK127" i="7"/>
  <c r="AU94" i="1"/>
  <c r="BA94"/>
  <c r="AV94" l="1"/>
  <c r="AK29" s="1"/>
  <c r="AW94"/>
  <c r="AK30" s="1"/>
  <c r="W30"/>
  <c r="J127" i="7"/>
  <c r="J97" s="1"/>
  <c r="BK126"/>
  <c r="J126" s="1"/>
  <c r="AT94" i="1" l="1"/>
  <c r="J96" i="7"/>
  <c r="J30"/>
  <c r="AG95" i="1" l="1"/>
  <c r="AN95" s="1"/>
  <c r="J39" i="7"/>
  <c r="AG94" i="1" l="1"/>
  <c r="AN94" l="1"/>
  <c r="AK26"/>
  <c r="AK35" s="1"/>
</calcChain>
</file>

<file path=xl/sharedStrings.xml><?xml version="1.0" encoding="utf-8"?>
<sst xmlns="http://schemas.openxmlformats.org/spreadsheetml/2006/main" count="609" uniqueCount="192">
  <si>
    <t>Export Komplet</t>
  </si>
  <si>
    <t/>
  </si>
  <si>
    <t>2.0</t>
  </si>
  <si>
    <t>False</t>
  </si>
  <si>
    <t>{81d7c9ea-1389-4bef-9975-92b56cebd715}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</si>
  <si>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</si>
  <si>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</si>
  <si>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</si>
  <si>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</si>
  <si>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</si>
  <si>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</si>
  <si>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1</t>
  </si>
  <si>
    <t>Stavba:</t>
  </si>
  <si>
    <t>SOŠ Tornaľa - modernizácia odborného vzdelávania - budova SOŠ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</si>
  <si>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</si>
  <si>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</si>
  <si>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</si>
  <si>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</si>
  <si>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</si>
  <si>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</si>
  <si>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</si>
  <si>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</si>
  <si>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</si>
  <si>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</si>
  <si>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</si>
  <si>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</si>
  <si>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</si>
  <si>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</si>
  <si>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</si>
  <si>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</si>
  <si>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</si>
  <si>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</si>
  <si>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</si>
  <si>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</si>
  <si>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</si>
  <si>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</si>
  <si>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</si>
  <si>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</si>
  <si>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</si>
  <si>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</si>
  <si>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</si>
  <si>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</si>
  <si>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</si>
  <si>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</si>
  <si>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</si>
  <si>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</si>
  <si>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</si>
  <si>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</si>
  <si>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</si>
  <si>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</si>
  <si>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</si>
  <si>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</si>
  <si>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</si>
  <si>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</si>
  <si>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</si>
  <si>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</si>
  <si>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</si>
  <si>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</si>
  <si>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</si>
  <si>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</si>
  <si>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</si>
  <si>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</si>
  <si>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</si>
  <si>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</si>
  <si>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</si>
  <si>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</si>
  <si>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</si>
  <si>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</si>
  <si>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</si>
  <si>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</si>
  <si>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</si>
  <si>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</si>
  <si>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</si>
  <si>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</si>
  <si>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2</t>
  </si>
  <si>
    <t>4</t>
  </si>
  <si>
    <t>5</t>
  </si>
  <si>
    <t>6</t>
  </si>
  <si>
    <t>SO 05 - fitnes zariadenia</t>
  </si>
  <si>
    <t>{d2693671-c943-465d-94c6-21c2ba5ebd44}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</si>
  <si>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</si>
  <si>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</si>
  <si>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</si>
  <si>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</si>
  <si>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</si>
  <si>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</si>
  <si>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</si>
  <si>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</si>
  <si>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</si>
  <si>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</si>
  <si>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</si>
  <si>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</si>
  <si>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</si>
  <si>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</si>
  <si>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</si>
  <si>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</si>
  <si>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</si>
  <si>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</si>
  <si>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</si>
  <si>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</si>
  <si>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</si>
  <si>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</si>
  <si>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Dodávateľ</t>
  </si>
  <si>
    <t>HSV</t>
  </si>
  <si>
    <t>Práce a dodávky HSV</t>
  </si>
  <si>
    <t>ROZPOCET</t>
  </si>
  <si>
    <t>9</t>
  </si>
  <si>
    <t>Ostatné konštrukcie a práce-búranie</t>
  </si>
  <si>
    <t>K</t>
  </si>
  <si>
    <t>ks</t>
  </si>
  <si>
    <t>m3</t>
  </si>
  <si>
    <t>8</t>
  </si>
  <si>
    <t>m2</t>
  </si>
  <si>
    <t>16</t>
  </si>
  <si>
    <t>m</t>
  </si>
  <si>
    <t>t</t>
  </si>
  <si>
    <t>PSV</t>
  </si>
  <si>
    <t>Práce a dodávky PSV</t>
  </si>
  <si>
    <t xml:space="preserve">    1 - Zemné práce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</si>
  <si>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</si>
  <si>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</si>
  <si>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</si>
  <si>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99 - Presun hmôt HSV</t>
  </si>
  <si>
    <t xml:space="preserve">    777 - Podlahy syntetické</t>
  </si>
  <si>
    <t>Zemné práce</t>
  </si>
  <si>
    <t>M</t>
  </si>
  <si>
    <t>Vodorovné konštrukcie</t>
  </si>
  <si>
    <t>Komunikácie</t>
  </si>
  <si>
    <t>Úpravy povrchov, podlahy, osadenie</t>
  </si>
  <si>
    <t>CS CENEKON 2019 01</t>
  </si>
  <si>
    <t>99</t>
  </si>
  <si>
    <t>Presun hmôt HSV</t>
  </si>
  <si>
    <t>777</t>
  </si>
  <si>
    <t>Podlahy syntetické</t>
  </si>
  <si>
    <t>998223011</t>
  </si>
  <si>
    <t>Presun hmôt pre pozemné komunikácie s krytom dláždeným (822 2.3, 822 5.3) akejkoľvek dĺžky objektu</t>
  </si>
  <si>
    <t xml:space="preserve">    2 - Zakladanie</t>
  </si>
  <si>
    <t>Zakladanie</t>
  </si>
  <si>
    <t>121101002</t>
  </si>
  <si>
    <t>6 - SO 05 - fitnes zariadenia</t>
  </si>
  <si>
    <t>-2069351767</t>
  </si>
  <si>
    <t>289971211</t>
  </si>
  <si>
    <t>Zhotovenie vrstvy z geotextílie na upravenom povrchu sklon do 1 : 5 , šírky od 0 do 3 m</t>
  </si>
  <si>
    <t>83668120</t>
  </si>
  <si>
    <t>693110001100</t>
  </si>
  <si>
    <t>-1800909</t>
  </si>
  <si>
    <t>451317777</t>
  </si>
  <si>
    <t>-1827264978</t>
  </si>
  <si>
    <t>596811340</t>
  </si>
  <si>
    <t>Kladenie betónovej platne s vyplnením škár do lôžka z cementovej malty, plochy do 50 m2</t>
  </si>
  <si>
    <t>-1590856971</t>
  </si>
  <si>
    <t>592460000300</t>
  </si>
  <si>
    <t xml:space="preserve">Dodavka betonovej platne </t>
  </si>
  <si>
    <t>-1027879955</t>
  </si>
  <si>
    <t>596913111</t>
  </si>
  <si>
    <t>1475691656</t>
  </si>
  <si>
    <t>593810000PUZ</t>
  </si>
  <si>
    <t>1076983184</t>
  </si>
  <si>
    <t>631571001</t>
  </si>
  <si>
    <t>1326317734</t>
  </si>
  <si>
    <t>631571010</t>
  </si>
  <si>
    <t>Násyp z kameniva ťaženého na plochých strechách vodorovný fr.0-63</t>
  </si>
  <si>
    <t>212569805</t>
  </si>
  <si>
    <t>916362112</t>
  </si>
  <si>
    <t>Osadenie cestného obrubníka betónového stojatého do lôžka z betónu prostého tr. C 16/20 s bočnou oporou</t>
  </si>
  <si>
    <t>-19129695</t>
  </si>
  <si>
    <t>592170002100</t>
  </si>
  <si>
    <t>-907017209</t>
  </si>
  <si>
    <t>-1435903827</t>
  </si>
  <si>
    <t>777695112</t>
  </si>
  <si>
    <t>-2050402356</t>
  </si>
  <si>
    <t>Podklad pod dlažbu vodorovne alebo v sklone do 1:5 hr. 100-150 mm z bet. tr. C 20/25</t>
  </si>
  <si>
    <t>Kladenie dlažby z gumenej, plochy do 100 m2</t>
  </si>
  <si>
    <t>Geotextília polypropylénová PP 200, šírka 0,7-1,2 m, dĺžka 20-60-120 m, hrúbka 1,68 mm, netkaná</t>
  </si>
  <si>
    <t>Penetračný náter podláh betónových jednonásobný</t>
  </si>
  <si>
    <t>Puzzle gumena doska 0,5x1m</t>
  </si>
  <si>
    <t xml:space="preserve">Obrubník gumený na ihriská lxšxv 980x200x50 mm, </t>
  </si>
  <si>
    <t xml:space="preserve">Obrubník cestný, lxšxv 1000x100x200 mm </t>
  </si>
  <si>
    <t>596811340.R</t>
  </si>
  <si>
    <t>592460000300.R</t>
  </si>
  <si>
    <t>Kladenie betónovej zámkovej dlažby do pieskového lôžka</t>
  </si>
  <si>
    <t>Zámková dlažba, platne hr. 30 mm</t>
  </si>
  <si>
    <t>6315710112</t>
  </si>
  <si>
    <t>Násyp z kameniva ťaženého pod obrubníky fr.0-32</t>
  </si>
  <si>
    <t>Odstránenie ornice ručne s vodorov. premiest., na hromady do 50 m hr. nad 200 mm - úprava terénu</t>
  </si>
  <si>
    <t>Odstránenie pňov priemeru nad 300 do 500 mm</t>
  </si>
  <si>
    <t>Násyp z kameniva ťaženého fr. 4-8mm (pre spevnenie podkladov)</t>
  </si>
  <si>
    <t xml:space="preserve">Tornaľa </t>
  </si>
  <si>
    <t>Tornaľa</t>
  </si>
  <si>
    <t>Ing. Marian Magyar</t>
  </si>
  <si>
    <t>Banskobystrický samosprávny kraj</t>
  </si>
  <si>
    <t>Ing. Arch. Mário Regec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</si>
</sst>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9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167" fontId="19" fillId="0" borderId="0" xfId="0" applyNumberFormat="1" applyFont="1" applyAlignment="1"/>
    <xf numFmtId="166" fontId="27" fillId="0" borderId="12" xfId="0" applyNumberFormat="1" applyFont="1" applyBorder="1" applyAlignment="1"/>
    <xf numFmtId="167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0" fontId="8" fillId="0" borderId="15" xfId="0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0" fontId="18" fillId="0" borderId="21" xfId="0" applyFont="1" applyBorder="1" applyAlignment="1">
      <alignment horizontal="left"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32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2" fillId="0" borderId="0" xfId="0" applyFont="1" applyAlignment="1">
      <alignment horizontal="left" vertical="center" wrapText="1"/>
    </xf>
    <xf numFmtId="0" fontId="17" fillId="4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7" fillId="4" borderId="8" xfId="0" applyFont="1" applyFill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M97"/>
  <sheetViews>
    <sheetView showGridLines="0" tabSelected="1" workbookViewId="0">
      <selection activeCell="AN9" sqref="AN9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AR2" s="182" t="s">
        <v>5</v>
      </c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>
      <c r="B4" s="16"/>
      <c r="D4" s="17" t="s">
        <v>8</v>
      </c>
      <c r="AR4" s="16"/>
      <c r="AS4" s="18" t="s">
        <v>9</v>
      </c>
      <c r="BS4" s="13" t="s">
        <v>6</v>
      </c>
    </row>
    <row r="5" spans="1:74" ht="12" customHeight="1">
      <c r="B5" s="16"/>
      <c r="D5" s="19" t="s">
        <v>10</v>
      </c>
      <c r="K5" s="179" t="s">
        <v>11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R5" s="16"/>
      <c r="BS5" s="13" t="s">
        <v>6</v>
      </c>
    </row>
    <row r="6" spans="1:74" ht="36.9" customHeight="1">
      <c r="B6" s="16"/>
      <c r="D6" s="21" t="s">
        <v>12</v>
      </c>
      <c r="K6" s="181" t="s">
        <v>13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152" t="s">
        <v>187</v>
      </c>
      <c r="AK8" s="22" t="s">
        <v>18</v>
      </c>
      <c r="AN8" s="190">
        <v>44398</v>
      </c>
      <c r="AR8" s="16"/>
      <c r="BS8" s="13" t="s">
        <v>6</v>
      </c>
    </row>
    <row r="9" spans="1:74" ht="14.4" customHeight="1">
      <c r="B9" s="16"/>
      <c r="AR9" s="16"/>
      <c r="BS9" s="13" t="s">
        <v>6</v>
      </c>
    </row>
    <row r="10" spans="1:74" ht="12" customHeight="1">
      <c r="B10" s="16"/>
      <c r="D10" s="22" t="s">
        <v>19</v>
      </c>
      <c r="K10" s="150" t="s">
        <v>190</v>
      </c>
      <c r="AK10" s="22" t="s">
        <v>20</v>
      </c>
      <c r="AN10" s="20" t="s">
        <v>1</v>
      </c>
      <c r="AR10" s="16"/>
      <c r="BS10" s="13" t="s">
        <v>6</v>
      </c>
    </row>
    <row r="11" spans="1:74" ht="18.45" customHeight="1">
      <c r="B11" s="16"/>
      <c r="E11" s="20" t="s">
        <v>17</v>
      </c>
      <c r="AK11" s="22" t="s">
        <v>21</v>
      </c>
      <c r="AN11" s="20" t="s">
        <v>1</v>
      </c>
      <c r="AR11" s="16"/>
      <c r="BS11" s="13" t="s">
        <v>6</v>
      </c>
    </row>
    <row r="12" spans="1:74" ht="6.9" customHeight="1">
      <c r="B12" s="16"/>
      <c r="AR12" s="16"/>
      <c r="BS12" s="13" t="s">
        <v>6</v>
      </c>
    </row>
    <row r="13" spans="1:74" ht="12" customHeight="1">
      <c r="B13" s="16"/>
      <c r="D13" s="22" t="s">
        <v>22</v>
      </c>
      <c r="AK13" s="22" t="s">
        <v>20</v>
      </c>
      <c r="AN13" s="20" t="s">
        <v>1</v>
      </c>
      <c r="AR13" s="16"/>
      <c r="BS13" s="13" t="s">
        <v>6</v>
      </c>
    </row>
    <row r="14" spans="1:74" ht="13.2">
      <c r="B14" s="16"/>
      <c r="E14" s="20" t="s">
        <v>17</v>
      </c>
      <c r="AK14" s="22" t="s">
        <v>21</v>
      </c>
      <c r="AN14" s="20" t="s">
        <v>1</v>
      </c>
      <c r="AR14" s="16"/>
      <c r="BS14" s="13" t="s">
        <v>6</v>
      </c>
    </row>
    <row r="15" spans="1:74" ht="6.9" customHeight="1">
      <c r="B15" s="16"/>
      <c r="AR15" s="16"/>
      <c r="BS15" s="13" t="s">
        <v>3</v>
      </c>
    </row>
    <row r="16" spans="1:74" ht="12" customHeight="1">
      <c r="B16" s="16"/>
      <c r="D16" s="22" t="s">
        <v>23</v>
      </c>
      <c r="K16" s="150" t="s">
        <v>191</v>
      </c>
      <c r="AK16" s="22" t="s">
        <v>20</v>
      </c>
      <c r="AN16" s="20" t="s">
        <v>1</v>
      </c>
      <c r="AR16" s="16"/>
      <c r="BS16" s="13" t="s">
        <v>3</v>
      </c>
    </row>
    <row r="17" spans="2:71" ht="18.45" customHeight="1">
      <c r="B17" s="16"/>
      <c r="E17" s="20" t="s">
        <v>17</v>
      </c>
      <c r="AK17" s="22" t="s">
        <v>21</v>
      </c>
      <c r="AN17" s="20" t="s">
        <v>1</v>
      </c>
      <c r="AR17" s="16"/>
      <c r="BS17" s="13" t="s">
        <v>24</v>
      </c>
    </row>
    <row r="18" spans="2:71" ht="6.9" customHeight="1">
      <c r="B18" s="16"/>
      <c r="AR18" s="16"/>
      <c r="BS18" s="13" t="s">
        <v>25</v>
      </c>
    </row>
    <row r="19" spans="2:71" ht="12" customHeight="1">
      <c r="B19" s="16"/>
      <c r="D19" s="22" t="s">
        <v>26</v>
      </c>
      <c r="K19" s="149" t="s">
        <v>189</v>
      </c>
      <c r="AK19" s="22" t="s">
        <v>20</v>
      </c>
      <c r="AN19" s="20" t="s">
        <v>1</v>
      </c>
      <c r="AR19" s="16"/>
      <c r="BS19" s="13" t="s">
        <v>25</v>
      </c>
    </row>
    <row r="20" spans="2:71" ht="18.45" customHeight="1">
      <c r="B20" s="16"/>
      <c r="E20" s="20" t="s">
        <v>17</v>
      </c>
      <c r="AK20" s="22" t="s">
        <v>21</v>
      </c>
      <c r="AN20" s="20" t="s">
        <v>1</v>
      </c>
      <c r="AR20" s="16"/>
      <c r="BS20" s="13" t="s">
        <v>24</v>
      </c>
    </row>
    <row r="21" spans="2:71" ht="6.9" customHeight="1">
      <c r="B21" s="16"/>
      <c r="AR21" s="16"/>
    </row>
    <row r="22" spans="2:71" ht="12" customHeight="1">
      <c r="B22" s="16"/>
      <c r="D22" s="22" t="s">
        <v>27</v>
      </c>
      <c r="AR22" s="16"/>
    </row>
    <row r="23" spans="2:71" ht="16.5" customHeight="1">
      <c r="B23" s="16"/>
      <c r="E23" s="183" t="s">
        <v>1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R23" s="16"/>
    </row>
    <row r="24" spans="2:71" ht="6.9" customHeight="1">
      <c r="B24" s="16"/>
      <c r="AR24" s="16"/>
    </row>
    <row r="25" spans="2:71" ht="6.9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5" customHeight="1">
      <c r="B26" s="25"/>
      <c r="D26" s="26" t="s">
        <v>28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84">
        <f>ROUND(AG94,2)</f>
        <v>0</v>
      </c>
      <c r="AL26" s="185"/>
      <c r="AM26" s="185"/>
      <c r="AN26" s="185"/>
      <c r="AO26" s="185"/>
      <c r="AR26" s="25"/>
    </row>
    <row r="27" spans="2:71" s="1" customFormat="1" ht="6.9" customHeight="1">
      <c r="B27" s="25"/>
      <c r="AR27" s="25"/>
    </row>
    <row r="28" spans="2:71" s="1" customFormat="1" ht="13.2">
      <c r="B28" s="25"/>
      <c r="L28" s="186" t="s">
        <v>29</v>
      </c>
      <c r="M28" s="186"/>
      <c r="N28" s="186"/>
      <c r="O28" s="186"/>
      <c r="P28" s="186"/>
      <c r="W28" s="186" t="s">
        <v>30</v>
      </c>
      <c r="X28" s="186"/>
      <c r="Y28" s="186"/>
      <c r="Z28" s="186"/>
      <c r="AA28" s="186"/>
      <c r="AB28" s="186"/>
      <c r="AC28" s="186"/>
      <c r="AD28" s="186"/>
      <c r="AE28" s="186"/>
      <c r="AK28" s="186" t="s">
        <v>31</v>
      </c>
      <c r="AL28" s="186"/>
      <c r="AM28" s="186"/>
      <c r="AN28" s="186"/>
      <c r="AO28" s="186"/>
      <c r="AR28" s="25"/>
    </row>
    <row r="29" spans="2:71" s="2" customFormat="1" ht="14.4" customHeight="1">
      <c r="B29" s="29"/>
      <c r="D29" s="22" t="s">
        <v>32</v>
      </c>
      <c r="F29" s="22" t="s">
        <v>33</v>
      </c>
      <c r="L29" s="178">
        <v>0.2</v>
      </c>
      <c r="M29" s="177"/>
      <c r="N29" s="177"/>
      <c r="O29" s="177"/>
      <c r="P29" s="177"/>
      <c r="W29" s="176">
        <f>ROUND(AZ94, 2)</f>
        <v>0</v>
      </c>
      <c r="X29" s="177"/>
      <c r="Y29" s="177"/>
      <c r="Z29" s="177"/>
      <c r="AA29" s="177"/>
      <c r="AB29" s="177"/>
      <c r="AC29" s="177"/>
      <c r="AD29" s="177"/>
      <c r="AE29" s="177"/>
      <c r="AK29" s="176">
        <f>ROUND(AV94, 2)</f>
        <v>0</v>
      </c>
      <c r="AL29" s="177"/>
      <c r="AM29" s="177"/>
      <c r="AN29" s="177"/>
      <c r="AO29" s="177"/>
      <c r="AR29" s="29"/>
    </row>
    <row r="30" spans="2:71" s="2" customFormat="1" ht="14.4" customHeight="1">
      <c r="B30" s="29"/>
      <c r="F30" s="22" t="s">
        <v>34</v>
      </c>
      <c r="L30" s="178">
        <v>0.2</v>
      </c>
      <c r="M30" s="177"/>
      <c r="N30" s="177"/>
      <c r="O30" s="177"/>
      <c r="P30" s="177"/>
      <c r="W30" s="176">
        <f>ROUND(BA94, 2)</f>
        <v>0</v>
      </c>
      <c r="X30" s="177"/>
      <c r="Y30" s="177"/>
      <c r="Z30" s="177"/>
      <c r="AA30" s="177"/>
      <c r="AB30" s="177"/>
      <c r="AC30" s="177"/>
      <c r="AD30" s="177"/>
      <c r="AE30" s="177"/>
      <c r="AK30" s="176">
        <f>ROUND(AW94, 2)</f>
        <v>0</v>
      </c>
      <c r="AL30" s="177"/>
      <c r="AM30" s="177"/>
      <c r="AN30" s="177"/>
      <c r="AO30" s="177"/>
      <c r="AR30" s="29"/>
    </row>
    <row r="31" spans="2:71" s="2" customFormat="1" ht="14.4" hidden="1" customHeight="1">
      <c r="B31" s="29"/>
      <c r="F31" s="22" t="s">
        <v>35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29"/>
    </row>
    <row r="32" spans="2:71" s="2" customFormat="1" ht="14.4" hidden="1" customHeight="1">
      <c r="B32" s="29"/>
      <c r="F32" s="22" t="s">
        <v>36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29"/>
    </row>
    <row r="33" spans="2:44" s="2" customFormat="1" ht="14.4" hidden="1" customHeight="1">
      <c r="B33" s="29"/>
      <c r="F33" s="22" t="s">
        <v>37</v>
      </c>
      <c r="L33" s="178">
        <v>0</v>
      </c>
      <c r="M33" s="177"/>
      <c r="N33" s="177"/>
      <c r="O33" s="177"/>
      <c r="P33" s="177"/>
      <c r="W33" s="176">
        <f>ROUND(BD94, 2)</f>
        <v>0</v>
      </c>
      <c r="X33" s="177"/>
      <c r="Y33" s="177"/>
      <c r="Z33" s="177"/>
      <c r="AA33" s="177"/>
      <c r="AB33" s="177"/>
      <c r="AC33" s="177"/>
      <c r="AD33" s="177"/>
      <c r="AE33" s="177"/>
      <c r="AK33" s="176">
        <v>0</v>
      </c>
      <c r="AL33" s="177"/>
      <c r="AM33" s="177"/>
      <c r="AN33" s="177"/>
      <c r="AO33" s="177"/>
      <c r="AR33" s="29"/>
    </row>
    <row r="34" spans="2:44" s="1" customFormat="1" ht="6.9" customHeight="1">
      <c r="B34" s="25"/>
      <c r="AR34" s="25"/>
    </row>
    <row r="35" spans="2:44" s="1" customFormat="1" ht="25.95" customHeight="1">
      <c r="B35" s="25"/>
      <c r="C35" s="30"/>
      <c r="D35" s="31" t="s">
        <v>38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39</v>
      </c>
      <c r="U35" s="32"/>
      <c r="V35" s="32"/>
      <c r="W35" s="32"/>
      <c r="X35" s="165" t="s">
        <v>40</v>
      </c>
      <c r="Y35" s="166"/>
      <c r="Z35" s="166"/>
      <c r="AA35" s="166"/>
      <c r="AB35" s="166"/>
      <c r="AC35" s="32"/>
      <c r="AD35" s="32"/>
      <c r="AE35" s="32"/>
      <c r="AF35" s="32"/>
      <c r="AG35" s="32"/>
      <c r="AH35" s="32"/>
      <c r="AI35" s="32"/>
      <c r="AJ35" s="32"/>
      <c r="AK35" s="167">
        <f>SUM(AK26:AK33)</f>
        <v>0</v>
      </c>
      <c r="AL35" s="166"/>
      <c r="AM35" s="166"/>
      <c r="AN35" s="166"/>
      <c r="AO35" s="168"/>
      <c r="AP35" s="30"/>
      <c r="AQ35" s="30"/>
      <c r="AR35" s="25"/>
    </row>
    <row r="36" spans="2:44" s="1" customFormat="1" ht="6.9" customHeight="1">
      <c r="B36" s="25"/>
      <c r="AR36" s="25"/>
    </row>
    <row r="37" spans="2:44" s="1" customFormat="1" ht="14.4" customHeight="1">
      <c r="B37" s="25"/>
      <c r="AR37" s="25"/>
    </row>
    <row r="38" spans="2:44" ht="14.4" customHeight="1">
      <c r="B38" s="16"/>
      <c r="AR38" s="16"/>
    </row>
    <row r="39" spans="2:44" ht="14.4" customHeight="1">
      <c r="B39" s="16"/>
      <c r="AR39" s="16"/>
    </row>
    <row r="40" spans="2:44" ht="14.4" customHeight="1">
      <c r="B40" s="16"/>
      <c r="AR40" s="16"/>
    </row>
    <row r="41" spans="2:44" ht="14.4" customHeight="1">
      <c r="B41" s="16"/>
      <c r="AR41" s="16"/>
    </row>
    <row r="42" spans="2:44" ht="14.4" customHeight="1">
      <c r="B42" s="16"/>
      <c r="AR42" s="16"/>
    </row>
    <row r="43" spans="2:44" ht="14.4" customHeight="1">
      <c r="B43" s="16"/>
      <c r="AR43" s="16"/>
    </row>
    <row r="44" spans="2:44" ht="14.4" customHeight="1">
      <c r="B44" s="16"/>
      <c r="AR44" s="16"/>
    </row>
    <row r="45" spans="2:44" ht="14.4" customHeight="1">
      <c r="B45" s="16"/>
      <c r="AR45" s="16"/>
    </row>
    <row r="46" spans="2:44" ht="14.4" customHeight="1">
      <c r="B46" s="16"/>
      <c r="AR46" s="16"/>
    </row>
    <row r="47" spans="2:44" ht="14.4" customHeight="1">
      <c r="B47" s="16"/>
      <c r="AR47" s="16"/>
    </row>
    <row r="48" spans="2:44" ht="14.4" customHeight="1">
      <c r="B48" s="16"/>
      <c r="AR48" s="16"/>
    </row>
    <row r="49" spans="2:44" s="1" customFormat="1" ht="14.4" customHeight="1">
      <c r="B49" s="25"/>
      <c r="D49" s="34" t="s">
        <v>41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42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.2">
      <c r="B60" s="25"/>
      <c r="D60" s="36" t="s">
        <v>43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44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43</v>
      </c>
      <c r="AI60" s="27"/>
      <c r="AJ60" s="27"/>
      <c r="AK60" s="27"/>
      <c r="AL60" s="27"/>
      <c r="AM60" s="36" t="s">
        <v>44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.2">
      <c r="B64" s="25"/>
      <c r="D64" s="34" t="s">
        <v>45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46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.2">
      <c r="B75" s="25"/>
      <c r="D75" s="36" t="s">
        <v>43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44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43</v>
      </c>
      <c r="AI75" s="27"/>
      <c r="AJ75" s="27"/>
      <c r="AK75" s="27"/>
      <c r="AL75" s="27"/>
      <c r="AM75" s="36" t="s">
        <v>44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" customHeight="1">
      <c r="B82" s="25"/>
      <c r="C82" s="17" t="s">
        <v>47</v>
      </c>
      <c r="AR82" s="25"/>
    </row>
    <row r="83" spans="1:91" s="1" customFormat="1" ht="6.9" customHeight="1">
      <c r="B83" s="25"/>
      <c r="AR83" s="25"/>
    </row>
    <row r="84" spans="1:91" s="3" customFormat="1" ht="12" customHeight="1">
      <c r="B84" s="41"/>
      <c r="C84" s="22" t="s">
        <v>10</v>
      </c>
      <c r="L84" s="3" t="str">
        <f>K5</f>
        <v>1</v>
      </c>
      <c r="AR84" s="41"/>
    </row>
    <row r="85" spans="1:91" s="4" customFormat="1" ht="36.9" customHeight="1">
      <c r="B85" s="42"/>
      <c r="C85" s="43" t="s">
        <v>12</v>
      </c>
      <c r="L85" s="171" t="str">
        <f>K6</f>
        <v>SOŠ Tornaľa - modernizácia odborného vzdelávania - budova SOŠ</v>
      </c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H85" s="172"/>
      <c r="AI85" s="172"/>
      <c r="AJ85" s="172"/>
      <c r="AK85" s="172"/>
      <c r="AL85" s="172"/>
      <c r="AM85" s="172"/>
      <c r="AN85" s="172"/>
      <c r="AO85" s="172"/>
      <c r="AR85" s="42"/>
    </row>
    <row r="86" spans="1:91" s="1" customFormat="1" ht="6.9" customHeight="1">
      <c r="B86" s="25"/>
      <c r="AR86" s="25"/>
    </row>
    <row r="87" spans="1:91" s="1" customFormat="1" ht="12" customHeight="1">
      <c r="B87" s="25"/>
      <c r="C87" s="22" t="s">
        <v>16</v>
      </c>
      <c r="L87" s="44" t="str">
        <f>IF(K8="","",K8)</f>
        <v xml:space="preserve">Tornaľa </v>
      </c>
      <c r="AI87" s="22" t="s">
        <v>18</v>
      </c>
      <c r="AM87" s="173">
        <f>IF(AN8= "","",AN8)</f>
        <v>44398</v>
      </c>
      <c r="AN87" s="173"/>
      <c r="AR87" s="25"/>
    </row>
    <row r="88" spans="1:91" s="1" customFormat="1" ht="6.9" customHeight="1">
      <c r="B88" s="25"/>
      <c r="AR88" s="25"/>
    </row>
    <row r="89" spans="1:91" s="1" customFormat="1" ht="15.15" customHeight="1">
      <c r="B89" s="25"/>
      <c r="C89" s="22" t="s">
        <v>19</v>
      </c>
      <c r="L89" s="3" t="str">
        <f>IF(E11= "","",E11)</f>
        <v xml:space="preserve"> </v>
      </c>
      <c r="AI89" s="22" t="s">
        <v>23</v>
      </c>
      <c r="AM89" s="157" t="str">
        <f>IF(E17="","",E17)</f>
        <v xml:space="preserve"> </v>
      </c>
      <c r="AN89" s="158"/>
      <c r="AO89" s="158"/>
      <c r="AP89" s="158"/>
      <c r="AR89" s="25"/>
      <c r="AS89" s="153" t="s">
        <v>48</v>
      </c>
      <c r="AT89" s="154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15" customHeight="1">
      <c r="B90" s="25"/>
      <c r="C90" s="22" t="s">
        <v>22</v>
      </c>
      <c r="L90" s="3" t="str">
        <f>IF(E14="","",E14)</f>
        <v xml:space="preserve"> </v>
      </c>
      <c r="AI90" s="22" t="s">
        <v>26</v>
      </c>
      <c r="AM90" s="157" t="str">
        <f>IF(E20="","",E20)</f>
        <v xml:space="preserve"> </v>
      </c>
      <c r="AN90" s="158"/>
      <c r="AO90" s="158"/>
      <c r="AP90" s="158"/>
      <c r="AR90" s="25"/>
      <c r="AS90" s="155"/>
      <c r="AT90" s="156"/>
      <c r="AU90" s="48"/>
      <c r="AV90" s="48"/>
      <c r="AW90" s="48"/>
      <c r="AX90" s="48"/>
      <c r="AY90" s="48"/>
      <c r="AZ90" s="48"/>
      <c r="BA90" s="48"/>
      <c r="BB90" s="48"/>
      <c r="BC90" s="48"/>
      <c r="BD90" s="49"/>
    </row>
    <row r="91" spans="1:91" s="1" customFormat="1" ht="10.95" customHeight="1">
      <c r="B91" s="25"/>
      <c r="AR91" s="25"/>
      <c r="AS91" s="155"/>
      <c r="AT91" s="156"/>
      <c r="AU91" s="48"/>
      <c r="AV91" s="48"/>
      <c r="AW91" s="48"/>
      <c r="AX91" s="48"/>
      <c r="AY91" s="48"/>
      <c r="AZ91" s="48"/>
      <c r="BA91" s="48"/>
      <c r="BB91" s="48"/>
      <c r="BC91" s="48"/>
      <c r="BD91" s="49"/>
    </row>
    <row r="92" spans="1:91" s="1" customFormat="1" ht="29.25" customHeight="1">
      <c r="B92" s="25"/>
      <c r="C92" s="170" t="s">
        <v>49</v>
      </c>
      <c r="D92" s="163"/>
      <c r="E92" s="163"/>
      <c r="F92" s="163"/>
      <c r="G92" s="163"/>
      <c r="H92" s="50"/>
      <c r="I92" s="162" t="s">
        <v>50</v>
      </c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  <c r="AC92" s="163"/>
      <c r="AD92" s="163"/>
      <c r="AE92" s="163"/>
      <c r="AF92" s="163"/>
      <c r="AG92" s="164" t="s">
        <v>51</v>
      </c>
      <c r="AH92" s="163"/>
      <c r="AI92" s="163"/>
      <c r="AJ92" s="163"/>
      <c r="AK92" s="163"/>
      <c r="AL92" s="163"/>
      <c r="AM92" s="163"/>
      <c r="AN92" s="162" t="s">
        <v>52</v>
      </c>
      <c r="AO92" s="163"/>
      <c r="AP92" s="175"/>
      <c r="AQ92" s="51" t="s">
        <v>53</v>
      </c>
      <c r="AR92" s="25"/>
      <c r="AS92" s="52" t="s">
        <v>54</v>
      </c>
      <c r="AT92" s="53" t="s">
        <v>55</v>
      </c>
      <c r="AU92" s="53" t="s">
        <v>56</v>
      </c>
      <c r="AV92" s="53" t="s">
        <v>57</v>
      </c>
      <c r="AW92" s="53" t="s">
        <v>58</v>
      </c>
      <c r="AX92" s="53" t="s">
        <v>59</v>
      </c>
      <c r="AY92" s="53" t="s">
        <v>60</v>
      </c>
      <c r="AZ92" s="53" t="s">
        <v>61</v>
      </c>
      <c r="BA92" s="53" t="s">
        <v>62</v>
      </c>
      <c r="BB92" s="53" t="s">
        <v>63</v>
      </c>
      <c r="BC92" s="53" t="s">
        <v>64</v>
      </c>
      <c r="BD92" s="54" t="s">
        <v>65</v>
      </c>
    </row>
    <row r="93" spans="1:91" s="1" customFormat="1" ht="10.95" customHeight="1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" customHeight="1">
      <c r="B94" s="56"/>
      <c r="C94" s="57" t="s">
        <v>66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61">
        <f>ROUND(SUM(AG95:AG95),2)</f>
        <v>0</v>
      </c>
      <c r="AH94" s="161"/>
      <c r="AI94" s="161"/>
      <c r="AJ94" s="161"/>
      <c r="AK94" s="161"/>
      <c r="AL94" s="161"/>
      <c r="AM94" s="161"/>
      <c r="AN94" s="174">
        <f t="shared" ref="AN94:AN95" si="0">SUM(AG94,AT94)</f>
        <v>0</v>
      </c>
      <c r="AO94" s="174"/>
      <c r="AP94" s="174"/>
      <c r="AQ94" s="60" t="s">
        <v>1</v>
      </c>
      <c r="AR94" s="56"/>
      <c r="AS94" s="61">
        <f>ROUND(SUM(AS95:AS95),2)</f>
        <v>0</v>
      </c>
      <c r="AT94" s="62">
        <f t="shared" ref="AT94:AT95" si="1">ROUND(SUM(AV94:AW94),2)</f>
        <v>0</v>
      </c>
      <c r="AU94" s="63">
        <f>ROUND(SUM(AU95:AU95),5)</f>
        <v>267.19484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ROUND(SUM(AZ95:AZ95),2)</f>
        <v>0</v>
      </c>
      <c r="BA94" s="62">
        <f>ROUND(SUM(BA95:BA95),2)</f>
        <v>0</v>
      </c>
      <c r="BB94" s="62">
        <f>ROUND(SUM(BB95:BB95),2)</f>
        <v>0</v>
      </c>
      <c r="BC94" s="62">
        <f>ROUND(SUM(BC95:BC95),2)</f>
        <v>0</v>
      </c>
      <c r="BD94" s="64">
        <f>ROUND(SUM(BD95:BD95),2)</f>
        <v>0</v>
      </c>
      <c r="BS94" s="65" t="s">
        <v>67</v>
      </c>
      <c r="BT94" s="65" t="s">
        <v>68</v>
      </c>
      <c r="BU94" s="66" t="s">
        <v>69</v>
      </c>
      <c r="BV94" s="65" t="s">
        <v>70</v>
      </c>
      <c r="BW94" s="65" t="s">
        <v>4</v>
      </c>
      <c r="BX94" s="65" t="s">
        <v>71</v>
      </c>
      <c r="CL94" s="65" t="s">
        <v>1</v>
      </c>
    </row>
    <row r="95" spans="1:91" s="6" customFormat="1" ht="16.5" customHeight="1">
      <c r="A95" s="67" t="s">
        <v>72</v>
      </c>
      <c r="B95" s="68"/>
      <c r="C95" s="69"/>
      <c r="D95" s="169" t="s">
        <v>77</v>
      </c>
      <c r="E95" s="169"/>
      <c r="F95" s="169"/>
      <c r="G95" s="169"/>
      <c r="H95" s="169"/>
      <c r="I95" s="70"/>
      <c r="J95" s="169" t="s">
        <v>78</v>
      </c>
      <c r="K95" s="169"/>
      <c r="L95" s="169"/>
      <c r="M95" s="169"/>
      <c r="N95" s="169"/>
      <c r="O95" s="169"/>
      <c r="P95" s="169"/>
      <c r="Q95" s="169"/>
      <c r="R95" s="169"/>
      <c r="S95" s="169"/>
      <c r="T95" s="169"/>
      <c r="U95" s="169"/>
      <c r="V95" s="169"/>
      <c r="W95" s="169"/>
      <c r="X95" s="169"/>
      <c r="Y95" s="169"/>
      <c r="Z95" s="169"/>
      <c r="AA95" s="169"/>
      <c r="AB95" s="169"/>
      <c r="AC95" s="169"/>
      <c r="AD95" s="169"/>
      <c r="AE95" s="169"/>
      <c r="AF95" s="169"/>
      <c r="AG95" s="159">
        <f>'6 - SO 05 - fitnes zariad...'!J30</f>
        <v>0</v>
      </c>
      <c r="AH95" s="160"/>
      <c r="AI95" s="160"/>
      <c r="AJ95" s="160"/>
      <c r="AK95" s="160"/>
      <c r="AL95" s="160"/>
      <c r="AM95" s="160"/>
      <c r="AN95" s="159">
        <f t="shared" si="0"/>
        <v>0</v>
      </c>
      <c r="AO95" s="160"/>
      <c r="AP95" s="160"/>
      <c r="AQ95" s="71" t="s">
        <v>73</v>
      </c>
      <c r="AR95" s="68"/>
      <c r="AS95" s="72">
        <v>0</v>
      </c>
      <c r="AT95" s="73">
        <f t="shared" si="1"/>
        <v>0</v>
      </c>
      <c r="AU95" s="74">
        <f>'6 - SO 05 - fitnes zariad...'!P126</f>
        <v>267.19484430999995</v>
      </c>
      <c r="AV95" s="73">
        <f>'6 - SO 05 - fitnes zariad...'!J33</f>
        <v>0</v>
      </c>
      <c r="AW95" s="73">
        <f>'6 - SO 05 - fitnes zariad...'!J34</f>
        <v>0</v>
      </c>
      <c r="AX95" s="73">
        <f>'6 - SO 05 - fitnes zariad...'!J35</f>
        <v>0</v>
      </c>
      <c r="AY95" s="73">
        <f>'6 - SO 05 - fitnes zariad...'!J36</f>
        <v>0</v>
      </c>
      <c r="AZ95" s="73">
        <f>'6 - SO 05 - fitnes zariad...'!F33</f>
        <v>0</v>
      </c>
      <c r="BA95" s="73">
        <f>'6 - SO 05 - fitnes zariad...'!F34</f>
        <v>0</v>
      </c>
      <c r="BB95" s="73">
        <f>'6 - SO 05 - fitnes zariad...'!F35</f>
        <v>0</v>
      </c>
      <c r="BC95" s="73">
        <f>'6 - SO 05 - fitnes zariad...'!F36</f>
        <v>0</v>
      </c>
      <c r="BD95" s="75">
        <f>'6 - SO 05 - fitnes zariad...'!F37</f>
        <v>0</v>
      </c>
      <c r="BT95" s="76" t="s">
        <v>11</v>
      </c>
      <c r="BV95" s="76" t="s">
        <v>70</v>
      </c>
      <c r="BW95" s="76" t="s">
        <v>79</v>
      </c>
      <c r="BX95" s="76" t="s">
        <v>4</v>
      </c>
      <c r="CL95" s="76" t="s">
        <v>1</v>
      </c>
      <c r="CM95" s="76" t="s">
        <v>68</v>
      </c>
    </row>
    <row r="96" spans="1:91" s="1" customFormat="1" ht="30" customHeight="1">
      <c r="B96" s="25"/>
      <c r="AR96" s="25"/>
    </row>
    <row r="97" spans="2:44" s="1" customFormat="1" ht="6.9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5"/>
    </row>
  </sheetData>
  <mergeCells count="40"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AK32:AO32"/>
    <mergeCell ref="L32:P32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X35:AB35"/>
    <mergeCell ref="AK35:AO35"/>
    <mergeCell ref="D95:H95"/>
    <mergeCell ref="C92:G92"/>
    <mergeCell ref="L85:AO85"/>
    <mergeCell ref="AM87:AN87"/>
    <mergeCell ref="J95:AF95"/>
    <mergeCell ref="AN94:AP94"/>
    <mergeCell ref="AN95:AP95"/>
    <mergeCell ref="AN92:AP92"/>
    <mergeCell ref="AM89:AP89"/>
    <mergeCell ref="AS89:AT91"/>
    <mergeCell ref="AM90:AP90"/>
    <mergeCell ref="AG95:AM95"/>
    <mergeCell ref="AG94:AM94"/>
    <mergeCell ref="I92:AF92"/>
    <mergeCell ref="AG92:AM92"/>
  </mergeCells>
  <hyperlinks>
    <hyperlink ref="A95" location="'6 - SO 05 - fitnes zariad...'!C2" display="/"/>
  </hyperlinks>
  <pageMargins left="0.39370078740157483" right="0.39370078740157483" top="0.39370078740157483" bottom="0.39370078740157483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M156"/>
  <sheetViews>
    <sheetView showGridLines="0" workbookViewId="0">
      <selection activeCell="F21" sqref="F21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1" width="14.140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1" spans="1:46">
      <c r="A1" s="77"/>
    </row>
    <row r="2" spans="1:46" ht="36.9" customHeight="1">
      <c r="L2" s="182" t="s">
        <v>5</v>
      </c>
      <c r="M2" s="180"/>
      <c r="N2" s="180"/>
      <c r="O2" s="180"/>
      <c r="P2" s="180"/>
      <c r="Q2" s="180"/>
      <c r="R2" s="180"/>
      <c r="S2" s="180"/>
      <c r="T2" s="180"/>
      <c r="U2" s="180"/>
      <c r="V2" s="180"/>
      <c r="AT2" s="13" t="s">
        <v>79</v>
      </c>
    </row>
    <row r="3" spans="1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1:46" ht="24.9" customHeight="1">
      <c r="B4" s="16"/>
      <c r="D4" s="17" t="s">
        <v>80</v>
      </c>
      <c r="L4" s="16"/>
      <c r="M4" s="78" t="s">
        <v>9</v>
      </c>
      <c r="AT4" s="13" t="s">
        <v>3</v>
      </c>
    </row>
    <row r="5" spans="1:46" ht="6.9" customHeight="1">
      <c r="B5" s="16"/>
      <c r="L5" s="16"/>
    </row>
    <row r="6" spans="1:46" ht="12" customHeight="1">
      <c r="B6" s="16"/>
      <c r="D6" s="22" t="s">
        <v>12</v>
      </c>
      <c r="L6" s="16"/>
    </row>
    <row r="7" spans="1:46" ht="16.5" customHeight="1">
      <c r="B7" s="16"/>
      <c r="E7" s="188" t="str">
        <f>'Rekapitulácia stavby'!K6</f>
        <v>SOŠ Tornaľa - modernizácia odborného vzdelávania - budova SOŠ</v>
      </c>
      <c r="F7" s="189"/>
      <c r="G7" s="189"/>
      <c r="H7" s="189"/>
      <c r="L7" s="16"/>
    </row>
    <row r="8" spans="1:46" s="1" customFormat="1" ht="12" customHeight="1">
      <c r="B8" s="25"/>
      <c r="D8" s="22" t="s">
        <v>81</v>
      </c>
      <c r="L8" s="25"/>
    </row>
    <row r="9" spans="1:46" s="1" customFormat="1" ht="36.9" customHeight="1">
      <c r="B9" s="25"/>
      <c r="E9" s="171" t="s">
        <v>139</v>
      </c>
      <c r="F9" s="187"/>
      <c r="G9" s="187"/>
      <c r="H9" s="187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1:46" s="1" customFormat="1" ht="12" customHeight="1">
      <c r="B12" s="25"/>
      <c r="D12" s="22" t="s">
        <v>16</v>
      </c>
      <c r="F12" s="152" t="s">
        <v>188</v>
      </c>
      <c r="I12" s="22" t="s">
        <v>18</v>
      </c>
      <c r="J12" s="45">
        <f>'Rekapitulácia stavby'!AN8</f>
        <v>44398</v>
      </c>
      <c r="L12" s="25"/>
    </row>
    <row r="13" spans="1:46" s="1" customFormat="1" ht="10.95" customHeight="1">
      <c r="B13" s="25"/>
      <c r="L13" s="25"/>
    </row>
    <row r="14" spans="1:46" s="1" customFormat="1" ht="12" customHeight="1">
      <c r="B14" s="25"/>
      <c r="D14" s="22" t="s">
        <v>19</v>
      </c>
      <c r="F14" s="151" t="s">
        <v>190</v>
      </c>
      <c r="I14" s="22" t="s">
        <v>20</v>
      </c>
      <c r="J14" s="20" t="str">
        <f>IF('Rekapitulácia stavby'!AN10="","",'Rekapitulácia stavby'!AN10)</f>
        <v/>
      </c>
      <c r="L14" s="25"/>
    </row>
    <row r="15" spans="1:46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21</v>
      </c>
      <c r="J15" s="20" t="str">
        <f>IF('Rekapitulácia stavby'!AN11="","",'Rekapitulácia stavby'!AN11)</f>
        <v/>
      </c>
      <c r="L15" s="25"/>
    </row>
    <row r="16" spans="1:46" s="1" customFormat="1" ht="6.9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20</v>
      </c>
      <c r="J17" s="20" t="str">
        <f>'Rekapitulácia stavby'!AN13</f>
        <v/>
      </c>
      <c r="L17" s="25"/>
    </row>
    <row r="18" spans="2:12" s="1" customFormat="1" ht="18" customHeight="1">
      <c r="B18" s="25"/>
      <c r="E18" s="179" t="str">
        <f>'Rekapitulácia stavby'!E14</f>
        <v xml:space="preserve"> </v>
      </c>
      <c r="F18" s="179"/>
      <c r="G18" s="179"/>
      <c r="H18" s="179"/>
      <c r="I18" s="22" t="s">
        <v>21</v>
      </c>
      <c r="J18" s="20" t="str">
        <f>'Rekapitulácia stavby'!AN14</f>
        <v/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23</v>
      </c>
      <c r="F20" s="151" t="s">
        <v>191</v>
      </c>
      <c r="I20" s="22" t="s">
        <v>20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21</v>
      </c>
      <c r="J21" s="20" t="str">
        <f>IF('Rekapitulácia stavby'!AN17="","",'Rekapitulácia stavby'!AN17)</f>
        <v/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26</v>
      </c>
      <c r="F23" s="151" t="s">
        <v>189</v>
      </c>
      <c r="I23" s="22" t="s">
        <v>20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21</v>
      </c>
      <c r="J24" s="20" t="str">
        <f>IF('Rekapitulácia stavby'!AN20="","",'Rekapitulácia stavby'!AN20)</f>
        <v/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79"/>
      <c r="E27" s="183" t="s">
        <v>1</v>
      </c>
      <c r="F27" s="183"/>
      <c r="G27" s="183"/>
      <c r="H27" s="183"/>
      <c r="L27" s="79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0" t="s">
        <v>28</v>
      </c>
      <c r="J30" s="59">
        <f>ROUND(J126, 2)</f>
        <v>0</v>
      </c>
      <c r="L30" s="25"/>
    </row>
    <row r="31" spans="2:12" s="1" customFormat="1" ht="6.9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" customHeight="1">
      <c r="B33" s="25"/>
      <c r="D33" s="81" t="s">
        <v>32</v>
      </c>
      <c r="E33" s="22" t="s">
        <v>33</v>
      </c>
      <c r="F33" s="82">
        <f>ROUND((SUM(BE126:BE155)),  2)</f>
        <v>0</v>
      </c>
      <c r="I33" s="83">
        <v>0.2</v>
      </c>
      <c r="J33" s="82">
        <f>ROUND(((SUM(BE126:BE155))*I33),  2)</f>
        <v>0</v>
      </c>
      <c r="L33" s="25"/>
    </row>
    <row r="34" spans="2:12" s="1" customFormat="1" ht="14.4" customHeight="1">
      <c r="B34" s="25"/>
      <c r="E34" s="22" t="s">
        <v>34</v>
      </c>
      <c r="F34" s="82">
        <f>ROUND((SUM(BF126:BF155)),  2)</f>
        <v>0</v>
      </c>
      <c r="I34" s="83">
        <v>0.2</v>
      </c>
      <c r="J34" s="82">
        <f>ROUND(((SUM(BF126:BF155))*I34),  2)</f>
        <v>0</v>
      </c>
      <c r="L34" s="25"/>
    </row>
    <row r="35" spans="2:12" s="1" customFormat="1" ht="14.4" hidden="1" customHeight="1">
      <c r="B35" s="25"/>
      <c r="E35" s="22" t="s">
        <v>35</v>
      </c>
      <c r="F35" s="82">
        <f>ROUND((SUM(BG126:BG155)),  2)</f>
        <v>0</v>
      </c>
      <c r="I35" s="83">
        <v>0.2</v>
      </c>
      <c r="J35" s="82">
        <f>0</f>
        <v>0</v>
      </c>
      <c r="L35" s="25"/>
    </row>
    <row r="36" spans="2:12" s="1" customFormat="1" ht="14.4" hidden="1" customHeight="1">
      <c r="B36" s="25"/>
      <c r="E36" s="22" t="s">
        <v>36</v>
      </c>
      <c r="F36" s="82">
        <f>ROUND((SUM(BH126:BH155)),  2)</f>
        <v>0</v>
      </c>
      <c r="I36" s="83">
        <v>0.2</v>
      </c>
      <c r="J36" s="82">
        <f>0</f>
        <v>0</v>
      </c>
      <c r="L36" s="25"/>
    </row>
    <row r="37" spans="2:12" s="1" customFormat="1" ht="14.4" hidden="1" customHeight="1">
      <c r="B37" s="25"/>
      <c r="E37" s="22" t="s">
        <v>37</v>
      </c>
      <c r="F37" s="82">
        <f>ROUND((SUM(BI126:BI155)),  2)</f>
        <v>0</v>
      </c>
      <c r="I37" s="83">
        <v>0</v>
      </c>
      <c r="J37" s="82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35" customHeight="1">
      <c r="B39" s="25"/>
      <c r="C39" s="84"/>
      <c r="D39" s="85" t="s">
        <v>38</v>
      </c>
      <c r="E39" s="50"/>
      <c r="F39" s="50"/>
      <c r="G39" s="86" t="s">
        <v>39</v>
      </c>
      <c r="H39" s="87" t="s">
        <v>40</v>
      </c>
      <c r="I39" s="50"/>
      <c r="J39" s="88">
        <f>SUM(J30:J37)</f>
        <v>0</v>
      </c>
      <c r="K39" s="89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4" t="s">
        <v>41</v>
      </c>
      <c r="E50" s="35"/>
      <c r="F50" s="35"/>
      <c r="G50" s="34" t="s">
        <v>42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5"/>
      <c r="D61" s="36" t="s">
        <v>43</v>
      </c>
      <c r="E61" s="27"/>
      <c r="F61" s="90" t="s">
        <v>44</v>
      </c>
      <c r="G61" s="36" t="s">
        <v>43</v>
      </c>
      <c r="H61" s="27"/>
      <c r="I61" s="27"/>
      <c r="J61" s="91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5"/>
      <c r="D65" s="34" t="s">
        <v>45</v>
      </c>
      <c r="E65" s="35"/>
      <c r="F65" s="35"/>
      <c r="G65" s="34" t="s">
        <v>46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5"/>
      <c r="D76" s="36" t="s">
        <v>43</v>
      </c>
      <c r="E76" s="27"/>
      <c r="F76" s="90" t="s">
        <v>44</v>
      </c>
      <c r="G76" s="36" t="s">
        <v>43</v>
      </c>
      <c r="H76" s="27"/>
      <c r="I76" s="27"/>
      <c r="J76" s="91" t="s">
        <v>44</v>
      </c>
      <c r="K76" s="27"/>
      <c r="L76" s="25"/>
    </row>
    <row r="77" spans="2:12" s="1" customFormat="1" ht="14.4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" hidden="1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hidden="1" customHeight="1">
      <c r="B82" s="25"/>
      <c r="C82" s="17" t="s">
        <v>82</v>
      </c>
      <c r="L82" s="25"/>
    </row>
    <row r="83" spans="2:47" s="1" customFormat="1" ht="6.9" hidden="1" customHeight="1">
      <c r="B83" s="25"/>
      <c r="L83" s="25"/>
    </row>
    <row r="84" spans="2:47" s="1" customFormat="1" ht="12" hidden="1" customHeight="1">
      <c r="B84" s="25"/>
      <c r="C84" s="22" t="s">
        <v>12</v>
      </c>
      <c r="L84" s="25"/>
    </row>
    <row r="85" spans="2:47" s="1" customFormat="1" ht="16.5" hidden="1" customHeight="1">
      <c r="B85" s="25"/>
      <c r="E85" s="188" t="str">
        <f>E7</f>
        <v>SOŠ Tornaľa - modernizácia odborného vzdelávania - budova SOŠ</v>
      </c>
      <c r="F85" s="189"/>
      <c r="G85" s="189"/>
      <c r="H85" s="189"/>
      <c r="L85" s="25"/>
    </row>
    <row r="86" spans="2:47" s="1" customFormat="1" ht="12" hidden="1" customHeight="1">
      <c r="B86" s="25"/>
      <c r="C86" s="22" t="s">
        <v>81</v>
      </c>
      <c r="L86" s="25"/>
    </row>
    <row r="87" spans="2:47" s="1" customFormat="1" ht="16.5" hidden="1" customHeight="1">
      <c r="B87" s="25"/>
      <c r="E87" s="171" t="str">
        <f>E9</f>
        <v>6 - SO 05 - fitnes zariadenia</v>
      </c>
      <c r="F87" s="187"/>
      <c r="G87" s="187"/>
      <c r="H87" s="187"/>
      <c r="L87" s="25"/>
    </row>
    <row r="88" spans="2:47" s="1" customFormat="1" ht="6.9" hidden="1" customHeight="1">
      <c r="B88" s="25"/>
      <c r="L88" s="25"/>
    </row>
    <row r="89" spans="2:47" s="1" customFormat="1" ht="12" hidden="1" customHeight="1">
      <c r="B89" s="25"/>
      <c r="C89" s="22" t="s">
        <v>16</v>
      </c>
      <c r="F89" s="20" t="str">
        <f>F12</f>
        <v>Tornaľa</v>
      </c>
      <c r="I89" s="22" t="s">
        <v>18</v>
      </c>
      <c r="J89" s="45">
        <f>IF(J12="","",J12)</f>
        <v>44398</v>
      </c>
      <c r="L89" s="25"/>
    </row>
    <row r="90" spans="2:47" s="1" customFormat="1" ht="6.9" hidden="1" customHeight="1">
      <c r="B90" s="25"/>
      <c r="L90" s="25"/>
    </row>
    <row r="91" spans="2:47" s="1" customFormat="1" ht="15.15" hidden="1" customHeight="1">
      <c r="B91" s="25"/>
      <c r="C91" s="22" t="s">
        <v>19</v>
      </c>
      <c r="F91" s="20" t="str">
        <f>E15</f>
        <v xml:space="preserve"> </v>
      </c>
      <c r="I91" s="22" t="s">
        <v>23</v>
      </c>
      <c r="J91" s="23" t="str">
        <f>E21</f>
        <v xml:space="preserve"> </v>
      </c>
      <c r="L91" s="25"/>
    </row>
    <row r="92" spans="2:47" s="1" customFormat="1" ht="15.15" hidden="1" customHeight="1">
      <c r="B92" s="25"/>
      <c r="C92" s="22" t="s">
        <v>22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hidden="1" customHeight="1">
      <c r="B93" s="25"/>
      <c r="L93" s="25"/>
    </row>
    <row r="94" spans="2:47" s="1" customFormat="1" ht="29.25" hidden="1" customHeight="1">
      <c r="B94" s="25"/>
      <c r="C94" s="92" t="s">
        <v>83</v>
      </c>
      <c r="D94" s="84"/>
      <c r="E94" s="84"/>
      <c r="F94" s="84"/>
      <c r="G94" s="84"/>
      <c r="H94" s="84"/>
      <c r="I94" s="84"/>
      <c r="J94" s="93" t="s">
        <v>84</v>
      </c>
      <c r="K94" s="84"/>
      <c r="L94" s="25"/>
    </row>
    <row r="95" spans="2:47" s="1" customFormat="1" ht="10.35" hidden="1" customHeight="1">
      <c r="B95" s="25"/>
      <c r="L95" s="25"/>
    </row>
    <row r="96" spans="2:47" s="1" customFormat="1" ht="22.95" hidden="1" customHeight="1">
      <c r="B96" s="25"/>
      <c r="C96" s="94" t="s">
        <v>85</v>
      </c>
      <c r="J96" s="59">
        <f>J126</f>
        <v>0</v>
      </c>
      <c r="L96" s="25"/>
      <c r="AU96" s="13" t="s">
        <v>86</v>
      </c>
    </row>
    <row r="97" spans="2:12" s="8" customFormat="1" ht="24.9" hidden="1" customHeight="1">
      <c r="B97" s="95"/>
      <c r="D97" s="96" t="s">
        <v>87</v>
      </c>
      <c r="E97" s="97"/>
      <c r="F97" s="97"/>
      <c r="G97" s="97"/>
      <c r="H97" s="97"/>
      <c r="I97" s="97"/>
      <c r="J97" s="98">
        <f>J127</f>
        <v>0</v>
      </c>
      <c r="L97" s="95"/>
    </row>
    <row r="98" spans="2:12" s="9" customFormat="1" ht="19.95" hidden="1" customHeight="1">
      <c r="B98" s="99"/>
      <c r="D98" s="100" t="s">
        <v>118</v>
      </c>
      <c r="E98" s="101"/>
      <c r="F98" s="101"/>
      <c r="G98" s="101"/>
      <c r="H98" s="101"/>
      <c r="I98" s="101"/>
      <c r="J98" s="102">
        <f>J128</f>
        <v>0</v>
      </c>
      <c r="L98" s="99"/>
    </row>
    <row r="99" spans="2:12" s="9" customFormat="1" ht="19.95" hidden="1" customHeight="1">
      <c r="B99" s="99"/>
      <c r="D99" s="100" t="s">
        <v>136</v>
      </c>
      <c r="E99" s="101"/>
      <c r="F99" s="101"/>
      <c r="G99" s="101"/>
      <c r="H99" s="101"/>
      <c r="I99" s="101"/>
      <c r="J99" s="102">
        <f>J131</f>
        <v>0</v>
      </c>
      <c r="L99" s="99"/>
    </row>
    <row r="100" spans="2:12" s="9" customFormat="1" ht="19.95" hidden="1" customHeight="1">
      <c r="B100" s="99"/>
      <c r="D100" s="100" t="s">
        <v>119</v>
      </c>
      <c r="E100" s="101"/>
      <c r="F100" s="101"/>
      <c r="G100" s="101"/>
      <c r="H100" s="101"/>
      <c r="I100" s="101"/>
      <c r="J100" s="102">
        <f>J134</f>
        <v>0</v>
      </c>
      <c r="L100" s="99"/>
    </row>
    <row r="101" spans="2:12" s="9" customFormat="1" ht="19.95" hidden="1" customHeight="1">
      <c r="B101" s="99"/>
      <c r="D101" s="100" t="s">
        <v>120</v>
      </c>
      <c r="E101" s="101"/>
      <c r="F101" s="101"/>
      <c r="G101" s="101"/>
      <c r="H101" s="101"/>
      <c r="I101" s="101"/>
      <c r="J101" s="102">
        <f>J136</f>
        <v>0</v>
      </c>
      <c r="L101" s="99"/>
    </row>
    <row r="102" spans="2:12" s="9" customFormat="1" ht="19.95" hidden="1" customHeight="1">
      <c r="B102" s="99"/>
      <c r="D102" s="100" t="s">
        <v>121</v>
      </c>
      <c r="E102" s="101"/>
      <c r="F102" s="101"/>
      <c r="G102" s="101"/>
      <c r="H102" s="101"/>
      <c r="I102" s="101"/>
      <c r="J102" s="102">
        <f>J143</f>
        <v>0</v>
      </c>
      <c r="L102" s="99"/>
    </row>
    <row r="103" spans="2:12" s="9" customFormat="1" ht="19.95" hidden="1" customHeight="1">
      <c r="B103" s="99"/>
      <c r="D103" s="100" t="s">
        <v>88</v>
      </c>
      <c r="E103" s="101"/>
      <c r="F103" s="101"/>
      <c r="G103" s="101"/>
      <c r="H103" s="101"/>
      <c r="I103" s="101"/>
      <c r="J103" s="102">
        <f>J147</f>
        <v>0</v>
      </c>
      <c r="L103" s="99"/>
    </row>
    <row r="104" spans="2:12" s="9" customFormat="1" ht="19.95" hidden="1" customHeight="1">
      <c r="B104" s="99"/>
      <c r="D104" s="100" t="s">
        <v>122</v>
      </c>
      <c r="E104" s="101"/>
      <c r="F104" s="101"/>
      <c r="G104" s="101"/>
      <c r="H104" s="101"/>
      <c r="I104" s="101"/>
      <c r="J104" s="102">
        <f>J151</f>
        <v>0</v>
      </c>
      <c r="L104" s="99"/>
    </row>
    <row r="105" spans="2:12" s="8" customFormat="1" ht="24.9" hidden="1" customHeight="1">
      <c r="B105" s="95"/>
      <c r="D105" s="96" t="s">
        <v>89</v>
      </c>
      <c r="E105" s="97"/>
      <c r="F105" s="97"/>
      <c r="G105" s="97"/>
      <c r="H105" s="97"/>
      <c r="I105" s="97"/>
      <c r="J105" s="98">
        <f>J153</f>
        <v>0</v>
      </c>
      <c r="L105" s="95"/>
    </row>
    <row r="106" spans="2:12" s="9" customFormat="1" ht="19.95" hidden="1" customHeight="1">
      <c r="B106" s="99"/>
      <c r="D106" s="100" t="s">
        <v>123</v>
      </c>
      <c r="E106" s="101"/>
      <c r="F106" s="101"/>
      <c r="G106" s="101"/>
      <c r="H106" s="101"/>
      <c r="I106" s="101"/>
      <c r="J106" s="102">
        <f>J154</f>
        <v>0</v>
      </c>
      <c r="L106" s="99"/>
    </row>
    <row r="107" spans="2:12" s="1" customFormat="1" ht="21.75" hidden="1" customHeight="1">
      <c r="B107" s="25"/>
      <c r="L107" s="25"/>
    </row>
    <row r="108" spans="2:12" s="1" customFormat="1" ht="6.9" hidden="1" customHeight="1"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25"/>
    </row>
    <row r="109" spans="2:12" hidden="1"/>
    <row r="110" spans="2:12" hidden="1"/>
    <row r="111" spans="2:12" hidden="1"/>
    <row r="112" spans="2:12" s="1" customFormat="1" ht="6.9" customHeight="1"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25"/>
    </row>
    <row r="113" spans="2:63" s="1" customFormat="1" ht="24.9" customHeight="1">
      <c r="B113" s="25"/>
      <c r="C113" s="17" t="s">
        <v>90</v>
      </c>
      <c r="L113" s="25"/>
    </row>
    <row r="114" spans="2:63" s="1" customFormat="1" ht="6.9" customHeight="1">
      <c r="B114" s="25"/>
      <c r="L114" s="25"/>
    </row>
    <row r="115" spans="2:63" s="1" customFormat="1" ht="12" customHeight="1">
      <c r="B115" s="25"/>
      <c r="C115" s="22" t="s">
        <v>12</v>
      </c>
      <c r="L115" s="25"/>
    </row>
    <row r="116" spans="2:63" s="1" customFormat="1" ht="16.5" customHeight="1">
      <c r="B116" s="25"/>
      <c r="E116" s="188" t="str">
        <f>E7</f>
        <v>SOŠ Tornaľa - modernizácia odborného vzdelávania - budova SOŠ</v>
      </c>
      <c r="F116" s="189"/>
      <c r="G116" s="189"/>
      <c r="H116" s="189"/>
      <c r="L116" s="25"/>
    </row>
    <row r="117" spans="2:63" s="1" customFormat="1" ht="12" customHeight="1">
      <c r="B117" s="25"/>
      <c r="C117" s="22" t="s">
        <v>81</v>
      </c>
      <c r="L117" s="25"/>
    </row>
    <row r="118" spans="2:63" s="1" customFormat="1" ht="16.5" customHeight="1">
      <c r="B118" s="25"/>
      <c r="E118" s="171" t="str">
        <f>E9</f>
        <v>6 - SO 05 - fitnes zariadenia</v>
      </c>
      <c r="F118" s="187"/>
      <c r="G118" s="187"/>
      <c r="H118" s="187"/>
      <c r="L118" s="25"/>
    </row>
    <row r="119" spans="2:63" s="1" customFormat="1" ht="6.9" customHeight="1">
      <c r="B119" s="25"/>
      <c r="L119" s="25"/>
    </row>
    <row r="120" spans="2:63" s="1" customFormat="1" ht="12" customHeight="1">
      <c r="B120" s="25"/>
      <c r="C120" s="22" t="s">
        <v>16</v>
      </c>
      <c r="F120" s="20" t="str">
        <f>F12</f>
        <v>Tornaľa</v>
      </c>
      <c r="I120" s="22" t="s">
        <v>18</v>
      </c>
      <c r="J120" s="45">
        <f>IF(J12="","",J12)</f>
        <v>44398</v>
      </c>
      <c r="L120" s="25"/>
    </row>
    <row r="121" spans="2:63" s="1" customFormat="1" ht="6.9" customHeight="1">
      <c r="B121" s="25"/>
      <c r="L121" s="25"/>
    </row>
    <row r="122" spans="2:63" s="1" customFormat="1" ht="15.15" customHeight="1">
      <c r="B122" s="25"/>
      <c r="C122" s="22" t="s">
        <v>19</v>
      </c>
      <c r="F122" s="20" t="str">
        <f>E15</f>
        <v xml:space="preserve"> </v>
      </c>
      <c r="I122" s="22" t="s">
        <v>23</v>
      </c>
      <c r="J122" s="23" t="str">
        <f>E21</f>
        <v xml:space="preserve"> </v>
      </c>
      <c r="L122" s="25"/>
    </row>
    <row r="123" spans="2:63" s="1" customFormat="1" ht="15.15" customHeight="1">
      <c r="B123" s="25"/>
      <c r="C123" s="22" t="s">
        <v>22</v>
      </c>
      <c r="F123" s="20" t="str">
        <f>IF(E18="","",E18)</f>
        <v xml:space="preserve"> </v>
      </c>
      <c r="I123" s="22" t="s">
        <v>26</v>
      </c>
      <c r="J123" s="23" t="str">
        <f>E24</f>
        <v xml:space="preserve"> </v>
      </c>
      <c r="L123" s="25"/>
    </row>
    <row r="124" spans="2:63" s="1" customFormat="1" ht="10.35" customHeight="1">
      <c r="B124" s="25"/>
      <c r="L124" s="25"/>
    </row>
    <row r="125" spans="2:63" s="10" customFormat="1" ht="29.25" customHeight="1">
      <c r="B125" s="103"/>
      <c r="C125" s="104" t="s">
        <v>91</v>
      </c>
      <c r="D125" s="105" t="s">
        <v>53</v>
      </c>
      <c r="E125" s="105" t="s">
        <v>49</v>
      </c>
      <c r="F125" s="105" t="s">
        <v>50</v>
      </c>
      <c r="G125" s="105" t="s">
        <v>92</v>
      </c>
      <c r="H125" s="105" t="s">
        <v>93</v>
      </c>
      <c r="I125" s="105" t="s">
        <v>94</v>
      </c>
      <c r="J125" s="106" t="s">
        <v>84</v>
      </c>
      <c r="K125" s="107" t="s">
        <v>95</v>
      </c>
      <c r="L125" s="103"/>
      <c r="M125" s="52" t="s">
        <v>1</v>
      </c>
      <c r="N125" s="53" t="s">
        <v>32</v>
      </c>
      <c r="O125" s="53" t="s">
        <v>96</v>
      </c>
      <c r="P125" s="53" t="s">
        <v>97</v>
      </c>
      <c r="Q125" s="53" t="s">
        <v>98</v>
      </c>
      <c r="R125" s="53" t="s">
        <v>99</v>
      </c>
      <c r="S125" s="53" t="s">
        <v>100</v>
      </c>
      <c r="T125" s="53" t="s">
        <v>101</v>
      </c>
      <c r="U125" s="54" t="s">
        <v>102</v>
      </c>
    </row>
    <row r="126" spans="2:63" s="1" customFormat="1" ht="22.95" customHeight="1">
      <c r="B126" s="25"/>
      <c r="C126" s="57" t="s">
        <v>85</v>
      </c>
      <c r="J126" s="108">
        <f>BK126</f>
        <v>0</v>
      </c>
      <c r="L126" s="25"/>
      <c r="M126" s="55"/>
      <c r="N126" s="46"/>
      <c r="O126" s="46"/>
      <c r="P126" s="109">
        <f>P127+P153</f>
        <v>267.19484430999995</v>
      </c>
      <c r="Q126" s="46"/>
      <c r="R126" s="109">
        <f>R127+R153</f>
        <v>156.48859684999999</v>
      </c>
      <c r="S126" s="46"/>
      <c r="T126" s="109">
        <f>T127+T153</f>
        <v>0</v>
      </c>
      <c r="U126" s="47"/>
      <c r="AT126" s="13" t="s">
        <v>67</v>
      </c>
      <c r="AU126" s="13" t="s">
        <v>86</v>
      </c>
      <c r="BK126" s="110">
        <f>BK127+BK153</f>
        <v>0</v>
      </c>
    </row>
    <row r="127" spans="2:63" s="11" customFormat="1" ht="25.95" customHeight="1">
      <c r="B127" s="111"/>
      <c r="D127" s="112" t="s">
        <v>67</v>
      </c>
      <c r="E127" s="113" t="s">
        <v>103</v>
      </c>
      <c r="F127" s="113" t="s">
        <v>104</v>
      </c>
      <c r="J127" s="114">
        <f>BK127</f>
        <v>0</v>
      </c>
      <c r="L127" s="111"/>
      <c r="M127" s="115"/>
      <c r="N127" s="116"/>
      <c r="O127" s="116"/>
      <c r="P127" s="117">
        <f>P128+P131+P134+P136+P143+P147+P151</f>
        <v>261.67018830999996</v>
      </c>
      <c r="Q127" s="116"/>
      <c r="R127" s="117">
        <f>R128+R131+R134+R136+R143+R147+R151</f>
        <v>156.45136485</v>
      </c>
      <c r="S127" s="116"/>
      <c r="T127" s="117">
        <f>T128+T131+T134+T136+T143+T147+T151</f>
        <v>0</v>
      </c>
      <c r="U127" s="118"/>
      <c r="AR127" s="112" t="s">
        <v>11</v>
      </c>
      <c r="AT127" s="119" t="s">
        <v>67</v>
      </c>
      <c r="AU127" s="119" t="s">
        <v>68</v>
      </c>
      <c r="AY127" s="112" t="s">
        <v>105</v>
      </c>
      <c r="BK127" s="120">
        <f>BK128+BK131+BK134+BK136+BK143+BK147+BK151</f>
        <v>0</v>
      </c>
    </row>
    <row r="128" spans="2:63" s="11" customFormat="1" ht="22.95" customHeight="1">
      <c r="B128" s="111"/>
      <c r="D128" s="112" t="s">
        <v>67</v>
      </c>
      <c r="E128" s="121" t="s">
        <v>11</v>
      </c>
      <c r="F128" s="121" t="s">
        <v>124</v>
      </c>
      <c r="J128" s="122">
        <f>BK128</f>
        <v>0</v>
      </c>
      <c r="L128" s="111"/>
      <c r="M128" s="115"/>
      <c r="N128" s="116"/>
      <c r="O128" s="116"/>
      <c r="P128" s="117">
        <f>P129</f>
        <v>25.451999999999998</v>
      </c>
      <c r="Q128" s="116"/>
      <c r="R128" s="117">
        <f>R129</f>
        <v>0</v>
      </c>
      <c r="S128" s="116"/>
      <c r="T128" s="117">
        <f>T129</f>
        <v>0</v>
      </c>
      <c r="U128" s="118"/>
      <c r="AR128" s="112" t="s">
        <v>11</v>
      </c>
      <c r="AT128" s="119" t="s">
        <v>67</v>
      </c>
      <c r="AU128" s="119" t="s">
        <v>11</v>
      </c>
      <c r="AY128" s="112" t="s">
        <v>105</v>
      </c>
      <c r="BK128" s="120">
        <f>SUM(BK129:BK130)</f>
        <v>0</v>
      </c>
    </row>
    <row r="129" spans="2:65" s="1" customFormat="1" ht="24" customHeight="1">
      <c r="B129" s="123"/>
      <c r="C129" s="124" t="s">
        <v>11</v>
      </c>
      <c r="D129" s="124" t="s">
        <v>108</v>
      </c>
      <c r="E129" s="125" t="s">
        <v>138</v>
      </c>
      <c r="F129" s="126" t="s">
        <v>184</v>
      </c>
      <c r="G129" s="127" t="s">
        <v>110</v>
      </c>
      <c r="H129" s="128">
        <v>16.8</v>
      </c>
      <c r="I129" s="128"/>
      <c r="J129" s="128">
        <f>ROUND(I129*H129,3)</f>
        <v>0</v>
      </c>
      <c r="K129" s="126" t="s">
        <v>129</v>
      </c>
      <c r="L129" s="25"/>
      <c r="M129" s="129" t="s">
        <v>1</v>
      </c>
      <c r="N129" s="130" t="s">
        <v>34</v>
      </c>
      <c r="O129" s="131">
        <v>1.5149999999999999</v>
      </c>
      <c r="P129" s="131">
        <f>O129*H129</f>
        <v>25.451999999999998</v>
      </c>
      <c r="Q129" s="131">
        <v>0</v>
      </c>
      <c r="R129" s="131">
        <f>Q129*H129</f>
        <v>0</v>
      </c>
      <c r="S129" s="131">
        <v>0</v>
      </c>
      <c r="T129" s="131">
        <f>S129*H129</f>
        <v>0</v>
      </c>
      <c r="U129" s="132" t="s">
        <v>1</v>
      </c>
      <c r="AR129" s="133" t="s">
        <v>75</v>
      </c>
      <c r="AT129" s="133" t="s">
        <v>108</v>
      </c>
      <c r="AU129" s="133" t="s">
        <v>74</v>
      </c>
      <c r="AY129" s="13" t="s">
        <v>105</v>
      </c>
      <c r="BE129" s="134">
        <f>IF(N129="základná",J129,0)</f>
        <v>0</v>
      </c>
      <c r="BF129" s="134">
        <f>IF(N129="znížená",J129,0)</f>
        <v>0</v>
      </c>
      <c r="BG129" s="134">
        <f>IF(N129="zákl. prenesená",J129,0)</f>
        <v>0</v>
      </c>
      <c r="BH129" s="134">
        <f>IF(N129="zníž. prenesená",J129,0)</f>
        <v>0</v>
      </c>
      <c r="BI129" s="134">
        <f>IF(N129="nulová",J129,0)</f>
        <v>0</v>
      </c>
      <c r="BJ129" s="13" t="s">
        <v>74</v>
      </c>
      <c r="BK129" s="135">
        <f>ROUND(I129*H129,3)</f>
        <v>0</v>
      </c>
      <c r="BL129" s="13" t="s">
        <v>75</v>
      </c>
      <c r="BM129" s="133" t="s">
        <v>140</v>
      </c>
    </row>
    <row r="130" spans="2:65" s="148" customFormat="1" ht="24" customHeight="1">
      <c r="B130" s="123"/>
      <c r="C130" s="124">
        <v>2</v>
      </c>
      <c r="D130" s="124" t="s">
        <v>108</v>
      </c>
      <c r="E130" s="125" t="s">
        <v>138</v>
      </c>
      <c r="F130" s="126" t="s">
        <v>185</v>
      </c>
      <c r="G130" s="127" t="s">
        <v>109</v>
      </c>
      <c r="H130" s="128">
        <v>1</v>
      </c>
      <c r="I130" s="128"/>
      <c r="J130" s="128">
        <f>ROUND(I130*H130,3)</f>
        <v>0</v>
      </c>
      <c r="K130" s="126" t="s">
        <v>129</v>
      </c>
      <c r="L130" s="25"/>
      <c r="M130" s="129" t="s">
        <v>1</v>
      </c>
      <c r="N130" s="130" t="s">
        <v>34</v>
      </c>
      <c r="O130" s="131">
        <v>1.5149999999999999</v>
      </c>
      <c r="P130" s="131">
        <f>O130*H130</f>
        <v>1.5149999999999999</v>
      </c>
      <c r="Q130" s="131">
        <v>0</v>
      </c>
      <c r="R130" s="131">
        <f>Q130*H130</f>
        <v>0</v>
      </c>
      <c r="S130" s="131">
        <v>0</v>
      </c>
      <c r="T130" s="131">
        <f>S130*H130</f>
        <v>0</v>
      </c>
      <c r="U130" s="132" t="s">
        <v>1</v>
      </c>
      <c r="AR130" s="133" t="s">
        <v>75</v>
      </c>
      <c r="AT130" s="133" t="s">
        <v>108</v>
      </c>
      <c r="AU130" s="133" t="s">
        <v>74</v>
      </c>
      <c r="AY130" s="13" t="s">
        <v>105</v>
      </c>
      <c r="BE130" s="134">
        <f>IF(N130="základná",J130,0)</f>
        <v>0</v>
      </c>
      <c r="BF130" s="134">
        <f>IF(N130="znížená",J130,0)</f>
        <v>0</v>
      </c>
      <c r="BG130" s="134">
        <f>IF(N130="zákl. prenesená",J130,0)</f>
        <v>0</v>
      </c>
      <c r="BH130" s="134">
        <f>IF(N130="zníž. prenesená",J130,0)</f>
        <v>0</v>
      </c>
      <c r="BI130" s="134">
        <f>IF(N130="nulová",J130,0)</f>
        <v>0</v>
      </c>
      <c r="BJ130" s="13" t="s">
        <v>74</v>
      </c>
      <c r="BK130" s="135">
        <f>ROUND(I130*H130,3)</f>
        <v>0</v>
      </c>
      <c r="BL130" s="13" t="s">
        <v>75</v>
      </c>
      <c r="BM130" s="133" t="s">
        <v>140</v>
      </c>
    </row>
    <row r="131" spans="2:65" s="11" customFormat="1" ht="22.95" customHeight="1">
      <c r="B131" s="111"/>
      <c r="D131" s="112" t="s">
        <v>67</v>
      </c>
      <c r="E131" s="121" t="s">
        <v>74</v>
      </c>
      <c r="F131" s="121" t="s">
        <v>137</v>
      </c>
      <c r="J131" s="122">
        <f>BK131</f>
        <v>0</v>
      </c>
      <c r="L131" s="111"/>
      <c r="M131" s="115"/>
      <c r="N131" s="116"/>
      <c r="O131" s="116"/>
      <c r="P131" s="117">
        <f>SUM(P132:P133)</f>
        <v>2.8691800000000001</v>
      </c>
      <c r="Q131" s="116"/>
      <c r="R131" s="117">
        <f>SUM(R132:R133)</f>
        <v>1.8194800000000004E-2</v>
      </c>
      <c r="S131" s="116"/>
      <c r="T131" s="117">
        <f>SUM(T132:T133)</f>
        <v>0</v>
      </c>
      <c r="U131" s="118"/>
      <c r="AR131" s="112" t="s">
        <v>11</v>
      </c>
      <c r="AT131" s="119" t="s">
        <v>67</v>
      </c>
      <c r="AU131" s="119" t="s">
        <v>11</v>
      </c>
      <c r="AY131" s="112" t="s">
        <v>105</v>
      </c>
      <c r="BK131" s="120">
        <f>SUM(BK132:BK133)</f>
        <v>0</v>
      </c>
    </row>
    <row r="132" spans="2:65" s="1" customFormat="1" ht="24" customHeight="1">
      <c r="B132" s="123"/>
      <c r="C132" s="124">
        <v>3</v>
      </c>
      <c r="D132" s="124" t="s">
        <v>108</v>
      </c>
      <c r="E132" s="125" t="s">
        <v>141</v>
      </c>
      <c r="F132" s="126" t="s">
        <v>142</v>
      </c>
      <c r="G132" s="127" t="s">
        <v>112</v>
      </c>
      <c r="H132" s="128">
        <v>69.98</v>
      </c>
      <c r="I132" s="128"/>
      <c r="J132" s="128">
        <f>ROUND(I132*H132,3)</f>
        <v>0</v>
      </c>
      <c r="K132" s="126" t="s">
        <v>129</v>
      </c>
      <c r="L132" s="25"/>
      <c r="M132" s="129" t="s">
        <v>1</v>
      </c>
      <c r="N132" s="130" t="s">
        <v>34</v>
      </c>
      <c r="O132" s="131">
        <v>4.1000000000000002E-2</v>
      </c>
      <c r="P132" s="131">
        <f>O132*H132</f>
        <v>2.8691800000000001</v>
      </c>
      <c r="Q132" s="131">
        <v>3.0000000000000001E-5</v>
      </c>
      <c r="R132" s="131">
        <f>Q132*H132</f>
        <v>2.0994E-3</v>
      </c>
      <c r="S132" s="131">
        <v>0</v>
      </c>
      <c r="T132" s="131">
        <f>S132*H132</f>
        <v>0</v>
      </c>
      <c r="U132" s="132" t="s">
        <v>1</v>
      </c>
      <c r="AR132" s="133" t="s">
        <v>75</v>
      </c>
      <c r="AT132" s="133" t="s">
        <v>108</v>
      </c>
      <c r="AU132" s="133" t="s">
        <v>74</v>
      </c>
      <c r="AY132" s="13" t="s">
        <v>105</v>
      </c>
      <c r="BE132" s="134">
        <f>IF(N132="základná",J132,0)</f>
        <v>0</v>
      </c>
      <c r="BF132" s="134">
        <f>IF(N132="znížená",J132,0)</f>
        <v>0</v>
      </c>
      <c r="BG132" s="134">
        <f>IF(N132="zákl. prenesená",J132,0)</f>
        <v>0</v>
      </c>
      <c r="BH132" s="134">
        <f>IF(N132="zníž. prenesená",J132,0)</f>
        <v>0</v>
      </c>
      <c r="BI132" s="134">
        <f>IF(N132="nulová",J132,0)</f>
        <v>0</v>
      </c>
      <c r="BJ132" s="13" t="s">
        <v>74</v>
      </c>
      <c r="BK132" s="135">
        <f>ROUND(I132*H132,3)</f>
        <v>0</v>
      </c>
      <c r="BL132" s="13" t="s">
        <v>75</v>
      </c>
      <c r="BM132" s="133" t="s">
        <v>143</v>
      </c>
    </row>
    <row r="133" spans="2:65" s="1" customFormat="1" ht="36" customHeight="1">
      <c r="B133" s="123"/>
      <c r="C133" s="140">
        <v>4</v>
      </c>
      <c r="D133" s="140" t="s">
        <v>125</v>
      </c>
      <c r="E133" s="141" t="s">
        <v>144</v>
      </c>
      <c r="F133" s="142" t="s">
        <v>173</v>
      </c>
      <c r="G133" s="143" t="s">
        <v>112</v>
      </c>
      <c r="H133" s="144">
        <v>80.477000000000004</v>
      </c>
      <c r="I133" s="144"/>
      <c r="J133" s="144">
        <f>ROUND(I133*H133,3)</f>
        <v>0</v>
      </c>
      <c r="K133" s="142" t="s">
        <v>129</v>
      </c>
      <c r="L133" s="145"/>
      <c r="M133" s="146" t="s">
        <v>1</v>
      </c>
      <c r="N133" s="147" t="s">
        <v>34</v>
      </c>
      <c r="O133" s="131">
        <v>0</v>
      </c>
      <c r="P133" s="131">
        <f>O133*H133</f>
        <v>0</v>
      </c>
      <c r="Q133" s="131">
        <v>2.0000000000000001E-4</v>
      </c>
      <c r="R133" s="131">
        <f>Q133*H133</f>
        <v>1.6095400000000003E-2</v>
      </c>
      <c r="S133" s="131">
        <v>0</v>
      </c>
      <c r="T133" s="131">
        <f>S133*H133</f>
        <v>0</v>
      </c>
      <c r="U133" s="132" t="s">
        <v>1</v>
      </c>
      <c r="AR133" s="133" t="s">
        <v>111</v>
      </c>
      <c r="AT133" s="133" t="s">
        <v>125</v>
      </c>
      <c r="AU133" s="133" t="s">
        <v>74</v>
      </c>
      <c r="AY133" s="13" t="s">
        <v>105</v>
      </c>
      <c r="BE133" s="134">
        <f>IF(N133="základná",J133,0)</f>
        <v>0</v>
      </c>
      <c r="BF133" s="134">
        <f>IF(N133="znížená",J133,0)</f>
        <v>0</v>
      </c>
      <c r="BG133" s="134">
        <f>IF(N133="zákl. prenesená",J133,0)</f>
        <v>0</v>
      </c>
      <c r="BH133" s="134">
        <f>IF(N133="zníž. prenesená",J133,0)</f>
        <v>0</v>
      </c>
      <c r="BI133" s="134">
        <f>IF(N133="nulová",J133,0)</f>
        <v>0</v>
      </c>
      <c r="BJ133" s="13" t="s">
        <v>74</v>
      </c>
      <c r="BK133" s="135">
        <f>ROUND(I133*H133,3)</f>
        <v>0</v>
      </c>
      <c r="BL133" s="13" t="s">
        <v>75</v>
      </c>
      <c r="BM133" s="133" t="s">
        <v>145</v>
      </c>
    </row>
    <row r="134" spans="2:65" s="11" customFormat="1" ht="22.95" customHeight="1">
      <c r="B134" s="111"/>
      <c r="D134" s="112" t="s">
        <v>67</v>
      </c>
      <c r="E134" s="121" t="s">
        <v>75</v>
      </c>
      <c r="F134" s="121" t="s">
        <v>126</v>
      </c>
      <c r="J134" s="122">
        <f>BK134</f>
        <v>0</v>
      </c>
      <c r="L134" s="111"/>
      <c r="M134" s="115"/>
      <c r="N134" s="116"/>
      <c r="O134" s="116"/>
      <c r="P134" s="117">
        <f>P135</f>
        <v>0.68250000000000011</v>
      </c>
      <c r="Q134" s="116"/>
      <c r="R134" s="117">
        <f>R135</f>
        <v>1.26583275</v>
      </c>
      <c r="S134" s="116"/>
      <c r="T134" s="117">
        <f>T135</f>
        <v>0</v>
      </c>
      <c r="U134" s="118"/>
      <c r="AR134" s="112" t="s">
        <v>11</v>
      </c>
      <c r="AT134" s="119" t="s">
        <v>67</v>
      </c>
      <c r="AU134" s="119" t="s">
        <v>11</v>
      </c>
      <c r="AY134" s="112" t="s">
        <v>105</v>
      </c>
      <c r="BK134" s="120">
        <f>BK135</f>
        <v>0</v>
      </c>
    </row>
    <row r="135" spans="2:65" s="1" customFormat="1" ht="24" customHeight="1">
      <c r="B135" s="123"/>
      <c r="C135" s="124">
        <v>5</v>
      </c>
      <c r="D135" s="124" t="s">
        <v>108</v>
      </c>
      <c r="E135" s="125" t="s">
        <v>146</v>
      </c>
      <c r="F135" s="126" t="s">
        <v>171</v>
      </c>
      <c r="G135" s="127" t="s">
        <v>112</v>
      </c>
      <c r="H135" s="128">
        <v>6.8250000000000002</v>
      </c>
      <c r="I135" s="128"/>
      <c r="J135" s="128">
        <f>ROUND(I135*H135,3)</f>
        <v>0</v>
      </c>
      <c r="K135" s="126" t="s">
        <v>129</v>
      </c>
      <c r="L135" s="25"/>
      <c r="M135" s="129" t="s">
        <v>1</v>
      </c>
      <c r="N135" s="130" t="s">
        <v>34</v>
      </c>
      <c r="O135" s="131">
        <v>0.1</v>
      </c>
      <c r="P135" s="131">
        <f>O135*H135</f>
        <v>0.68250000000000011</v>
      </c>
      <c r="Q135" s="131">
        <v>0.18547</v>
      </c>
      <c r="R135" s="131">
        <f>Q135*H135</f>
        <v>1.26583275</v>
      </c>
      <c r="S135" s="131">
        <v>0</v>
      </c>
      <c r="T135" s="131">
        <f>S135*H135</f>
        <v>0</v>
      </c>
      <c r="U135" s="132" t="s">
        <v>1</v>
      </c>
      <c r="AR135" s="133" t="s">
        <v>75</v>
      </c>
      <c r="AT135" s="133" t="s">
        <v>108</v>
      </c>
      <c r="AU135" s="133" t="s">
        <v>74</v>
      </c>
      <c r="AY135" s="13" t="s">
        <v>105</v>
      </c>
      <c r="BE135" s="134">
        <f>IF(N135="základná",J135,0)</f>
        <v>0</v>
      </c>
      <c r="BF135" s="134">
        <f>IF(N135="znížená",J135,0)</f>
        <v>0</v>
      </c>
      <c r="BG135" s="134">
        <f>IF(N135="zákl. prenesená",J135,0)</f>
        <v>0</v>
      </c>
      <c r="BH135" s="134">
        <f>IF(N135="zníž. prenesená",J135,0)</f>
        <v>0</v>
      </c>
      <c r="BI135" s="134">
        <f>IF(N135="nulová",J135,0)</f>
        <v>0</v>
      </c>
      <c r="BJ135" s="13" t="s">
        <v>74</v>
      </c>
      <c r="BK135" s="135">
        <f>ROUND(I135*H135,3)</f>
        <v>0</v>
      </c>
      <c r="BL135" s="13" t="s">
        <v>75</v>
      </c>
      <c r="BM135" s="133" t="s">
        <v>147</v>
      </c>
    </row>
    <row r="136" spans="2:65" s="11" customFormat="1" ht="22.95" customHeight="1">
      <c r="B136" s="111"/>
      <c r="D136" s="112" t="s">
        <v>67</v>
      </c>
      <c r="E136" s="121" t="s">
        <v>76</v>
      </c>
      <c r="F136" s="121" t="s">
        <v>127</v>
      </c>
      <c r="J136" s="122">
        <f>BK136</f>
        <v>0</v>
      </c>
      <c r="L136" s="111"/>
      <c r="M136" s="115"/>
      <c r="N136" s="116"/>
      <c r="O136" s="116"/>
      <c r="P136" s="117">
        <f>SUM(P139:P142)</f>
        <v>41.119759999999999</v>
      </c>
      <c r="Q136" s="116"/>
      <c r="R136" s="117">
        <f>SUM(R139:R142)</f>
        <v>65.376679999999993</v>
      </c>
      <c r="S136" s="116"/>
      <c r="T136" s="117">
        <f>SUM(T139:T142)</f>
        <v>0</v>
      </c>
      <c r="U136" s="118"/>
      <c r="AR136" s="112" t="s">
        <v>11</v>
      </c>
      <c r="AT136" s="119" t="s">
        <v>67</v>
      </c>
      <c r="AU136" s="119" t="s">
        <v>11</v>
      </c>
      <c r="AY136" s="112" t="s">
        <v>105</v>
      </c>
      <c r="BK136" s="120">
        <f>SUM(BK137:BK142)</f>
        <v>0</v>
      </c>
    </row>
    <row r="137" spans="2:65" s="148" customFormat="1" ht="24" customHeight="1">
      <c r="B137" s="123"/>
      <c r="C137" s="124">
        <v>6</v>
      </c>
      <c r="D137" s="124" t="s">
        <v>108</v>
      </c>
      <c r="E137" s="125" t="s">
        <v>178</v>
      </c>
      <c r="F137" s="126" t="s">
        <v>180</v>
      </c>
      <c r="G137" s="127" t="s">
        <v>112</v>
      </c>
      <c r="H137" s="128">
        <v>70</v>
      </c>
      <c r="I137" s="128"/>
      <c r="J137" s="128">
        <f t="shared" ref="J137:J142" si="0">ROUND(I137*H137,3)</f>
        <v>0</v>
      </c>
      <c r="K137" s="126" t="s">
        <v>129</v>
      </c>
      <c r="L137" s="25"/>
      <c r="M137" s="129" t="s">
        <v>1</v>
      </c>
      <c r="N137" s="130" t="s">
        <v>34</v>
      </c>
      <c r="O137" s="131">
        <v>0.66</v>
      </c>
      <c r="P137" s="131">
        <f t="shared" ref="P137:P142" si="1">O137*H137</f>
        <v>46.2</v>
      </c>
      <c r="Q137" s="131">
        <v>0.126</v>
      </c>
      <c r="R137" s="131">
        <f t="shared" ref="R137:R142" si="2">Q137*H137</f>
        <v>8.82</v>
      </c>
      <c r="S137" s="131">
        <v>0</v>
      </c>
      <c r="T137" s="131">
        <f t="shared" ref="T137:T142" si="3">S137*H137</f>
        <v>0</v>
      </c>
      <c r="U137" s="132" t="s">
        <v>1</v>
      </c>
      <c r="AR137" s="133" t="s">
        <v>75</v>
      </c>
      <c r="AT137" s="133" t="s">
        <v>108</v>
      </c>
      <c r="AU137" s="133" t="s">
        <v>74</v>
      </c>
      <c r="AY137" s="13" t="s">
        <v>105</v>
      </c>
      <c r="BE137" s="134">
        <f t="shared" ref="BE137:BE142" si="4">IF(N137="základná",J137,0)</f>
        <v>0</v>
      </c>
      <c r="BF137" s="134">
        <f t="shared" ref="BF137:BF142" si="5">IF(N137="znížená",J137,0)</f>
        <v>0</v>
      </c>
      <c r="BG137" s="134">
        <f t="shared" ref="BG137:BG142" si="6">IF(N137="zákl. prenesená",J137,0)</f>
        <v>0</v>
      </c>
      <c r="BH137" s="134">
        <f t="shared" ref="BH137:BH142" si="7">IF(N137="zníž. prenesená",J137,0)</f>
        <v>0</v>
      </c>
      <c r="BI137" s="134">
        <f t="shared" ref="BI137:BI142" si="8">IF(N137="nulová",J137,0)</f>
        <v>0</v>
      </c>
      <c r="BJ137" s="13" t="s">
        <v>74</v>
      </c>
      <c r="BK137" s="135">
        <f t="shared" ref="BK137:BK142" si="9">ROUND(I137*H137,3)</f>
        <v>0</v>
      </c>
      <c r="BL137" s="13" t="s">
        <v>75</v>
      </c>
      <c r="BM137" s="133" t="s">
        <v>150</v>
      </c>
    </row>
    <row r="138" spans="2:65" s="148" customFormat="1" ht="16.5" customHeight="1">
      <c r="B138" s="123"/>
      <c r="C138" s="140">
        <v>7</v>
      </c>
      <c r="D138" s="140" t="s">
        <v>125</v>
      </c>
      <c r="E138" s="141" t="s">
        <v>179</v>
      </c>
      <c r="F138" s="142" t="s">
        <v>181</v>
      </c>
      <c r="G138" s="143" t="s">
        <v>112</v>
      </c>
      <c r="H138" s="144">
        <v>71.38</v>
      </c>
      <c r="I138" s="144"/>
      <c r="J138" s="144">
        <f t="shared" si="0"/>
        <v>0</v>
      </c>
      <c r="K138" s="142" t="s">
        <v>129</v>
      </c>
      <c r="L138" s="145"/>
      <c r="M138" s="146" t="s">
        <v>1</v>
      </c>
      <c r="N138" s="147" t="s">
        <v>34</v>
      </c>
      <c r="O138" s="131">
        <v>0</v>
      </c>
      <c r="P138" s="131">
        <f t="shared" si="1"/>
        <v>0</v>
      </c>
      <c r="Q138" s="131">
        <v>0.18</v>
      </c>
      <c r="R138" s="131">
        <f t="shared" si="2"/>
        <v>12.848399999999998</v>
      </c>
      <c r="S138" s="131">
        <v>0</v>
      </c>
      <c r="T138" s="131">
        <f t="shared" si="3"/>
        <v>0</v>
      </c>
      <c r="U138" s="132" t="s">
        <v>1</v>
      </c>
      <c r="AR138" s="133" t="s">
        <v>111</v>
      </c>
      <c r="AT138" s="133" t="s">
        <v>125</v>
      </c>
      <c r="AU138" s="133" t="s">
        <v>74</v>
      </c>
      <c r="AY138" s="13" t="s">
        <v>105</v>
      </c>
      <c r="BE138" s="134">
        <f t="shared" si="4"/>
        <v>0</v>
      </c>
      <c r="BF138" s="134">
        <f t="shared" si="5"/>
        <v>0</v>
      </c>
      <c r="BG138" s="134">
        <f t="shared" si="6"/>
        <v>0</v>
      </c>
      <c r="BH138" s="134">
        <f t="shared" si="7"/>
        <v>0</v>
      </c>
      <c r="BI138" s="134">
        <f t="shared" si="8"/>
        <v>0</v>
      </c>
      <c r="BJ138" s="13" t="s">
        <v>74</v>
      </c>
      <c r="BK138" s="135">
        <f t="shared" si="9"/>
        <v>0</v>
      </c>
      <c r="BL138" s="13" t="s">
        <v>75</v>
      </c>
      <c r="BM138" s="133" t="s">
        <v>153</v>
      </c>
    </row>
    <row r="139" spans="2:65" s="1" customFormat="1" ht="24" customHeight="1">
      <c r="B139" s="123"/>
      <c r="C139" s="124">
        <v>8</v>
      </c>
      <c r="D139" s="124" t="s">
        <v>108</v>
      </c>
      <c r="E139" s="125" t="s">
        <v>148</v>
      </c>
      <c r="F139" s="126" t="s">
        <v>149</v>
      </c>
      <c r="G139" s="127" t="s">
        <v>112</v>
      </c>
      <c r="H139" s="128">
        <v>24.98</v>
      </c>
      <c r="I139" s="128"/>
      <c r="J139" s="128">
        <f t="shared" si="0"/>
        <v>0</v>
      </c>
      <c r="K139" s="126" t="s">
        <v>129</v>
      </c>
      <c r="L139" s="25"/>
      <c r="M139" s="129" t="s">
        <v>1</v>
      </c>
      <c r="N139" s="130" t="s">
        <v>34</v>
      </c>
      <c r="O139" s="131">
        <v>0.66</v>
      </c>
      <c r="P139" s="131">
        <f t="shared" si="1"/>
        <v>16.486800000000002</v>
      </c>
      <c r="Q139" s="131">
        <v>0.126</v>
      </c>
      <c r="R139" s="131">
        <f t="shared" si="2"/>
        <v>3.1474800000000003</v>
      </c>
      <c r="S139" s="131">
        <v>0</v>
      </c>
      <c r="T139" s="131">
        <f t="shared" si="3"/>
        <v>0</v>
      </c>
      <c r="U139" s="132" t="s">
        <v>1</v>
      </c>
      <c r="AR139" s="133" t="s">
        <v>75</v>
      </c>
      <c r="AT139" s="133" t="s">
        <v>108</v>
      </c>
      <c r="AU139" s="133" t="s">
        <v>74</v>
      </c>
      <c r="AY139" s="13" t="s">
        <v>105</v>
      </c>
      <c r="BE139" s="134">
        <f t="shared" si="4"/>
        <v>0</v>
      </c>
      <c r="BF139" s="134">
        <f t="shared" si="5"/>
        <v>0</v>
      </c>
      <c r="BG139" s="134">
        <f t="shared" si="6"/>
        <v>0</v>
      </c>
      <c r="BH139" s="134">
        <f t="shared" si="7"/>
        <v>0</v>
      </c>
      <c r="BI139" s="134">
        <f t="shared" si="8"/>
        <v>0</v>
      </c>
      <c r="BJ139" s="13" t="s">
        <v>74</v>
      </c>
      <c r="BK139" s="135">
        <f t="shared" si="9"/>
        <v>0</v>
      </c>
      <c r="BL139" s="13" t="s">
        <v>75</v>
      </c>
      <c r="BM139" s="133" t="s">
        <v>150</v>
      </c>
    </row>
    <row r="140" spans="2:65" s="1" customFormat="1" ht="16.5" customHeight="1">
      <c r="B140" s="123"/>
      <c r="C140" s="140">
        <v>9</v>
      </c>
      <c r="D140" s="140" t="s">
        <v>125</v>
      </c>
      <c r="E140" s="141" t="s">
        <v>151</v>
      </c>
      <c r="F140" s="142" t="s">
        <v>152</v>
      </c>
      <c r="G140" s="143" t="s">
        <v>112</v>
      </c>
      <c r="H140" s="144">
        <v>26</v>
      </c>
      <c r="I140" s="144"/>
      <c r="J140" s="144">
        <f t="shared" si="0"/>
        <v>0</v>
      </c>
      <c r="K140" s="142" t="s">
        <v>129</v>
      </c>
      <c r="L140" s="145"/>
      <c r="M140" s="146" t="s">
        <v>1</v>
      </c>
      <c r="N140" s="147" t="s">
        <v>34</v>
      </c>
      <c r="O140" s="131">
        <v>0</v>
      </c>
      <c r="P140" s="131">
        <f t="shared" si="1"/>
        <v>0</v>
      </c>
      <c r="Q140" s="131">
        <v>0.18</v>
      </c>
      <c r="R140" s="131">
        <f t="shared" si="2"/>
        <v>4.68</v>
      </c>
      <c r="S140" s="131">
        <v>0</v>
      </c>
      <c r="T140" s="131">
        <f t="shared" si="3"/>
        <v>0</v>
      </c>
      <c r="U140" s="132" t="s">
        <v>1</v>
      </c>
      <c r="AR140" s="133" t="s">
        <v>111</v>
      </c>
      <c r="AT140" s="133" t="s">
        <v>125</v>
      </c>
      <c r="AU140" s="133" t="s">
        <v>74</v>
      </c>
      <c r="AY140" s="13" t="s">
        <v>105</v>
      </c>
      <c r="BE140" s="134">
        <f t="shared" si="4"/>
        <v>0</v>
      </c>
      <c r="BF140" s="134">
        <f t="shared" si="5"/>
        <v>0</v>
      </c>
      <c r="BG140" s="134">
        <f t="shared" si="6"/>
        <v>0</v>
      </c>
      <c r="BH140" s="134">
        <f t="shared" si="7"/>
        <v>0</v>
      </c>
      <c r="BI140" s="134">
        <f t="shared" si="8"/>
        <v>0</v>
      </c>
      <c r="BJ140" s="13" t="s">
        <v>74</v>
      </c>
      <c r="BK140" s="135">
        <f t="shared" si="9"/>
        <v>0</v>
      </c>
      <c r="BL140" s="13" t="s">
        <v>75</v>
      </c>
      <c r="BM140" s="133" t="s">
        <v>153</v>
      </c>
    </row>
    <row r="141" spans="2:65" s="1" customFormat="1" ht="16.5" customHeight="1">
      <c r="B141" s="123"/>
      <c r="C141" s="124">
        <v>10</v>
      </c>
      <c r="D141" s="124" t="s">
        <v>108</v>
      </c>
      <c r="E141" s="125" t="s">
        <v>154</v>
      </c>
      <c r="F141" s="126" t="s">
        <v>172</v>
      </c>
      <c r="G141" s="127" t="s">
        <v>112</v>
      </c>
      <c r="H141" s="128">
        <v>69.98</v>
      </c>
      <c r="I141" s="128"/>
      <c r="J141" s="128">
        <f t="shared" si="0"/>
        <v>0</v>
      </c>
      <c r="K141" s="126" t="s">
        <v>129</v>
      </c>
      <c r="L141" s="25"/>
      <c r="M141" s="129" t="s">
        <v>1</v>
      </c>
      <c r="N141" s="130" t="s">
        <v>34</v>
      </c>
      <c r="O141" s="131">
        <v>0.35199999999999998</v>
      </c>
      <c r="P141" s="131">
        <f t="shared" si="1"/>
        <v>24.632960000000001</v>
      </c>
      <c r="Q141" s="131">
        <v>0.04</v>
      </c>
      <c r="R141" s="131">
        <f t="shared" si="2"/>
        <v>2.7992000000000004</v>
      </c>
      <c r="S141" s="131">
        <v>0</v>
      </c>
      <c r="T141" s="131">
        <f t="shared" si="3"/>
        <v>0</v>
      </c>
      <c r="U141" s="132" t="s">
        <v>1</v>
      </c>
      <c r="AR141" s="133" t="s">
        <v>75</v>
      </c>
      <c r="AT141" s="133" t="s">
        <v>108</v>
      </c>
      <c r="AU141" s="133" t="s">
        <v>74</v>
      </c>
      <c r="AY141" s="13" t="s">
        <v>105</v>
      </c>
      <c r="BE141" s="134">
        <f t="shared" si="4"/>
        <v>0</v>
      </c>
      <c r="BF141" s="134">
        <f t="shared" si="5"/>
        <v>0</v>
      </c>
      <c r="BG141" s="134">
        <f t="shared" si="6"/>
        <v>0</v>
      </c>
      <c r="BH141" s="134">
        <f t="shared" si="7"/>
        <v>0</v>
      </c>
      <c r="BI141" s="134">
        <f t="shared" si="8"/>
        <v>0</v>
      </c>
      <c r="BJ141" s="13" t="s">
        <v>74</v>
      </c>
      <c r="BK141" s="135">
        <f t="shared" si="9"/>
        <v>0</v>
      </c>
      <c r="BL141" s="13" t="s">
        <v>75</v>
      </c>
      <c r="BM141" s="133" t="s">
        <v>155</v>
      </c>
    </row>
    <row r="142" spans="2:65" s="1" customFormat="1" ht="16.5" customHeight="1">
      <c r="B142" s="123"/>
      <c r="C142" s="140">
        <v>11</v>
      </c>
      <c r="D142" s="140" t="s">
        <v>125</v>
      </c>
      <c r="E142" s="141" t="s">
        <v>156</v>
      </c>
      <c r="F142" s="142" t="s">
        <v>175</v>
      </c>
      <c r="G142" s="143" t="s">
        <v>112</v>
      </c>
      <c r="H142" s="144">
        <v>73</v>
      </c>
      <c r="I142" s="144"/>
      <c r="J142" s="144">
        <f t="shared" si="0"/>
        <v>0</v>
      </c>
      <c r="K142" s="142" t="s">
        <v>1</v>
      </c>
      <c r="L142" s="145"/>
      <c r="M142" s="146" t="s">
        <v>1</v>
      </c>
      <c r="N142" s="147" t="s">
        <v>34</v>
      </c>
      <c r="O142" s="131">
        <v>0</v>
      </c>
      <c r="P142" s="131">
        <f t="shared" si="1"/>
        <v>0</v>
      </c>
      <c r="Q142" s="131">
        <v>0.75</v>
      </c>
      <c r="R142" s="131">
        <f t="shared" si="2"/>
        <v>54.75</v>
      </c>
      <c r="S142" s="131">
        <v>0</v>
      </c>
      <c r="T142" s="131">
        <f t="shared" si="3"/>
        <v>0</v>
      </c>
      <c r="U142" s="132" t="s">
        <v>1</v>
      </c>
      <c r="AR142" s="133" t="s">
        <v>111</v>
      </c>
      <c r="AT142" s="133" t="s">
        <v>125</v>
      </c>
      <c r="AU142" s="133" t="s">
        <v>74</v>
      </c>
      <c r="AY142" s="13" t="s">
        <v>105</v>
      </c>
      <c r="BE142" s="134">
        <f t="shared" si="4"/>
        <v>0</v>
      </c>
      <c r="BF142" s="134">
        <f t="shared" si="5"/>
        <v>0</v>
      </c>
      <c r="BG142" s="134">
        <f t="shared" si="6"/>
        <v>0</v>
      </c>
      <c r="BH142" s="134">
        <f t="shared" si="7"/>
        <v>0</v>
      </c>
      <c r="BI142" s="134">
        <f t="shared" si="8"/>
        <v>0</v>
      </c>
      <c r="BJ142" s="13" t="s">
        <v>74</v>
      </c>
      <c r="BK142" s="135">
        <f t="shared" si="9"/>
        <v>0</v>
      </c>
      <c r="BL142" s="13" t="s">
        <v>75</v>
      </c>
      <c r="BM142" s="133" t="s">
        <v>157</v>
      </c>
    </row>
    <row r="143" spans="2:65" s="11" customFormat="1" ht="22.95" customHeight="1">
      <c r="B143" s="111"/>
      <c r="D143" s="112" t="s">
        <v>67</v>
      </c>
      <c r="E143" s="121" t="s">
        <v>77</v>
      </c>
      <c r="F143" s="121" t="s">
        <v>128</v>
      </c>
      <c r="J143" s="122">
        <f>BK143</f>
        <v>0</v>
      </c>
      <c r="L143" s="111"/>
      <c r="M143" s="115"/>
      <c r="N143" s="116"/>
      <c r="O143" s="116"/>
      <c r="P143" s="117">
        <f>SUM(P144:P146)</f>
        <v>112.55402731000001</v>
      </c>
      <c r="Q143" s="116"/>
      <c r="R143" s="117">
        <f>SUM(R144:R146)</f>
        <v>76.711282999999995</v>
      </c>
      <c r="S143" s="116"/>
      <c r="T143" s="117">
        <f>SUM(T144:T146)</f>
        <v>0</v>
      </c>
      <c r="U143" s="118"/>
      <c r="AR143" s="112" t="s">
        <v>11</v>
      </c>
      <c r="AT143" s="119" t="s">
        <v>67</v>
      </c>
      <c r="AU143" s="119" t="s">
        <v>11</v>
      </c>
      <c r="AY143" s="112" t="s">
        <v>105</v>
      </c>
      <c r="BK143" s="120">
        <f>SUM(BK144:BK146)</f>
        <v>0</v>
      </c>
    </row>
    <row r="144" spans="2:65" s="1" customFormat="1" ht="24" customHeight="1">
      <c r="B144" s="123"/>
      <c r="C144" s="124">
        <v>12</v>
      </c>
      <c r="D144" s="124" t="s">
        <v>108</v>
      </c>
      <c r="E144" s="125" t="s">
        <v>158</v>
      </c>
      <c r="F144" s="126" t="s">
        <v>186</v>
      </c>
      <c r="G144" s="127" t="s">
        <v>110</v>
      </c>
      <c r="H144" s="128">
        <v>19.739000000000001</v>
      </c>
      <c r="I144" s="128"/>
      <c r="J144" s="128">
        <f>ROUND(I144*H144,3)</f>
        <v>0</v>
      </c>
      <c r="K144" s="126" t="s">
        <v>129</v>
      </c>
      <c r="L144" s="25"/>
      <c r="M144" s="129" t="s">
        <v>1</v>
      </c>
      <c r="N144" s="130" t="s">
        <v>34</v>
      </c>
      <c r="O144" s="131">
        <v>2.0000900000000001</v>
      </c>
      <c r="P144" s="131">
        <f>O144*H144</f>
        <v>39.479776510000008</v>
      </c>
      <c r="Q144" s="131">
        <v>1.837</v>
      </c>
      <c r="R144" s="131">
        <f>Q144*H144</f>
        <v>36.260542999999998</v>
      </c>
      <c r="S144" s="131">
        <v>0</v>
      </c>
      <c r="T144" s="131">
        <f>S144*H144</f>
        <v>0</v>
      </c>
      <c r="U144" s="132" t="s">
        <v>1</v>
      </c>
      <c r="AR144" s="133" t="s">
        <v>75</v>
      </c>
      <c r="AT144" s="133" t="s">
        <v>108</v>
      </c>
      <c r="AU144" s="133" t="s">
        <v>74</v>
      </c>
      <c r="AY144" s="13" t="s">
        <v>105</v>
      </c>
      <c r="BE144" s="134">
        <f>IF(N144="základná",J144,0)</f>
        <v>0</v>
      </c>
      <c r="BF144" s="134">
        <f>IF(N144="znížená",J144,0)</f>
        <v>0</v>
      </c>
      <c r="BG144" s="134">
        <f>IF(N144="zákl. prenesená",J144,0)</f>
        <v>0</v>
      </c>
      <c r="BH144" s="134">
        <f>IF(N144="zníž. prenesená",J144,0)</f>
        <v>0</v>
      </c>
      <c r="BI144" s="134">
        <f>IF(N144="nulová",J144,0)</f>
        <v>0</v>
      </c>
      <c r="BJ144" s="13" t="s">
        <v>74</v>
      </c>
      <c r="BK144" s="135">
        <f>ROUND(I144*H144,3)</f>
        <v>0</v>
      </c>
      <c r="BL144" s="13" t="s">
        <v>75</v>
      </c>
      <c r="BM144" s="133" t="s">
        <v>159</v>
      </c>
    </row>
    <row r="145" spans="2:65" s="148" customFormat="1" ht="24" customHeight="1">
      <c r="B145" s="123"/>
      <c r="C145" s="124">
        <v>13</v>
      </c>
      <c r="D145" s="124" t="s">
        <v>108</v>
      </c>
      <c r="E145" s="125" t="s">
        <v>182</v>
      </c>
      <c r="F145" s="126" t="s">
        <v>183</v>
      </c>
      <c r="G145" s="127" t="s">
        <v>110</v>
      </c>
      <c r="H145" s="128">
        <v>3.15</v>
      </c>
      <c r="I145" s="128"/>
      <c r="J145" s="128">
        <f>ROUND(I145*H145,3)</f>
        <v>0</v>
      </c>
      <c r="K145" s="126" t="s">
        <v>129</v>
      </c>
      <c r="L145" s="25"/>
      <c r="M145" s="129" t="s">
        <v>1</v>
      </c>
      <c r="N145" s="130" t="s">
        <v>34</v>
      </c>
      <c r="O145" s="131">
        <v>3.31854</v>
      </c>
      <c r="P145" s="131">
        <f>O145*H145</f>
        <v>10.453400999999999</v>
      </c>
      <c r="Q145" s="131">
        <v>1.837</v>
      </c>
      <c r="R145" s="131">
        <f>Q145*H145</f>
        <v>5.7865500000000001</v>
      </c>
      <c r="S145" s="131">
        <v>0</v>
      </c>
      <c r="T145" s="131">
        <f>S145*H145</f>
        <v>0</v>
      </c>
      <c r="U145" s="132" t="s">
        <v>1</v>
      </c>
      <c r="AR145" s="133" t="s">
        <v>75</v>
      </c>
      <c r="AT145" s="133" t="s">
        <v>108</v>
      </c>
      <c r="AU145" s="133" t="s">
        <v>74</v>
      </c>
      <c r="AY145" s="13" t="s">
        <v>105</v>
      </c>
      <c r="BE145" s="134">
        <f>IF(N145="základná",J145,0)</f>
        <v>0</v>
      </c>
      <c r="BF145" s="134">
        <f>IF(N145="znížená",J145,0)</f>
        <v>0</v>
      </c>
      <c r="BG145" s="134">
        <f>IF(N145="zákl. prenesená",J145,0)</f>
        <v>0</v>
      </c>
      <c r="BH145" s="134">
        <f>IF(N145="zníž. prenesená",J145,0)</f>
        <v>0</v>
      </c>
      <c r="BI145" s="134">
        <f>IF(N145="nulová",J145,0)</f>
        <v>0</v>
      </c>
      <c r="BJ145" s="13" t="s">
        <v>74</v>
      </c>
      <c r="BK145" s="135">
        <f>ROUND(I145*H145,3)</f>
        <v>0</v>
      </c>
      <c r="BL145" s="13" t="s">
        <v>75</v>
      </c>
      <c r="BM145" s="133" t="s">
        <v>162</v>
      </c>
    </row>
    <row r="146" spans="2:65" s="1" customFormat="1" ht="24" customHeight="1">
      <c r="B146" s="123"/>
      <c r="C146" s="124">
        <v>14</v>
      </c>
      <c r="D146" s="124" t="s">
        <v>108</v>
      </c>
      <c r="E146" s="125" t="s">
        <v>160</v>
      </c>
      <c r="F146" s="126" t="s">
        <v>161</v>
      </c>
      <c r="G146" s="127" t="s">
        <v>110</v>
      </c>
      <c r="H146" s="128">
        <v>18.87</v>
      </c>
      <c r="I146" s="128"/>
      <c r="J146" s="128">
        <f>ROUND(I146*H146,3)</f>
        <v>0</v>
      </c>
      <c r="K146" s="126" t="s">
        <v>129</v>
      </c>
      <c r="L146" s="25"/>
      <c r="M146" s="129" t="s">
        <v>1</v>
      </c>
      <c r="N146" s="130" t="s">
        <v>34</v>
      </c>
      <c r="O146" s="131">
        <v>3.31854</v>
      </c>
      <c r="P146" s="131">
        <f>O146*H146</f>
        <v>62.620849800000002</v>
      </c>
      <c r="Q146" s="131">
        <v>1.837</v>
      </c>
      <c r="R146" s="131">
        <f>Q146*H146</f>
        <v>34.664189999999998</v>
      </c>
      <c r="S146" s="131">
        <v>0</v>
      </c>
      <c r="T146" s="131">
        <f>S146*H146</f>
        <v>0</v>
      </c>
      <c r="U146" s="132" t="s">
        <v>1</v>
      </c>
      <c r="AR146" s="133" t="s">
        <v>75</v>
      </c>
      <c r="AT146" s="133" t="s">
        <v>108</v>
      </c>
      <c r="AU146" s="133" t="s">
        <v>74</v>
      </c>
      <c r="AY146" s="13" t="s">
        <v>105</v>
      </c>
      <c r="BE146" s="134">
        <f>IF(N146="základná",J146,0)</f>
        <v>0</v>
      </c>
      <c r="BF146" s="134">
        <f>IF(N146="znížená",J146,0)</f>
        <v>0</v>
      </c>
      <c r="BG146" s="134">
        <f>IF(N146="zákl. prenesená",J146,0)</f>
        <v>0</v>
      </c>
      <c r="BH146" s="134">
        <f>IF(N146="zníž. prenesená",J146,0)</f>
        <v>0</v>
      </c>
      <c r="BI146" s="134">
        <f>IF(N146="nulová",J146,0)</f>
        <v>0</v>
      </c>
      <c r="BJ146" s="13" t="s">
        <v>74</v>
      </c>
      <c r="BK146" s="135">
        <f>ROUND(I146*H146,3)</f>
        <v>0</v>
      </c>
      <c r="BL146" s="13" t="s">
        <v>75</v>
      </c>
      <c r="BM146" s="133" t="s">
        <v>162</v>
      </c>
    </row>
    <row r="147" spans="2:65" s="11" customFormat="1" ht="22.95" customHeight="1">
      <c r="B147" s="111"/>
      <c r="D147" s="112" t="s">
        <v>67</v>
      </c>
      <c r="E147" s="121" t="s">
        <v>106</v>
      </c>
      <c r="F147" s="121" t="s">
        <v>107</v>
      </c>
      <c r="J147" s="122">
        <f>BK147</f>
        <v>0</v>
      </c>
      <c r="L147" s="111"/>
      <c r="M147" s="115"/>
      <c r="N147" s="116"/>
      <c r="O147" s="116"/>
      <c r="P147" s="117">
        <f>SUM(P148:P149)</f>
        <v>20.279700000000002</v>
      </c>
      <c r="Q147" s="116"/>
      <c r="R147" s="117">
        <f>SUM(R148:R149)</f>
        <v>13.079374299999998</v>
      </c>
      <c r="S147" s="116"/>
      <c r="T147" s="117">
        <f>SUM(T148:T149)</f>
        <v>0</v>
      </c>
      <c r="U147" s="118"/>
      <c r="AR147" s="112" t="s">
        <v>11</v>
      </c>
      <c r="AT147" s="119" t="s">
        <v>67</v>
      </c>
      <c r="AU147" s="119" t="s">
        <v>11</v>
      </c>
      <c r="AY147" s="112" t="s">
        <v>105</v>
      </c>
      <c r="BK147" s="120">
        <f>SUM(BK148:BK150)</f>
        <v>0</v>
      </c>
    </row>
    <row r="148" spans="2:65" s="1" customFormat="1" ht="36" customHeight="1">
      <c r="B148" s="123"/>
      <c r="C148" s="124">
        <v>15</v>
      </c>
      <c r="D148" s="124" t="s">
        <v>108</v>
      </c>
      <c r="E148" s="125" t="s">
        <v>163</v>
      </c>
      <c r="F148" s="126" t="s">
        <v>164</v>
      </c>
      <c r="G148" s="127" t="s">
        <v>114</v>
      </c>
      <c r="H148" s="128">
        <v>75.11</v>
      </c>
      <c r="I148" s="128"/>
      <c r="J148" s="128">
        <f>ROUND(I148*H148,3)</f>
        <v>0</v>
      </c>
      <c r="K148" s="126" t="s">
        <v>129</v>
      </c>
      <c r="L148" s="25"/>
      <c r="M148" s="129" t="s">
        <v>1</v>
      </c>
      <c r="N148" s="130" t="s">
        <v>34</v>
      </c>
      <c r="O148" s="131">
        <v>0.27</v>
      </c>
      <c r="P148" s="131">
        <f>O148*H148</f>
        <v>20.279700000000002</v>
      </c>
      <c r="Q148" s="131">
        <v>0.15112999999999999</v>
      </c>
      <c r="R148" s="131">
        <f>Q148*H148</f>
        <v>11.351374299999998</v>
      </c>
      <c r="S148" s="131">
        <v>0</v>
      </c>
      <c r="T148" s="131">
        <f>S148*H148</f>
        <v>0</v>
      </c>
      <c r="U148" s="132" t="s">
        <v>1</v>
      </c>
      <c r="AR148" s="133" t="s">
        <v>75</v>
      </c>
      <c r="AT148" s="133" t="s">
        <v>108</v>
      </c>
      <c r="AU148" s="133" t="s">
        <v>74</v>
      </c>
      <c r="AY148" s="13" t="s">
        <v>105</v>
      </c>
      <c r="BE148" s="134">
        <f>IF(N148="základná",J148,0)</f>
        <v>0</v>
      </c>
      <c r="BF148" s="134">
        <f>IF(N148="znížená",J148,0)</f>
        <v>0</v>
      </c>
      <c r="BG148" s="134">
        <f>IF(N148="zákl. prenesená",J148,0)</f>
        <v>0</v>
      </c>
      <c r="BH148" s="134">
        <f>IF(N148="zníž. prenesená",J148,0)</f>
        <v>0</v>
      </c>
      <c r="BI148" s="134">
        <f>IF(N148="nulová",J148,0)</f>
        <v>0</v>
      </c>
      <c r="BJ148" s="13" t="s">
        <v>74</v>
      </c>
      <c r="BK148" s="135">
        <f>ROUND(I148*H148,3)</f>
        <v>0</v>
      </c>
      <c r="BL148" s="13" t="s">
        <v>75</v>
      </c>
      <c r="BM148" s="133" t="s">
        <v>165</v>
      </c>
    </row>
    <row r="149" spans="2:65" s="1" customFormat="1" ht="24" customHeight="1">
      <c r="B149" s="123"/>
      <c r="C149" s="140">
        <v>16</v>
      </c>
      <c r="D149" s="140" t="s">
        <v>125</v>
      </c>
      <c r="E149" s="141" t="s">
        <v>166</v>
      </c>
      <c r="F149" s="142" t="s">
        <v>177</v>
      </c>
      <c r="G149" s="143" t="s">
        <v>109</v>
      </c>
      <c r="H149" s="144">
        <v>36</v>
      </c>
      <c r="I149" s="144"/>
      <c r="J149" s="144">
        <f>ROUND(I149*H149,3)</f>
        <v>0</v>
      </c>
      <c r="K149" s="142" t="s">
        <v>129</v>
      </c>
      <c r="L149" s="145"/>
      <c r="M149" s="146" t="s">
        <v>1</v>
      </c>
      <c r="N149" s="147" t="s">
        <v>34</v>
      </c>
      <c r="O149" s="131">
        <v>0</v>
      </c>
      <c r="P149" s="131">
        <f>O149*H149</f>
        <v>0</v>
      </c>
      <c r="Q149" s="131">
        <v>4.8000000000000001E-2</v>
      </c>
      <c r="R149" s="131">
        <f>Q149*H149</f>
        <v>1.728</v>
      </c>
      <c r="S149" s="131">
        <v>0</v>
      </c>
      <c r="T149" s="131">
        <f>S149*H149</f>
        <v>0</v>
      </c>
      <c r="U149" s="132" t="s">
        <v>1</v>
      </c>
      <c r="AR149" s="133" t="s">
        <v>111</v>
      </c>
      <c r="AT149" s="133" t="s">
        <v>125</v>
      </c>
      <c r="AU149" s="133" t="s">
        <v>74</v>
      </c>
      <c r="AY149" s="13" t="s">
        <v>105</v>
      </c>
      <c r="BE149" s="134">
        <f>IF(N149="základná",J149,0)</f>
        <v>0</v>
      </c>
      <c r="BF149" s="134">
        <f>IF(N149="znížená",J149,0)</f>
        <v>0</v>
      </c>
      <c r="BG149" s="134">
        <f>IF(N149="zákl. prenesená",J149,0)</f>
        <v>0</v>
      </c>
      <c r="BH149" s="134">
        <f>IF(N149="zníž. prenesená",J149,0)</f>
        <v>0</v>
      </c>
      <c r="BI149" s="134">
        <f>IF(N149="nulová",J149,0)</f>
        <v>0</v>
      </c>
      <c r="BJ149" s="13" t="s">
        <v>74</v>
      </c>
      <c r="BK149" s="135">
        <f>ROUND(I149*H149,3)</f>
        <v>0</v>
      </c>
      <c r="BL149" s="13" t="s">
        <v>75</v>
      </c>
      <c r="BM149" s="133" t="s">
        <v>167</v>
      </c>
    </row>
    <row r="150" spans="2:65" s="148" customFormat="1" ht="24" customHeight="1">
      <c r="B150" s="123"/>
      <c r="C150" s="140">
        <v>17</v>
      </c>
      <c r="D150" s="140" t="s">
        <v>125</v>
      </c>
      <c r="E150" s="141" t="s">
        <v>166</v>
      </c>
      <c r="F150" s="142" t="s">
        <v>176</v>
      </c>
      <c r="G150" s="143" t="s">
        <v>109</v>
      </c>
      <c r="H150" s="144">
        <v>40</v>
      </c>
      <c r="I150" s="144"/>
      <c r="J150" s="144">
        <f>ROUND(I150*H150,3)</f>
        <v>0</v>
      </c>
      <c r="K150" s="142" t="s">
        <v>129</v>
      </c>
      <c r="L150" s="145"/>
      <c r="M150" s="146" t="s">
        <v>1</v>
      </c>
      <c r="N150" s="147" t="s">
        <v>34</v>
      </c>
      <c r="O150" s="131">
        <v>0</v>
      </c>
      <c r="P150" s="131">
        <f>O150*H150</f>
        <v>0</v>
      </c>
      <c r="Q150" s="131">
        <v>4.8000000000000001E-2</v>
      </c>
      <c r="R150" s="131">
        <f>Q150*H150</f>
        <v>1.92</v>
      </c>
      <c r="S150" s="131">
        <v>0</v>
      </c>
      <c r="T150" s="131">
        <f>S150*H150</f>
        <v>0</v>
      </c>
      <c r="U150" s="132" t="s">
        <v>1</v>
      </c>
      <c r="AR150" s="133" t="s">
        <v>111</v>
      </c>
      <c r="AT150" s="133" t="s">
        <v>125</v>
      </c>
      <c r="AU150" s="133" t="s">
        <v>74</v>
      </c>
      <c r="AY150" s="13" t="s">
        <v>105</v>
      </c>
      <c r="BE150" s="134">
        <f>IF(N150="základná",J150,0)</f>
        <v>0</v>
      </c>
      <c r="BF150" s="134">
        <f>IF(N150="znížená",J150,0)</f>
        <v>0</v>
      </c>
      <c r="BG150" s="134">
        <f>IF(N150="zákl. prenesená",J150,0)</f>
        <v>0</v>
      </c>
      <c r="BH150" s="134">
        <f>IF(N150="zníž. prenesená",J150,0)</f>
        <v>0</v>
      </c>
      <c r="BI150" s="134">
        <f>IF(N150="nulová",J150,0)</f>
        <v>0</v>
      </c>
      <c r="BJ150" s="13" t="s">
        <v>74</v>
      </c>
      <c r="BK150" s="135">
        <f>ROUND(I150*H150,3)</f>
        <v>0</v>
      </c>
      <c r="BL150" s="13" t="s">
        <v>75</v>
      </c>
      <c r="BM150" s="133" t="s">
        <v>167</v>
      </c>
    </row>
    <row r="151" spans="2:65" s="11" customFormat="1" ht="22.95" customHeight="1">
      <c r="B151" s="111"/>
      <c r="D151" s="112" t="s">
        <v>67</v>
      </c>
      <c r="E151" s="121" t="s">
        <v>130</v>
      </c>
      <c r="F151" s="121" t="s">
        <v>131</v>
      </c>
      <c r="J151" s="122">
        <f>BK151</f>
        <v>0</v>
      </c>
      <c r="L151" s="111"/>
      <c r="M151" s="115"/>
      <c r="N151" s="116"/>
      <c r="O151" s="116"/>
      <c r="P151" s="117">
        <f>P152</f>
        <v>58.713020999999998</v>
      </c>
      <c r="Q151" s="116"/>
      <c r="R151" s="117">
        <f>R152</f>
        <v>0</v>
      </c>
      <c r="S151" s="116"/>
      <c r="T151" s="117">
        <f>T152</f>
        <v>0</v>
      </c>
      <c r="U151" s="118"/>
      <c r="AR151" s="112" t="s">
        <v>11</v>
      </c>
      <c r="AT151" s="119" t="s">
        <v>67</v>
      </c>
      <c r="AU151" s="119" t="s">
        <v>11</v>
      </c>
      <c r="AY151" s="112" t="s">
        <v>105</v>
      </c>
      <c r="BK151" s="120">
        <f>BK152</f>
        <v>0</v>
      </c>
    </row>
    <row r="152" spans="2:65" s="1" customFormat="1" ht="24" customHeight="1">
      <c r="B152" s="123"/>
      <c r="C152" s="124">
        <v>18</v>
      </c>
      <c r="D152" s="124" t="s">
        <v>108</v>
      </c>
      <c r="E152" s="125" t="s">
        <v>134</v>
      </c>
      <c r="F152" s="126" t="s">
        <v>135</v>
      </c>
      <c r="G152" s="127" t="s">
        <v>115</v>
      </c>
      <c r="H152" s="128">
        <v>149.39699999999999</v>
      </c>
      <c r="I152" s="128"/>
      <c r="J152" s="128">
        <f>ROUND(I152*H152,3)</f>
        <v>0</v>
      </c>
      <c r="K152" s="126" t="s">
        <v>129</v>
      </c>
      <c r="L152" s="25"/>
      <c r="M152" s="129" t="s">
        <v>1</v>
      </c>
      <c r="N152" s="130" t="s">
        <v>34</v>
      </c>
      <c r="O152" s="131">
        <v>0.39300000000000002</v>
      </c>
      <c r="P152" s="131">
        <f>O152*H152</f>
        <v>58.713020999999998</v>
      </c>
      <c r="Q152" s="131">
        <v>0</v>
      </c>
      <c r="R152" s="131">
        <f>Q152*H152</f>
        <v>0</v>
      </c>
      <c r="S152" s="131">
        <v>0</v>
      </c>
      <c r="T152" s="131">
        <f>S152*H152</f>
        <v>0</v>
      </c>
      <c r="U152" s="132" t="s">
        <v>1</v>
      </c>
      <c r="AR152" s="133" t="s">
        <v>75</v>
      </c>
      <c r="AT152" s="133" t="s">
        <v>108</v>
      </c>
      <c r="AU152" s="133" t="s">
        <v>74</v>
      </c>
      <c r="AY152" s="13" t="s">
        <v>105</v>
      </c>
      <c r="BE152" s="134">
        <f>IF(N152="základná",J152,0)</f>
        <v>0</v>
      </c>
      <c r="BF152" s="134">
        <f>IF(N152="znížená",J152,0)</f>
        <v>0</v>
      </c>
      <c r="BG152" s="134">
        <f>IF(N152="zákl. prenesená",J152,0)</f>
        <v>0</v>
      </c>
      <c r="BH152" s="134">
        <f>IF(N152="zníž. prenesená",J152,0)</f>
        <v>0</v>
      </c>
      <c r="BI152" s="134">
        <f>IF(N152="nulová",J152,0)</f>
        <v>0</v>
      </c>
      <c r="BJ152" s="13" t="s">
        <v>74</v>
      </c>
      <c r="BK152" s="135">
        <f>ROUND(I152*H152,3)</f>
        <v>0</v>
      </c>
      <c r="BL152" s="13" t="s">
        <v>75</v>
      </c>
      <c r="BM152" s="133" t="s">
        <v>168</v>
      </c>
    </row>
    <row r="153" spans="2:65" s="11" customFormat="1" ht="25.95" customHeight="1">
      <c r="B153" s="111"/>
      <c r="D153" s="112" t="s">
        <v>67</v>
      </c>
      <c r="E153" s="113" t="s">
        <v>116</v>
      </c>
      <c r="F153" s="113" t="s">
        <v>117</v>
      </c>
      <c r="J153" s="114">
        <f>BK153</f>
        <v>0</v>
      </c>
      <c r="L153" s="111"/>
      <c r="M153" s="115"/>
      <c r="N153" s="116"/>
      <c r="O153" s="116"/>
      <c r="P153" s="117">
        <f>P154</f>
        <v>5.5246560000000002</v>
      </c>
      <c r="Q153" s="116"/>
      <c r="R153" s="117">
        <f>R154</f>
        <v>3.7231999999999994E-2</v>
      </c>
      <c r="S153" s="116"/>
      <c r="T153" s="117">
        <f>T154</f>
        <v>0</v>
      </c>
      <c r="U153" s="118"/>
      <c r="AR153" s="112" t="s">
        <v>74</v>
      </c>
      <c r="AT153" s="119" t="s">
        <v>67</v>
      </c>
      <c r="AU153" s="119" t="s">
        <v>68</v>
      </c>
      <c r="AY153" s="112" t="s">
        <v>105</v>
      </c>
      <c r="BK153" s="120">
        <f>BK154</f>
        <v>0</v>
      </c>
    </row>
    <row r="154" spans="2:65" s="11" customFormat="1" ht="22.95" customHeight="1">
      <c r="B154" s="111"/>
      <c r="D154" s="112" t="s">
        <v>67</v>
      </c>
      <c r="E154" s="121" t="s">
        <v>132</v>
      </c>
      <c r="F154" s="121" t="s">
        <v>133</v>
      </c>
      <c r="J154" s="122">
        <f>BK154</f>
        <v>0</v>
      </c>
      <c r="L154" s="111"/>
      <c r="M154" s="115"/>
      <c r="N154" s="116"/>
      <c r="O154" s="116"/>
      <c r="P154" s="117">
        <f>P155</f>
        <v>5.5246560000000002</v>
      </c>
      <c r="Q154" s="116"/>
      <c r="R154" s="117">
        <f>R155</f>
        <v>3.7231999999999994E-2</v>
      </c>
      <c r="S154" s="116"/>
      <c r="T154" s="117">
        <f>T155</f>
        <v>0</v>
      </c>
      <c r="U154" s="118"/>
      <c r="AR154" s="112" t="s">
        <v>74</v>
      </c>
      <c r="AT154" s="119" t="s">
        <v>67</v>
      </c>
      <c r="AU154" s="119" t="s">
        <v>11</v>
      </c>
      <c r="AY154" s="112" t="s">
        <v>105</v>
      </c>
      <c r="BK154" s="120">
        <f>BK155</f>
        <v>0</v>
      </c>
    </row>
    <row r="155" spans="2:65" s="1" customFormat="1" ht="16.5" customHeight="1">
      <c r="B155" s="123"/>
      <c r="C155" s="124">
        <v>19</v>
      </c>
      <c r="D155" s="124" t="s">
        <v>108</v>
      </c>
      <c r="E155" s="125" t="s">
        <v>169</v>
      </c>
      <c r="F155" s="126" t="s">
        <v>174</v>
      </c>
      <c r="G155" s="127" t="s">
        <v>112</v>
      </c>
      <c r="H155" s="128">
        <v>71.599999999999994</v>
      </c>
      <c r="I155" s="128"/>
      <c r="J155" s="128">
        <f>ROUND(I155*H155,3)</f>
        <v>0</v>
      </c>
      <c r="K155" s="126" t="s">
        <v>129</v>
      </c>
      <c r="L155" s="25"/>
      <c r="M155" s="136" t="s">
        <v>1</v>
      </c>
      <c r="N155" s="137" t="s">
        <v>34</v>
      </c>
      <c r="O155" s="138">
        <v>7.7160000000000006E-2</v>
      </c>
      <c r="P155" s="138">
        <f>O155*H155</f>
        <v>5.5246560000000002</v>
      </c>
      <c r="Q155" s="138">
        <v>5.1999999999999995E-4</v>
      </c>
      <c r="R155" s="138">
        <f>Q155*H155</f>
        <v>3.7231999999999994E-2</v>
      </c>
      <c r="S155" s="138">
        <v>0</v>
      </c>
      <c r="T155" s="138">
        <f>S155*H155</f>
        <v>0</v>
      </c>
      <c r="U155" s="139" t="s">
        <v>1</v>
      </c>
      <c r="AR155" s="133" t="s">
        <v>113</v>
      </c>
      <c r="AT155" s="133" t="s">
        <v>108</v>
      </c>
      <c r="AU155" s="133" t="s">
        <v>74</v>
      </c>
      <c r="AY155" s="13" t="s">
        <v>105</v>
      </c>
      <c r="BE155" s="134">
        <f>IF(N155="základná",J155,0)</f>
        <v>0</v>
      </c>
      <c r="BF155" s="134">
        <f>IF(N155="znížená",J155,0)</f>
        <v>0</v>
      </c>
      <c r="BG155" s="134">
        <f>IF(N155="zákl. prenesená",J155,0)</f>
        <v>0</v>
      </c>
      <c r="BH155" s="134">
        <f>IF(N155="zníž. prenesená",J155,0)</f>
        <v>0</v>
      </c>
      <c r="BI155" s="134">
        <f>IF(N155="nulová",J155,0)</f>
        <v>0</v>
      </c>
      <c r="BJ155" s="13" t="s">
        <v>74</v>
      </c>
      <c r="BK155" s="135">
        <f>ROUND(I155*H155,3)</f>
        <v>0</v>
      </c>
      <c r="BL155" s="13" t="s">
        <v>113</v>
      </c>
      <c r="BM155" s="133" t="s">
        <v>170</v>
      </c>
    </row>
    <row r="156" spans="2:65" s="1" customFormat="1" ht="6.9" customHeight="1">
      <c r="B156" s="37"/>
      <c r="C156" s="38"/>
      <c r="D156" s="38"/>
      <c r="E156" s="38"/>
      <c r="F156" s="38"/>
      <c r="G156" s="38"/>
      <c r="H156" s="38"/>
      <c r="I156" s="38"/>
      <c r="J156" s="38"/>
      <c r="K156" s="38"/>
      <c r="L156" s="25"/>
    </row>
  </sheetData>
  <autoFilter ref="C125:K155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6 - SO 05 - fitnes zariad...</vt:lpstr>
      <vt:lpstr>'6 - SO 05 - fitnes zariad...'!Názvy_tlače</vt:lpstr>
      <vt:lpstr>'Rekapitulácia stavby'!Názvy_tlače</vt:lpstr>
      <vt:lpstr>'6 - SO 05 - fitnes zariad...'!Oblasť_tlače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Marian-HP\Marian</dc:creator>
  <cp:lastModifiedBy>Michal</cp:lastModifiedBy>
  <cp:lastPrinted>2021-06-29T07:24:56Z</cp:lastPrinted>
  <dcterms:created xsi:type="dcterms:W3CDTF">2021-01-26T16:12:47Z</dcterms:created>
  <dcterms:modified xsi:type="dcterms:W3CDTF">2021-07-29T13:20:08Z</dcterms:modified>
</cp:coreProperties>
</file>