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3" activeTab="3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r:id="rId4"/>
    <sheet name="3 - Vetranie" sheetId="5" state="hidden" r:id="rId5"/>
    <sheet name="4 - OPZ" sheetId="6" state="hidden" r:id="rId6"/>
  </sheets>
  <definedNames>
    <definedName name="_xlnm._FilterDatabase" localSheetId="1" hidden="1">'1 - UK'!$C$126:$K$223</definedName>
    <definedName name="_xlnm._FilterDatabase" localSheetId="2" hidden="1">'1.1 - Kotolňa'!$C$129:$K$260</definedName>
    <definedName name="_xlnm._FilterDatabase" localSheetId="3" hidden="1">'2 - ZTI'!$C$128:$K$254</definedName>
    <definedName name="_xlnm._FilterDatabase" localSheetId="4" hidden="1">'3 - Vetranie'!$C$121:$K$148</definedName>
    <definedName name="_xlnm._FilterDatabase" localSheetId="5" hidden="1">'4 - OPZ'!$C$124:$K$161</definedName>
    <definedName name="_xlnm.Print_Titles" localSheetId="1">'1 - UK'!$126:$126</definedName>
    <definedName name="_xlnm.Print_Titles" localSheetId="2">'1.1 - Kotolňa'!$129:$129</definedName>
    <definedName name="_xlnm.Print_Titles" localSheetId="3">'2 - ZTI'!$128:$128</definedName>
    <definedName name="_xlnm.Print_Titles" localSheetId="4">'3 - Vetranie'!$121:$121</definedName>
    <definedName name="_xlnm.Print_Titles" localSheetId="5">'4 - OPZ'!$124:$124</definedName>
    <definedName name="_xlnm.Print_Titles" localSheetId="0">'Rekapitulácia stavby'!$92:$92</definedName>
    <definedName name="_xlnm.Print_Area" localSheetId="1">'1 - UK'!$C$4:$J$76,'1 - UK'!$C$82:$J$108,'1 - UK'!$C$114:$J$223</definedName>
    <definedName name="_xlnm.Print_Area" localSheetId="2">'1.1 - Kotolňa'!$C$4:$J$76,'1.1 - Kotolňa'!$C$82:$J$111,'1.1 - Kotolňa'!$C$117:$J$260</definedName>
    <definedName name="_xlnm.Print_Area" localSheetId="3">'2 - ZTI'!$C$4:$J$76,'2 - ZTI'!$C$82:$J$110,'2 - ZTI'!$C$116:$J$254</definedName>
    <definedName name="_xlnm.Print_Area" localSheetId="4">'3 - Vetranie'!$C$4:$J$76,'3 - Vetranie'!$C$82:$J$103,'3 - Vetranie'!$C$109:$J$148</definedName>
    <definedName name="_xlnm.Print_Area" localSheetId="5">'4 - OPZ'!$C$4:$J$76,'4 - OPZ'!$C$82:$J$106,'4 - OPZ'!$C$112:$J$161</definedName>
    <definedName name="_xlnm.Print_Area" localSheetId="0">'Rekapitulácia stavby'!$D$4:$AO$76,'Rekapitulácia stavby'!$C$82:$AQ$100</definedName>
  </definedNames>
  <calcPr calcId="124519"/>
</workbook>
</file>

<file path=xl/calcChain.xml><?xml version="1.0" encoding="utf-8"?>
<calcChain xmlns="http://schemas.openxmlformats.org/spreadsheetml/2006/main">
  <c r="J37" i="6"/>
  <c r="J36"/>
  <c r="AY99" i="1"/>
  <c r="J35" i="6"/>
  <c r="AX99" i="1"/>
  <c r="BI161" i="6"/>
  <c r="BH161"/>
  <c r="BG161"/>
  <c r="BE161"/>
  <c r="BK161"/>
  <c r="J161"/>
  <c r="BF161" s="1"/>
  <c r="BI160"/>
  <c r="BH160"/>
  <c r="BG160"/>
  <c r="BE160"/>
  <c r="BK160"/>
  <c r="J160" s="1"/>
  <c r="BF160" s="1"/>
  <c r="BI159"/>
  <c r="BH159"/>
  <c r="BG159"/>
  <c r="BE159"/>
  <c r="BK159"/>
  <c r="J159" s="1"/>
  <c r="BF159" s="1"/>
  <c r="BI158"/>
  <c r="BH158"/>
  <c r="BG158"/>
  <c r="BE158"/>
  <c r="BK158"/>
  <c r="J158"/>
  <c r="BF158"/>
  <c r="BI157"/>
  <c r="BH157"/>
  <c r="BG157"/>
  <c r="BE157"/>
  <c r="BK157"/>
  <c r="J157"/>
  <c r="BF157" s="1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T150" s="1"/>
  <c r="R151"/>
  <c r="R150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T144"/>
  <c r="R145"/>
  <c r="R144"/>
  <c r="P145"/>
  <c r="P144" s="1"/>
  <c r="BI143"/>
  <c r="BH143"/>
  <c r="BG143"/>
  <c r="BE143"/>
  <c r="T143"/>
  <c r="T142" s="1"/>
  <c r="R143"/>
  <c r="R142" s="1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89" s="1"/>
  <c r="E7"/>
  <c r="E85" s="1"/>
  <c r="J37" i="5"/>
  <c r="J36"/>
  <c r="AY98" i="1"/>
  <c r="J35" i="5"/>
  <c r="AX98" i="1"/>
  <c r="BI148" i="5"/>
  <c r="BH148"/>
  <c r="BG148"/>
  <c r="BE148"/>
  <c r="BK148"/>
  <c r="J148"/>
  <c r="BF148" s="1"/>
  <c r="BI147"/>
  <c r="BH147"/>
  <c r="BG147"/>
  <c r="BE147"/>
  <c r="BK147"/>
  <c r="J147" s="1"/>
  <c r="BF147" s="1"/>
  <c r="BI146"/>
  <c r="BH146"/>
  <c r="BG146"/>
  <c r="BE146"/>
  <c r="BK146"/>
  <c r="J146" s="1"/>
  <c r="BF146" s="1"/>
  <c r="BI145"/>
  <c r="BH145"/>
  <c r="BG145"/>
  <c r="BE145"/>
  <c r="BK145"/>
  <c r="J145"/>
  <c r="BF145"/>
  <c r="BI144"/>
  <c r="BH144"/>
  <c r="BG144"/>
  <c r="BE144"/>
  <c r="BK144"/>
  <c r="J144"/>
  <c r="BF144"/>
  <c r="BI142"/>
  <c r="BH142"/>
  <c r="BG142"/>
  <c r="BE142"/>
  <c r="T142"/>
  <c r="T141"/>
  <c r="T140"/>
  <c r="R142"/>
  <c r="R141" s="1"/>
  <c r="R140" s="1"/>
  <c r="P142"/>
  <c r="P141"/>
  <c r="P140"/>
  <c r="BI139"/>
  <c r="BH139"/>
  <c r="BG139"/>
  <c r="BE139"/>
  <c r="T139"/>
  <c r="T138"/>
  <c r="R139"/>
  <c r="R138" s="1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 s="1"/>
  <c r="E7"/>
  <c r="E112"/>
  <c r="T246" i="4"/>
  <c r="J37"/>
  <c r="J36"/>
  <c r="AY97" i="1" s="1"/>
  <c r="J35" i="4"/>
  <c r="AX97" i="1"/>
  <c r="BI254" i="4"/>
  <c r="BH254"/>
  <c r="BG254"/>
  <c r="BE254"/>
  <c r="BK254"/>
  <c r="J254"/>
  <c r="BF254"/>
  <c r="BI253"/>
  <c r="BH253"/>
  <c r="BG253"/>
  <c r="BE253"/>
  <c r="BK253"/>
  <c r="J253"/>
  <c r="BF253" s="1"/>
  <c r="BI252"/>
  <c r="BH252"/>
  <c r="BG252"/>
  <c r="BE252"/>
  <c r="BK252"/>
  <c r="J252" s="1"/>
  <c r="BF252" s="1"/>
  <c r="BI251"/>
  <c r="BH251"/>
  <c r="BG251"/>
  <c r="BE251"/>
  <c r="BK251"/>
  <c r="J251" s="1"/>
  <c r="BF251" s="1"/>
  <c r="BI250"/>
  <c r="BH250"/>
  <c r="BG250"/>
  <c r="BE250"/>
  <c r="BK250"/>
  <c r="J250" s="1"/>
  <c r="BF250" s="1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T238" s="1"/>
  <c r="R239"/>
  <c r="R238"/>
  <c r="P239"/>
  <c r="P238" s="1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/>
  <c r="R139"/>
  <c r="R138" s="1"/>
  <c r="P139"/>
  <c r="P138" s="1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119" s="1"/>
  <c r="J131" i="3"/>
  <c r="J37"/>
  <c r="J36"/>
  <c r="AY96" i="1" s="1"/>
  <c r="J35" i="3"/>
  <c r="AX96" i="1"/>
  <c r="BI260" i="3"/>
  <c r="BH260"/>
  <c r="BG260"/>
  <c r="BE260"/>
  <c r="BK260"/>
  <c r="J260"/>
  <c r="BF260"/>
  <c r="BI259"/>
  <c r="BH259"/>
  <c r="BG259"/>
  <c r="BE259"/>
  <c r="BK259"/>
  <c r="J259"/>
  <c r="BF259"/>
  <c r="BI258"/>
  <c r="BH258"/>
  <c r="BG258"/>
  <c r="BE258"/>
  <c r="BK258"/>
  <c r="J258"/>
  <c r="BF258"/>
  <c r="BI257"/>
  <c r="BH257"/>
  <c r="BG257"/>
  <c r="BE257"/>
  <c r="BK257"/>
  <c r="J257"/>
  <c r="BF257" s="1"/>
  <c r="BI256"/>
  <c r="BH256"/>
  <c r="BG256"/>
  <c r="BE256"/>
  <c r="BK256"/>
  <c r="J256" s="1"/>
  <c r="BF256" s="1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T249"/>
  <c r="R250"/>
  <c r="R249" s="1"/>
  <c r="P250"/>
  <c r="P249"/>
  <c r="BI248"/>
  <c r="BH248"/>
  <c r="BG248"/>
  <c r="BE248"/>
  <c r="T248"/>
  <c r="T247" s="1"/>
  <c r="T246" s="1"/>
  <c r="R248"/>
  <c r="R247"/>
  <c r="P248"/>
  <c r="P247" s="1"/>
  <c r="P246" s="1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T204"/>
  <c r="R205"/>
  <c r="R204"/>
  <c r="P205"/>
  <c r="P204" s="1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97"/>
  <c r="J127"/>
  <c r="J126"/>
  <c r="F126"/>
  <c r="F124"/>
  <c r="E122"/>
  <c r="J92"/>
  <c r="J91"/>
  <c r="F91"/>
  <c r="F89"/>
  <c r="E87"/>
  <c r="J18"/>
  <c r="E18"/>
  <c r="F92" s="1"/>
  <c r="J17"/>
  <c r="J12"/>
  <c r="J89" s="1"/>
  <c r="E7"/>
  <c r="E85"/>
  <c r="J204" i="2"/>
  <c r="J37"/>
  <c r="J36"/>
  <c r="AY95" i="1"/>
  <c r="J35" i="2"/>
  <c r="AX95" i="1"/>
  <c r="BI223" i="2"/>
  <c r="BH223"/>
  <c r="BG223"/>
  <c r="BE223"/>
  <c r="BK223"/>
  <c r="J223"/>
  <c r="BF223" s="1"/>
  <c r="BI222"/>
  <c r="BH222"/>
  <c r="BG222"/>
  <c r="BE222"/>
  <c r="BK222"/>
  <c r="J222" s="1"/>
  <c r="BF222" s="1"/>
  <c r="BI221"/>
  <c r="BH221"/>
  <c r="BG221"/>
  <c r="BE221"/>
  <c r="BK221"/>
  <c r="J221"/>
  <c r="BF221"/>
  <c r="BI220"/>
  <c r="BH220"/>
  <c r="BG220"/>
  <c r="BE220"/>
  <c r="BK220"/>
  <c r="J220"/>
  <c r="BF220"/>
  <c r="BI219"/>
  <c r="BH219"/>
  <c r="BG219"/>
  <c r="BE219"/>
  <c r="BK219"/>
  <c r="J219"/>
  <c r="BF219" s="1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J1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 s="1"/>
  <c r="J17"/>
  <c r="J12"/>
  <c r="J89" s="1"/>
  <c r="E7"/>
  <c r="E117"/>
  <c r="L90" i="1"/>
  <c r="AM90"/>
  <c r="AM89"/>
  <c r="L89"/>
  <c r="AM87"/>
  <c r="L87"/>
  <c r="L85"/>
  <c r="L84"/>
  <c r="J190" i="2"/>
  <c r="BK142"/>
  <c r="BK164"/>
  <c r="J147"/>
  <c r="J141"/>
  <c r="BK131"/>
  <c r="J202"/>
  <c r="J161"/>
  <c r="BK182"/>
  <c r="J200"/>
  <c r="J188"/>
  <c r="J208"/>
  <c r="BK185"/>
  <c r="BK217"/>
  <c r="BK178"/>
  <c r="J180"/>
  <c r="J229" i="3"/>
  <c r="J214"/>
  <c r="J233"/>
  <c r="J151"/>
  <c r="BK234"/>
  <c r="BK193"/>
  <c r="BK248"/>
  <c r="J171"/>
  <c r="BK227"/>
  <c r="J191"/>
  <c r="BK157"/>
  <c r="J225"/>
  <c r="J194"/>
  <c r="J172"/>
  <c r="J138"/>
  <c r="J227"/>
  <c r="J156"/>
  <c r="BK200"/>
  <c r="J147"/>
  <c r="J209"/>
  <c r="BK170"/>
  <c r="BK179"/>
  <c r="J154"/>
  <c r="BK243"/>
  <c r="J175" i="4"/>
  <c r="J221"/>
  <c r="BK185"/>
  <c r="J158"/>
  <c r="J153"/>
  <c r="J212"/>
  <c r="J247"/>
  <c r="J228"/>
  <c r="BK176"/>
  <c r="BK221"/>
  <c r="BK182"/>
  <c r="BK153"/>
  <c r="J182"/>
  <c r="BK152"/>
  <c r="BK133"/>
  <c r="BK149"/>
  <c r="BK226"/>
  <c r="BK193"/>
  <c r="BK145"/>
  <c r="J214"/>
  <c r="BK202" i="2"/>
  <c r="J212"/>
  <c r="BK173"/>
  <c r="BK148"/>
  <c r="J178"/>
  <c r="BK132"/>
  <c r="J140"/>
  <c r="J191"/>
  <c r="BK197"/>
  <c r="BK171"/>
  <c r="BK216"/>
  <c r="J189"/>
  <c r="BK160"/>
  <c r="BK183"/>
  <c r="BK213"/>
  <c r="J131"/>
  <c r="J150"/>
  <c r="J211" i="3"/>
  <c r="BK134"/>
  <c r="BK133"/>
  <c r="BK212"/>
  <c r="BK174"/>
  <c r="BK237"/>
  <c r="J161"/>
  <c r="J217"/>
  <c r="BK183"/>
  <c r="J239"/>
  <c r="BK216"/>
  <c r="J182"/>
  <c r="BK242" i="4"/>
  <c r="BK171"/>
  <c r="BK215"/>
  <c r="J190"/>
  <c r="BK228"/>
  <c r="BK218"/>
  <c r="BK143"/>
  <c r="J224"/>
  <c r="BK172"/>
  <c r="BK200"/>
  <c r="BK155"/>
  <c r="J237"/>
  <c r="J186"/>
  <c r="J139"/>
  <c r="BK162"/>
  <c r="J229"/>
  <c r="BK194"/>
  <c r="BK181"/>
  <c r="BK142"/>
  <c r="BK146"/>
  <c r="BK156"/>
  <c r="J134" i="5"/>
  <c r="J132"/>
  <c r="BK135"/>
  <c r="BK125"/>
  <c r="BK134" i="6"/>
  <c r="J148"/>
  <c r="BK128"/>
  <c r="J129"/>
  <c r="BK139"/>
  <c r="J206" i="2"/>
  <c r="J173"/>
  <c r="BK210"/>
  <c r="BK159"/>
  <c r="J133"/>
  <c r="BK176"/>
  <c r="BK135"/>
  <c r="BK145"/>
  <c r="J169"/>
  <c r="J198"/>
  <c r="J162"/>
  <c r="J197"/>
  <c r="BK163"/>
  <c r="J192"/>
  <c r="J151"/>
  <c r="BK208"/>
  <c r="J165"/>
  <c r="J242" i="3"/>
  <c r="J179"/>
  <c r="BK214"/>
  <c r="BK176"/>
  <c r="J241"/>
  <c r="BK194"/>
  <c r="BK135"/>
  <c r="BK221"/>
  <c r="J164"/>
  <c r="BK218"/>
  <c r="BK196"/>
  <c r="J158"/>
  <c r="BK210"/>
  <c r="J141"/>
  <c r="BK192"/>
  <c r="J144"/>
  <c r="J208"/>
  <c r="BK173" i="4"/>
  <c r="J233"/>
  <c r="J154"/>
  <c r="J194"/>
  <c r="BK231"/>
  <c r="J206"/>
  <c r="BK232"/>
  <c r="J215"/>
  <c r="BK157"/>
  <c r="BK230"/>
  <c r="J179"/>
  <c r="J146"/>
  <c r="J185"/>
  <c r="BK136"/>
  <c r="BK195"/>
  <c r="BK166"/>
  <c r="BK202"/>
  <c r="J148"/>
  <c r="BK205"/>
  <c r="BK126" i="5"/>
  <c r="J135"/>
  <c r="J127"/>
  <c r="BK149" i="6"/>
  <c r="J135"/>
  <c r="J132"/>
  <c r="J153"/>
  <c r="BK140"/>
  <c r="BK136"/>
  <c r="J217" i="2"/>
  <c r="J207"/>
  <c r="BK187"/>
  <c r="J143"/>
  <c r="J134"/>
  <c r="J193"/>
  <c r="BK162"/>
  <c r="J231" i="3"/>
  <c r="BK154"/>
  <c r="BK188"/>
  <c r="BK159"/>
  <c r="BK220"/>
  <c r="BK139"/>
  <c r="J230"/>
  <c r="J245"/>
  <c r="BK198"/>
  <c r="BK165"/>
  <c r="J234"/>
  <c r="J199"/>
  <c r="BK161"/>
  <c r="BK144"/>
  <c r="BK239"/>
  <c r="J148"/>
  <c r="BK223"/>
  <c r="J193"/>
  <c r="BK172"/>
  <c r="J248"/>
  <c r="BK171"/>
  <c r="J162"/>
  <c r="J174"/>
  <c r="J244"/>
  <c r="J172" i="4"/>
  <c r="J208"/>
  <c r="BK186"/>
  <c r="BK163"/>
  <c r="BK216"/>
  <c r="J248"/>
  <c r="J191"/>
  <c r="J140" i="6"/>
  <c r="J203" i="2"/>
  <c r="BK167"/>
  <c r="BK181"/>
  <c r="J135"/>
  <c r="BK153"/>
  <c r="BK195"/>
  <c r="J138"/>
  <c r="J179"/>
  <c r="J130"/>
  <c r="BK165"/>
  <c r="J213"/>
  <c r="J171"/>
  <c r="BK143"/>
  <c r="BK189"/>
  <c r="J148"/>
  <c r="BK180"/>
  <c r="BK186"/>
  <c r="J253" i="3"/>
  <c r="J218"/>
  <c r="BK143"/>
  <c r="J184"/>
  <c r="J236"/>
  <c r="BK209"/>
  <c r="J145"/>
  <c r="J177"/>
  <c r="BK232"/>
  <c r="J168"/>
  <c r="BK238"/>
  <c r="BK215"/>
  <c r="J180"/>
  <c r="J149"/>
  <c r="BK229"/>
  <c r="BK158"/>
  <c r="BK226"/>
  <c r="J187"/>
  <c r="J250"/>
  <c r="BK197"/>
  <c r="J163"/>
  <c r="J176"/>
  <c r="BK153"/>
  <c r="J216"/>
  <c r="BK197" i="4"/>
  <c r="J162"/>
  <c r="J234"/>
  <c r="BK180"/>
  <c r="BK243"/>
  <c r="J155"/>
  <c r="J200"/>
  <c r="BK229"/>
  <c r="J188"/>
  <c r="BK223"/>
  <c r="J197"/>
  <c r="J231"/>
  <c r="J178"/>
  <c r="BK147"/>
  <c r="BK209"/>
  <c r="BK158"/>
  <c r="J209"/>
  <c r="J173"/>
  <c r="BK227"/>
  <c r="BK177"/>
  <c r="BK209" i="2"/>
  <c r="BK150"/>
  <c r="BK140"/>
  <c r="BK155"/>
  <c r="J209"/>
  <c r="BK250" i="3"/>
  <c r="J215"/>
  <c r="BK253"/>
  <c r="BK180"/>
  <c r="BK233"/>
  <c r="BK184"/>
  <c r="J134"/>
  <c r="BK181"/>
  <c r="J254"/>
  <c r="J190"/>
  <c r="J139"/>
  <c r="BK224"/>
  <c r="BK190"/>
  <c r="J153"/>
  <c r="J238"/>
  <c r="BK160"/>
  <c r="BK205"/>
  <c r="J166"/>
  <c r="J142"/>
  <c r="J202"/>
  <c r="J189"/>
  <c r="BK155"/>
  <c r="J135"/>
  <c r="BK248" i="4"/>
  <c r="J176"/>
  <c r="BK237"/>
  <c r="J196"/>
  <c r="J245"/>
  <c r="J192"/>
  <c r="BK234"/>
  <c r="BK245"/>
  <c r="BK207"/>
  <c r="J159"/>
  <c r="BK214"/>
  <c r="BK151"/>
  <c r="BK220"/>
  <c r="BK148"/>
  <c r="J218"/>
  <c r="BK224"/>
  <c r="J189"/>
  <c r="J230"/>
  <c r="J147"/>
  <c r="J134"/>
  <c r="BK139" i="5"/>
  <c r="BK134"/>
  <c r="J126"/>
  <c r="BK142"/>
  <c r="BK154" i="6"/>
  <c r="BK138"/>
  <c r="BK143"/>
  <c r="BK151"/>
  <c r="BK129"/>
  <c r="BK201" i="2"/>
  <c r="J211"/>
  <c r="BK157"/>
  <c r="BK138"/>
  <c r="J166"/>
  <c r="BK134"/>
  <c r="BK172"/>
  <c r="J139"/>
  <c r="J158"/>
  <c r="BK158"/>
  <c r="BK194"/>
  <c r="BK170"/>
  <c r="J196"/>
  <c r="BK175"/>
  <c r="J216"/>
  <c r="BK203"/>
  <c r="J144"/>
  <c r="BK141"/>
  <c r="J195"/>
  <c r="BK188"/>
  <c r="J132"/>
  <c r="J219" i="3"/>
  <c r="BK156"/>
  <c r="J210"/>
  <c r="BK140"/>
  <c r="BK230"/>
  <c r="BK191"/>
  <c r="BK201"/>
  <c r="BK252"/>
  <c r="BK203"/>
  <c r="BK182"/>
  <c r="BK148"/>
  <c r="J203"/>
  <c r="BK175"/>
  <c r="J152"/>
  <c r="BK254"/>
  <c r="J200"/>
  <c r="BK242"/>
  <c r="BK208"/>
  <c r="BK173"/>
  <c r="BK145"/>
  <c r="J181"/>
  <c r="BK178"/>
  <c r="J165"/>
  <c r="J185"/>
  <c r="BK163"/>
  <c r="BK138"/>
  <c r="J227" i="4"/>
  <c r="BK247"/>
  <c r="BK204"/>
  <c r="J167"/>
  <c r="BK239"/>
  <c r="J151"/>
  <c r="BK179"/>
  <c r="BK236"/>
  <c r="J223"/>
  <c r="J156"/>
  <c r="J217"/>
  <c r="J166"/>
  <c r="J136"/>
  <c r="J184"/>
  <c r="J157"/>
  <c r="BK203"/>
  <c r="J243"/>
  <c r="J220"/>
  <c r="BK192"/>
  <c r="BK164"/>
  <c r="J225"/>
  <c r="J174"/>
  <c r="BK161"/>
  <c r="J195"/>
  <c r="BK132" i="5"/>
  <c r="BK128"/>
  <c r="J133"/>
  <c r="J142"/>
  <c r="J134" i="6"/>
  <c r="J133"/>
  <c r="J131"/>
  <c r="J130"/>
  <c r="BK131"/>
  <c r="J137"/>
  <c r="BK196" i="2"/>
  <c r="BK166"/>
  <c r="BK179"/>
  <c r="BK133"/>
  <c r="BK151"/>
  <c r="BK184"/>
  <c r="J215"/>
  <c r="J170"/>
  <c r="BK211"/>
  <c r="J155"/>
  <c r="BK174"/>
  <c r="J145"/>
  <c r="J226" i="3"/>
  <c r="J140"/>
  <c r="BK147"/>
  <c r="BK199"/>
  <c r="BK236"/>
  <c r="J143"/>
  <c r="BK152"/>
  <c r="J173"/>
  <c r="BK137"/>
  <c r="BK162"/>
  <c r="BK219"/>
  <c r="BK168"/>
  <c r="BK166"/>
  <c r="J187" i="4"/>
  <c r="BK244"/>
  <c r="J205"/>
  <c r="J132"/>
  <c r="J181"/>
  <c r="BK199"/>
  <c r="J239"/>
  <c r="BK160"/>
  <c r="J199"/>
  <c r="J152"/>
  <c r="J177"/>
  <c r="J137"/>
  <c r="J180"/>
  <c r="J203"/>
  <c r="BK206"/>
  <c r="J165"/>
  <c r="BK130" i="5"/>
  <c r="J136"/>
  <c r="J143" i="6"/>
  <c r="BK145"/>
  <c r="J154"/>
  <c r="J183" i="3"/>
  <c r="BK187"/>
  <c r="BK164"/>
  <c r="J133"/>
  <c r="BK188" i="4"/>
  <c r="BK165"/>
  <c r="J207"/>
  <c r="BK168"/>
  <c r="BK174"/>
  <c r="J244"/>
  <c r="BK144"/>
  <c r="BK219"/>
  <c r="BK154"/>
  <c r="J216"/>
  <c r="BK190"/>
  <c r="BK137"/>
  <c r="J202"/>
  <c r="BK170"/>
  <c r="BK211"/>
  <c r="BK169"/>
  <c r="J235"/>
  <c r="J171"/>
  <c r="J201"/>
  <c r="BK139"/>
  <c r="J210"/>
  <c r="J168"/>
  <c r="J131" i="5"/>
  <c r="BK127"/>
  <c r="J129"/>
  <c r="BK133" i="6"/>
  <c r="J151"/>
  <c r="J155"/>
  <c r="J141"/>
  <c r="J136"/>
  <c r="BK207" i="2"/>
  <c r="BK147"/>
  <c r="J172"/>
  <c r="BK152"/>
  <c r="J199"/>
  <c r="J163"/>
  <c r="J184"/>
  <c r="J194"/>
  <c r="BK149"/>
  <c r="J174"/>
  <c r="BK212"/>
  <c r="BK190"/>
  <c r="J142"/>
  <c r="J182"/>
  <c r="BK130"/>
  <c r="J183"/>
  <c r="J176"/>
  <c r="BK245" i="3"/>
  <c r="J175"/>
  <c r="J224"/>
  <c r="BK142"/>
  <c r="BK222"/>
  <c r="J167"/>
  <c r="BK225"/>
  <c r="BK136"/>
  <c r="J222"/>
  <c r="BK167"/>
  <c r="J235"/>
  <c r="J197"/>
  <c r="J159"/>
  <c r="J136"/>
  <c r="J196"/>
  <c r="J237"/>
  <c r="J198"/>
  <c r="J170"/>
  <c r="J232"/>
  <c r="BK189"/>
  <c r="J146"/>
  <c r="BK169"/>
  <c r="J150"/>
  <c r="J212"/>
  <c r="BK184" i="4"/>
  <c r="J236"/>
  <c r="J198"/>
  <c r="J133"/>
  <c r="BK235"/>
  <c r="BK196"/>
  <c r="J232"/>
  <c r="BK201"/>
  <c r="J242"/>
  <c r="BK210"/>
  <c r="J226"/>
  <c r="BK175"/>
  <c r="BK189"/>
  <c r="BK233"/>
  <c r="BK191"/>
  <c r="BK132"/>
  <c r="J211"/>
  <c r="J145"/>
  <c r="J149"/>
  <c r="BK208"/>
  <c r="BK159"/>
  <c r="J139" i="5"/>
  <c r="J128"/>
  <c r="J130"/>
  <c r="BK131"/>
  <c r="J139" i="6"/>
  <c r="BK153"/>
  <c r="BK137"/>
  <c r="J145"/>
  <c r="BK132"/>
  <c r="BK200" i="2"/>
  <c r="BK144"/>
  <c r="J201"/>
  <c r="J154"/>
  <c r="BK198"/>
  <c r="BK161"/>
  <c r="BK199"/>
  <c r="BK169"/>
  <c r="BK193"/>
  <c r="BK139"/>
  <c r="J187"/>
  <c r="J149"/>
  <c r="J164"/>
  <c r="J186"/>
  <c r="J152"/>
  <c r="J210"/>
  <c r="J185"/>
  <c r="BK244" i="3"/>
  <c r="BK195"/>
  <c r="J243"/>
  <c r="BK177"/>
  <c r="J252"/>
  <c r="BK217"/>
  <c r="J137"/>
  <c r="BK211"/>
  <c r="J155"/>
  <c r="J192"/>
  <c r="BK151"/>
  <c r="BK231"/>
  <c r="BK202"/>
  <c r="J178"/>
  <c r="J157"/>
  <c r="J201"/>
  <c r="J221"/>
  <c r="J188"/>
  <c r="J160"/>
  <c r="J205"/>
  <c r="BK141"/>
  <c r="BK222" i="4"/>
  <c r="J161"/>
  <c r="J219"/>
  <c r="J164"/>
  <c r="J169"/>
  <c r="BK217"/>
  <c r="BK134"/>
  <c r="BK225"/>
  <c r="J163"/>
  <c r="BK198"/>
  <c r="J135"/>
  <c r="BK212"/>
  <c r="J142"/>
  <c r="J144"/>
  <c r="J204"/>
  <c r="BK135"/>
  <c r="BK178"/>
  <c r="J160"/>
  <c r="BK187"/>
  <c r="J125" i="5"/>
  <c r="J137"/>
  <c r="J149" i="6"/>
  <c r="BK135"/>
  <c r="BK155"/>
  <c r="BK148"/>
  <c r="J181" i="2"/>
  <c r="BK192"/>
  <c r="J156"/>
  <c r="AS94" i="1"/>
  <c r="J153" i="2"/>
  <c r="J167"/>
  <c r="BK206"/>
  <c r="J175"/>
  <c r="BK156"/>
  <c r="BK191"/>
  <c r="BK154"/>
  <c r="J157"/>
  <c r="BK215"/>
  <c r="J159"/>
  <c r="J160"/>
  <c r="J223" i="3"/>
  <c r="BK150"/>
  <c r="BK185"/>
  <c r="BK149"/>
  <c r="BK235"/>
  <c r="J195"/>
  <c r="J169"/>
  <c r="BK241"/>
  <c r="BK146"/>
  <c r="J220"/>
  <c r="BK167" i="4"/>
  <c r="J222"/>
  <c r="J170"/>
  <c r="J143"/>
  <c r="J193"/>
  <c r="BK129" i="5"/>
  <c r="BK133"/>
  <c r="BK137"/>
  <c r="BK136"/>
  <c r="J138" i="6"/>
  <c r="BK141"/>
  <c r="BK130"/>
  <c r="J128"/>
  <c r="R246" i="3" l="1"/>
  <c r="P129" i="2"/>
  <c r="P128" s="1"/>
  <c r="R137"/>
  <c r="BK168"/>
  <c r="J168" s="1"/>
  <c r="J102" s="1"/>
  <c r="P205"/>
  <c r="T132" i="3"/>
  <c r="T213"/>
  <c r="T240"/>
  <c r="BK251"/>
  <c r="J251"/>
  <c r="J109" s="1"/>
  <c r="T131" i="4"/>
  <c r="T130" s="1"/>
  <c r="BK141"/>
  <c r="R141"/>
  <c r="T183"/>
  <c r="P241"/>
  <c r="P240" s="1"/>
  <c r="R241"/>
  <c r="R240" s="1"/>
  <c r="BK246"/>
  <c r="J246"/>
  <c r="J108" s="1"/>
  <c r="T137" i="2"/>
  <c r="R177"/>
  <c r="BK214"/>
  <c r="J214" s="1"/>
  <c r="J106" s="1"/>
  <c r="BK150" i="4"/>
  <c r="J150" s="1"/>
  <c r="J102" s="1"/>
  <c r="BK124" i="5"/>
  <c r="J124" s="1"/>
  <c r="J98" s="1"/>
  <c r="R146" i="2"/>
  <c r="P132" i="3"/>
  <c r="BK213"/>
  <c r="J213" s="1"/>
  <c r="J103" s="1"/>
  <c r="R240"/>
  <c r="P251"/>
  <c r="P131" i="4"/>
  <c r="P130" s="1"/>
  <c r="BK183"/>
  <c r="J183" s="1"/>
  <c r="J103" s="1"/>
  <c r="R213"/>
  <c r="BK249"/>
  <c r="J249" s="1"/>
  <c r="J109" s="1"/>
  <c r="BK129" i="2"/>
  <c r="J129"/>
  <c r="J98" s="1"/>
  <c r="T146"/>
  <c r="BK205"/>
  <c r="J205" s="1"/>
  <c r="J105" s="1"/>
  <c r="P214"/>
  <c r="BK143" i="5"/>
  <c r="J143" s="1"/>
  <c r="J102" s="1"/>
  <c r="R129" i="2"/>
  <c r="R128" s="1"/>
  <c r="P168"/>
  <c r="P213" i="3"/>
  <c r="P150" i="4"/>
  <c r="BK213"/>
  <c r="J213" s="1"/>
  <c r="J104" s="1"/>
  <c r="T124" i="5"/>
  <c r="T123" s="1"/>
  <c r="T122" s="1"/>
  <c r="BK127" i="6"/>
  <c r="T129" i="2"/>
  <c r="T128" s="1"/>
  <c r="BK177"/>
  <c r="J177" s="1"/>
  <c r="J103" s="1"/>
  <c r="T214"/>
  <c r="R186" i="3"/>
  <c r="T207"/>
  <c r="BK240"/>
  <c r="J240" s="1"/>
  <c r="J105" s="1"/>
  <c r="T251"/>
  <c r="R127" i="6"/>
  <c r="R126" s="1"/>
  <c r="BK152"/>
  <c r="J152" s="1"/>
  <c r="J104" s="1"/>
  <c r="BK137" i="2"/>
  <c r="P177"/>
  <c r="BK218"/>
  <c r="J218"/>
  <c r="J107" s="1"/>
  <c r="R132" i="3"/>
  <c r="BK207"/>
  <c r="BK206" s="1"/>
  <c r="BK228"/>
  <c r="J228" s="1"/>
  <c r="J104" s="1"/>
  <c r="BK255"/>
  <c r="J255" s="1"/>
  <c r="J110" s="1"/>
  <c r="R150" i="4"/>
  <c r="R124" i="5"/>
  <c r="R123" s="1"/>
  <c r="R122" s="1"/>
  <c r="P147" i="6"/>
  <c r="P146"/>
  <c r="P137" i="2"/>
  <c r="T177"/>
  <c r="R214"/>
  <c r="P186" i="3"/>
  <c r="R213"/>
  <c r="P240"/>
  <c r="R251"/>
  <c r="R131" i="4"/>
  <c r="R130" s="1"/>
  <c r="P141"/>
  <c r="T141"/>
  <c r="R183"/>
  <c r="P246"/>
  <c r="P152" i="6"/>
  <c r="P146" i="2"/>
  <c r="R168"/>
  <c r="R205"/>
  <c r="T186" i="3"/>
  <c r="P207"/>
  <c r="T228"/>
  <c r="BK131" i="4"/>
  <c r="J131" s="1"/>
  <c r="J98" s="1"/>
  <c r="P183"/>
  <c r="P213"/>
  <c r="BK241"/>
  <c r="BK240" s="1"/>
  <c r="J240" s="1"/>
  <c r="J106" s="1"/>
  <c r="P124" i="5"/>
  <c r="P123" s="1"/>
  <c r="P122" s="1"/>
  <c r="AU98" i="1" s="1"/>
  <c r="T127" i="6"/>
  <c r="T126" s="1"/>
  <c r="T125" s="1"/>
  <c r="T147"/>
  <c r="T146" s="1"/>
  <c r="T152"/>
  <c r="BK146" i="2"/>
  <c r="J146" s="1"/>
  <c r="J101" s="1"/>
  <c r="T168"/>
  <c r="T205"/>
  <c r="BK186" i="3"/>
  <c r="J186" s="1"/>
  <c r="J99" s="1"/>
  <c r="R207"/>
  <c r="R206" s="1"/>
  <c r="R228"/>
  <c r="T150" i="4"/>
  <c r="T140" s="1"/>
  <c r="T241"/>
  <c r="T240"/>
  <c r="R246"/>
  <c r="BK147" i="6"/>
  <c r="J147" s="1"/>
  <c r="J102" s="1"/>
  <c r="BK156"/>
  <c r="J156"/>
  <c r="J105" s="1"/>
  <c r="BK132" i="3"/>
  <c r="J132" s="1"/>
  <c r="J98" s="1"/>
  <c r="P228"/>
  <c r="T213" i="4"/>
  <c r="P127" i="6"/>
  <c r="P126" s="1"/>
  <c r="P125" s="1"/>
  <c r="AU99" i="1" s="1"/>
  <c r="R147" i="6"/>
  <c r="R146"/>
  <c r="R152"/>
  <c r="BK138" i="4"/>
  <c r="J138" s="1"/>
  <c r="J99" s="1"/>
  <c r="BK141" i="5"/>
  <c r="J141"/>
  <c r="J101" s="1"/>
  <c r="BK247" i="3"/>
  <c r="BK246" s="1"/>
  <c r="J246" s="1"/>
  <c r="J106" s="1"/>
  <c r="BK144" i="6"/>
  <c r="J144" s="1"/>
  <c r="J100" s="1"/>
  <c r="BK138" i="5"/>
  <c r="J138" s="1"/>
  <c r="J99" s="1"/>
  <c r="BK249" i="3"/>
  <c r="J249" s="1"/>
  <c r="J108" s="1"/>
  <c r="BK142" i="6"/>
  <c r="J142" s="1"/>
  <c r="J99" s="1"/>
  <c r="BK150"/>
  <c r="J150" s="1"/>
  <c r="J103" s="1"/>
  <c r="BK204" i="3"/>
  <c r="J204" s="1"/>
  <c r="J100" s="1"/>
  <c r="BK238" i="4"/>
  <c r="J238" s="1"/>
  <c r="J105" s="1"/>
  <c r="BK123" i="5"/>
  <c r="J123" s="1"/>
  <c r="J97" s="1"/>
  <c r="E115" i="6"/>
  <c r="F122"/>
  <c r="BF133"/>
  <c r="BF135"/>
  <c r="BF153"/>
  <c r="BF131"/>
  <c r="BF132"/>
  <c r="BF138"/>
  <c r="BF141"/>
  <c r="BF148"/>
  <c r="BF155"/>
  <c r="J119"/>
  <c r="BF145"/>
  <c r="BF134"/>
  <c r="BF137"/>
  <c r="BF139"/>
  <c r="BF143"/>
  <c r="BF149"/>
  <c r="BF154"/>
  <c r="BF129"/>
  <c r="BF130"/>
  <c r="BF151"/>
  <c r="BF128"/>
  <c r="BF136"/>
  <c r="BF140"/>
  <c r="J141" i="4"/>
  <c r="J101" s="1"/>
  <c r="J241"/>
  <c r="J107" s="1"/>
  <c r="BF126" i="5"/>
  <c r="BF129"/>
  <c r="BF131"/>
  <c r="BF132"/>
  <c r="BK130" i="4"/>
  <c r="J130" s="1"/>
  <c r="J97" s="1"/>
  <c r="J116" i="5"/>
  <c r="BF130"/>
  <c r="BF134"/>
  <c r="BF125"/>
  <c r="BF139"/>
  <c r="E85"/>
  <c r="BF142"/>
  <c r="BF137"/>
  <c r="F119"/>
  <c r="BF127"/>
  <c r="BF133"/>
  <c r="BF128"/>
  <c r="BF136"/>
  <c r="BF135"/>
  <c r="BF164" i="4"/>
  <c r="BF173"/>
  <c r="BF179"/>
  <c r="BF189"/>
  <c r="BF196"/>
  <c r="BF202"/>
  <c r="BF206"/>
  <c r="J207" i="3"/>
  <c r="J102"/>
  <c r="J247"/>
  <c r="J107" s="1"/>
  <c r="J123" i="4"/>
  <c r="BF135"/>
  <c r="BF136"/>
  <c r="BF144"/>
  <c r="BF162"/>
  <c r="BF153"/>
  <c r="BF155"/>
  <c r="BF158"/>
  <c r="BF175"/>
  <c r="BF181"/>
  <c r="BF186"/>
  <c r="BF187"/>
  <c r="BF190"/>
  <c r="BF192"/>
  <c r="BF204"/>
  <c r="BF216"/>
  <c r="BF235"/>
  <c r="BF236"/>
  <c r="BF247"/>
  <c r="BF143"/>
  <c r="BF146"/>
  <c r="BF148"/>
  <c r="BF176"/>
  <c r="BF177"/>
  <c r="BF205"/>
  <c r="BF211"/>
  <c r="BF215"/>
  <c r="BF218"/>
  <c r="BF239"/>
  <c r="BF132"/>
  <c r="BF160"/>
  <c r="BF197"/>
  <c r="BF212"/>
  <c r="BF234"/>
  <c r="BF243"/>
  <c r="F126"/>
  <c r="BF134"/>
  <c r="BF172"/>
  <c r="BF232"/>
  <c r="BF242"/>
  <c r="BF244"/>
  <c r="BF133"/>
  <c r="BF161"/>
  <c r="BF184"/>
  <c r="BF193"/>
  <c r="BF208"/>
  <c r="BF219"/>
  <c r="BF220"/>
  <c r="BF224"/>
  <c r="BF226"/>
  <c r="BF227"/>
  <c r="BF230"/>
  <c r="BF145"/>
  <c r="BF152"/>
  <c r="BF169"/>
  <c r="BF174"/>
  <c r="BF199"/>
  <c r="BF203"/>
  <c r="BF233"/>
  <c r="E85"/>
  <c r="BF137"/>
  <c r="BF180"/>
  <c r="BF185"/>
  <c r="BF207"/>
  <c r="BF214"/>
  <c r="BF237"/>
  <c r="BF139"/>
  <c r="BF147"/>
  <c r="BF149"/>
  <c r="BF163"/>
  <c r="BF166"/>
  <c r="BF167"/>
  <c r="BF178"/>
  <c r="BF182"/>
  <c r="BF195"/>
  <c r="BF201"/>
  <c r="BF210"/>
  <c r="BF217"/>
  <c r="BF221"/>
  <c r="BF223"/>
  <c r="BF229"/>
  <c r="BF231"/>
  <c r="BF248"/>
  <c r="BF142"/>
  <c r="BF151"/>
  <c r="BF154"/>
  <c r="BF165"/>
  <c r="BF170"/>
  <c r="BF171"/>
  <c r="BF188"/>
  <c r="BF209"/>
  <c r="BF222"/>
  <c r="BF156"/>
  <c r="BF157"/>
  <c r="BF159"/>
  <c r="BF168"/>
  <c r="BF191"/>
  <c r="BF194"/>
  <c r="BF198"/>
  <c r="BF200"/>
  <c r="BF225"/>
  <c r="BF228"/>
  <c r="BF245"/>
  <c r="BF190" i="3"/>
  <c r="BF197"/>
  <c r="BF198"/>
  <c r="BF220"/>
  <c r="BF224"/>
  <c r="BF225"/>
  <c r="BF232"/>
  <c r="BF236"/>
  <c r="BF237"/>
  <c r="BF241"/>
  <c r="J137" i="2"/>
  <c r="J100" s="1"/>
  <c r="E120" i="3"/>
  <c r="BF177"/>
  <c r="BF180"/>
  <c r="BK128" i="2"/>
  <c r="J128" s="1"/>
  <c r="J97" s="1"/>
  <c r="BF137" i="3"/>
  <c r="BF143"/>
  <c r="BF155"/>
  <c r="BF158"/>
  <c r="BF159"/>
  <c r="BF173"/>
  <c r="BF184"/>
  <c r="BF199"/>
  <c r="BF222"/>
  <c r="F127"/>
  <c r="BF133"/>
  <c r="BF136"/>
  <c r="BF138"/>
  <c r="BF139"/>
  <c r="BF163"/>
  <c r="BF182"/>
  <c r="BF183"/>
  <c r="BF214"/>
  <c r="BF230"/>
  <c r="BF235"/>
  <c r="BF245"/>
  <c r="BF250"/>
  <c r="BF253"/>
  <c r="BF142"/>
  <c r="BF146"/>
  <c r="BF150"/>
  <c r="BF151"/>
  <c r="BF164"/>
  <c r="BF165"/>
  <c r="BF174"/>
  <c r="BF189"/>
  <c r="BF191"/>
  <c r="BF192"/>
  <c r="BF193"/>
  <c r="BF212"/>
  <c r="BF215"/>
  <c r="BF216"/>
  <c r="BF231"/>
  <c r="BF243"/>
  <c r="BF244"/>
  <c r="BF252"/>
  <c r="BF154"/>
  <c r="BF162"/>
  <c r="BF169"/>
  <c r="BF188"/>
  <c r="BF219"/>
  <c r="BF229"/>
  <c r="BF254"/>
  <c r="J124"/>
  <c r="BF134"/>
  <c r="BF140"/>
  <c r="BF145"/>
  <c r="BF172"/>
  <c r="BF194"/>
  <c r="BF211"/>
  <c r="BF233"/>
  <c r="BF238"/>
  <c r="BF248"/>
  <c r="BF141"/>
  <c r="BF148"/>
  <c r="BF156"/>
  <c r="BF221"/>
  <c r="BF234"/>
  <c r="BF147"/>
  <c r="BF149"/>
  <c r="BF152"/>
  <c r="BF153"/>
  <c r="BF157"/>
  <c r="BF160"/>
  <c r="BF161"/>
  <c r="BF171"/>
  <c r="BF175"/>
  <c r="BF178"/>
  <c r="BF179"/>
  <c r="BF181"/>
  <c r="BF185"/>
  <c r="BF187"/>
  <c r="BF205"/>
  <c r="BF210"/>
  <c r="BF223"/>
  <c r="BF227"/>
  <c r="BF242"/>
  <c r="BF170"/>
  <c r="BF195"/>
  <c r="BF200"/>
  <c r="BF201"/>
  <c r="BF202"/>
  <c r="BF217"/>
  <c r="BF218"/>
  <c r="BF226"/>
  <c r="BF135"/>
  <c r="BF144"/>
  <c r="BF166"/>
  <c r="BF167"/>
  <c r="BF168"/>
  <c r="BF176"/>
  <c r="BF196"/>
  <c r="BF203"/>
  <c r="BF208"/>
  <c r="BF209"/>
  <c r="BF239"/>
  <c r="BF135" i="2"/>
  <c r="BF144"/>
  <c r="BF148"/>
  <c r="BF163"/>
  <c r="BF133"/>
  <c r="BF140"/>
  <c r="BF155"/>
  <c r="BF156"/>
  <c r="BF157"/>
  <c r="BF160"/>
  <c r="BF161"/>
  <c r="BF162"/>
  <c r="BF189"/>
  <c r="F124"/>
  <c r="BF138"/>
  <c r="BF145"/>
  <c r="BF153"/>
  <c r="BF167"/>
  <c r="BF173"/>
  <c r="BF174"/>
  <c r="BF178"/>
  <c r="BF181"/>
  <c r="BF195"/>
  <c r="BF216"/>
  <c r="J121"/>
  <c r="BF131"/>
  <c r="BF165"/>
  <c r="BF176"/>
  <c r="BF200"/>
  <c r="BF201"/>
  <c r="BF147"/>
  <c r="BF151"/>
  <c r="BF179"/>
  <c r="BF180"/>
  <c r="BF183"/>
  <c r="BF186"/>
  <c r="BF206"/>
  <c r="E85"/>
  <c r="BF130"/>
  <c r="BF134"/>
  <c r="BF142"/>
  <c r="BF166"/>
  <c r="BF188"/>
  <c r="BF192"/>
  <c r="BF194"/>
  <c r="BF199"/>
  <c r="BF202"/>
  <c r="BF211"/>
  <c r="BF150"/>
  <c r="BF152"/>
  <c r="BF154"/>
  <c r="BF182"/>
  <c r="BF196"/>
  <c r="BF203"/>
  <c r="BF210"/>
  <c r="BF132"/>
  <c r="BF197"/>
  <c r="BF208"/>
  <c r="BF212"/>
  <c r="BF215"/>
  <c r="BF158"/>
  <c r="BF159"/>
  <c r="BF170"/>
  <c r="BF171"/>
  <c r="BF172"/>
  <c r="BF185"/>
  <c r="BF209"/>
  <c r="BF213"/>
  <c r="BF217"/>
  <c r="BF139"/>
  <c r="BF141"/>
  <c r="BF143"/>
  <c r="BF149"/>
  <c r="BF169"/>
  <c r="BF175"/>
  <c r="BF184"/>
  <c r="BF190"/>
  <c r="BF193"/>
  <c r="BF198"/>
  <c r="BF207"/>
  <c r="BF164"/>
  <c r="BF187"/>
  <c r="BF191"/>
  <c r="F33"/>
  <c r="AZ95" i="1" s="1"/>
  <c r="F35" i="4"/>
  <c r="BB97" i="1" s="1"/>
  <c r="J33" i="3"/>
  <c r="AV96" i="1" s="1"/>
  <c r="J33" i="5"/>
  <c r="AV98" i="1" s="1"/>
  <c r="F36" i="6"/>
  <c r="BC99" i="1" s="1"/>
  <c r="F35" i="3"/>
  <c r="BB96" i="1" s="1"/>
  <c r="F36" i="5"/>
  <c r="BC98" i="1" s="1"/>
  <c r="J33" i="2"/>
  <c r="AV95" i="1" s="1"/>
  <c r="F36" i="4"/>
  <c r="BC97" i="1" s="1"/>
  <c r="F36" i="2"/>
  <c r="BC95" i="1" s="1"/>
  <c r="F37" i="4"/>
  <c r="BD97" i="1" s="1"/>
  <c r="F33" i="3"/>
  <c r="AZ96" i="1" s="1"/>
  <c r="F37" i="5"/>
  <c r="BD98" i="1" s="1"/>
  <c r="F35" i="6"/>
  <c r="BB99" i="1" s="1"/>
  <c r="F37" i="2"/>
  <c r="BD95" i="1" s="1"/>
  <c r="F33" i="5"/>
  <c r="AZ98" i="1" s="1"/>
  <c r="J33" i="6"/>
  <c r="AV99" i="1"/>
  <c r="F35" i="2"/>
  <c r="BB95" i="1" s="1"/>
  <c r="J33" i="4"/>
  <c r="AV97" i="1" s="1"/>
  <c r="F37" i="6"/>
  <c r="BD99" i="1"/>
  <c r="F37" i="3"/>
  <c r="BD96" i="1" s="1"/>
  <c r="F33" i="4"/>
  <c r="AZ97" i="1" s="1"/>
  <c r="F35" i="5"/>
  <c r="BB98" i="1"/>
  <c r="F36" i="3"/>
  <c r="BC96" i="1" s="1"/>
  <c r="F33" i="6"/>
  <c r="AZ99" i="1" s="1"/>
  <c r="J206" i="3" l="1"/>
  <c r="J101" s="1"/>
  <c r="BK130"/>
  <c r="J130" s="1"/>
  <c r="J30" s="1"/>
  <c r="P136" i="2"/>
  <c r="P127" s="1"/>
  <c r="AU95" i="1" s="1"/>
  <c r="R125" i="6"/>
  <c r="T206" i="3"/>
  <c r="T130" s="1"/>
  <c r="R130"/>
  <c r="T136" i="2"/>
  <c r="T127" s="1"/>
  <c r="R136"/>
  <c r="R127" s="1"/>
  <c r="P140" i="4"/>
  <c r="P129" s="1"/>
  <c r="AU97" i="1" s="1"/>
  <c r="BK136" i="2"/>
  <c r="J136" s="1"/>
  <c r="J99" s="1"/>
  <c r="P206" i="3"/>
  <c r="P130" s="1"/>
  <c r="AU96" i="1" s="1"/>
  <c r="R140" i="4"/>
  <c r="R129" s="1"/>
  <c r="BK126" i="6"/>
  <c r="J126" s="1"/>
  <c r="J97" s="1"/>
  <c r="T129" i="4"/>
  <c r="BK140"/>
  <c r="J140" s="1"/>
  <c r="J100" s="1"/>
  <c r="BK140" i="5"/>
  <c r="BK122" s="1"/>
  <c r="J122" s="1"/>
  <c r="J96" s="1"/>
  <c r="J127" i="6"/>
  <c r="J98" s="1"/>
  <c r="BK146"/>
  <c r="J146" s="1"/>
  <c r="J101" s="1"/>
  <c r="BK129" i="4"/>
  <c r="J129" s="1"/>
  <c r="J30" s="1"/>
  <c r="AG97" i="1" s="1"/>
  <c r="AG96"/>
  <c r="J34" i="2"/>
  <c r="AW95" i="1" s="1"/>
  <c r="AT95" s="1"/>
  <c r="BD94"/>
  <c r="W33" s="1"/>
  <c r="F34" i="3"/>
  <c r="BA96" i="1" s="1"/>
  <c r="F34" i="2"/>
  <c r="BA95" i="1" s="1"/>
  <c r="F34" i="6"/>
  <c r="BA99" i="1" s="1"/>
  <c r="J34" i="4"/>
  <c r="AW97" i="1" s="1"/>
  <c r="AT97" s="1"/>
  <c r="F34" i="4"/>
  <c r="BA97" i="1" s="1"/>
  <c r="J34" i="3"/>
  <c r="AW96" i="1"/>
  <c r="AT96" s="1"/>
  <c r="J34" i="5"/>
  <c r="AW98" i="1"/>
  <c r="AT98" s="1"/>
  <c r="AZ94"/>
  <c r="W29" s="1"/>
  <c r="F34" i="5"/>
  <c r="BA98" i="1"/>
  <c r="BB94"/>
  <c r="W31" s="1"/>
  <c r="J34" i="6"/>
  <c r="AW99" i="1" s="1"/>
  <c r="AT99" s="1"/>
  <c r="BC94"/>
  <c r="AY94" s="1"/>
  <c r="AN96" l="1"/>
  <c r="J140" i="5"/>
  <c r="J100" s="1"/>
  <c r="J96" i="3"/>
  <c r="BK127" i="2"/>
  <c r="J127" s="1"/>
  <c r="J96" s="1"/>
  <c r="BK125" i="6"/>
  <c r="J125" s="1"/>
  <c r="J96" s="1"/>
  <c r="AN97" i="1"/>
  <c r="J96" i="4"/>
  <c r="J39"/>
  <c r="J39" i="3"/>
  <c r="AU94" i="1"/>
  <c r="AX94"/>
  <c r="BA94"/>
  <c r="AW94" s="1"/>
  <c r="AK30" s="1"/>
  <c r="J30" i="2"/>
  <c r="AG95" i="1" s="1"/>
  <c r="J30" i="5"/>
  <c r="AG98" i="1" s="1"/>
  <c r="AN98" s="1"/>
  <c r="AV94"/>
  <c r="AK29" s="1"/>
  <c r="W32"/>
  <c r="J39" i="5" l="1"/>
  <c r="J39" i="2"/>
  <c r="AN95" i="1"/>
  <c r="J30" i="6"/>
  <c r="AG99" i="1" s="1"/>
  <c r="AG94" s="1"/>
  <c r="AT94"/>
  <c r="W30"/>
  <c r="AN94" l="1"/>
  <c r="AK26"/>
  <c r="AK35" s="1"/>
  <c r="J39" i="6"/>
  <c r="AN99" i="1"/>
</calcChain>
</file>

<file path=xl/sharedStrings.xml><?xml version="1.0" encoding="utf-8"?>
<sst xmlns="http://schemas.openxmlformats.org/spreadsheetml/2006/main" count="6091" uniqueCount="1446">
  <si>
    <t>Export Komplet</t>
  </si>
  <si>
    <t/>
  </si>
  <si>
    <t>2.0</t>
  </si>
  <si>
    <t>False</t>
  </si>
  <si>
    <t>{6fbac0b9-614c-45bb-a935-c802594ffcb6}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</si>
  <si>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</si>
  <si>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</si>
  <si>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</si>
  <si>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</si>
  <si>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</si>
  <si>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</si>
  <si>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</si>
  <si>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</si>
  <si>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</si>
  <si>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</si>
  <si>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</si>
  <si>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</si>
  <si>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</si>
  <si>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</si>
  <si>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kat.úz.: Tornaľa, p.č. 1869/17; 1869/37; 1869/40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</si>
  <si>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</si>
  <si>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</si>
  <si>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</si>
  <si>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</si>
  <si>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</si>
  <si>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</si>
  <si>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</si>
  <si>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</si>
  <si>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</si>
  <si>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</si>
  <si>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</si>
  <si>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</si>
  <si>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</si>
  <si>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Ku každému zariadeniu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</si>
  <si>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</si>
  <si>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</si>
  <si>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</si>
  <si>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</si>
  <si>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</si>
  <si>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</si>
  <si>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</si>
  <si>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</si>
  <si>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</si>
  <si>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</si>
  <si>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</si>
  <si>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</si>
  <si>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</si>
  <si>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</si>
  <si>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</si>
  <si>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</si>
  <si>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</si>
  <si>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</si>
  <si>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</si>
  <si>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</si>
  <si>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</si>
  <si>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</si>
  <si>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</si>
  <si>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</si>
  <si>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</si>
  <si>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</si>
  <si>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</si>
  <si>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</si>
  <si>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</si>
  <si>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</si>
  <si>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</si>
  <si>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</si>
  <si>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</si>
  <si>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</si>
  <si>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</si>
  <si>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</si>
  <si>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</si>
  <si>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</si>
  <si>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</si>
  <si>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</si>
  <si>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</si>
  <si>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</si>
  <si>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</si>
  <si>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</si>
  <si>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</si>
  <si>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</si>
  <si>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</si>
  <si>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</si>
  <si>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{a045fd73-494d-44fa-898a-505ab03dd968}</t>
  </si>
  <si>
    <t>1.1</t>
  </si>
  <si>
    <t>Kotolňa</t>
  </si>
  <si>
    <t>{c74633a2-ab28-40cd-b975-405c5a6982c9}</t>
  </si>
  <si>
    <t>2</t>
  </si>
  <si>
    <t>ZTI</t>
  </si>
  <si>
    <t>{7d0ab0d1-0933-4b07-91f2-42bc3fcb4032}</t>
  </si>
  <si>
    <t>3</t>
  </si>
  <si>
    <t>Vetranie</t>
  </si>
  <si>
    <t>{f8bda68d-dda8-45f3-9ac4-4c0372f8100b}</t>
  </si>
  <si>
    <t xml:space="preserve"> </t>
  </si>
  <si>
    <t>4</t>
  </si>
  <si>
    <t>OPZ</t>
  </si>
  <si>
    <t>{4bc4ff0f-6fe1-4507-99a3-698d6140bf36}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</si>
  <si>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</si>
  <si>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</si>
  <si>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</si>
  <si>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</si>
  <si>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</si>
  <si>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</si>
  <si>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</si>
  <si>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</si>
  <si>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</si>
  <si>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</si>
  <si>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</si>
  <si>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</si>
  <si>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</si>
  <si>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</si>
  <si>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</si>
  <si>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</si>
  <si>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</si>
  <si>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</si>
  <si>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</si>
  <si>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</si>
  <si>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</si>
  <si>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</si>
  <si>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</si>
  <si>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</si>
  <si>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</si>
  <si>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</si>
  <si>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</si>
  <si>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</si>
  <si>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</si>
  <si>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</si>
  <si>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</si>
  <si>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</si>
  <si>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</si>
  <si>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</si>
  <si>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</si>
  <si>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</si>
  <si>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</si>
  <si>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</si>
  <si>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</si>
  <si>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</si>
  <si>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</si>
  <si>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</si>
  <si>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</si>
  <si>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</si>
  <si>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</si>
  <si>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</si>
  <si>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</si>
  <si>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</si>
  <si>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</si>
  <si>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</si>
  <si>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</si>
  <si>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</si>
  <si>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</si>
  <si>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</si>
  <si>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</si>
  <si>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</si>
  <si>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</si>
  <si>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</si>
  <si>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</si>
  <si>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</si>
  <si>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</si>
  <si>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</si>
  <si>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</si>
  <si>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</si>
  <si>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</si>
  <si>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</si>
  <si>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</si>
  <si>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</si>
  <si>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</si>
  <si>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</si>
  <si>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</si>
  <si>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</si>
  <si>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</si>
  <si>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</si>
  <si>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</si>
  <si>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</si>
  <si>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</si>
  <si>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</si>
  <si>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</si>
  <si>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341</t>
  </si>
  <si>
    <t>283310003100.S</t>
  </si>
  <si>
    <t>Izolačná PE trubica dxhr. 28x13 mm, nadrezaná, na izolovanie rozvodov vody, kúrenia, zdravotechniky</t>
  </si>
  <si>
    <t>-2099197314</t>
  </si>
  <si>
    <t>362</t>
  </si>
  <si>
    <t>713482122.S</t>
  </si>
  <si>
    <t>Montáž trubíc z PE, hr.15-20 mm,vnút.priemer 39-70 mm</t>
  </si>
  <si>
    <t>-1964894091</t>
  </si>
  <si>
    <t>338</t>
  </si>
  <si>
    <t>283310003500.S</t>
  </si>
  <si>
    <t>Izolačná PE trubica dxhr. 42x13 mm, nadrezaná, na izolovanie rozvodov vody, kúrenia, zdravotechniky</t>
  </si>
  <si>
    <t>1026470782</t>
  </si>
  <si>
    <t>363</t>
  </si>
  <si>
    <t>283310005200.S</t>
  </si>
  <si>
    <t>Izolačná PE trubica dxhr. 54x20 mm, nadrezaná, na izolovanie rozvodov vody, kúrenia, zdravotechniky</t>
  </si>
  <si>
    <t>745184297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</si>
  <si>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</si>
  <si>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</si>
  <si>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</si>
  <si>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</si>
  <si>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</si>
  <si>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</si>
  <si>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</si>
  <si>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</si>
  <si>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</si>
  <si>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</si>
  <si>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</si>
  <si>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292</t>
  </si>
  <si>
    <t>733125012.S</t>
  </si>
  <si>
    <t>Potrubie z uhlíkovej ocele spájané lisovaním 28x1,5 + T-kusy, spojky, kolená...</t>
  </si>
  <si>
    <t>-2083995328</t>
  </si>
  <si>
    <t>293</t>
  </si>
  <si>
    <t>733125015.S</t>
  </si>
  <si>
    <t>Potrubie z uhlíkovej ocele spájané lisovaním 35x1,5 + T-kusy, spojky, kolená...</t>
  </si>
  <si>
    <t>-2103072712</t>
  </si>
  <si>
    <t>294</t>
  </si>
  <si>
    <t>733125018</t>
  </si>
  <si>
    <t>Potrubie z uhlíkovej ocele spájané lisovaním 42x1,5 + T-kusy, spojky, kolená...</t>
  </si>
  <si>
    <t>44592400</t>
  </si>
  <si>
    <t>353</t>
  </si>
  <si>
    <t>733125021.S</t>
  </si>
  <si>
    <t>Potrubie z uhlíkovej ocele spájané lisovaním 54x1,5 + T-kusy, spojky, kolená...</t>
  </si>
  <si>
    <t>-356141285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</si>
  <si>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</si>
  <si>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</si>
  <si>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</si>
  <si>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</si>
  <si>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</si>
  <si>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</si>
  <si>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</si>
  <si>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</si>
  <si>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357</t>
  </si>
  <si>
    <t>733167103.S</t>
  </si>
  <si>
    <t>Montáž plasthliníkového potrubia pre vykurovanie lisovaním D 20,2 mm</t>
  </si>
  <si>
    <t>-568074385</t>
  </si>
  <si>
    <t>358</t>
  </si>
  <si>
    <t>3D20006</t>
  </si>
  <si>
    <t>Rúrka plast-hliníková PE-RT 20x2, hr.Al 0,25 mm, s tepelnou izoláciou, hrúbka tepelnej izolácie 6 mm, v kotúči</t>
  </si>
  <si>
    <t>-477186645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</si>
  <si>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</si>
  <si>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</si>
  <si>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</si>
  <si>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</si>
  <si>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</si>
  <si>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</si>
  <si>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</si>
  <si>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</si>
  <si>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359</t>
  </si>
  <si>
    <t>733167160.S</t>
  </si>
  <si>
    <t>Montáž plasthliníkového prechodu lisovaním D 20 mm</t>
  </si>
  <si>
    <t>96808405</t>
  </si>
  <si>
    <t>360</t>
  </si>
  <si>
    <t>198730022300.S</t>
  </si>
  <si>
    <t>Prechod s prevlečnou maticou pre plasthliníkové potrubia(tesniaca naplocho) 20 - G3/4, červený bronz</t>
  </si>
  <si>
    <t>-1125418870</t>
  </si>
  <si>
    <t>278</t>
  </si>
  <si>
    <t>733167178</t>
  </si>
  <si>
    <t>Montáž plasthliníkového kolena lisovaním D 16</t>
  </si>
  <si>
    <t>-1941258129</t>
  </si>
  <si>
    <t>279</t>
  </si>
  <si>
    <t>P711600</t>
  </si>
  <si>
    <t>Tvarovka lis. - koleno 90°, 16 x 2</t>
  </si>
  <si>
    <t>1731653651</t>
  </si>
  <si>
    <t>368</t>
  </si>
  <si>
    <t>733167181.S</t>
  </si>
  <si>
    <t>Montáž plasthliníkového kolena lisovaním D 20 mm</t>
  </si>
  <si>
    <t>-1147695474</t>
  </si>
  <si>
    <t>369</t>
  </si>
  <si>
    <t>P712000</t>
  </si>
  <si>
    <t>Tvarovka lis. - koleno 90°, 20 x 2</t>
  </si>
  <si>
    <t>-1444683647</t>
  </si>
  <si>
    <t>277</t>
  </si>
  <si>
    <t>733167212.1</t>
  </si>
  <si>
    <t>Montáž plasthliníkových tvaroviek nad rámec ( 10 % z ceny )</t>
  </si>
  <si>
    <t>-102962534</t>
  </si>
  <si>
    <t>337</t>
  </si>
  <si>
    <t>733191202.S</t>
  </si>
  <si>
    <t>Tlaková skúška oceľového potrubia nad 35 do 64 mm</t>
  </si>
  <si>
    <t>-2058235888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</si>
  <si>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</si>
  <si>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</si>
  <si>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</si>
  <si>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</si>
  <si>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</si>
  <si>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</si>
  <si>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</si>
  <si>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</si>
  <si>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</si>
  <si>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</si>
  <si>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</si>
  <si>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</si>
  <si>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</si>
  <si>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</si>
  <si>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</si>
  <si>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</si>
  <si>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</si>
  <si>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</si>
  <si>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136</t>
  </si>
  <si>
    <t>1376611</t>
  </si>
  <si>
    <t>3000 Diel pripájací rohový pre 2-rúrk. sústavy, obojstr. uzatvárat., pripoj. telesa G 3/4, pripoj. na rúru vonk. závit. G 3/4 s kuž. tesnením</t>
  </si>
  <si>
    <t>-1335718199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</si>
  <si>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</si>
  <si>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</si>
  <si>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</si>
  <si>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</si>
  <si>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</si>
  <si>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</si>
  <si>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</si>
  <si>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1,5, v masívnom vyhotovení proti vandalizmu, teplotný rozsah 8 - 26°C</t>
  </si>
  <si>
    <t>327652309</t>
  </si>
  <si>
    <t>140</t>
  </si>
  <si>
    <t>1923006</t>
  </si>
  <si>
    <t>Hlavica termostatická M 30x1,5 s kvap. snímačom, poloha 0, nastav. protimraz. ochrana pri cca 6°C, od 6-30 °C,</t>
  </si>
  <si>
    <t>-517893355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</si>
  <si>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</si>
  <si>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</si>
  <si>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</si>
  <si>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</si>
  <si>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</si>
  <si>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</si>
  <si>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</si>
  <si>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</si>
  <si>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</si>
  <si>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</si>
  <si>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</si>
  <si>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</si>
  <si>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</si>
  <si>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</si>
  <si>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</si>
  <si>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</si>
  <si>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</si>
  <si>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</si>
  <si>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</si>
  <si>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</si>
  <si>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</si>
  <si>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</si>
  <si>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259</t>
  </si>
  <si>
    <t>735154140</t>
  </si>
  <si>
    <t>Montáž vykurovacieho telesa panelového dvojradového výšky 600 mm/ dĺžky 400-600 mm</t>
  </si>
  <si>
    <t>-1194574928</t>
  </si>
  <si>
    <t>332</t>
  </si>
  <si>
    <t>V00216006009016011</t>
  </si>
  <si>
    <t>Oceľové panelové radiátory 21VK 600x600, s pripojením vpravo/vľavo, s 2 panelmi a 1 konvektorom</t>
  </si>
  <si>
    <t>1041559617</t>
  </si>
  <si>
    <t>262</t>
  </si>
  <si>
    <t>735154141</t>
  </si>
  <si>
    <t>Montáž vykurovacieho telesa panelového dvojradového výšky 600 mm/ dĺžky 700-900 mm</t>
  </si>
  <si>
    <t>243029718</t>
  </si>
  <si>
    <t>334</t>
  </si>
  <si>
    <t>V00216008009016011</t>
  </si>
  <si>
    <t>Oceľové panelové radiátory 21VK 600x800, s pripojením vpravo/vľavo, s 2 panelmi a 1 konvektorom</t>
  </si>
  <si>
    <t>1734206762</t>
  </si>
  <si>
    <t>264</t>
  </si>
  <si>
    <t>735154143</t>
  </si>
  <si>
    <t>Montáž vykurovacieho telesa panelového dvojradového výšky 600 mm/ dĺžky 1400-1800 mm</t>
  </si>
  <si>
    <t>835824105</t>
  </si>
  <si>
    <t>366</t>
  </si>
  <si>
    <t>V00215014009016011</t>
  </si>
  <si>
    <t>Oceľové panelové radiátory 21VK 500x1400, s pripojením vpravo/vľavo, s 2 panelmi a 1 konvektorom</t>
  </si>
  <si>
    <t>1917792184</t>
  </si>
  <si>
    <t>367</t>
  </si>
  <si>
    <t>V00215018009016011</t>
  </si>
  <si>
    <t>Oceľové panelové radiátory 21VK 500x1800, s pripojením vpravo/vľavo, s 2 panelmi a 1 konvektorom</t>
  </si>
  <si>
    <t>-1098447482</t>
  </si>
  <si>
    <t>364</t>
  </si>
  <si>
    <t>V00216014009016011</t>
  </si>
  <si>
    <t>Oceľové panelové radiátory 21VK 600x1400, s pripojením vpravo/vľavo, s 2 panelmi a 1 konvektorom</t>
  </si>
  <si>
    <t>-537439474</t>
  </si>
  <si>
    <t>365</t>
  </si>
  <si>
    <t>V00216016009016011</t>
  </si>
  <si>
    <t>Oceľové panelové radiátory 21VK 600x1600, s pripojením vpravo/vľavo, s 2 panelmi a 1 konvektorom</t>
  </si>
  <si>
    <t>1736470231</t>
  </si>
  <si>
    <t>151</t>
  </si>
  <si>
    <t>735158120</t>
  </si>
  <si>
    <t>Vykurovacie telesá panelové, tlaková skúška telesa vodou U. S. Steel Košice dvojradového</t>
  </si>
  <si>
    <t>330733444</t>
  </si>
  <si>
    <t>153</t>
  </si>
  <si>
    <t>735191910</t>
  </si>
  <si>
    <t>Napustenie vody do vykurovacieho systému vrátane potrubia o v. pl. vykurovacích telies</t>
  </si>
  <si>
    <t>m2</t>
  </si>
  <si>
    <t>489787052</t>
  </si>
  <si>
    <t>126</t>
  </si>
  <si>
    <t>PVK00011417</t>
  </si>
  <si>
    <t>Chránička červenej farby pre rúrku DN 16</t>
  </si>
  <si>
    <t>1182730302</t>
  </si>
  <si>
    <t>300</t>
  </si>
  <si>
    <t>735311560.S</t>
  </si>
  <si>
    <t>Montáž zostavy rozdeľovač / zberač na stenu typ 7 cestný</t>
  </si>
  <si>
    <t>1072290043</t>
  </si>
  <si>
    <t>302</t>
  </si>
  <si>
    <t>1853107</t>
  </si>
  <si>
    <t>Rozdeľovač tyčový rozdeľovač 7-okruhový, DN 25 pre vykurovacie okruhy plošného vykurovanie, s termostatickými zvrškami a uzatváracími zvrškami, prípojky okruhov G 3/4"</t>
  </si>
  <si>
    <t>406546422</t>
  </si>
  <si>
    <t>200</t>
  </si>
  <si>
    <t>551240011900</t>
  </si>
  <si>
    <t>Set guľových kohútov 1“ (2 ks priame) na pripojenie k rozdeľovaču alebo ekvivalent</t>
  </si>
  <si>
    <t>pár</t>
  </si>
  <si>
    <t>658900130</t>
  </si>
  <si>
    <t>354</t>
  </si>
  <si>
    <t>735311580.S</t>
  </si>
  <si>
    <t>Montáž zostavy rozdeľovač / zberač na stenu typ 9 cestný</t>
  </si>
  <si>
    <t>-1930966250</t>
  </si>
  <si>
    <t>355</t>
  </si>
  <si>
    <t>1853109</t>
  </si>
  <si>
    <t>Rozdeľovač tyčový rozdeľovač 9-okruhový, DN 25 pre vykurovacie okruhy plošného vykurovanie, s termostatickými zvrškami a uzatváracími zvrškami, prípojky okruhov G 3/4"</t>
  </si>
  <si>
    <t>-3006343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</si>
  <si>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</si>
  <si>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</si>
  <si>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</si>
  <si>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</si>
  <si>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</si>
  <si>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</si>
  <si>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</si>
  <si>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</si>
  <si>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</si>
  <si>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</si>
  <si>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</si>
  <si>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</si>
  <si>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</si>
  <si>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</si>
  <si>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</si>
  <si>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</si>
  <si>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257</t>
  </si>
  <si>
    <t>4841856920</t>
  </si>
  <si>
    <t>Skrinka rozdelovača šírka 750 mm</t>
  </si>
  <si>
    <t>1731432540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</si>
  <si>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</si>
  <si>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</si>
  <si>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</si>
  <si>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</si>
  <si>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</si>
  <si>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</si>
  <si>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</si>
  <si>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</si>
  <si>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</si>
  <si>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</si>
  <si>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</si>
  <si>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</si>
  <si>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</si>
  <si>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</si>
  <si>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</si>
  <si>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</si>
  <si>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</si>
  <si>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</si>
  <si>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343</t>
  </si>
  <si>
    <t>230180065</t>
  </si>
  <si>
    <t>Montáž rúrových dielov DN25</t>
  </si>
  <si>
    <t>1459106767</t>
  </si>
  <si>
    <t>344</t>
  </si>
  <si>
    <t>316170047100.S</t>
  </si>
  <si>
    <t>Prechodka s vonkajším závitom d 28 mm - 1" lisovacia, uhlíková oceľ</t>
  </si>
  <si>
    <t>128</t>
  </si>
  <si>
    <t>-1552437686</t>
  </si>
  <si>
    <t>347</t>
  </si>
  <si>
    <t>230180066</t>
  </si>
  <si>
    <t>Montáž rúrových dielov DN 32</t>
  </si>
  <si>
    <t>453866241</t>
  </si>
  <si>
    <t>350</t>
  </si>
  <si>
    <t>316170047300.S</t>
  </si>
  <si>
    <t>Prechodka s vonkajším závitom d 35 mm - 1 1/2" lisovacia, uhlíková oceľ</t>
  </si>
  <si>
    <t>256</t>
  </si>
  <si>
    <t>-1351779240</t>
  </si>
  <si>
    <t>348</t>
  </si>
  <si>
    <t>230180067</t>
  </si>
  <si>
    <t>Montáž rúrových dielov DN 40</t>
  </si>
  <si>
    <t>314583829</t>
  </si>
  <si>
    <t>349</t>
  </si>
  <si>
    <t>316170047500.S</t>
  </si>
  <si>
    <t>Prechodka s vonkajším závitom d 42 mm - 1 1/2" lisovacia, uhlíková oceľ</t>
  </si>
  <si>
    <t>-1671870082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</si>
  <si>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</si>
  <si>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</si>
  <si>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</si>
  <si>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</si>
  <si>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</si>
  <si>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</si>
  <si>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</si>
  <si>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</si>
  <si>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</si>
  <si>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</si>
  <si>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prevádzky, spustenie a nastavenie čerpadla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</si>
  <si>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</si>
  <si>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</si>
  <si>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</si>
  <si>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</si>
  <si>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</si>
  <si>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</si>
  <si>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</si>
  <si>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</si>
  <si>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</si>
  <si>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</si>
  <si>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</si>
  <si>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</si>
  <si>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</si>
  <si>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</si>
  <si>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</si>
  <si>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</si>
  <si>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 xml:space="preserve">    21-M - Elektromontáže</t>
  </si>
  <si>
    <t>731</t>
  </si>
  <si>
    <t>Ústredné kúrenie, kotolne</t>
  </si>
  <si>
    <t>417</t>
  </si>
  <si>
    <t>731200826.S</t>
  </si>
  <si>
    <t>Demontáž kotla oceľového na kvapalné alebo plynné palivá s výkonom nad 40 do 60 kW,  -0,35625t</t>
  </si>
  <si>
    <t>-1542205742</t>
  </si>
  <si>
    <t>405</t>
  </si>
  <si>
    <t>731261070.S</t>
  </si>
  <si>
    <t>Montáž plynového kotla nástenného kondenzačného vykurovacieho bez zásobníka</t>
  </si>
  <si>
    <t>-1660245837</t>
  </si>
  <si>
    <t>406</t>
  </si>
  <si>
    <t>B2HAI68</t>
  </si>
  <si>
    <t xml:space="preserve">Kaskáda s troma plynovými kondenzačnými zariadeniami Vitodens 200-W 3x60 kW, prepojenie, regulácia so snímačmi </t>
  </si>
  <si>
    <t>646221764</t>
  </si>
  <si>
    <t>507</t>
  </si>
  <si>
    <t>484120041400</t>
  </si>
  <si>
    <t>Regulácia</t>
  </si>
  <si>
    <t>-83010248</t>
  </si>
  <si>
    <t>508</t>
  </si>
  <si>
    <t>484120041700</t>
  </si>
  <si>
    <t>Modul komunikačný LON, potrebný pre komunikáciu s nadradenou MaR</t>
  </si>
  <si>
    <t>112230122</t>
  </si>
  <si>
    <t>509</t>
  </si>
  <si>
    <t>484120041800</t>
  </si>
  <si>
    <t>319172377</t>
  </si>
  <si>
    <t>510</t>
  </si>
  <si>
    <t>484120042400</t>
  </si>
  <si>
    <t>Kábel spojovací LON, na výmenu údajov medzi reguláciami, dĺžka 7 m</t>
  </si>
  <si>
    <t>-878553215</t>
  </si>
  <si>
    <t>511</t>
  </si>
  <si>
    <t>484120042500</t>
  </si>
  <si>
    <t>Odpor koncový na zakončenie systémovej komunikačnej zbernice</t>
  </si>
  <si>
    <t>2129037781</t>
  </si>
  <si>
    <t>484120042100</t>
  </si>
  <si>
    <t>Konektor pre čerpadlo vykurovacieho okruhu, systémový konektor s 5 zástrčkami, 3-pólový, 3 kusy</t>
  </si>
  <si>
    <t>bal</t>
  </si>
  <si>
    <t>874545140</t>
  </si>
  <si>
    <t>427</t>
  </si>
  <si>
    <t>7415056</t>
  </si>
  <si>
    <t>Konektor pre motor zmiešavača</t>
  </si>
  <si>
    <t>1779765157</t>
  </si>
  <si>
    <t>428</t>
  </si>
  <si>
    <t>7415057</t>
  </si>
  <si>
    <t>Konektor pre motor zmiešavača, systémový konektor s 5 zástrčkami, 4-pólový, 3 kusy.</t>
  </si>
  <si>
    <t>-1443490233</t>
  </si>
  <si>
    <t>429</t>
  </si>
  <si>
    <t>3162154529.2</t>
  </si>
  <si>
    <t>Snímač teploty hydraul.výhybky</t>
  </si>
  <si>
    <t>-1449453376</t>
  </si>
  <si>
    <t>430</t>
  </si>
  <si>
    <t>484120041900</t>
  </si>
  <si>
    <t>Snímač príložný NTC 10 kOhm, dĺžka 5,8 m</t>
  </si>
  <si>
    <t>643904469</t>
  </si>
  <si>
    <t>422</t>
  </si>
  <si>
    <t>7164403</t>
  </si>
  <si>
    <t>Rozšírenie pre 2. a 3. vykurovací okruh</t>
  </si>
  <si>
    <t>850666280</t>
  </si>
  <si>
    <t>423</t>
  </si>
  <si>
    <t>ZK02633</t>
  </si>
  <si>
    <t>Zberné potrubie pre odvod kondenzátu pre 3 kotlové zariadenia</t>
  </si>
  <si>
    <t>1722430015</t>
  </si>
  <si>
    <t>424</t>
  </si>
  <si>
    <t>7441823</t>
  </si>
  <si>
    <t>Neutralizačné zariadenie</t>
  </si>
  <si>
    <t>-39840788</t>
  </si>
  <si>
    <t>425</t>
  </si>
  <si>
    <t>9521702</t>
  </si>
  <si>
    <t>Neutralizačný granulát 8 kg</t>
  </si>
  <si>
    <t>-938724279</t>
  </si>
  <si>
    <t>434</t>
  </si>
  <si>
    <t>484120038200</t>
  </si>
  <si>
    <t xml:space="preserve">Ovládanie diaľkové </t>
  </si>
  <si>
    <t>932884859</t>
  </si>
  <si>
    <t>476</t>
  </si>
  <si>
    <t>731291080</t>
  </si>
  <si>
    <t>Montáž rýchlomontážnej sady s 3-cestným zmiešavačom DN 32</t>
  </si>
  <si>
    <t>994692531</t>
  </si>
  <si>
    <t>477</t>
  </si>
  <si>
    <t>4849106420</t>
  </si>
  <si>
    <t>Rýchlomontážna sada s 3- cestným zmiešavačom DN32 Alpha2 60 - príslušenstvo vykurovania</t>
  </si>
  <si>
    <t>-1156161014</t>
  </si>
  <si>
    <t>505</t>
  </si>
  <si>
    <t>731291090.S</t>
  </si>
  <si>
    <t>Montáž rýchlomontážnej sady s 3-cestným zmiešavačom DN 40</t>
  </si>
  <si>
    <t>-943943704</t>
  </si>
  <si>
    <t>506</t>
  </si>
  <si>
    <t>484810006100.S</t>
  </si>
  <si>
    <t>Rýchlomontážna sada so zmiešavačom, DN 40, vrátane integrovaného obehového čerpadla - prírubové hrdlo DN 40, max. dopravná výška 8 m</t>
  </si>
  <si>
    <t>sada</t>
  </si>
  <si>
    <t>569885510</t>
  </si>
  <si>
    <t>450</t>
  </si>
  <si>
    <t>731361101.S</t>
  </si>
  <si>
    <t>Montáž nerezový komín dvojplášťový DN 150 mm, výšky 10 m</t>
  </si>
  <si>
    <t>-1137214818</t>
  </si>
  <si>
    <t>452</t>
  </si>
  <si>
    <t>101072</t>
  </si>
  <si>
    <t>Vynášací diel ICS25 130 Spona</t>
  </si>
  <si>
    <t>-1909685218</t>
  </si>
  <si>
    <t>453</t>
  </si>
  <si>
    <t>100771</t>
  </si>
  <si>
    <t>Koleno 85° ICS25 130 +Spona</t>
  </si>
  <si>
    <t>1811883982</t>
  </si>
  <si>
    <t>454</t>
  </si>
  <si>
    <t>101743</t>
  </si>
  <si>
    <t>Konzola 475</t>
  </si>
  <si>
    <t>-494893952</t>
  </si>
  <si>
    <t>455</t>
  </si>
  <si>
    <t>100907</t>
  </si>
  <si>
    <t>Diel KO podtlak krátky ICS25 130 Spona</t>
  </si>
  <si>
    <t>-112491047</t>
  </si>
  <si>
    <t>456</t>
  </si>
  <si>
    <t>101214</t>
  </si>
  <si>
    <t>Krycia hlava kónická. ICS25 130 Spona</t>
  </si>
  <si>
    <t>47309158</t>
  </si>
  <si>
    <t>457</t>
  </si>
  <si>
    <t>106140</t>
  </si>
  <si>
    <t>Protidažď. manžeta PPL 180 H-50</t>
  </si>
  <si>
    <t>1484598910</t>
  </si>
  <si>
    <t>458</t>
  </si>
  <si>
    <t>111183</t>
  </si>
  <si>
    <t>Prestav. Lôžko ICS/ D=180</t>
  </si>
  <si>
    <t>1568348420</t>
  </si>
  <si>
    <t>459</t>
  </si>
  <si>
    <t>101178</t>
  </si>
  <si>
    <t>Prechod PPL/ICS25/ 130/130</t>
  </si>
  <si>
    <t>-1496389602</t>
  </si>
  <si>
    <t>460</t>
  </si>
  <si>
    <t>101868</t>
  </si>
  <si>
    <t>Zemniaca objímka D=350</t>
  </si>
  <si>
    <t>511389601</t>
  </si>
  <si>
    <t>461</t>
  </si>
  <si>
    <t>100700</t>
  </si>
  <si>
    <t>Rovný diel 955 ICS25/ 130 +spona</t>
  </si>
  <si>
    <t>2111474869</t>
  </si>
  <si>
    <t>462</t>
  </si>
  <si>
    <t>101816</t>
  </si>
  <si>
    <t>Tesnenie dv.br.samost 130/-/-/SIL/-/ACCESS</t>
  </si>
  <si>
    <t>1317605636</t>
  </si>
  <si>
    <t>463</t>
  </si>
  <si>
    <t>106586</t>
  </si>
  <si>
    <t>Zberač kond. vývod bokom 1,0mm PPL 150</t>
  </si>
  <si>
    <t>-1417604800</t>
  </si>
  <si>
    <t>464</t>
  </si>
  <si>
    <t>153618</t>
  </si>
  <si>
    <t>Sopúch_red.80 150/135/0,6/316/MA/PPL06</t>
  </si>
  <si>
    <t>-1105489703</t>
  </si>
  <si>
    <t>474</t>
  </si>
  <si>
    <t>106402.1</t>
  </si>
  <si>
    <t>Koleno 45° PPL 80</t>
  </si>
  <si>
    <t>1272830260</t>
  </si>
  <si>
    <t>473</t>
  </si>
  <si>
    <t>106213.1</t>
  </si>
  <si>
    <t>Rovný diel 450mm PPL 80</t>
  </si>
  <si>
    <t>-397414493</t>
  </si>
  <si>
    <t>466</t>
  </si>
  <si>
    <t>106227</t>
  </si>
  <si>
    <t>Rovný diel 950mm PPL 150</t>
  </si>
  <si>
    <t>-1965766756</t>
  </si>
  <si>
    <t>467</t>
  </si>
  <si>
    <t>106213</t>
  </si>
  <si>
    <t>Rovný diel 450mm PPL 150</t>
  </si>
  <si>
    <t>1744278914</t>
  </si>
  <si>
    <t>468</t>
  </si>
  <si>
    <t>106199</t>
  </si>
  <si>
    <t>Rovný diel 200mm PPL 150</t>
  </si>
  <si>
    <t>-353452608</t>
  </si>
  <si>
    <t>469</t>
  </si>
  <si>
    <t>101817</t>
  </si>
  <si>
    <t>Tesnenie dv.br.samost 150/-/-/SIL/-/ACCESS</t>
  </si>
  <si>
    <t>-1772179821</t>
  </si>
  <si>
    <t>475</t>
  </si>
  <si>
    <t>101817.1</t>
  </si>
  <si>
    <t>Tesnenie dv.br.samost 80</t>
  </si>
  <si>
    <t>2032626108</t>
  </si>
  <si>
    <t>470</t>
  </si>
  <si>
    <t>105949</t>
  </si>
  <si>
    <t>Spona PPL D=150</t>
  </si>
  <si>
    <t>935377947</t>
  </si>
  <si>
    <t>471</t>
  </si>
  <si>
    <t>484120024100.S</t>
  </si>
  <si>
    <t>Adaptér paralelný na oddelenie vedenia spalín a prívodu vzduchu, pre D 80/125 mm</t>
  </si>
  <si>
    <t>1625615554</t>
  </si>
  <si>
    <t>472</t>
  </si>
  <si>
    <t>429720036500</t>
  </si>
  <si>
    <t>Žalúzia protidažďová plastová, 160</t>
  </si>
  <si>
    <t>1454678846</t>
  </si>
  <si>
    <t>410</t>
  </si>
  <si>
    <t>731370040.S</t>
  </si>
  <si>
    <t>Montáž hydraulického vyrovnávača dynamických tlakov - anuloidu prírubového, DN 80</t>
  </si>
  <si>
    <t>1504923413</t>
  </si>
  <si>
    <t>403</t>
  </si>
  <si>
    <t>ZK02627</t>
  </si>
  <si>
    <t>Hydraulický vyrovnávač dynamických tlakov, DN80</t>
  </si>
  <si>
    <t>326206664</t>
  </si>
  <si>
    <t>416</t>
  </si>
  <si>
    <t>731391813.S</t>
  </si>
  <si>
    <t>Vypúšťanie vody z kotla do kanalizácie samospádom o v. pl.kotla nad 10 do 20 m2</t>
  </si>
  <si>
    <t>-230282213</t>
  </si>
  <si>
    <t>418</t>
  </si>
  <si>
    <t>731890801.S</t>
  </si>
  <si>
    <t>Vnútrostaveniskové premiestnenie vybúraných hmôt kotolní vodorovne do 6 m</t>
  </si>
  <si>
    <t>-1388881769</t>
  </si>
  <si>
    <t>443</t>
  </si>
  <si>
    <t>998731201.S</t>
  </si>
  <si>
    <t>Presun hmôt pre kotolne umiestnené vo výške (hĺbke) do 6 m</t>
  </si>
  <si>
    <t>-1105652430</t>
  </si>
  <si>
    <t>438</t>
  </si>
  <si>
    <t>998731294.S</t>
  </si>
  <si>
    <t>Kotolne, prípl.za presun nad vymedz. najväčšiu dopravnú vzdialenosť do 1000 m</t>
  </si>
  <si>
    <t>-901792157</t>
  </si>
  <si>
    <t>439</t>
  </si>
  <si>
    <t>998731299.S</t>
  </si>
  <si>
    <t>Kotolne, prípl.za presun za každých ďaľších aj začatých 1000 m nad 1000 m</t>
  </si>
  <si>
    <t>-192698819</t>
  </si>
  <si>
    <t>732</t>
  </si>
  <si>
    <t>Ústredné kúrenie, strojovne</t>
  </si>
  <si>
    <t>478</t>
  </si>
  <si>
    <t>732111401</t>
  </si>
  <si>
    <t xml:space="preserve">Montáž rozdeľovača a zberača združeného </t>
  </si>
  <si>
    <t>-1730529856</t>
  </si>
  <si>
    <t>479</t>
  </si>
  <si>
    <t>484810011800</t>
  </si>
  <si>
    <t>Redukcia DN 40 – DN 32 pre montáž rýchlomontážnej sady DN 32 na rozdeľovač DN 40</t>
  </si>
  <si>
    <t>64833694</t>
  </si>
  <si>
    <t>480</t>
  </si>
  <si>
    <t>484810008800.S</t>
  </si>
  <si>
    <t>Rozdeľovač 3-násobný, modulárny DN 40, výkon 250/125 kW s tepelnou izoláciou,</t>
  </si>
  <si>
    <t>1892647470</t>
  </si>
  <si>
    <t>482</t>
  </si>
  <si>
    <t>484810009100.S</t>
  </si>
  <si>
    <t>Sada stojankových konzol pre rozdeľovač DN 40 a DN 50 - 2 pozinkované konzoly na stenu z ocele, 4 skrutky, 4 hmoždinky, 2 skrutkovania, nastaviteľná výška 1050-1080 mm</t>
  </si>
  <si>
    <t>1725554129</t>
  </si>
  <si>
    <t>494</t>
  </si>
  <si>
    <t>732212815.S</t>
  </si>
  <si>
    <t>Demontáž ohrievača zásobníkového stojatého objemu do 1600 l,  -0,51196t</t>
  </si>
  <si>
    <t>321490887</t>
  </si>
  <si>
    <t>495</t>
  </si>
  <si>
    <t>732214813.S</t>
  </si>
  <si>
    <t>Demontáž ohrievača zásobníkového, vypustenie vody z ohrievača objemu do 630 l</t>
  </si>
  <si>
    <t>1872279023</t>
  </si>
  <si>
    <t>491</t>
  </si>
  <si>
    <t>732311111.1</t>
  </si>
  <si>
    <t>Montáž zariadenia na neutralizáciu kondenzátu</t>
  </si>
  <si>
    <t>581747860</t>
  </si>
  <si>
    <t>492</t>
  </si>
  <si>
    <t>7441823.1</t>
  </si>
  <si>
    <t>Neutralizačné zariadenie GENO-Neutra V N-70</t>
  </si>
  <si>
    <t>8</t>
  </si>
  <si>
    <t>341338448</t>
  </si>
  <si>
    <t>493</t>
  </si>
  <si>
    <t>9521702.1</t>
  </si>
  <si>
    <t>189986159</t>
  </si>
  <si>
    <t>407</t>
  </si>
  <si>
    <t>732331009.S</t>
  </si>
  <si>
    <t>Montáž expanznej nádoby tlak do 6 bar s membránou 25 l</t>
  </si>
  <si>
    <t>-1627394500</t>
  </si>
  <si>
    <t>408</t>
  </si>
  <si>
    <t>484630006300.S</t>
  </si>
  <si>
    <t>Nádoba expanzná s membránou, objem 25 l, 3/1,5 bar, 6/1,5 bar</t>
  </si>
  <si>
    <t>1573111176</t>
  </si>
  <si>
    <t>426</t>
  </si>
  <si>
    <t>484630012500.S</t>
  </si>
  <si>
    <t>Držiak nástenný pre expanznú membánovú nádobu s objemom 25 l</t>
  </si>
  <si>
    <t>-315462234</t>
  </si>
  <si>
    <t>409</t>
  </si>
  <si>
    <t>484630012600.S</t>
  </si>
  <si>
    <t>Ventil so zaistením R3/4 pre expanznú nádobu s objemom 25 - 50 l, na kontrolu, údržbu a výmenu expanzných nádob</t>
  </si>
  <si>
    <t>811699843</t>
  </si>
  <si>
    <t>497</t>
  </si>
  <si>
    <t>732420812.S</t>
  </si>
  <si>
    <t>Demontáž čerpadla obehového špirálového (do potrubia) DN 40,  -0,02100t</t>
  </si>
  <si>
    <t>550796706</t>
  </si>
  <si>
    <t>440</t>
  </si>
  <si>
    <t>998732201.S</t>
  </si>
  <si>
    <t>Presun hmôt pre strojovne v objektoch výšky do 6 m</t>
  </si>
  <si>
    <t>-905871131</t>
  </si>
  <si>
    <t>441</t>
  </si>
  <si>
    <t>998732294.S</t>
  </si>
  <si>
    <t>Strojovne, prípl.za presun nad vymedz. najväčšiu dopravnú vzdialenosť do 1000 m</t>
  </si>
  <si>
    <t>1685550988</t>
  </si>
  <si>
    <t>442</t>
  </si>
  <si>
    <t>998732299.S</t>
  </si>
  <si>
    <t>Strojovne, prípl.za presun za každých ďaľších i začatých 1000 m nad 1000 m</t>
  </si>
  <si>
    <t>-784001247</t>
  </si>
  <si>
    <t>496</t>
  </si>
  <si>
    <t>735494811.S</t>
  </si>
  <si>
    <t>Vypúšťanie vody z vykurovacích sústav o v. pl. vykurovacích telies</t>
  </si>
  <si>
    <t>1277666317</t>
  </si>
  <si>
    <t>411</t>
  </si>
  <si>
    <t>713482133.S</t>
  </si>
  <si>
    <t>Montáž trubíc z PE, hr.30 mm,vnút.priemer 71-95 mm</t>
  </si>
  <si>
    <t>-376650572</t>
  </si>
  <si>
    <t>412</t>
  </si>
  <si>
    <t>283310007000.S</t>
  </si>
  <si>
    <t>Izolačná PE trubica dxhr. 89x30 mm, rozrezaná, na izolovanie rozvodov vody, kúrenia, zdravotechniky</t>
  </si>
  <si>
    <t>-1277253589</t>
  </si>
  <si>
    <t>444</t>
  </si>
  <si>
    <t>998713294.S</t>
  </si>
  <si>
    <t>Izolácie tepelné, prípl.za presun nad vymedz. najväčšiu dopravnú vzdial. do 1000 m</t>
  </si>
  <si>
    <t>-1628384010</t>
  </si>
  <si>
    <t>445</t>
  </si>
  <si>
    <t>998713299.S</t>
  </si>
  <si>
    <t>Izolácie tepelné, prípl.za presun za každých ďalších aj začatých 1000 m nad 1000 m</t>
  </si>
  <si>
    <t>-810898404</t>
  </si>
  <si>
    <t>498</t>
  </si>
  <si>
    <t>733120819.S</t>
  </si>
  <si>
    <t>Demontáž potrubia z oceľových rúrok hladkých nad 38 do D 60,3,  -0,00473t</t>
  </si>
  <si>
    <t>653107667</t>
  </si>
  <si>
    <t>233</t>
  </si>
  <si>
    <t>733121111</t>
  </si>
  <si>
    <t>Potrubie z rúrok hladkých bezšvových nízkotlakových priemer 25/2,6</t>
  </si>
  <si>
    <t>-293207541</t>
  </si>
  <si>
    <t>413</t>
  </si>
  <si>
    <t>733121126.S</t>
  </si>
  <si>
    <t>Potrubie z rúrok hladkých bezšvových nízkotlakových priemer 89/5,0</t>
  </si>
  <si>
    <t>851912993</t>
  </si>
  <si>
    <t>500</t>
  </si>
  <si>
    <t>733126030.S</t>
  </si>
  <si>
    <t>Montáž tvarovky - redukcie DN 80 privarením</t>
  </si>
  <si>
    <t>-912469486</t>
  </si>
  <si>
    <t>501</t>
  </si>
  <si>
    <t>316170012100.S</t>
  </si>
  <si>
    <t>Redukcia varná DN 80/50, d 88,9/57,0 mm, hr. steny 3,2/2,9 mm, z čiernej uhlíkovej ocele</t>
  </si>
  <si>
    <t>4240485</t>
  </si>
  <si>
    <t>414</t>
  </si>
  <si>
    <t>733126095.S</t>
  </si>
  <si>
    <t>Montáž tvarovky - koleno DN 80 privarením</t>
  </si>
  <si>
    <t>-1426972412</t>
  </si>
  <si>
    <t>415</t>
  </si>
  <si>
    <t>316170006400.S</t>
  </si>
  <si>
    <t>Koleno varné DN 80, d 88,9 mm, hr. steny 3,2 mm, z čiernej uhlíkovej ocele</t>
  </si>
  <si>
    <t>-72731192</t>
  </si>
  <si>
    <t>733126140r</t>
  </si>
  <si>
    <t>Montáž dalších tvaroviek redukcií...(5 % z ceny)</t>
  </si>
  <si>
    <t>688789150</t>
  </si>
  <si>
    <t>431</t>
  </si>
  <si>
    <t>733181433.S</t>
  </si>
  <si>
    <t>Montáž odkalovača prírubový spoj DN 80</t>
  </si>
  <si>
    <t>1523537629</t>
  </si>
  <si>
    <t>432</t>
  </si>
  <si>
    <t>551270018600.S</t>
  </si>
  <si>
    <t>Odvzdušňovač s odkalovačom DN 80 s prírubovým pripojením</t>
  </si>
  <si>
    <t>1819537591</t>
  </si>
  <si>
    <t>733190217</t>
  </si>
  <si>
    <t>Tlaková skúška potrubia z oceľových rúrok do priem. 89/5</t>
  </si>
  <si>
    <t>1322800069</t>
  </si>
  <si>
    <t>446</t>
  </si>
  <si>
    <t>998733294.S</t>
  </si>
  <si>
    <t>Rozvody potrubia, prípl.za presun nad vymedz. najväčšiu dopravnú vzdial. do 1000 m</t>
  </si>
  <si>
    <t>787676371</t>
  </si>
  <si>
    <t>447</t>
  </si>
  <si>
    <t>998733299.S</t>
  </si>
  <si>
    <t>Rozvody potrubia, prípl.za presun za každých ďaľších i začatých 1000 m nad 1000 m</t>
  </si>
  <si>
    <t>-8775553</t>
  </si>
  <si>
    <t>Ústredné kúrenie - armatúry</t>
  </si>
  <si>
    <t>436</t>
  </si>
  <si>
    <t>734111417.S</t>
  </si>
  <si>
    <t>Ventil uzatvárací prírubový V 30-111-616, PN 4,0/200 °C DN 80</t>
  </si>
  <si>
    <t>780154732</t>
  </si>
  <si>
    <t>499</t>
  </si>
  <si>
    <t>734173414.S</t>
  </si>
  <si>
    <t>Prírubový spoj PN 1,6/I, 200 °C DN 50</t>
  </si>
  <si>
    <t>-1686568233</t>
  </si>
  <si>
    <t>435</t>
  </si>
  <si>
    <t>734173417.S</t>
  </si>
  <si>
    <t>Prírubový spoj PN 1,6/I, 200 °C DN 80</t>
  </si>
  <si>
    <t>1194147394</t>
  </si>
  <si>
    <t>483</t>
  </si>
  <si>
    <t>734213270</t>
  </si>
  <si>
    <t xml:space="preserve">Montáž ventilu odvzdušňovacieho závitového automatického G 1/2 so spätnou klapkou </t>
  </si>
  <si>
    <t>-1740828659</t>
  </si>
  <si>
    <t>484</t>
  </si>
  <si>
    <t>4848906830</t>
  </si>
  <si>
    <t>Automatický odvzdušňovací ventil so spätnou klapkou, 1/2”</t>
  </si>
  <si>
    <t>776981144</t>
  </si>
  <si>
    <t>395</t>
  </si>
  <si>
    <t>734296180</t>
  </si>
  <si>
    <t>Montáž zmiešavacej armatúry trojcestnej so servopohonom</t>
  </si>
  <si>
    <t>1428741742</t>
  </si>
  <si>
    <t>396</t>
  </si>
  <si>
    <t>484810012200</t>
  </si>
  <si>
    <t>Servopohon SR 10, 24 V/50 Hz pre zmiešavač s výstupom 0...10 V</t>
  </si>
  <si>
    <t>-1001315970</t>
  </si>
  <si>
    <t>448</t>
  </si>
  <si>
    <t>998734294.S</t>
  </si>
  <si>
    <t>Armatúry, prípl.za presun nad vymedz. najväčšiu dopravnú vzdialenosť do 1000 m</t>
  </si>
  <si>
    <t>914901903</t>
  </si>
  <si>
    <t>449</t>
  </si>
  <si>
    <t>998734299.S</t>
  </si>
  <si>
    <t>Armatúry, prípl.za presun za každých ďaľších i začatých 1000 m nad 1000 m</t>
  </si>
  <si>
    <t>-1524736569</t>
  </si>
  <si>
    <t>Ostatné prepojovacie potrubia a potrubné spojovacie tvarovky (flexi nerez.rúrky, matice, kolená, vsuvky, ...) % z ceny</t>
  </si>
  <si>
    <t>791</t>
  </si>
  <si>
    <t>Zariadenia veľkokuchýň</t>
  </si>
  <si>
    <t>485</t>
  </si>
  <si>
    <t>791741107</t>
  </si>
  <si>
    <t>Montáž stroja elektrického, zmäkčovač vody, dopojenie, spustenie</t>
  </si>
  <si>
    <t>1592361863</t>
  </si>
  <si>
    <t>486</t>
  </si>
  <si>
    <t>5511862000.1</t>
  </si>
  <si>
    <t xml:space="preserve">Úpravňa vody pre kotolne s výk. nad 45 kW, vrátane filtra mech.nečistôt, testera tvrdosti vody a regeneračnej soli </t>
  </si>
  <si>
    <t>233770449</t>
  </si>
  <si>
    <t>487</t>
  </si>
  <si>
    <t>5511862000.2</t>
  </si>
  <si>
    <t>Ostatné prepoj. a kotviace tvarovky a prvky dopojenia úpravne vody</t>
  </si>
  <si>
    <t>-460575453</t>
  </si>
  <si>
    <t>488</t>
  </si>
  <si>
    <t>998791201</t>
  </si>
  <si>
    <t>Presun hmôt pre zariadenia veľkokuchýň umiestnených vo výške (hĺbke) do 6 m</t>
  </si>
  <si>
    <t>491225842</t>
  </si>
  <si>
    <t>489</t>
  </si>
  <si>
    <t>998791293</t>
  </si>
  <si>
    <t>Zariad.veľkokuchýň, prípl.za presun nad vymedz. najväčšiu dopr. vzdial. do 500 m</t>
  </si>
  <si>
    <t>647828610</t>
  </si>
  <si>
    <t>108</t>
  </si>
  <si>
    <t>230180066r</t>
  </si>
  <si>
    <t>Prepoj.potrubie dopúšťanie vody do UK (potrubie, prechodky, spoj.tvarovky, kotvenie, izolácia)</t>
  </si>
  <si>
    <t>216</t>
  </si>
  <si>
    <t>21-M</t>
  </si>
  <si>
    <t>Elektromontáže</t>
  </si>
  <si>
    <t>490</t>
  </si>
  <si>
    <t>210800030.1</t>
  </si>
  <si>
    <t>Dodávka a montáž vodiča  v elektroinštal.lište (k vonkajšiemu snímaču teploty, k diaľkovému ovládaniu)</t>
  </si>
  <si>
    <t>-1090768475</t>
  </si>
  <si>
    <t>Uvedenie technológie a zariadení do prevádzky, obhliadka</t>
  </si>
  <si>
    <t>513</t>
  </si>
  <si>
    <t>HZS000214</t>
  </si>
  <si>
    <t>Revízia komín</t>
  </si>
  <si>
    <t>-586472458</t>
  </si>
  <si>
    <t>Skúšobná prevádzka vykurovacieho systému</t>
  </si>
  <si>
    <t>2 - ZTI</t>
  </si>
  <si>
    <t>734 - Ústredné kúrenie, armatúry.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</si>
  <si>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</si>
  <si>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</si>
  <si>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</si>
  <si>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 - rozvodné potrubie</t>
  </si>
  <si>
    <t>971036015.S</t>
  </si>
  <si>
    <t>Jadrové vrty diamantovými korunkami do D 160 mm do stien - murivo tehlové -0,00032t</t>
  </si>
  <si>
    <t>-1773427534</t>
  </si>
  <si>
    <t>971045806.S</t>
  </si>
  <si>
    <t>Vrty príklepovým vrtákom do D 35 mm do stien alebo smerom dole do betónu -0.00003t</t>
  </si>
  <si>
    <t>-974458947</t>
  </si>
  <si>
    <t>972056010.S</t>
  </si>
  <si>
    <t>Jadrové vrty diamantovými korunkami do D 110 mm do stropov - železobetónových -0,00023t</t>
  </si>
  <si>
    <t>1254380700</t>
  </si>
  <si>
    <t>974031132.S</t>
  </si>
  <si>
    <t>Vysekanie rýh v akomkoľvek murive tehlovom na akúkoľvek maltu do hĺbky 50 mm a š. do 70 mm,  -0,00600t</t>
  </si>
  <si>
    <t>-831321356</t>
  </si>
  <si>
    <t>979081111.S</t>
  </si>
  <si>
    <t>Odvoz sutiny a vybúraných hmôt na skládku do 1 km</t>
  </si>
  <si>
    <t>355904933</t>
  </si>
  <si>
    <t>979081121.S</t>
  </si>
  <si>
    <t>Odvoz sutiny a vybúraných hmôt na skládku za každý ďalší 1 km</t>
  </si>
  <si>
    <t>1700633176</t>
  </si>
  <si>
    <t>734261224.S</t>
  </si>
  <si>
    <t>Závitový medzikus Ve 4300 - priamy G 3/4</t>
  </si>
  <si>
    <t>142265772</t>
  </si>
  <si>
    <t>100</t>
  </si>
  <si>
    <t>713482305</t>
  </si>
  <si>
    <t>Montaž trubíc  hr. do 13 mm, vnút.priemer 22 - 42 mm</t>
  </si>
  <si>
    <t>-1907870038</t>
  </si>
  <si>
    <t>219</t>
  </si>
  <si>
    <t>283310002800</t>
  </si>
  <si>
    <t>Izolačná PE trubica 20x13 mm (d potrubia x hr. izolácie), nadrezaná</t>
  </si>
  <si>
    <t>-179076126</t>
  </si>
  <si>
    <t>160</t>
  </si>
  <si>
    <t>283310003100</t>
  </si>
  <si>
    <t>Izolačná PE trubica 28x13 mm (d potrubia x hr. izolácie), nadrezaná</t>
  </si>
  <si>
    <t>-250406326</t>
  </si>
  <si>
    <t>158</t>
  </si>
  <si>
    <t>283310003200</t>
  </si>
  <si>
    <t>Izolačná PE trubica 32x13 mm (d potrubia x hr. izolácie), nadrezaná</t>
  </si>
  <si>
    <t>-261074805</t>
  </si>
  <si>
    <t>Izolačná PE trubica 35x13 mm (d potrubia x hr. izolácie), nadrezaná</t>
  </si>
  <si>
    <t>1751286526</t>
  </si>
  <si>
    <t>261</t>
  </si>
  <si>
    <t>283310003500</t>
  </si>
  <si>
    <t>Izolačná PE trubica 42x13 mm (d potrubia x hr. izolácie), nadrezaná</t>
  </si>
  <si>
    <t>-1845238628</t>
  </si>
  <si>
    <t>7</t>
  </si>
  <si>
    <t>14</t>
  </si>
  <si>
    <t>721</t>
  </si>
  <si>
    <t>Zdravotechnika - vnútorná kanalizácia</t>
  </si>
  <si>
    <t>481</t>
  </si>
  <si>
    <t>721110915.S</t>
  </si>
  <si>
    <t>Oprava odpadového potrubia kameninového prepojenie doterajšieho potrubia do DN 100</t>
  </si>
  <si>
    <t>-667812092</t>
  </si>
  <si>
    <t>721140905.S</t>
  </si>
  <si>
    <t>Oprava odpadového potrubia liatinového vsadenie odbočky do potrubia DN 100</t>
  </si>
  <si>
    <t>535268305</t>
  </si>
  <si>
    <t>721171206.S</t>
  </si>
  <si>
    <t>Potrubie z rúr PE-HD 75/3 mm ležaté zavesené vrátane kolien, odbočiek...</t>
  </si>
  <si>
    <t>617968938</t>
  </si>
  <si>
    <t>721171208.S</t>
  </si>
  <si>
    <t>Potrubie z rúr PE-HD 110/4,3 mm ležaté zavesené vrátane kolien, odbočiek...</t>
  </si>
  <si>
    <t>-300837483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</si>
  <si>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</si>
  <si>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</si>
  <si>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</si>
  <si>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</si>
  <si>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</si>
  <si>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</si>
  <si>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</si>
  <si>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</si>
  <si>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</si>
  <si>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</si>
  <si>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721174009.S</t>
  </si>
  <si>
    <t>Montáž kanalizačného potrubia z PE-HD zváraného natupo D 75 mm</t>
  </si>
  <si>
    <t>1348867975</t>
  </si>
  <si>
    <t>286130037900.S</t>
  </si>
  <si>
    <t>Rúra D 75/75 mm, kanalizačný systém HDPE, dĺ. 5 m</t>
  </si>
  <si>
    <t>1094960666</t>
  </si>
  <si>
    <t>420</t>
  </si>
  <si>
    <t>286530138800.S</t>
  </si>
  <si>
    <t>Odbočka kanalizačná PE-HD, D 75/40 mm</t>
  </si>
  <si>
    <t>480700537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</si>
  <si>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</si>
  <si>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</si>
  <si>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</si>
  <si>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</si>
  <si>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</si>
  <si>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</si>
  <si>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</si>
  <si>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286530149500.S</t>
  </si>
  <si>
    <t>Odbočka trojnásobná guľová kanalizačná PE-HD 88,5°/90°, D 110/110 mm</t>
  </si>
  <si>
    <t>252736377</t>
  </si>
  <si>
    <t>286530139900.S</t>
  </si>
  <si>
    <t>Odbočka kanalizačná PE-HD, D 110/50 mm</t>
  </si>
  <si>
    <t>2094445683</t>
  </si>
  <si>
    <t>286530140400.S</t>
  </si>
  <si>
    <t>Odbočka kanalizačná PE-HD, D 110/110 mm</t>
  </si>
  <si>
    <t>-98109030</t>
  </si>
  <si>
    <t>721174051</t>
  </si>
  <si>
    <t>Montáž tvarovky kanalizačného potrubia z PE-HD zváraného natupo D 75 mm</t>
  </si>
  <si>
    <t>1391254462</t>
  </si>
  <si>
    <t>171</t>
  </si>
  <si>
    <t>286530263800</t>
  </si>
  <si>
    <t>Čistiaca tvarovka PE 90° s kruhovým servisným otvorom, D 75 mm, GEBERIT alebo ekvivalent</t>
  </si>
  <si>
    <t>1324110014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</si>
  <si>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</si>
  <si>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</si>
  <si>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</si>
  <si>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</si>
  <si>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</si>
  <si>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</si>
  <si>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</si>
  <si>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</si>
  <si>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265</t>
  </si>
  <si>
    <t>721175015</t>
  </si>
  <si>
    <t>Montáž zápachového uzáveru (sifónu) pre klimatizačné zariadenia</t>
  </si>
  <si>
    <t>445433821</t>
  </si>
  <si>
    <t>266</t>
  </si>
  <si>
    <t>551620027100</t>
  </si>
  <si>
    <t>Vtokový lievik, DN 32, (0,17 l/s), s protizápachovým uzáverom, vetranie a klimatizácia</t>
  </si>
  <si>
    <t>-1413186056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</si>
  <si>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</si>
  <si>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</si>
  <si>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</si>
  <si>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</si>
  <si>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</si>
  <si>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</si>
  <si>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</si>
  <si>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17</t>
  </si>
  <si>
    <t>721194109</t>
  </si>
  <si>
    <t>Zriadenie prípojky na potrubí vyvedenie a upevnenie odpadových výpustiek D 110x2, 3</t>
  </si>
  <si>
    <t>34</t>
  </si>
  <si>
    <t>721213018.S</t>
  </si>
  <si>
    <t>Montáž podlahového vpustu s zvislým odtokom pre kanalizačné potrubie pod stropom DN 110</t>
  </si>
  <si>
    <t>-1176223045</t>
  </si>
  <si>
    <t>286630029100.S</t>
  </si>
  <si>
    <t>Podlahový vpust, vertikálny odtok DN 110, mriežka/krytka nerez, zápachová uzávierka</t>
  </si>
  <si>
    <t>532059305</t>
  </si>
  <si>
    <t>273</t>
  </si>
  <si>
    <t>721274102</t>
  </si>
  <si>
    <t>Ventilačné hlavice strešná - plastové DN 70 HL 807</t>
  </si>
  <si>
    <t>66088628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</si>
  <si>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</si>
  <si>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</si>
  <si>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</si>
  <si>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</si>
  <si>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</si>
  <si>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</si>
  <si>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</si>
  <si>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</si>
  <si>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</si>
  <si>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</si>
  <si>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</si>
  <si>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</si>
  <si>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</si>
  <si>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</si>
  <si>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</si>
  <si>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</si>
  <si>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</si>
  <si>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</si>
  <si>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</si>
  <si>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722130916.S</t>
  </si>
  <si>
    <t>Oprava vodovodného potrubia závitového prerezanie oceľovej rúrky nad 25 do DN 50</t>
  </si>
  <si>
    <t>-194454161</t>
  </si>
  <si>
    <t>722131316.S</t>
  </si>
  <si>
    <t>Potrubie z uhlíkovej ocele pozinkované, rúry lisovacie d 35x1,5 mm</t>
  </si>
  <si>
    <t>1907956715</t>
  </si>
  <si>
    <t>389</t>
  </si>
  <si>
    <t>722131317.S</t>
  </si>
  <si>
    <t>Potrubie z uhlíkovej ocele pozinkované, rúry lisovacie d 42x1,5 mm (vrátane tvaroviek)</t>
  </si>
  <si>
    <t>-138854190</t>
  </si>
  <si>
    <t>722131913.S</t>
  </si>
  <si>
    <t>Oprava vodovodného potrubia závitového vsadenie odbočky do potrubia</t>
  </si>
  <si>
    <t>1238281555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</si>
  <si>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</si>
  <si>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</si>
  <si>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</si>
  <si>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</si>
  <si>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</si>
  <si>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</si>
  <si>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</si>
  <si>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</si>
  <si>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722171314</t>
  </si>
  <si>
    <t>Potrubie z viacvrstvových rúr PE Geberit Mepla d32x3,0mm, vrátané kolien, odbočiek... alebo ekvivalent</t>
  </si>
  <si>
    <t>277074874</t>
  </si>
  <si>
    <t>465</t>
  </si>
  <si>
    <t>722190901.S</t>
  </si>
  <si>
    <t>Uzatvorenie alebo otvorenie vodovodného potrubia</t>
  </si>
  <si>
    <t>-927061083</t>
  </si>
  <si>
    <t>722221015.S</t>
  </si>
  <si>
    <t>Montáž guľového kohúta závitového priameho pre vodu G 3/4</t>
  </si>
  <si>
    <t>-1122500901</t>
  </si>
  <si>
    <t>551110005000.S</t>
  </si>
  <si>
    <t>Guľový uzáver pre vodu 3/4", niklovaná mosadz</t>
  </si>
  <si>
    <t>-1698880520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</si>
  <si>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</si>
  <si>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</si>
  <si>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</si>
  <si>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</si>
  <si>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</si>
  <si>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</si>
  <si>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</si>
  <si>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</si>
  <si>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</si>
  <si>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</si>
  <si>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</si>
  <si>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</si>
  <si>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</si>
  <si>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</si>
  <si>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</si>
  <si>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</si>
  <si>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722221225.S</t>
  </si>
  <si>
    <t>Montáž tlakového redukčného závitového ventilu s manometrom G 3/4</t>
  </si>
  <si>
    <t>1465713983</t>
  </si>
  <si>
    <t>551110018200.S</t>
  </si>
  <si>
    <t>Tlakový redukčný ventil, 3/4" MM, so šróbením a manometrom, 1 až 6 bar, mosadz, plast</t>
  </si>
  <si>
    <t>557473928</t>
  </si>
  <si>
    <t>722221270.S</t>
  </si>
  <si>
    <t>Montáž spätného ventilu závitového G 3/4</t>
  </si>
  <si>
    <t>-611270824</t>
  </si>
  <si>
    <t>551110016600.S</t>
  </si>
  <si>
    <t>Spätný ventil kontrolovateľný, 3/4" FF, PN 16, mosadz, disk plast</t>
  </si>
  <si>
    <t>1742685101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</si>
  <si>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</si>
  <si>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</si>
  <si>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</si>
  <si>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</si>
  <si>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</si>
  <si>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</si>
  <si>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</si>
  <si>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</si>
  <si>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</si>
  <si>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</si>
  <si>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</si>
  <si>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</si>
  <si>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</si>
  <si>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</si>
  <si>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</si>
  <si>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</si>
  <si>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</si>
  <si>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</si>
  <si>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291</t>
  </si>
  <si>
    <t>722250005</t>
  </si>
  <si>
    <t>Montáž hydrantového systému s tvarovo stálou hadicou D 25</t>
  </si>
  <si>
    <t>495545865</t>
  </si>
  <si>
    <t>449150000800</t>
  </si>
  <si>
    <t>Hydrantový systém s tvarovo stálou hadicou D 25 PH-PLUS, hadica 30 m, skriňa 710x710x245 mm, plné dvierka, prúdnica ekv. 10 alebo ekvivalent</t>
  </si>
  <si>
    <t>-1264482262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</si>
  <si>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</si>
  <si>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</si>
  <si>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</si>
  <si>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</si>
  <si>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</si>
  <si>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</si>
  <si>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</si>
  <si>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</si>
  <si>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</si>
  <si>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</si>
  <si>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</si>
  <si>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</si>
  <si>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</si>
  <si>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</si>
  <si>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</si>
  <si>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</si>
  <si>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380</t>
  </si>
  <si>
    <t>725119401.S</t>
  </si>
  <si>
    <t>Montáž záchodovej misy keramickej volne stojacej so šikmým odpadom</t>
  </si>
  <si>
    <t>1895411491</t>
  </si>
  <si>
    <t>381</t>
  </si>
  <si>
    <t>642350002600.S</t>
  </si>
  <si>
    <t>Misa záchodová keramická voľne stojaca so šikmým odpadom</t>
  </si>
  <si>
    <t>-1252009234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</si>
  <si>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</si>
  <si>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</si>
  <si>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</si>
  <si>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</si>
  <si>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</si>
  <si>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</si>
  <si>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</si>
  <si>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</si>
  <si>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</si>
  <si>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</si>
  <si>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</si>
  <si>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</si>
  <si>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</si>
  <si>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</si>
  <si>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</si>
  <si>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</si>
  <si>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</si>
  <si>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</si>
  <si>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</si>
  <si>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</si>
  <si>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</si>
  <si>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</si>
  <si>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725539140.S</t>
  </si>
  <si>
    <t>Montáž elektrického prietokového ohrievača malolitrážneho do 5 L</t>
  </si>
  <si>
    <t>-238964558</t>
  </si>
  <si>
    <t>134999</t>
  </si>
  <si>
    <t>Prietokový ohrievač</t>
  </si>
  <si>
    <t>1239637229</t>
  </si>
  <si>
    <t>725539150</t>
  </si>
  <si>
    <t>Montáž elektrického zásobníka</t>
  </si>
  <si>
    <t>-726270441</t>
  </si>
  <si>
    <t>232106</t>
  </si>
  <si>
    <t>Elektrický závesný ohrievač vody a úsporný ohrev z obnoviteľných zdrojov,100 l, 230V</t>
  </si>
  <si>
    <t>-552533905</t>
  </si>
  <si>
    <t>312</t>
  </si>
  <si>
    <t>725590811</t>
  </si>
  <si>
    <t>Vnútrostav. premiestnenie vybúr. hmôt zariaď. predmetov vodorovne do 100 m z budov s výš. do 6 m</t>
  </si>
  <si>
    <t>249513289</t>
  </si>
  <si>
    <t>725819401.S</t>
  </si>
  <si>
    <t>Montáž ventilu rohového s pripojovacou rúrkou G 1/2</t>
  </si>
  <si>
    <t>1974774745</t>
  </si>
  <si>
    <t>551110007700.S</t>
  </si>
  <si>
    <t>Guľový uzáver pre vodu rohový 1/2", niklovaná mosadz</t>
  </si>
  <si>
    <t>-1510493111</t>
  </si>
  <si>
    <t>66</t>
  </si>
  <si>
    <t>725829201</t>
  </si>
  <si>
    <t>Montáž batérie umývadlovej a drezovej nástennej pákovej, alebo klasickej</t>
  </si>
  <si>
    <t>132</t>
  </si>
  <si>
    <t>551450003800.S</t>
  </si>
  <si>
    <t>Batéria umývadlová stojanková páková</t>
  </si>
  <si>
    <t>1952998642</t>
  </si>
  <si>
    <t>199</t>
  </si>
  <si>
    <t>551450000200r</t>
  </si>
  <si>
    <t>Batéria nástenná pre výlevku, rozmer dxšxv 253x147x103 mm, jednopáková, chróm</t>
  </si>
  <si>
    <t>2072756383</t>
  </si>
  <si>
    <t>204</t>
  </si>
  <si>
    <t>725869301</t>
  </si>
  <si>
    <t>Montáž zápachovej uzávierky pre zariaďovacie predmety, umývadlovej do D 40</t>
  </si>
  <si>
    <t>474867039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</si>
  <si>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</si>
  <si>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</si>
  <si>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</si>
  <si>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</si>
  <si>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</si>
  <si>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</si>
  <si>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</si>
  <si>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</si>
  <si>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</si>
  <si>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</si>
  <si>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</si>
  <si>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</si>
  <si>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</si>
  <si>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</si>
  <si>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</si>
  <si>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</si>
  <si>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</si>
  <si>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Ústredné kúrenie - rozvodné potrubie</t>
  </si>
  <si>
    <t>733160805.S</t>
  </si>
  <si>
    <t>Demontáž plastového PVC potrubia do D 50 mm -0,00152t</t>
  </si>
  <si>
    <t>1128382533</t>
  </si>
  <si>
    <t>202</t>
  </si>
  <si>
    <t>230180068</t>
  </si>
  <si>
    <t>Montáž rúrových dielov</t>
  </si>
  <si>
    <t>-1833664179</t>
  </si>
  <si>
    <t>197730053900</t>
  </si>
  <si>
    <t>Prechodka s vnútorným závitom, d 26 mm - 3/4", mosadz, O - krúžok EPDM</t>
  </si>
  <si>
    <t>1885281340</t>
  </si>
  <si>
    <t>197730053700</t>
  </si>
  <si>
    <t>Prechodka s vnútorným závitom, d 20 mm - 1/2", mosadz, O - krúžok EPDM</t>
  </si>
  <si>
    <t>2103098533</t>
  </si>
  <si>
    <t>451</t>
  </si>
  <si>
    <t>274475963</t>
  </si>
  <si>
    <t>99</t>
  </si>
  <si>
    <t>HZS000111r</t>
  </si>
  <si>
    <t>Stavebno montážne práce menej náročne, pomocné alebo manupulačné (Tr 1) v rozsahu viac ako 8 hodín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</si>
  <si>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</si>
  <si>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</si>
  <si>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</si>
  <si>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</si>
  <si>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</si>
  <si>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3 - Vetranie</t>
  </si>
  <si>
    <t xml:space="preserve">    769 - Montáže vzduchotechnických zariadení</t>
  </si>
  <si>
    <t xml:space="preserve">    36-M - Montáž prev.,mer. a regul.zariadení</t>
  </si>
  <si>
    <t>769</t>
  </si>
  <si>
    <t>Montáže vzduchotechnických zariadení</t>
  </si>
  <si>
    <t>769011030</t>
  </si>
  <si>
    <t>Montáž ventilátora malého axiálneho nástenného do stropu veľkosť: 100</t>
  </si>
  <si>
    <t>1770150352</t>
  </si>
  <si>
    <t>SP120100010</t>
  </si>
  <si>
    <t>100 malý ax. vent.</t>
  </si>
  <si>
    <t>-809318331</t>
  </si>
  <si>
    <t>157</t>
  </si>
  <si>
    <t>769021006</t>
  </si>
  <si>
    <t>Montáž spiro potrubia DN 160-180</t>
  </si>
  <si>
    <t>110331154</t>
  </si>
  <si>
    <t>429810000500</t>
  </si>
  <si>
    <t>Potrubie kruhové spiro DN 160, dĺžka 1000 mm</t>
  </si>
  <si>
    <t>1635068587</t>
  </si>
  <si>
    <t>769021238</t>
  </si>
  <si>
    <t>Montáž ohybnej hadice z nerezovej ocele priemeru 80-100 mm</t>
  </si>
  <si>
    <t>-1834838041</t>
  </si>
  <si>
    <t>429840013500</t>
  </si>
  <si>
    <t>Hadica ohybná hliníková, kruhová DN100 mm</t>
  </si>
  <si>
    <t>-1817948914</t>
  </si>
  <si>
    <t>228</t>
  </si>
  <si>
    <t>769021382</t>
  </si>
  <si>
    <t>Montáž prechodu symetrického na spiro potrubie DN 150-200</t>
  </si>
  <si>
    <t>-2009103310</t>
  </si>
  <si>
    <t>429850018300.1</t>
  </si>
  <si>
    <t>Prechod symetrický DN 160/100 pre kruhové spiro potrubie</t>
  </si>
  <si>
    <t>-1793421831</t>
  </si>
  <si>
    <t>769021532</t>
  </si>
  <si>
    <t>Montáž samoťahovej hlavice priemeru 160-200 mm</t>
  </si>
  <si>
    <t>-2132008538</t>
  </si>
  <si>
    <t>429720022300</t>
  </si>
  <si>
    <t>Hlavica samoťahová s prírubou SH, priemer 160 mm</t>
  </si>
  <si>
    <t>166980208</t>
  </si>
  <si>
    <t>89</t>
  </si>
  <si>
    <t>769071289r</t>
  </si>
  <si>
    <t>dalšie tvarovky, potrubia...( % z ceny )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</si>
  <si>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</si>
  <si>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</si>
  <si>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</si>
  <si>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</si>
  <si>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</si>
  <si>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998769294</t>
  </si>
  <si>
    <t>Príplatok za zväčšený presun vzduchotechnických zariadení nad vymedzenú najväčšiu dopravnú vzdialenosť mimo staveniska k.ď. 1 km</t>
  </si>
  <si>
    <t>-2105553675</t>
  </si>
  <si>
    <t>24</t>
  </si>
  <si>
    <t>HZS000111</t>
  </si>
  <si>
    <t>Stavebno montážne práce menej náročne, pomocné alebo manupulačné (Tr. 1) v rozsahu viac ako 8 hodín</t>
  </si>
  <si>
    <t>36-M</t>
  </si>
  <si>
    <t>Montáž prev.,mer. a regul.zariadení</t>
  </si>
  <si>
    <t>206</t>
  </si>
  <si>
    <t>Montážny, kotviaci a spojovací materiál</t>
  </si>
  <si>
    <t>kpl</t>
  </si>
  <si>
    <t>-1544047851</t>
  </si>
  <si>
    <t>4 - OPZ</t>
  </si>
  <si>
    <t xml:space="preserve">    723 - Zdravotechnika - vnútorný plynovod</t>
  </si>
  <si>
    <t xml:space="preserve">    783 - Nátery</t>
  </si>
  <si>
    <t>OST - Ostatné</t>
  </si>
  <si>
    <t>723</t>
  </si>
  <si>
    <t>Zdravotechnika - vnútorný plynovod</t>
  </si>
  <si>
    <t>723120203.S</t>
  </si>
  <si>
    <t>Potrubie z oceľových rúrok závitových čiernych spájaných zvarovaním - akosť 11 353.0 DN 20</t>
  </si>
  <si>
    <t>778722048</t>
  </si>
  <si>
    <t>723120805.S</t>
  </si>
  <si>
    <t>Demontáž potrubia zvarovaného z oceľových rúrok závitových nad 25 do DN 50,  -0,00342t</t>
  </si>
  <si>
    <t>-605747625</t>
  </si>
  <si>
    <t>268</t>
  </si>
  <si>
    <t>723120809.S</t>
  </si>
  <si>
    <t>Demontáž potrubia zvarovaného z oceľových rúrok závitových nad 50 do DN 80,  -0,00828t</t>
  </si>
  <si>
    <t>-1933095752</t>
  </si>
  <si>
    <t>269</t>
  </si>
  <si>
    <t>723130255.S</t>
  </si>
  <si>
    <t>Potrubie plynové z oceľových bralenových rúrok  DN 65 + kotvenie do steny</t>
  </si>
  <si>
    <t>809498282</t>
  </si>
  <si>
    <t>236</t>
  </si>
  <si>
    <t>723190901.S</t>
  </si>
  <si>
    <t>Oprava plynovodného potrubia uzatvorenie alebo otvorenie plynovodného potrubia pri opravách</t>
  </si>
  <si>
    <t>1613874053</t>
  </si>
  <si>
    <t>723190907.S</t>
  </si>
  <si>
    <t>Oprava plynovodného potrubia odvzdušnenie a napustenie potrubia</t>
  </si>
  <si>
    <t>961408306</t>
  </si>
  <si>
    <t>723190913.S</t>
  </si>
  <si>
    <t>Oprava plynovodného potrubia navarenie odbočky na potrubie DN 20</t>
  </si>
  <si>
    <t>-316297812</t>
  </si>
  <si>
    <t>240</t>
  </si>
  <si>
    <t>723231009.S</t>
  </si>
  <si>
    <t>Montáž guľového uzáveru plynu priameho G 3/4</t>
  </si>
  <si>
    <t>1970265078</t>
  </si>
  <si>
    <t>241</t>
  </si>
  <si>
    <t>551340004800.S</t>
  </si>
  <si>
    <t>Guľový uzáver na plyn 3/4", plnoprietokový s obojstranne predĺženým závitom, niklovaná mosadz</t>
  </si>
  <si>
    <t>-1649562518</t>
  </si>
  <si>
    <t>239</t>
  </si>
  <si>
    <t>723239202.S</t>
  </si>
  <si>
    <t>Montáž armatúr plynových s dvoma závitmi G 3/4 ostatné typy</t>
  </si>
  <si>
    <t>205416082</t>
  </si>
  <si>
    <t>231</t>
  </si>
  <si>
    <t>FM020000B10</t>
  </si>
  <si>
    <t>Plynový filter - závitový - 3/4"</t>
  </si>
  <si>
    <t>291197443</t>
  </si>
  <si>
    <t>248</t>
  </si>
  <si>
    <t>998723201.S</t>
  </si>
  <si>
    <t>Presun hmôt pre vnútorný plynovod v objektoch výšky do 6 m</t>
  </si>
  <si>
    <t>-1140342345</t>
  </si>
  <si>
    <t>249</t>
  </si>
  <si>
    <t>998723294.S</t>
  </si>
  <si>
    <t>Plynovod, prípl.za presun nad vymedz. najväčšiu dopravnú vzdialenosť do 1000 m</t>
  </si>
  <si>
    <t>1365502618</t>
  </si>
  <si>
    <t>250</t>
  </si>
  <si>
    <t>998723299.S</t>
  </si>
  <si>
    <t>Plynovod, prípl.za presun za každých ďalších aj začatých 1000 m nad 1000 m</t>
  </si>
  <si>
    <t>-296103795</t>
  </si>
  <si>
    <t>267</t>
  </si>
  <si>
    <t>733191917.S</t>
  </si>
  <si>
    <t>Oprava rozvodov potrubí z oceľových rúrok zaslepenie kovaním a zavarením DN 40</t>
  </si>
  <si>
    <t>-816630703</t>
  </si>
  <si>
    <t>783</t>
  </si>
  <si>
    <t>Nátery</t>
  </si>
  <si>
    <t>251</t>
  </si>
  <si>
    <t>783425350</t>
  </si>
  <si>
    <t>Nátery kov.potr.a armatúr syntet. potrubie do DN 100 mm dvojnás. 1x email a základný náter - 140µm</t>
  </si>
  <si>
    <t>1278447989</t>
  </si>
  <si>
    <t>93</t>
  </si>
  <si>
    <t>230230003</t>
  </si>
  <si>
    <t>Predbežná tlaková skúška vodou DN 100</t>
  </si>
  <si>
    <t>-973843935</t>
  </si>
  <si>
    <t>230230018</t>
  </si>
  <si>
    <t>Hlavná tlaková skúška vzduchom 0, 6 MPa - STN 38 6413 DN 100</t>
  </si>
  <si>
    <t>780162669</t>
  </si>
  <si>
    <t>107</t>
  </si>
  <si>
    <t>1206409264</t>
  </si>
  <si>
    <t>OST</t>
  </si>
  <si>
    <t>Ostatné</t>
  </si>
  <si>
    <t>11</t>
  </si>
  <si>
    <t>HZS-0010</t>
  </si>
  <si>
    <t xml:space="preserve">Revízie </t>
  </si>
  <si>
    <t>192881986</t>
  </si>
  <si>
    <t>HZS-0011</t>
  </si>
  <si>
    <t>Technická inšpekcia</t>
  </si>
  <si>
    <t>1827376148</t>
  </si>
  <si>
    <t>12</t>
  </si>
  <si>
    <t>HZS-0051</t>
  </si>
  <si>
    <t>Príprava systému ku komplexnému vyskúšaniu</t>
  </si>
  <si>
    <t>-1746898717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</si>
</sst>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opLeftCell="A34" workbookViewId="0">
      <selection activeCell="E89" sqref="E8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Soš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kat.úz.: Tornaľa, p.č. 1869/17; 1869/37; 1869/40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ROUND(SUM(AG95:AG99),2)</f>
        <v>0</v>
      </c>
      <c r="AH94" s="202"/>
      <c r="AI94" s="202"/>
      <c r="AJ94" s="202"/>
      <c r="AK94" s="202"/>
      <c r="AL94" s="202"/>
      <c r="AM94" s="202"/>
      <c r="AN94" s="203">
        <f t="shared" ref="AN94:AN99" si="0">SUM(AG94,AT94)</f>
        <v>0</v>
      </c>
      <c r="AO94" s="203"/>
      <c r="AP94" s="203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Kotolňa'!P130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86</v>
      </c>
      <c r="E97" s="199"/>
      <c r="F97" s="199"/>
      <c r="G97" s="199"/>
      <c r="H97" s="199"/>
      <c r="I97" s="82"/>
      <c r="J97" s="199" t="s">
        <v>87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ZTI'!P129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89</v>
      </c>
      <c r="E98" s="199"/>
      <c r="F98" s="199"/>
      <c r="G98" s="199"/>
      <c r="H98" s="199"/>
      <c r="I98" s="82"/>
      <c r="J98" s="199" t="s">
        <v>90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Vetranie'!J30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Vetranie'!P122</f>
        <v>0</v>
      </c>
      <c r="AV98" s="85">
        <f>'3 - Vetranie'!J33</f>
        <v>0</v>
      </c>
      <c r="AW98" s="85">
        <f>'3 - Vetranie'!J34</f>
        <v>0</v>
      </c>
      <c r="AX98" s="85">
        <f>'3 - Vetranie'!J35</f>
        <v>0</v>
      </c>
      <c r="AY98" s="85">
        <f>'3 - Vetranie'!J36</f>
        <v>0</v>
      </c>
      <c r="AZ98" s="85">
        <f>'3 - Vetranie'!F33</f>
        <v>0</v>
      </c>
      <c r="BA98" s="85">
        <f>'3 - Vetranie'!F34</f>
        <v>0</v>
      </c>
      <c r="BB98" s="85">
        <f>'3 - Vetranie'!F35</f>
        <v>0</v>
      </c>
      <c r="BC98" s="85">
        <f>'3 - Vetranie'!F36</f>
        <v>0</v>
      </c>
      <c r="BD98" s="87">
        <f>'3 - Vetranie'!F37</f>
        <v>0</v>
      </c>
      <c r="BT98" s="88" t="s">
        <v>79</v>
      </c>
      <c r="BV98" s="88" t="s">
        <v>76</v>
      </c>
      <c r="BW98" s="88" t="s">
        <v>91</v>
      </c>
      <c r="BX98" s="88" t="s">
        <v>4</v>
      </c>
      <c r="CL98" s="88" t="s">
        <v>92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OPZ'!J30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9">
        <v>0</v>
      </c>
      <c r="AT99" s="90">
        <f t="shared" si="1"/>
        <v>0</v>
      </c>
      <c r="AU99" s="91">
        <f>'4 - OPZ'!P125</f>
        <v>0</v>
      </c>
      <c r="AV99" s="90">
        <f>'4 - OPZ'!J33</f>
        <v>0</v>
      </c>
      <c r="AW99" s="90">
        <f>'4 - OPZ'!J34</f>
        <v>0</v>
      </c>
      <c r="AX99" s="90">
        <f>'4 - OPZ'!J35</f>
        <v>0</v>
      </c>
      <c r="AY99" s="90">
        <f>'4 - OPZ'!J36</f>
        <v>0</v>
      </c>
      <c r="AZ99" s="90">
        <f>'4 - OPZ'!F33</f>
        <v>0</v>
      </c>
      <c r="BA99" s="90">
        <f>'4 - OPZ'!F34</f>
        <v>0</v>
      </c>
      <c r="BB99" s="90">
        <f>'4 - OPZ'!F35</f>
        <v>0</v>
      </c>
      <c r="BC99" s="90">
        <f>'4 - OPZ'!F36</f>
        <v>0</v>
      </c>
      <c r="BD99" s="92">
        <f>'4 - OPZ'!F37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92</v>
      </c>
      <c r="CM99" s="88" t="s">
        <v>74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etranie'!C2" display="/"/>
    <hyperlink ref="A99" location="'4 - OPZ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ROUND((ROUND((SUM(BE127:BE217)),  2) + SUM(BE219:BE223)), 2)</f>
        <v>0</v>
      </c>
      <c r="G33" s="100"/>
      <c r="H33" s="100"/>
      <c r="I33" s="101">
        <v>0.2</v>
      </c>
      <c r="J33" s="99">
        <f>ROUND((ROUND(((SUM(BE127:BE217))*I33),  2) + (SUM(BE219:BE223)*I33)),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ROUND((ROUND((SUM(BF127:BF217)),  2) + SUM(BF219:BF223)), 2)</f>
        <v>0</v>
      </c>
      <c r="G34" s="100"/>
      <c r="H34" s="100"/>
      <c r="I34" s="101">
        <v>0.2</v>
      </c>
      <c r="J34" s="99">
        <f>ROUND((ROUND(((SUM(BF127:BF217))*I34),  2) + (SUM(BF219:BF223)*I34)),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ROUND((ROUND((SUM(BG127:BG217)),  2) + SUM(BG219:BG223)),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ROUND((ROUND((SUM(BH127:BH217)),  2) + SUM(BH219:BH223)),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ROUND((ROUND((SUM(BI127:BI217)),  2) + SUM(BI219:BI223)),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10" customFormat="1" ht="19.95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95" customHeight="1">
      <c r="B101" s="119"/>
      <c r="D101" s="120" t="s">
        <v>108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1:31" s="10" customFormat="1" ht="19.95" customHeight="1">
      <c r="B103" s="119"/>
      <c r="D103" s="120" t="s">
        <v>110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111</v>
      </c>
      <c r="E104" s="117"/>
      <c r="F104" s="117"/>
      <c r="G104" s="117"/>
      <c r="H104" s="117"/>
      <c r="I104" s="117"/>
      <c r="J104" s="118">
        <f>J204</f>
        <v>0</v>
      </c>
      <c r="L104" s="115"/>
    </row>
    <row r="105" spans="1:31" s="9" customFormat="1" ht="24.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J205</f>
        <v>0</v>
      </c>
      <c r="L105" s="115"/>
    </row>
    <row r="106" spans="1:31" s="9" customFormat="1" ht="24.9" customHeight="1">
      <c r="B106" s="115"/>
      <c r="D106" s="116" t="s">
        <v>113</v>
      </c>
      <c r="E106" s="117"/>
      <c r="F106" s="117"/>
      <c r="G106" s="117"/>
      <c r="H106" s="117"/>
      <c r="I106" s="117"/>
      <c r="J106" s="118">
        <f>J214</f>
        <v>0</v>
      </c>
      <c r="L106" s="115"/>
    </row>
    <row r="107" spans="1:31" s="9" customFormat="1" ht="21.75" customHeight="1">
      <c r="B107" s="115"/>
      <c r="D107" s="123" t="s">
        <v>114</v>
      </c>
      <c r="J107" s="124">
        <f>J218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7" t="str">
        <f>E7</f>
        <v>Soš Tornaľa - Modernizácia odborného vzdelávania - budova Soš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kat.úz.: Tornaľa, p.č. 1869/17; 1869/37; 1869/40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116</v>
      </c>
      <c r="D126" s="128" t="s">
        <v>59</v>
      </c>
      <c r="E126" s="128" t="s">
        <v>55</v>
      </c>
      <c r="F126" s="128" t="s">
        <v>56</v>
      </c>
      <c r="G126" s="128" t="s">
        <v>117</v>
      </c>
      <c r="H126" s="128" t="s">
        <v>118</v>
      </c>
      <c r="I126" s="128" t="s">
        <v>119</v>
      </c>
      <c r="J126" s="129" t="s">
        <v>101</v>
      </c>
      <c r="K126" s="130" t="s">
        <v>120</v>
      </c>
      <c r="L126" s="131"/>
      <c r="M126" s="62" t="s">
        <v>1</v>
      </c>
      <c r="N126" s="63" t="s">
        <v>38</v>
      </c>
      <c r="O126" s="63" t="s">
        <v>121</v>
      </c>
      <c r="P126" s="63" t="s">
        <v>122</v>
      </c>
      <c r="Q126" s="63" t="s">
        <v>123</v>
      </c>
      <c r="R126" s="63" t="s">
        <v>124</v>
      </c>
      <c r="S126" s="63" t="s">
        <v>125</v>
      </c>
      <c r="T126" s="64" t="s">
        <v>126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102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P128+P136+P204+P205+P214+P218</f>
        <v>0</v>
      </c>
      <c r="Q127" s="66"/>
      <c r="R127" s="133">
        <f>R128+R136+R204+R205+R214+R218</f>
        <v>1.6337187599999998</v>
      </c>
      <c r="S127" s="66"/>
      <c r="T127" s="134">
        <f>T128+T136+T204+T205+T214+T218</f>
        <v>0.54200000000000004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103</v>
      </c>
      <c r="BK127" s="135">
        <f>BK128+BK136+BK204+BK205+BK214+BK218</f>
        <v>0</v>
      </c>
    </row>
    <row r="128" spans="1:63" s="12" customFormat="1" ht="25.95" customHeight="1">
      <c r="B128" s="136"/>
      <c r="D128" s="137" t="s">
        <v>73</v>
      </c>
      <c r="E128" s="138" t="s">
        <v>127</v>
      </c>
      <c r="F128" s="138" t="s">
        <v>128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4.0000000000000001E-3</v>
      </c>
      <c r="S128" s="141"/>
      <c r="T128" s="143">
        <f>T129</f>
        <v>0.54200000000000004</v>
      </c>
      <c r="AR128" s="137" t="s">
        <v>79</v>
      </c>
      <c r="AT128" s="144" t="s">
        <v>73</v>
      </c>
      <c r="AU128" s="144" t="s">
        <v>74</v>
      </c>
      <c r="AY128" s="137" t="s">
        <v>129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130</v>
      </c>
      <c r="F129" s="146" t="s">
        <v>131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SUM(P130:P135)</f>
        <v>0</v>
      </c>
      <c r="Q129" s="141"/>
      <c r="R129" s="142">
        <f>SUM(R130:R135)</f>
        <v>4.0000000000000001E-3</v>
      </c>
      <c r="S129" s="141"/>
      <c r="T129" s="143">
        <f>SUM(T130:T135)</f>
        <v>0.54200000000000004</v>
      </c>
      <c r="AR129" s="137" t="s">
        <v>79</v>
      </c>
      <c r="AT129" s="144" t="s">
        <v>73</v>
      </c>
      <c r="AU129" s="144" t="s">
        <v>79</v>
      </c>
      <c r="AY129" s="137" t="s">
        <v>129</v>
      </c>
      <c r="BK129" s="145">
        <f>SUM(BK130:BK135)</f>
        <v>0</v>
      </c>
    </row>
    <row r="130" spans="1:65" s="2" customFormat="1" ht="24.15" customHeight="1">
      <c r="A130" s="29"/>
      <c r="B130" s="148"/>
      <c r="C130" s="149" t="s">
        <v>132</v>
      </c>
      <c r="D130" s="149" t="s">
        <v>133</v>
      </c>
      <c r="E130" s="150" t="s">
        <v>134</v>
      </c>
      <c r="F130" s="151" t="s">
        <v>135</v>
      </c>
      <c r="G130" s="152" t="s">
        <v>136</v>
      </c>
      <c r="H130" s="153">
        <v>200</v>
      </c>
      <c r="I130" s="153"/>
      <c r="J130" s="154">
        <f t="shared" ref="J130:J135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5" si="1">O130*H130</f>
        <v>0</v>
      </c>
      <c r="Q130" s="158">
        <v>1.0000000000000001E-5</v>
      </c>
      <c r="R130" s="158">
        <f t="shared" ref="R130:R135" si="2">Q130*H130</f>
        <v>2E-3</v>
      </c>
      <c r="S130" s="158">
        <v>3.0000000000000001E-5</v>
      </c>
      <c r="T130" s="159">
        <f t="shared" ref="T130:T135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133</v>
      </c>
      <c r="AU130" s="160" t="s">
        <v>86</v>
      </c>
      <c r="AY130" s="14" t="s">
        <v>129</v>
      </c>
      <c r="BE130" s="161">
        <f t="shared" ref="BE130:BE135" si="4">IF(N130="základná",J130,0)</f>
        <v>0</v>
      </c>
      <c r="BF130" s="161">
        <f t="shared" ref="BF130:BF135" si="5">IF(N130="znížená",J130,0)</f>
        <v>0</v>
      </c>
      <c r="BG130" s="161">
        <f t="shared" ref="BG130:BG135" si="6">IF(N130="zákl. prenesená",J130,0)</f>
        <v>0</v>
      </c>
      <c r="BH130" s="161">
        <f t="shared" ref="BH130:BH135" si="7">IF(N130="zníž. prenesená",J130,0)</f>
        <v>0</v>
      </c>
      <c r="BI130" s="161">
        <f t="shared" ref="BI130:BI135" si="8">IF(N130="nulová",J130,0)</f>
        <v>0</v>
      </c>
      <c r="BJ130" s="14" t="s">
        <v>86</v>
      </c>
      <c r="BK130" s="161">
        <f t="shared" ref="BK130:BK135" si="9">ROUND(I130*H130,2)</f>
        <v>0</v>
      </c>
      <c r="BL130" s="14" t="s">
        <v>93</v>
      </c>
      <c r="BM130" s="160" t="s">
        <v>137</v>
      </c>
    </row>
    <row r="131" spans="1:65" s="2" customFormat="1" ht="24.15" customHeight="1">
      <c r="A131" s="29"/>
      <c r="B131" s="148"/>
      <c r="C131" s="149" t="s">
        <v>138</v>
      </c>
      <c r="D131" s="149" t="s">
        <v>133</v>
      </c>
      <c r="E131" s="150" t="s">
        <v>139</v>
      </c>
      <c r="F131" s="151" t="s">
        <v>140</v>
      </c>
      <c r="G131" s="152" t="s">
        <v>136</v>
      </c>
      <c r="H131" s="153">
        <v>200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2E-3</v>
      </c>
      <c r="S131" s="158">
        <v>6.9999999999999994E-5</v>
      </c>
      <c r="T131" s="159">
        <f t="shared" si="3"/>
        <v>1.3999999999999999E-2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93</v>
      </c>
      <c r="BM131" s="160" t="s">
        <v>141</v>
      </c>
    </row>
    <row r="132" spans="1:65" s="2" customFormat="1" ht="24.15" customHeight="1">
      <c r="A132" s="29"/>
      <c r="B132" s="148"/>
      <c r="C132" s="149" t="s">
        <v>142</v>
      </c>
      <c r="D132" s="149" t="s">
        <v>133</v>
      </c>
      <c r="E132" s="150" t="s">
        <v>143</v>
      </c>
      <c r="F132" s="151" t="s">
        <v>144</v>
      </c>
      <c r="G132" s="152" t="s">
        <v>145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146</v>
      </c>
    </row>
    <row r="133" spans="1:65" s="2" customFormat="1" ht="24.15" customHeight="1">
      <c r="A133" s="29"/>
      <c r="B133" s="148"/>
      <c r="C133" s="149" t="s">
        <v>79</v>
      </c>
      <c r="D133" s="149" t="s">
        <v>133</v>
      </c>
      <c r="E133" s="150" t="s">
        <v>147</v>
      </c>
      <c r="F133" s="151" t="s">
        <v>148</v>
      </c>
      <c r="G133" s="152" t="s">
        <v>149</v>
      </c>
      <c r="H133" s="153">
        <v>28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86</v>
      </c>
    </row>
    <row r="134" spans="1:65" s="2" customFormat="1" ht="24.15" customHeight="1">
      <c r="A134" s="29"/>
      <c r="B134" s="148"/>
      <c r="C134" s="149" t="s">
        <v>150</v>
      </c>
      <c r="D134" s="149" t="s">
        <v>133</v>
      </c>
      <c r="E134" s="150" t="s">
        <v>151</v>
      </c>
      <c r="F134" s="151" t="s">
        <v>152</v>
      </c>
      <c r="G134" s="152" t="s">
        <v>153</v>
      </c>
      <c r="H134" s="153">
        <v>0.54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154</v>
      </c>
    </row>
    <row r="135" spans="1:65" s="2" customFormat="1" ht="24.15" customHeight="1">
      <c r="A135" s="29"/>
      <c r="B135" s="148"/>
      <c r="C135" s="149" t="s">
        <v>155</v>
      </c>
      <c r="D135" s="149" t="s">
        <v>133</v>
      </c>
      <c r="E135" s="150" t="s">
        <v>156</v>
      </c>
      <c r="F135" s="151" t="s">
        <v>157</v>
      </c>
      <c r="G135" s="152" t="s">
        <v>153</v>
      </c>
      <c r="H135" s="153">
        <v>0.54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158</v>
      </c>
    </row>
    <row r="136" spans="1:65" s="12" customFormat="1" ht="25.95" customHeight="1">
      <c r="B136" s="136"/>
      <c r="D136" s="137" t="s">
        <v>73</v>
      </c>
      <c r="E136" s="138" t="s">
        <v>159</v>
      </c>
      <c r="F136" s="138" t="s">
        <v>160</v>
      </c>
      <c r="I136" s="139"/>
      <c r="J136" s="124">
        <f>BK136</f>
        <v>0</v>
      </c>
      <c r="L136" s="136"/>
      <c r="M136" s="140"/>
      <c r="N136" s="141"/>
      <c r="O136" s="141"/>
      <c r="P136" s="142">
        <f>P137+P146+P168+P177</f>
        <v>0</v>
      </c>
      <c r="Q136" s="141"/>
      <c r="R136" s="142">
        <f>R137+R146+R168+R177</f>
        <v>1.4822187599999999</v>
      </c>
      <c r="S136" s="141"/>
      <c r="T136" s="143">
        <f>T137+T146+T168+T177</f>
        <v>0</v>
      </c>
      <c r="AR136" s="137" t="s">
        <v>86</v>
      </c>
      <c r="AT136" s="144" t="s">
        <v>73</v>
      </c>
      <c r="AU136" s="144" t="s">
        <v>74</v>
      </c>
      <c r="AY136" s="137" t="s">
        <v>129</v>
      </c>
      <c r="BK136" s="145">
        <f>BK137+BK146+BK168+BK177</f>
        <v>0</v>
      </c>
    </row>
    <row r="137" spans="1:65" s="12" customFormat="1" ht="22.8" customHeight="1">
      <c r="B137" s="136"/>
      <c r="D137" s="137" t="s">
        <v>73</v>
      </c>
      <c r="E137" s="146" t="s">
        <v>161</v>
      </c>
      <c r="F137" s="146" t="s">
        <v>162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SUM(P138:P145)</f>
        <v>0</v>
      </c>
      <c r="Q137" s="141"/>
      <c r="R137" s="142">
        <f>SUM(R138:R145)</f>
        <v>1.7059999999999999E-2</v>
      </c>
      <c r="S137" s="141"/>
      <c r="T137" s="143">
        <f>SUM(T138:T145)</f>
        <v>0</v>
      </c>
      <c r="AR137" s="137" t="s">
        <v>86</v>
      </c>
      <c r="AT137" s="144" t="s">
        <v>73</v>
      </c>
      <c r="AU137" s="144" t="s">
        <v>79</v>
      </c>
      <c r="AY137" s="137" t="s">
        <v>129</v>
      </c>
      <c r="BK137" s="145">
        <f>SUM(BK138:BK145)</f>
        <v>0</v>
      </c>
    </row>
    <row r="138" spans="1:65" s="2" customFormat="1" ht="24.15" customHeight="1">
      <c r="A138" s="29"/>
      <c r="B138" s="148"/>
      <c r="C138" s="149" t="s">
        <v>163</v>
      </c>
      <c r="D138" s="149" t="s">
        <v>133</v>
      </c>
      <c r="E138" s="150" t="s">
        <v>164</v>
      </c>
      <c r="F138" s="151" t="s">
        <v>165</v>
      </c>
      <c r="G138" s="152" t="s">
        <v>166</v>
      </c>
      <c r="H138" s="153">
        <v>157</v>
      </c>
      <c r="I138" s="153"/>
      <c r="J138" s="154">
        <f t="shared" ref="J138:J145" si="10"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ref="P138:P145" si="11">O138*H138</f>
        <v>0</v>
      </c>
      <c r="Q138" s="158">
        <v>2.0000000000000002E-5</v>
      </c>
      <c r="R138" s="158">
        <f t="shared" ref="R138:R145" si="12">Q138*H138</f>
        <v>3.1400000000000004E-3</v>
      </c>
      <c r="S138" s="158">
        <v>0</v>
      </c>
      <c r="T138" s="159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167</v>
      </c>
      <c r="AT138" s="160" t="s">
        <v>133</v>
      </c>
      <c r="AU138" s="160" t="s">
        <v>86</v>
      </c>
      <c r="AY138" s="14" t="s">
        <v>129</v>
      </c>
      <c r="BE138" s="161">
        <f t="shared" ref="BE138:BE145" si="14">IF(N138="základná",J138,0)</f>
        <v>0</v>
      </c>
      <c r="BF138" s="161">
        <f t="shared" ref="BF138:BF145" si="15">IF(N138="znížená",J138,0)</f>
        <v>0</v>
      </c>
      <c r="BG138" s="161">
        <f t="shared" ref="BG138:BG145" si="16">IF(N138="zákl. prenesená",J138,0)</f>
        <v>0</v>
      </c>
      <c r="BH138" s="161">
        <f t="shared" ref="BH138:BH145" si="17">IF(N138="zníž. prenesená",J138,0)</f>
        <v>0</v>
      </c>
      <c r="BI138" s="161">
        <f t="shared" ref="BI138:BI145" si="18">IF(N138="nulová",J138,0)</f>
        <v>0</v>
      </c>
      <c r="BJ138" s="14" t="s">
        <v>86</v>
      </c>
      <c r="BK138" s="161">
        <f t="shared" ref="BK138:BK145" si="19">ROUND(I138*H138,2)</f>
        <v>0</v>
      </c>
      <c r="BL138" s="14" t="s">
        <v>167</v>
      </c>
      <c r="BM138" s="160" t="s">
        <v>168</v>
      </c>
    </row>
    <row r="139" spans="1:65" s="2" customFormat="1" ht="33" customHeight="1">
      <c r="A139" s="29"/>
      <c r="B139" s="148"/>
      <c r="C139" s="162" t="s">
        <v>169</v>
      </c>
      <c r="D139" s="162" t="s">
        <v>170</v>
      </c>
      <c r="E139" s="163" t="s">
        <v>171</v>
      </c>
      <c r="F139" s="164" t="s">
        <v>172</v>
      </c>
      <c r="G139" s="165" t="s">
        <v>166</v>
      </c>
      <c r="H139" s="166">
        <v>93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1"/>
        <v>0</v>
      </c>
      <c r="Q139" s="158">
        <v>2.0000000000000002E-5</v>
      </c>
      <c r="R139" s="158">
        <f t="shared" si="12"/>
        <v>1.8600000000000001E-3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86</v>
      </c>
      <c r="AY139" s="14" t="s">
        <v>129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86</v>
      </c>
      <c r="BK139" s="161">
        <f t="shared" si="19"/>
        <v>0</v>
      </c>
      <c r="BL139" s="14" t="s">
        <v>167</v>
      </c>
      <c r="BM139" s="160" t="s">
        <v>174</v>
      </c>
    </row>
    <row r="140" spans="1:65" s="2" customFormat="1" ht="33" customHeight="1">
      <c r="A140" s="29"/>
      <c r="B140" s="148"/>
      <c r="C140" s="162" t="s">
        <v>175</v>
      </c>
      <c r="D140" s="162" t="s">
        <v>170</v>
      </c>
      <c r="E140" s="163" t="s">
        <v>176</v>
      </c>
      <c r="F140" s="164" t="s">
        <v>177</v>
      </c>
      <c r="G140" s="165" t="s">
        <v>166</v>
      </c>
      <c r="H140" s="166">
        <v>64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1.4999999999999999E-4</v>
      </c>
      <c r="R140" s="158">
        <f t="shared" si="12"/>
        <v>9.5999999999999992E-3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86</v>
      </c>
      <c r="AY140" s="14" t="s">
        <v>129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86</v>
      </c>
      <c r="BK140" s="161">
        <f t="shared" si="19"/>
        <v>0</v>
      </c>
      <c r="BL140" s="14" t="s">
        <v>167</v>
      </c>
      <c r="BM140" s="160" t="s">
        <v>178</v>
      </c>
    </row>
    <row r="141" spans="1:65" s="2" customFormat="1" ht="24.15" customHeight="1">
      <c r="A141" s="29"/>
      <c r="B141" s="148"/>
      <c r="C141" s="149" t="s">
        <v>179</v>
      </c>
      <c r="D141" s="149" t="s">
        <v>133</v>
      </c>
      <c r="E141" s="150" t="s">
        <v>180</v>
      </c>
      <c r="F141" s="151" t="s">
        <v>181</v>
      </c>
      <c r="G141" s="152" t="s">
        <v>166</v>
      </c>
      <c r="H141" s="153">
        <v>26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2.0000000000000002E-5</v>
      </c>
      <c r="R141" s="158">
        <f t="shared" si="12"/>
        <v>5.2000000000000006E-4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86</v>
      </c>
      <c r="BK141" s="161">
        <f t="shared" si="19"/>
        <v>0</v>
      </c>
      <c r="BL141" s="14" t="s">
        <v>167</v>
      </c>
      <c r="BM141" s="160" t="s">
        <v>182</v>
      </c>
    </row>
    <row r="142" spans="1:65" s="2" customFormat="1" ht="33" customHeight="1">
      <c r="A142" s="29"/>
      <c r="B142" s="148"/>
      <c r="C142" s="162" t="s">
        <v>183</v>
      </c>
      <c r="D142" s="162" t="s">
        <v>170</v>
      </c>
      <c r="E142" s="163" t="s">
        <v>184</v>
      </c>
      <c r="F142" s="164" t="s">
        <v>185</v>
      </c>
      <c r="G142" s="165" t="s">
        <v>166</v>
      </c>
      <c r="H142" s="166">
        <v>20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4.0000000000000003E-5</v>
      </c>
      <c r="R142" s="158">
        <f t="shared" si="12"/>
        <v>8.0000000000000004E-4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86</v>
      </c>
      <c r="AY142" s="14" t="s">
        <v>129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86</v>
      </c>
      <c r="BK142" s="161">
        <f t="shared" si="19"/>
        <v>0</v>
      </c>
      <c r="BL142" s="14" t="s">
        <v>167</v>
      </c>
      <c r="BM142" s="160" t="s">
        <v>186</v>
      </c>
    </row>
    <row r="143" spans="1:65" s="2" customFormat="1" ht="33" customHeight="1">
      <c r="A143" s="29"/>
      <c r="B143" s="148"/>
      <c r="C143" s="162" t="s">
        <v>187</v>
      </c>
      <c r="D143" s="162" t="s">
        <v>170</v>
      </c>
      <c r="E143" s="163" t="s">
        <v>188</v>
      </c>
      <c r="F143" s="164" t="s">
        <v>189</v>
      </c>
      <c r="G143" s="165" t="s">
        <v>166</v>
      </c>
      <c r="H143" s="166">
        <v>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1.9000000000000001E-4</v>
      </c>
      <c r="R143" s="158">
        <f t="shared" si="12"/>
        <v>1.14E-3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190</v>
      </c>
    </row>
    <row r="144" spans="1:65" s="2" customFormat="1" ht="24.15" customHeight="1">
      <c r="A144" s="29"/>
      <c r="B144" s="148"/>
      <c r="C144" s="149" t="s">
        <v>191</v>
      </c>
      <c r="D144" s="149" t="s">
        <v>133</v>
      </c>
      <c r="E144" s="150" t="s">
        <v>192</v>
      </c>
      <c r="F144" s="151" t="s">
        <v>193</v>
      </c>
      <c r="G144" s="152" t="s">
        <v>194</v>
      </c>
      <c r="H144" s="153"/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167</v>
      </c>
      <c r="AT144" s="160" t="s">
        <v>133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195</v>
      </c>
    </row>
    <row r="145" spans="1:65" s="2" customFormat="1" ht="24.15" customHeight="1">
      <c r="A145" s="29"/>
      <c r="B145" s="148"/>
      <c r="C145" s="149" t="s">
        <v>196</v>
      </c>
      <c r="D145" s="149" t="s">
        <v>133</v>
      </c>
      <c r="E145" s="150" t="s">
        <v>197</v>
      </c>
      <c r="F145" s="151" t="s">
        <v>198</v>
      </c>
      <c r="G145" s="152" t="s">
        <v>194</v>
      </c>
      <c r="H145" s="153"/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199</v>
      </c>
    </row>
    <row r="146" spans="1:65" s="12" customFormat="1" ht="22.8" customHeight="1">
      <c r="B146" s="136"/>
      <c r="D146" s="137" t="s">
        <v>73</v>
      </c>
      <c r="E146" s="146" t="s">
        <v>200</v>
      </c>
      <c r="F146" s="146" t="s">
        <v>201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SUM(P147:P167)</f>
        <v>0</v>
      </c>
      <c r="Q146" s="141"/>
      <c r="R146" s="142">
        <f>SUM(R147:R167)</f>
        <v>0.46351875999999997</v>
      </c>
      <c r="S146" s="141"/>
      <c r="T146" s="143">
        <f>SUM(T147:T167)</f>
        <v>0</v>
      </c>
      <c r="AR146" s="137" t="s">
        <v>86</v>
      </c>
      <c r="AT146" s="144" t="s">
        <v>73</v>
      </c>
      <c r="AU146" s="144" t="s">
        <v>79</v>
      </c>
      <c r="AY146" s="137" t="s">
        <v>129</v>
      </c>
      <c r="BK146" s="145">
        <f>SUM(BK147:BK167)</f>
        <v>0</v>
      </c>
    </row>
    <row r="147" spans="1:65" s="2" customFormat="1" ht="24.15" customHeight="1">
      <c r="A147" s="29"/>
      <c r="B147" s="148"/>
      <c r="C147" s="149" t="s">
        <v>202</v>
      </c>
      <c r="D147" s="149" t="s">
        <v>133</v>
      </c>
      <c r="E147" s="150" t="s">
        <v>203</v>
      </c>
      <c r="F147" s="151" t="s">
        <v>204</v>
      </c>
      <c r="G147" s="152" t="s">
        <v>166</v>
      </c>
      <c r="H147" s="153">
        <v>64</v>
      </c>
      <c r="I147" s="153"/>
      <c r="J147" s="154">
        <f t="shared" ref="J147:J167" si="2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7" si="21">O147*H147</f>
        <v>0</v>
      </c>
      <c r="Q147" s="158">
        <v>1.5E-3</v>
      </c>
      <c r="R147" s="158">
        <f t="shared" ref="R147:R167" si="22">Q147*H147</f>
        <v>9.6000000000000002E-2</v>
      </c>
      <c r="S147" s="158">
        <v>0</v>
      </c>
      <c r="T147" s="159">
        <f t="shared" ref="T147:T167" si="2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167</v>
      </c>
      <c r="AT147" s="160" t="s">
        <v>133</v>
      </c>
      <c r="AU147" s="160" t="s">
        <v>86</v>
      </c>
      <c r="AY147" s="14" t="s">
        <v>129</v>
      </c>
      <c r="BE147" s="161">
        <f t="shared" ref="BE147:BE167" si="24">IF(N147="základná",J147,0)</f>
        <v>0</v>
      </c>
      <c r="BF147" s="161">
        <f t="shared" ref="BF147:BF167" si="25">IF(N147="znížená",J147,0)</f>
        <v>0</v>
      </c>
      <c r="BG147" s="161">
        <f t="shared" ref="BG147:BG167" si="26">IF(N147="zákl. prenesená",J147,0)</f>
        <v>0</v>
      </c>
      <c r="BH147" s="161">
        <f t="shared" ref="BH147:BH167" si="27">IF(N147="zníž. prenesená",J147,0)</f>
        <v>0</v>
      </c>
      <c r="BI147" s="161">
        <f t="shared" ref="BI147:BI167" si="28">IF(N147="nulová",J147,0)</f>
        <v>0</v>
      </c>
      <c r="BJ147" s="14" t="s">
        <v>86</v>
      </c>
      <c r="BK147" s="161">
        <f t="shared" ref="BK147:BK167" si="29">ROUND(I147*H147,2)</f>
        <v>0</v>
      </c>
      <c r="BL147" s="14" t="s">
        <v>167</v>
      </c>
      <c r="BM147" s="160" t="s">
        <v>205</v>
      </c>
    </row>
    <row r="148" spans="1:65" s="2" customFormat="1" ht="24.15" customHeight="1">
      <c r="A148" s="29"/>
      <c r="B148" s="148"/>
      <c r="C148" s="149" t="s">
        <v>206</v>
      </c>
      <c r="D148" s="149" t="s">
        <v>133</v>
      </c>
      <c r="E148" s="150" t="s">
        <v>207</v>
      </c>
      <c r="F148" s="151" t="s">
        <v>208</v>
      </c>
      <c r="G148" s="152" t="s">
        <v>166</v>
      </c>
      <c r="H148" s="153">
        <v>93</v>
      </c>
      <c r="I148" s="153"/>
      <c r="J148" s="154">
        <f t="shared" si="2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21"/>
        <v>0</v>
      </c>
      <c r="Q148" s="158">
        <v>2.4097559999999999E-3</v>
      </c>
      <c r="R148" s="158">
        <f t="shared" si="22"/>
        <v>0.22410730799999998</v>
      </c>
      <c r="S148" s="158">
        <v>0</v>
      </c>
      <c r="T148" s="159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24"/>
        <v>0</v>
      </c>
      <c r="BF148" s="161">
        <f t="shared" si="25"/>
        <v>0</v>
      </c>
      <c r="BG148" s="161">
        <f t="shared" si="26"/>
        <v>0</v>
      </c>
      <c r="BH148" s="161">
        <f t="shared" si="27"/>
        <v>0</v>
      </c>
      <c r="BI148" s="161">
        <f t="shared" si="28"/>
        <v>0</v>
      </c>
      <c r="BJ148" s="14" t="s">
        <v>86</v>
      </c>
      <c r="BK148" s="161">
        <f t="shared" si="29"/>
        <v>0</v>
      </c>
      <c r="BL148" s="14" t="s">
        <v>167</v>
      </c>
      <c r="BM148" s="160" t="s">
        <v>209</v>
      </c>
    </row>
    <row r="149" spans="1:65" s="2" customFormat="1" ht="24.15" customHeight="1">
      <c r="A149" s="29"/>
      <c r="B149" s="148"/>
      <c r="C149" s="149" t="s">
        <v>210</v>
      </c>
      <c r="D149" s="149" t="s">
        <v>133</v>
      </c>
      <c r="E149" s="150" t="s">
        <v>211</v>
      </c>
      <c r="F149" s="151" t="s">
        <v>212</v>
      </c>
      <c r="G149" s="152" t="s">
        <v>166</v>
      </c>
      <c r="H149" s="153">
        <v>20</v>
      </c>
      <c r="I149" s="153"/>
      <c r="J149" s="154">
        <f t="shared" si="2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21"/>
        <v>0</v>
      </c>
      <c r="Q149" s="158">
        <v>2.4665726E-3</v>
      </c>
      <c r="R149" s="158">
        <f t="shared" si="22"/>
        <v>4.9331451999999998E-2</v>
      </c>
      <c r="S149" s="158">
        <v>0</v>
      </c>
      <c r="T149" s="159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24"/>
        <v>0</v>
      </c>
      <c r="BF149" s="161">
        <f t="shared" si="25"/>
        <v>0</v>
      </c>
      <c r="BG149" s="161">
        <f t="shared" si="26"/>
        <v>0</v>
      </c>
      <c r="BH149" s="161">
        <f t="shared" si="27"/>
        <v>0</v>
      </c>
      <c r="BI149" s="161">
        <f t="shared" si="28"/>
        <v>0</v>
      </c>
      <c r="BJ149" s="14" t="s">
        <v>86</v>
      </c>
      <c r="BK149" s="161">
        <f t="shared" si="29"/>
        <v>0</v>
      </c>
      <c r="BL149" s="14" t="s">
        <v>167</v>
      </c>
      <c r="BM149" s="160" t="s">
        <v>213</v>
      </c>
    </row>
    <row r="150" spans="1:65" s="2" customFormat="1" ht="24.15" customHeight="1">
      <c r="A150" s="29"/>
      <c r="B150" s="148"/>
      <c r="C150" s="149" t="s">
        <v>214</v>
      </c>
      <c r="D150" s="149" t="s">
        <v>133</v>
      </c>
      <c r="E150" s="150" t="s">
        <v>215</v>
      </c>
      <c r="F150" s="151" t="s">
        <v>216</v>
      </c>
      <c r="G150" s="152" t="s">
        <v>166</v>
      </c>
      <c r="H150" s="153">
        <v>6</v>
      </c>
      <c r="I150" s="153"/>
      <c r="J150" s="154">
        <f t="shared" si="2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21"/>
        <v>0</v>
      </c>
      <c r="Q150" s="158">
        <v>2.8500000000000001E-3</v>
      </c>
      <c r="R150" s="158">
        <f t="shared" si="22"/>
        <v>1.7100000000000001E-2</v>
      </c>
      <c r="S150" s="158">
        <v>0</v>
      </c>
      <c r="T150" s="159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167</v>
      </c>
      <c r="AT150" s="160" t="s">
        <v>133</v>
      </c>
      <c r="AU150" s="160" t="s">
        <v>86</v>
      </c>
      <c r="AY150" s="14" t="s">
        <v>129</v>
      </c>
      <c r="BE150" s="161">
        <f t="shared" si="24"/>
        <v>0</v>
      </c>
      <c r="BF150" s="161">
        <f t="shared" si="25"/>
        <v>0</v>
      </c>
      <c r="BG150" s="161">
        <f t="shared" si="26"/>
        <v>0</v>
      </c>
      <c r="BH150" s="161">
        <f t="shared" si="27"/>
        <v>0</v>
      </c>
      <c r="BI150" s="161">
        <f t="shared" si="28"/>
        <v>0</v>
      </c>
      <c r="BJ150" s="14" t="s">
        <v>86</v>
      </c>
      <c r="BK150" s="161">
        <f t="shared" si="29"/>
        <v>0</v>
      </c>
      <c r="BL150" s="14" t="s">
        <v>167</v>
      </c>
      <c r="BM150" s="160" t="s">
        <v>217</v>
      </c>
    </row>
    <row r="151" spans="1:65" s="2" customFormat="1" ht="16.5" customHeight="1">
      <c r="A151" s="29"/>
      <c r="B151" s="148"/>
      <c r="C151" s="149" t="s">
        <v>218</v>
      </c>
      <c r="D151" s="149" t="s">
        <v>133</v>
      </c>
      <c r="E151" s="150" t="s">
        <v>219</v>
      </c>
      <c r="F151" s="151" t="s">
        <v>220</v>
      </c>
      <c r="G151" s="152" t="s">
        <v>166</v>
      </c>
      <c r="H151" s="153">
        <v>610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21"/>
        <v>0</v>
      </c>
      <c r="Q151" s="158">
        <v>8.0000000000000007E-5</v>
      </c>
      <c r="R151" s="158">
        <f t="shared" si="22"/>
        <v>4.8800000000000003E-2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86</v>
      </c>
      <c r="BK151" s="161">
        <f t="shared" si="29"/>
        <v>0</v>
      </c>
      <c r="BL151" s="14" t="s">
        <v>167</v>
      </c>
      <c r="BM151" s="160" t="s">
        <v>221</v>
      </c>
    </row>
    <row r="152" spans="1:65" s="2" customFormat="1" ht="37.799999999999997" customHeight="1">
      <c r="A152" s="29"/>
      <c r="B152" s="148"/>
      <c r="C152" s="162" t="s">
        <v>222</v>
      </c>
      <c r="D152" s="162" t="s">
        <v>170</v>
      </c>
      <c r="E152" s="163" t="s">
        <v>223</v>
      </c>
      <c r="F152" s="164" t="s">
        <v>224</v>
      </c>
      <c r="G152" s="165" t="s">
        <v>166</v>
      </c>
      <c r="H152" s="166">
        <v>610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225</v>
      </c>
    </row>
    <row r="153" spans="1:65" s="2" customFormat="1" ht="24.15" customHeight="1">
      <c r="A153" s="29"/>
      <c r="B153" s="148"/>
      <c r="C153" s="149" t="s">
        <v>226</v>
      </c>
      <c r="D153" s="149" t="s">
        <v>133</v>
      </c>
      <c r="E153" s="150" t="s">
        <v>227</v>
      </c>
      <c r="F153" s="151" t="s">
        <v>228</v>
      </c>
      <c r="G153" s="152" t="s">
        <v>166</v>
      </c>
      <c r="H153" s="153">
        <v>150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6.9999999999999994E-5</v>
      </c>
      <c r="R153" s="158">
        <f t="shared" si="22"/>
        <v>1.0499999999999999E-2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229</v>
      </c>
    </row>
    <row r="154" spans="1:65" s="2" customFormat="1" ht="37.799999999999997" customHeight="1">
      <c r="A154" s="29"/>
      <c r="B154" s="148"/>
      <c r="C154" s="162" t="s">
        <v>230</v>
      </c>
      <c r="D154" s="162" t="s">
        <v>170</v>
      </c>
      <c r="E154" s="163" t="s">
        <v>231</v>
      </c>
      <c r="F154" s="164" t="s">
        <v>232</v>
      </c>
      <c r="G154" s="165" t="s">
        <v>166</v>
      </c>
      <c r="H154" s="166">
        <v>150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233</v>
      </c>
    </row>
    <row r="155" spans="1:65" s="2" customFormat="1" ht="21.75" customHeight="1">
      <c r="A155" s="29"/>
      <c r="B155" s="148"/>
      <c r="C155" s="149" t="s">
        <v>234</v>
      </c>
      <c r="D155" s="149" t="s">
        <v>133</v>
      </c>
      <c r="E155" s="150" t="s">
        <v>235</v>
      </c>
      <c r="F155" s="151" t="s">
        <v>236</v>
      </c>
      <c r="G155" s="152" t="s">
        <v>149</v>
      </c>
      <c r="H155" s="153">
        <v>92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3.0000000000000001E-5</v>
      </c>
      <c r="R155" s="158">
        <f t="shared" si="22"/>
        <v>2.7599999999999999E-3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237</v>
      </c>
    </row>
    <row r="156" spans="1:65" s="2" customFormat="1" ht="33" customHeight="1">
      <c r="A156" s="29"/>
      <c r="B156" s="148"/>
      <c r="C156" s="162" t="s">
        <v>238</v>
      </c>
      <c r="D156" s="162" t="s">
        <v>170</v>
      </c>
      <c r="E156" s="163" t="s">
        <v>239</v>
      </c>
      <c r="F156" s="164" t="s">
        <v>240</v>
      </c>
      <c r="G156" s="165" t="s">
        <v>149</v>
      </c>
      <c r="H156" s="166">
        <v>92</v>
      </c>
      <c r="I156" s="166"/>
      <c r="J156" s="167">
        <f t="shared" si="2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21"/>
        <v>0</v>
      </c>
      <c r="Q156" s="158">
        <v>1.2E-4</v>
      </c>
      <c r="R156" s="158">
        <f t="shared" si="22"/>
        <v>1.1039999999999999E-2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241</v>
      </c>
    </row>
    <row r="157" spans="1:65" s="2" customFormat="1" ht="21.75" customHeight="1">
      <c r="A157" s="29"/>
      <c r="B157" s="148"/>
      <c r="C157" s="149" t="s">
        <v>242</v>
      </c>
      <c r="D157" s="149" t="s">
        <v>133</v>
      </c>
      <c r="E157" s="150" t="s">
        <v>243</v>
      </c>
      <c r="F157" s="151" t="s">
        <v>244</v>
      </c>
      <c r="G157" s="152" t="s">
        <v>149</v>
      </c>
      <c r="H157" s="153">
        <v>20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3.0000000000000001E-5</v>
      </c>
      <c r="R157" s="158">
        <f t="shared" si="22"/>
        <v>6.0000000000000006E-4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245</v>
      </c>
    </row>
    <row r="158" spans="1:65" s="2" customFormat="1" ht="33" customHeight="1">
      <c r="A158" s="29"/>
      <c r="B158" s="148"/>
      <c r="C158" s="162" t="s">
        <v>246</v>
      </c>
      <c r="D158" s="162" t="s">
        <v>170</v>
      </c>
      <c r="E158" s="163" t="s">
        <v>247</v>
      </c>
      <c r="F158" s="164" t="s">
        <v>248</v>
      </c>
      <c r="G158" s="165" t="s">
        <v>149</v>
      </c>
      <c r="H158" s="166">
        <v>20</v>
      </c>
      <c r="I158" s="166"/>
      <c r="J158" s="167">
        <f t="shared" si="2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21"/>
        <v>0</v>
      </c>
      <c r="Q158" s="158">
        <v>8.0000000000000007E-5</v>
      </c>
      <c r="R158" s="158">
        <f t="shared" si="22"/>
        <v>1.6000000000000001E-3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249</v>
      </c>
    </row>
    <row r="159" spans="1:65" s="2" customFormat="1" ht="16.5" customHeight="1">
      <c r="A159" s="29"/>
      <c r="B159" s="148"/>
      <c r="C159" s="149" t="s">
        <v>250</v>
      </c>
      <c r="D159" s="149" t="s">
        <v>133</v>
      </c>
      <c r="E159" s="150" t="s">
        <v>251</v>
      </c>
      <c r="F159" s="151" t="s">
        <v>252</v>
      </c>
      <c r="G159" s="152" t="s">
        <v>149</v>
      </c>
      <c r="H159" s="153">
        <v>36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21"/>
        <v>0</v>
      </c>
      <c r="Q159" s="158">
        <v>3.0000000000000001E-5</v>
      </c>
      <c r="R159" s="158">
        <f t="shared" si="22"/>
        <v>1.08E-3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133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253</v>
      </c>
    </row>
    <row r="160" spans="1:65" s="2" customFormat="1" ht="16.5" customHeight="1">
      <c r="A160" s="29"/>
      <c r="B160" s="148"/>
      <c r="C160" s="162" t="s">
        <v>254</v>
      </c>
      <c r="D160" s="162" t="s">
        <v>170</v>
      </c>
      <c r="E160" s="163" t="s">
        <v>255</v>
      </c>
      <c r="F160" s="164" t="s">
        <v>256</v>
      </c>
      <c r="G160" s="165" t="s">
        <v>149</v>
      </c>
      <c r="H160" s="166">
        <v>36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257</v>
      </c>
    </row>
    <row r="161" spans="1:65" s="2" customFormat="1" ht="21.75" customHeight="1">
      <c r="A161" s="29"/>
      <c r="B161" s="148"/>
      <c r="C161" s="149" t="s">
        <v>258</v>
      </c>
      <c r="D161" s="149" t="s">
        <v>133</v>
      </c>
      <c r="E161" s="150" t="s">
        <v>259</v>
      </c>
      <c r="F161" s="151" t="s">
        <v>260</v>
      </c>
      <c r="G161" s="152" t="s">
        <v>149</v>
      </c>
      <c r="H161" s="153">
        <v>20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3.0000000000000001E-5</v>
      </c>
      <c r="R161" s="158">
        <f t="shared" si="22"/>
        <v>6.0000000000000006E-4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261</v>
      </c>
    </row>
    <row r="162" spans="1:65" s="2" customFormat="1" ht="16.5" customHeight="1">
      <c r="A162" s="29"/>
      <c r="B162" s="148"/>
      <c r="C162" s="162" t="s">
        <v>262</v>
      </c>
      <c r="D162" s="162" t="s">
        <v>170</v>
      </c>
      <c r="E162" s="163" t="s">
        <v>263</v>
      </c>
      <c r="F162" s="164" t="s">
        <v>264</v>
      </c>
      <c r="G162" s="165" t="s">
        <v>149</v>
      </c>
      <c r="H162" s="166">
        <v>20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265</v>
      </c>
    </row>
    <row r="163" spans="1:65" s="2" customFormat="1" ht="24.15" customHeight="1">
      <c r="A163" s="29"/>
      <c r="B163" s="148"/>
      <c r="C163" s="149" t="s">
        <v>266</v>
      </c>
      <c r="D163" s="149" t="s">
        <v>133</v>
      </c>
      <c r="E163" s="150" t="s">
        <v>267</v>
      </c>
      <c r="F163" s="151" t="s">
        <v>268</v>
      </c>
      <c r="G163" s="152" t="s">
        <v>194</v>
      </c>
      <c r="H163" s="153"/>
      <c r="I163" s="153"/>
      <c r="J163" s="154">
        <f t="shared" si="2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21"/>
        <v>0</v>
      </c>
      <c r="Q163" s="158">
        <v>2.9999999999999997E-4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167</v>
      </c>
      <c r="AT163" s="160" t="s">
        <v>133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269</v>
      </c>
    </row>
    <row r="164" spans="1:65" s="2" customFormat="1" ht="21.75" customHeight="1">
      <c r="A164" s="29"/>
      <c r="B164" s="148"/>
      <c r="C164" s="149" t="s">
        <v>270</v>
      </c>
      <c r="D164" s="149" t="s">
        <v>133</v>
      </c>
      <c r="E164" s="150" t="s">
        <v>271</v>
      </c>
      <c r="F164" s="151" t="s">
        <v>272</v>
      </c>
      <c r="G164" s="152" t="s">
        <v>166</v>
      </c>
      <c r="H164" s="153">
        <v>176.5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167</v>
      </c>
      <c r="AT164" s="160" t="s">
        <v>133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273</v>
      </c>
    </row>
    <row r="165" spans="1:65" s="2" customFormat="1" ht="16.5" customHeight="1">
      <c r="A165" s="29"/>
      <c r="B165" s="148"/>
      <c r="C165" s="149" t="s">
        <v>274</v>
      </c>
      <c r="D165" s="149" t="s">
        <v>133</v>
      </c>
      <c r="E165" s="150" t="s">
        <v>275</v>
      </c>
      <c r="F165" s="151" t="s">
        <v>276</v>
      </c>
      <c r="G165" s="152" t="s">
        <v>166</v>
      </c>
      <c r="H165" s="153">
        <v>760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133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277</v>
      </c>
    </row>
    <row r="166" spans="1:65" s="2" customFormat="1" ht="24.15" customHeight="1">
      <c r="A166" s="29"/>
      <c r="B166" s="148"/>
      <c r="C166" s="149" t="s">
        <v>278</v>
      </c>
      <c r="D166" s="149" t="s">
        <v>133</v>
      </c>
      <c r="E166" s="150" t="s">
        <v>279</v>
      </c>
      <c r="F166" s="151" t="s">
        <v>280</v>
      </c>
      <c r="G166" s="152" t="s">
        <v>194</v>
      </c>
      <c r="H166" s="153"/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281</v>
      </c>
    </row>
    <row r="167" spans="1:65" s="2" customFormat="1" ht="24.15" customHeight="1">
      <c r="A167" s="29"/>
      <c r="B167" s="148"/>
      <c r="C167" s="149" t="s">
        <v>282</v>
      </c>
      <c r="D167" s="149" t="s">
        <v>133</v>
      </c>
      <c r="E167" s="150" t="s">
        <v>283</v>
      </c>
      <c r="F167" s="151" t="s">
        <v>284</v>
      </c>
      <c r="G167" s="152" t="s">
        <v>194</v>
      </c>
      <c r="H167" s="153"/>
      <c r="I167" s="153"/>
      <c r="J167" s="154">
        <f t="shared" si="2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133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285</v>
      </c>
    </row>
    <row r="168" spans="1:65" s="12" customFormat="1" ht="22.8" customHeight="1">
      <c r="B168" s="136"/>
      <c r="D168" s="137" t="s">
        <v>73</v>
      </c>
      <c r="E168" s="146" t="s">
        <v>286</v>
      </c>
      <c r="F168" s="146" t="s">
        <v>287</v>
      </c>
      <c r="I168" s="139"/>
      <c r="J168" s="147">
        <f>BK168</f>
        <v>0</v>
      </c>
      <c r="L168" s="136"/>
      <c r="M168" s="140"/>
      <c r="N168" s="141"/>
      <c r="O168" s="141"/>
      <c r="P168" s="142">
        <f>SUM(P169:P176)</f>
        <v>0</v>
      </c>
      <c r="Q168" s="141"/>
      <c r="R168" s="142">
        <f>SUM(R169:R176)</f>
        <v>1.5960000000000002E-2</v>
      </c>
      <c r="S168" s="141"/>
      <c r="T168" s="143">
        <f>SUM(T169:T176)</f>
        <v>0</v>
      </c>
      <c r="AR168" s="137" t="s">
        <v>86</v>
      </c>
      <c r="AT168" s="144" t="s">
        <v>73</v>
      </c>
      <c r="AU168" s="144" t="s">
        <v>79</v>
      </c>
      <c r="AY168" s="137" t="s">
        <v>129</v>
      </c>
      <c r="BK168" s="145">
        <f>SUM(BK169:BK176)</f>
        <v>0</v>
      </c>
    </row>
    <row r="169" spans="1:65" s="2" customFormat="1" ht="16.5" customHeight="1">
      <c r="A169" s="29"/>
      <c r="B169" s="148"/>
      <c r="C169" s="149" t="s">
        <v>288</v>
      </c>
      <c r="D169" s="149" t="s">
        <v>133</v>
      </c>
      <c r="E169" s="150" t="s">
        <v>289</v>
      </c>
      <c r="F169" s="151" t="s">
        <v>290</v>
      </c>
      <c r="G169" s="152" t="s">
        <v>149</v>
      </c>
      <c r="H169" s="153">
        <v>28</v>
      </c>
      <c r="I169" s="153"/>
      <c r="J169" s="154">
        <f t="shared" ref="J169:J176" si="30"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ref="P169:P176" si="31">O169*H169</f>
        <v>0</v>
      </c>
      <c r="Q169" s="158">
        <v>0</v>
      </c>
      <c r="R169" s="158">
        <f t="shared" ref="R169:R176" si="32">Q169*H169</f>
        <v>0</v>
      </c>
      <c r="S169" s="158">
        <v>0</v>
      </c>
      <c r="T169" s="159">
        <f t="shared" ref="T169:T176" si="3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167</v>
      </c>
      <c r="AT169" s="160" t="s">
        <v>133</v>
      </c>
      <c r="AU169" s="160" t="s">
        <v>86</v>
      </c>
      <c r="AY169" s="14" t="s">
        <v>129</v>
      </c>
      <c r="BE169" s="161">
        <f t="shared" ref="BE169:BE176" si="34">IF(N169="základná",J169,0)</f>
        <v>0</v>
      </c>
      <c r="BF169" s="161">
        <f t="shared" ref="BF169:BF176" si="35">IF(N169="znížená",J169,0)</f>
        <v>0</v>
      </c>
      <c r="BG169" s="161">
        <f t="shared" ref="BG169:BG176" si="36">IF(N169="zákl. prenesená",J169,0)</f>
        <v>0</v>
      </c>
      <c r="BH169" s="161">
        <f t="shared" ref="BH169:BH176" si="37">IF(N169="zníž. prenesená",J169,0)</f>
        <v>0</v>
      </c>
      <c r="BI169" s="161">
        <f t="shared" ref="BI169:BI176" si="38">IF(N169="nulová",J169,0)</f>
        <v>0</v>
      </c>
      <c r="BJ169" s="14" t="s">
        <v>86</v>
      </c>
      <c r="BK169" s="161">
        <f t="shared" ref="BK169:BK176" si="39">ROUND(I169*H169,2)</f>
        <v>0</v>
      </c>
      <c r="BL169" s="14" t="s">
        <v>167</v>
      </c>
      <c r="BM169" s="160" t="s">
        <v>291</v>
      </c>
    </row>
    <row r="170" spans="1:65" s="2" customFormat="1" ht="37.799999999999997" customHeight="1">
      <c r="A170" s="29"/>
      <c r="B170" s="148"/>
      <c r="C170" s="162" t="s">
        <v>292</v>
      </c>
      <c r="D170" s="162" t="s">
        <v>170</v>
      </c>
      <c r="E170" s="163" t="s">
        <v>293</v>
      </c>
      <c r="F170" s="164" t="s">
        <v>294</v>
      </c>
      <c r="G170" s="165" t="s">
        <v>149</v>
      </c>
      <c r="H170" s="166">
        <v>28</v>
      </c>
      <c r="I170" s="166"/>
      <c r="J170" s="167">
        <f t="shared" si="3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31"/>
        <v>0</v>
      </c>
      <c r="Q170" s="158">
        <v>4.0999999999999999E-4</v>
      </c>
      <c r="R170" s="158">
        <f t="shared" si="32"/>
        <v>1.1480000000000001E-2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86</v>
      </c>
      <c r="AY170" s="14" t="s">
        <v>129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86</v>
      </c>
      <c r="BK170" s="161">
        <f t="shared" si="39"/>
        <v>0</v>
      </c>
      <c r="BL170" s="14" t="s">
        <v>167</v>
      </c>
      <c r="BM170" s="160" t="s">
        <v>295</v>
      </c>
    </row>
    <row r="171" spans="1:65" s="2" customFormat="1" ht="21.75" customHeight="1">
      <c r="A171" s="29"/>
      <c r="B171" s="148"/>
      <c r="C171" s="149" t="s">
        <v>296</v>
      </c>
      <c r="D171" s="149" t="s">
        <v>133</v>
      </c>
      <c r="E171" s="150" t="s">
        <v>297</v>
      </c>
      <c r="F171" s="151" t="s">
        <v>298</v>
      </c>
      <c r="G171" s="152" t="s">
        <v>299</v>
      </c>
      <c r="H171" s="153">
        <v>146</v>
      </c>
      <c r="I171" s="153"/>
      <c r="J171" s="154">
        <f t="shared" si="3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31"/>
        <v>0</v>
      </c>
      <c r="Q171" s="158">
        <v>0</v>
      </c>
      <c r="R171" s="158">
        <f t="shared" si="32"/>
        <v>0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167</v>
      </c>
      <c r="AT171" s="160" t="s">
        <v>133</v>
      </c>
      <c r="AU171" s="160" t="s">
        <v>86</v>
      </c>
      <c r="AY171" s="14" t="s">
        <v>129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86</v>
      </c>
      <c r="BK171" s="161">
        <f t="shared" si="39"/>
        <v>0</v>
      </c>
      <c r="BL171" s="14" t="s">
        <v>167</v>
      </c>
      <c r="BM171" s="160" t="s">
        <v>300</v>
      </c>
    </row>
    <row r="172" spans="1:65" s="2" customFormat="1" ht="33" customHeight="1">
      <c r="A172" s="29"/>
      <c r="B172" s="148"/>
      <c r="C172" s="162" t="s">
        <v>301</v>
      </c>
      <c r="D172" s="162" t="s">
        <v>170</v>
      </c>
      <c r="E172" s="163" t="s">
        <v>302</v>
      </c>
      <c r="F172" s="164" t="s">
        <v>303</v>
      </c>
      <c r="G172" s="165" t="s">
        <v>149</v>
      </c>
      <c r="H172" s="166">
        <v>118</v>
      </c>
      <c r="I172" s="166"/>
      <c r="J172" s="167">
        <f t="shared" si="3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31"/>
        <v>0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86</v>
      </c>
      <c r="AY172" s="14" t="s">
        <v>129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86</v>
      </c>
      <c r="BK172" s="161">
        <f t="shared" si="39"/>
        <v>0</v>
      </c>
      <c r="BL172" s="14" t="s">
        <v>167</v>
      </c>
      <c r="BM172" s="160" t="s">
        <v>304</v>
      </c>
    </row>
    <row r="173" spans="1:65" s="2" customFormat="1" ht="37.799999999999997" customHeight="1">
      <c r="A173" s="29"/>
      <c r="B173" s="148"/>
      <c r="C173" s="162" t="s">
        <v>305</v>
      </c>
      <c r="D173" s="162" t="s">
        <v>170</v>
      </c>
      <c r="E173" s="163" t="s">
        <v>306</v>
      </c>
      <c r="F173" s="164" t="s">
        <v>307</v>
      </c>
      <c r="G173" s="165" t="s">
        <v>149</v>
      </c>
      <c r="H173" s="166">
        <v>28</v>
      </c>
      <c r="I173" s="166"/>
      <c r="J173" s="167">
        <f t="shared" si="3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31"/>
        <v>0</v>
      </c>
      <c r="Q173" s="158">
        <v>1.6000000000000001E-4</v>
      </c>
      <c r="R173" s="158">
        <f t="shared" si="32"/>
        <v>4.4800000000000005E-3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86</v>
      </c>
      <c r="AY173" s="14" t="s">
        <v>129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86</v>
      </c>
      <c r="BK173" s="161">
        <f t="shared" si="39"/>
        <v>0</v>
      </c>
      <c r="BL173" s="14" t="s">
        <v>167</v>
      </c>
      <c r="BM173" s="160" t="s">
        <v>308</v>
      </c>
    </row>
    <row r="174" spans="1:65" s="2" customFormat="1" ht="21.75" customHeight="1">
      <c r="A174" s="29"/>
      <c r="B174" s="148"/>
      <c r="C174" s="149" t="s">
        <v>309</v>
      </c>
      <c r="D174" s="149" t="s">
        <v>133</v>
      </c>
      <c r="E174" s="150" t="s">
        <v>310</v>
      </c>
      <c r="F174" s="151" t="s">
        <v>311</v>
      </c>
      <c r="G174" s="152" t="s">
        <v>194</v>
      </c>
      <c r="H174" s="153"/>
      <c r="I174" s="153"/>
      <c r="J174" s="154">
        <f t="shared" si="3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31"/>
        <v>0</v>
      </c>
      <c r="Q174" s="158">
        <v>0</v>
      </c>
      <c r="R174" s="158">
        <f t="shared" si="32"/>
        <v>0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86</v>
      </c>
      <c r="BK174" s="161">
        <f t="shared" si="39"/>
        <v>0</v>
      </c>
      <c r="BL174" s="14" t="s">
        <v>167</v>
      </c>
      <c r="BM174" s="160" t="s">
        <v>305</v>
      </c>
    </row>
    <row r="175" spans="1:65" s="2" customFormat="1" ht="24.15" customHeight="1">
      <c r="A175" s="29"/>
      <c r="B175" s="148"/>
      <c r="C175" s="149" t="s">
        <v>312</v>
      </c>
      <c r="D175" s="149" t="s">
        <v>133</v>
      </c>
      <c r="E175" s="150" t="s">
        <v>313</v>
      </c>
      <c r="F175" s="151" t="s">
        <v>314</v>
      </c>
      <c r="G175" s="152" t="s">
        <v>194</v>
      </c>
      <c r="H175" s="153"/>
      <c r="I175" s="153"/>
      <c r="J175" s="154">
        <f t="shared" si="3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86</v>
      </c>
      <c r="BK175" s="161">
        <f t="shared" si="39"/>
        <v>0</v>
      </c>
      <c r="BL175" s="14" t="s">
        <v>167</v>
      </c>
      <c r="BM175" s="160" t="s">
        <v>315</v>
      </c>
    </row>
    <row r="176" spans="1:65" s="2" customFormat="1" ht="33" customHeight="1">
      <c r="A176" s="29"/>
      <c r="B176" s="148"/>
      <c r="C176" s="149" t="s">
        <v>316</v>
      </c>
      <c r="D176" s="149" t="s">
        <v>133</v>
      </c>
      <c r="E176" s="150" t="s">
        <v>317</v>
      </c>
      <c r="F176" s="151" t="s">
        <v>318</v>
      </c>
      <c r="G176" s="152" t="s">
        <v>319</v>
      </c>
      <c r="H176" s="153">
        <v>1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167</v>
      </c>
      <c r="AT176" s="160" t="s">
        <v>133</v>
      </c>
      <c r="AU176" s="160" t="s">
        <v>86</v>
      </c>
      <c r="AY176" s="14" t="s">
        <v>129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86</v>
      </c>
      <c r="BK176" s="161">
        <f t="shared" si="39"/>
        <v>0</v>
      </c>
      <c r="BL176" s="14" t="s">
        <v>167</v>
      </c>
      <c r="BM176" s="160" t="s">
        <v>320</v>
      </c>
    </row>
    <row r="177" spans="1:65" s="12" customFormat="1" ht="22.8" customHeight="1">
      <c r="B177" s="136"/>
      <c r="D177" s="137" t="s">
        <v>73</v>
      </c>
      <c r="E177" s="146" t="s">
        <v>321</v>
      </c>
      <c r="F177" s="146" t="s">
        <v>322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SUM(P178:P203)</f>
        <v>0</v>
      </c>
      <c r="Q177" s="141"/>
      <c r="R177" s="142">
        <f>SUM(R178:R203)</f>
        <v>0.98568</v>
      </c>
      <c r="S177" s="141"/>
      <c r="T177" s="143">
        <f>SUM(T178:T203)</f>
        <v>0</v>
      </c>
      <c r="AR177" s="137" t="s">
        <v>86</v>
      </c>
      <c r="AT177" s="144" t="s">
        <v>73</v>
      </c>
      <c r="AU177" s="144" t="s">
        <v>79</v>
      </c>
      <c r="AY177" s="137" t="s">
        <v>129</v>
      </c>
      <c r="BK177" s="145">
        <f>SUM(BK178:BK203)</f>
        <v>0</v>
      </c>
    </row>
    <row r="178" spans="1:65" s="2" customFormat="1" ht="24.15" customHeight="1">
      <c r="A178" s="29"/>
      <c r="B178" s="148"/>
      <c r="C178" s="149" t="s">
        <v>323</v>
      </c>
      <c r="D178" s="149" t="s">
        <v>133</v>
      </c>
      <c r="E178" s="150" t="s">
        <v>324</v>
      </c>
      <c r="F178" s="151" t="s">
        <v>325</v>
      </c>
      <c r="G178" s="152" t="s">
        <v>149</v>
      </c>
      <c r="H178" s="153">
        <v>146</v>
      </c>
      <c r="I178" s="153"/>
      <c r="J178" s="154">
        <f t="shared" ref="J178:J203" si="4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3" si="41">O178*H178</f>
        <v>0</v>
      </c>
      <c r="Q178" s="158">
        <v>0</v>
      </c>
      <c r="R178" s="158">
        <f t="shared" ref="R178:R203" si="42">Q178*H178</f>
        <v>0</v>
      </c>
      <c r="S178" s="158">
        <v>0</v>
      </c>
      <c r="T178" s="159">
        <f t="shared" ref="T178:T203" si="4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ref="BE178:BE203" si="44">IF(N178="základná",J178,0)</f>
        <v>0</v>
      </c>
      <c r="BF178" s="161">
        <f t="shared" ref="BF178:BF203" si="45">IF(N178="znížená",J178,0)</f>
        <v>0</v>
      </c>
      <c r="BG178" s="161">
        <f t="shared" ref="BG178:BG203" si="46">IF(N178="zákl. prenesená",J178,0)</f>
        <v>0</v>
      </c>
      <c r="BH178" s="161">
        <f t="shared" ref="BH178:BH203" si="47">IF(N178="zníž. prenesená",J178,0)</f>
        <v>0</v>
      </c>
      <c r="BI178" s="161">
        <f t="shared" ref="BI178:BI203" si="48">IF(N178="nulová",J178,0)</f>
        <v>0</v>
      </c>
      <c r="BJ178" s="14" t="s">
        <v>86</v>
      </c>
      <c r="BK178" s="161">
        <f t="shared" ref="BK178:BK203" si="49">ROUND(I178*H178,2)</f>
        <v>0</v>
      </c>
      <c r="BL178" s="14" t="s">
        <v>167</v>
      </c>
      <c r="BM178" s="160" t="s">
        <v>326</v>
      </c>
    </row>
    <row r="179" spans="1:65" s="2" customFormat="1" ht="24.15" customHeight="1">
      <c r="A179" s="29"/>
      <c r="B179" s="148"/>
      <c r="C179" s="149" t="s">
        <v>327</v>
      </c>
      <c r="D179" s="149" t="s">
        <v>133</v>
      </c>
      <c r="E179" s="150" t="s">
        <v>328</v>
      </c>
      <c r="F179" s="151" t="s">
        <v>329</v>
      </c>
      <c r="G179" s="152" t="s">
        <v>149</v>
      </c>
      <c r="H179" s="153">
        <v>28</v>
      </c>
      <c r="I179" s="153"/>
      <c r="J179" s="154">
        <f t="shared" si="4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41"/>
        <v>0</v>
      </c>
      <c r="Q179" s="158">
        <v>5.0000000000000002E-5</v>
      </c>
      <c r="R179" s="158">
        <f t="shared" si="42"/>
        <v>1.4E-3</v>
      </c>
      <c r="S179" s="158">
        <v>0</v>
      </c>
      <c r="T179" s="159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44"/>
        <v>0</v>
      </c>
      <c r="BF179" s="161">
        <f t="shared" si="45"/>
        <v>0</v>
      </c>
      <c r="BG179" s="161">
        <f t="shared" si="46"/>
        <v>0</v>
      </c>
      <c r="BH179" s="161">
        <f t="shared" si="47"/>
        <v>0</v>
      </c>
      <c r="BI179" s="161">
        <f t="shared" si="48"/>
        <v>0</v>
      </c>
      <c r="BJ179" s="14" t="s">
        <v>86</v>
      </c>
      <c r="BK179" s="161">
        <f t="shared" si="49"/>
        <v>0</v>
      </c>
      <c r="BL179" s="14" t="s">
        <v>167</v>
      </c>
      <c r="BM179" s="160" t="s">
        <v>330</v>
      </c>
    </row>
    <row r="180" spans="1:65" s="2" customFormat="1" ht="24.15" customHeight="1">
      <c r="A180" s="29"/>
      <c r="B180" s="148"/>
      <c r="C180" s="149" t="s">
        <v>331</v>
      </c>
      <c r="D180" s="149" t="s">
        <v>133</v>
      </c>
      <c r="E180" s="150" t="s">
        <v>332</v>
      </c>
      <c r="F180" s="151" t="s">
        <v>333</v>
      </c>
      <c r="G180" s="152" t="s">
        <v>149</v>
      </c>
      <c r="H180" s="153">
        <v>3</v>
      </c>
      <c r="I180" s="153"/>
      <c r="J180" s="154">
        <f t="shared" si="4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41"/>
        <v>0</v>
      </c>
      <c r="Q180" s="158">
        <v>2.0000000000000002E-5</v>
      </c>
      <c r="R180" s="158">
        <f t="shared" si="42"/>
        <v>6.0000000000000008E-5</v>
      </c>
      <c r="S180" s="158">
        <v>0</v>
      </c>
      <c r="T180" s="159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44"/>
        <v>0</v>
      </c>
      <c r="BF180" s="161">
        <f t="shared" si="45"/>
        <v>0</v>
      </c>
      <c r="BG180" s="161">
        <f t="shared" si="46"/>
        <v>0</v>
      </c>
      <c r="BH180" s="161">
        <f t="shared" si="47"/>
        <v>0</v>
      </c>
      <c r="BI180" s="161">
        <f t="shared" si="48"/>
        <v>0</v>
      </c>
      <c r="BJ180" s="14" t="s">
        <v>86</v>
      </c>
      <c r="BK180" s="161">
        <f t="shared" si="49"/>
        <v>0</v>
      </c>
      <c r="BL180" s="14" t="s">
        <v>167</v>
      </c>
      <c r="BM180" s="160" t="s">
        <v>334</v>
      </c>
    </row>
    <row r="181" spans="1:65" s="2" customFormat="1" ht="33" customHeight="1">
      <c r="A181" s="29"/>
      <c r="B181" s="148"/>
      <c r="C181" s="162" t="s">
        <v>335</v>
      </c>
      <c r="D181" s="162" t="s">
        <v>170</v>
      </c>
      <c r="E181" s="163" t="s">
        <v>336</v>
      </c>
      <c r="F181" s="164" t="s">
        <v>337</v>
      </c>
      <c r="G181" s="165" t="s">
        <v>149</v>
      </c>
      <c r="H181" s="166">
        <v>3</v>
      </c>
      <c r="I181" s="166"/>
      <c r="J181" s="167">
        <f t="shared" si="4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41"/>
        <v>0</v>
      </c>
      <c r="Q181" s="158">
        <v>1.6330000000000001E-2</v>
      </c>
      <c r="R181" s="158">
        <f t="shared" si="42"/>
        <v>4.8990000000000006E-2</v>
      </c>
      <c r="S181" s="158">
        <v>0</v>
      </c>
      <c r="T181" s="159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173</v>
      </c>
      <c r="AT181" s="160" t="s">
        <v>170</v>
      </c>
      <c r="AU181" s="160" t="s">
        <v>86</v>
      </c>
      <c r="AY181" s="14" t="s">
        <v>129</v>
      </c>
      <c r="BE181" s="161">
        <f t="shared" si="44"/>
        <v>0</v>
      </c>
      <c r="BF181" s="161">
        <f t="shared" si="45"/>
        <v>0</v>
      </c>
      <c r="BG181" s="161">
        <f t="shared" si="46"/>
        <v>0</v>
      </c>
      <c r="BH181" s="161">
        <f t="shared" si="47"/>
        <v>0</v>
      </c>
      <c r="BI181" s="161">
        <f t="shared" si="48"/>
        <v>0</v>
      </c>
      <c r="BJ181" s="14" t="s">
        <v>86</v>
      </c>
      <c r="BK181" s="161">
        <f t="shared" si="49"/>
        <v>0</v>
      </c>
      <c r="BL181" s="14" t="s">
        <v>167</v>
      </c>
      <c r="BM181" s="160" t="s">
        <v>338</v>
      </c>
    </row>
    <row r="182" spans="1:65" s="2" customFormat="1" ht="24.15" customHeight="1">
      <c r="A182" s="29"/>
      <c r="B182" s="148"/>
      <c r="C182" s="149" t="s">
        <v>339</v>
      </c>
      <c r="D182" s="149" t="s">
        <v>133</v>
      </c>
      <c r="E182" s="150" t="s">
        <v>340</v>
      </c>
      <c r="F182" s="151" t="s">
        <v>341</v>
      </c>
      <c r="G182" s="152" t="s">
        <v>149</v>
      </c>
      <c r="H182" s="153">
        <v>2</v>
      </c>
      <c r="I182" s="153"/>
      <c r="J182" s="154">
        <f t="shared" si="4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41"/>
        <v>0</v>
      </c>
      <c r="Q182" s="158">
        <v>2.0000000000000002E-5</v>
      </c>
      <c r="R182" s="158">
        <f t="shared" si="42"/>
        <v>4.0000000000000003E-5</v>
      </c>
      <c r="S182" s="158">
        <v>0</v>
      </c>
      <c r="T182" s="159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44"/>
        <v>0</v>
      </c>
      <c r="BF182" s="161">
        <f t="shared" si="45"/>
        <v>0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86</v>
      </c>
      <c r="BK182" s="161">
        <f t="shared" si="49"/>
        <v>0</v>
      </c>
      <c r="BL182" s="14" t="s">
        <v>167</v>
      </c>
      <c r="BM182" s="160" t="s">
        <v>342</v>
      </c>
    </row>
    <row r="183" spans="1:65" s="2" customFormat="1" ht="33" customHeight="1">
      <c r="A183" s="29"/>
      <c r="B183" s="148"/>
      <c r="C183" s="162" t="s">
        <v>343</v>
      </c>
      <c r="D183" s="162" t="s">
        <v>170</v>
      </c>
      <c r="E183" s="163" t="s">
        <v>344</v>
      </c>
      <c r="F183" s="164" t="s">
        <v>345</v>
      </c>
      <c r="G183" s="165" t="s">
        <v>149</v>
      </c>
      <c r="H183" s="166">
        <v>2</v>
      </c>
      <c r="I183" s="166"/>
      <c r="J183" s="167">
        <f t="shared" si="4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41"/>
        <v>0</v>
      </c>
      <c r="Q183" s="158">
        <v>2.1770000000000001E-2</v>
      </c>
      <c r="R183" s="158">
        <f t="shared" si="42"/>
        <v>4.3540000000000002E-2</v>
      </c>
      <c r="S183" s="158">
        <v>0</v>
      </c>
      <c r="T183" s="159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173</v>
      </c>
      <c r="AT183" s="160" t="s">
        <v>170</v>
      </c>
      <c r="AU183" s="160" t="s">
        <v>86</v>
      </c>
      <c r="AY183" s="14" t="s">
        <v>129</v>
      </c>
      <c r="BE183" s="161">
        <f t="shared" si="44"/>
        <v>0</v>
      </c>
      <c r="BF183" s="161">
        <f t="shared" si="45"/>
        <v>0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86</v>
      </c>
      <c r="BK183" s="161">
        <f t="shared" si="49"/>
        <v>0</v>
      </c>
      <c r="BL183" s="14" t="s">
        <v>167</v>
      </c>
      <c r="BM183" s="160" t="s">
        <v>346</v>
      </c>
    </row>
    <row r="184" spans="1:65" s="2" customFormat="1" ht="33" customHeight="1">
      <c r="A184" s="29"/>
      <c r="B184" s="148"/>
      <c r="C184" s="149" t="s">
        <v>347</v>
      </c>
      <c r="D184" s="149" t="s">
        <v>133</v>
      </c>
      <c r="E184" s="150" t="s">
        <v>348</v>
      </c>
      <c r="F184" s="151" t="s">
        <v>349</v>
      </c>
      <c r="G184" s="152" t="s">
        <v>149</v>
      </c>
      <c r="H184" s="153">
        <v>23</v>
      </c>
      <c r="I184" s="153"/>
      <c r="J184" s="154">
        <f t="shared" si="4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41"/>
        <v>0</v>
      </c>
      <c r="Q184" s="158">
        <v>2.0000000000000002E-5</v>
      </c>
      <c r="R184" s="158">
        <f t="shared" si="42"/>
        <v>4.6000000000000001E-4</v>
      </c>
      <c r="S184" s="158">
        <v>0</v>
      </c>
      <c r="T184" s="159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si="44"/>
        <v>0</v>
      </c>
      <c r="BF184" s="161">
        <f t="shared" si="45"/>
        <v>0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86</v>
      </c>
      <c r="BK184" s="161">
        <f t="shared" si="49"/>
        <v>0</v>
      </c>
      <c r="BL184" s="14" t="s">
        <v>167</v>
      </c>
      <c r="BM184" s="160" t="s">
        <v>350</v>
      </c>
    </row>
    <row r="185" spans="1:65" s="2" customFormat="1" ht="33" customHeight="1">
      <c r="A185" s="29"/>
      <c r="B185" s="148"/>
      <c r="C185" s="162" t="s">
        <v>351</v>
      </c>
      <c r="D185" s="162" t="s">
        <v>170</v>
      </c>
      <c r="E185" s="163" t="s">
        <v>352</v>
      </c>
      <c r="F185" s="164" t="s">
        <v>353</v>
      </c>
      <c r="G185" s="165" t="s">
        <v>149</v>
      </c>
      <c r="H185" s="166">
        <v>12</v>
      </c>
      <c r="I185" s="166"/>
      <c r="J185" s="167">
        <f t="shared" si="4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41"/>
        <v>0</v>
      </c>
      <c r="Q185" s="158">
        <v>3.175E-2</v>
      </c>
      <c r="R185" s="158">
        <f t="shared" si="42"/>
        <v>0.38100000000000001</v>
      </c>
      <c r="S185" s="158">
        <v>0</v>
      </c>
      <c r="T185" s="159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173</v>
      </c>
      <c r="AT185" s="160" t="s">
        <v>170</v>
      </c>
      <c r="AU185" s="160" t="s">
        <v>86</v>
      </c>
      <c r="AY185" s="14" t="s">
        <v>129</v>
      </c>
      <c r="BE185" s="161">
        <f t="shared" si="44"/>
        <v>0</v>
      </c>
      <c r="BF185" s="161">
        <f t="shared" si="45"/>
        <v>0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86</v>
      </c>
      <c r="BK185" s="161">
        <f t="shared" si="49"/>
        <v>0</v>
      </c>
      <c r="BL185" s="14" t="s">
        <v>167</v>
      </c>
      <c r="BM185" s="160" t="s">
        <v>354</v>
      </c>
    </row>
    <row r="186" spans="1:65" s="2" customFormat="1" ht="33" customHeight="1">
      <c r="A186" s="29"/>
      <c r="B186" s="148"/>
      <c r="C186" s="162" t="s">
        <v>355</v>
      </c>
      <c r="D186" s="162" t="s">
        <v>170</v>
      </c>
      <c r="E186" s="163" t="s">
        <v>356</v>
      </c>
      <c r="F186" s="164" t="s">
        <v>357</v>
      </c>
      <c r="G186" s="165" t="s">
        <v>149</v>
      </c>
      <c r="H186" s="166">
        <v>5</v>
      </c>
      <c r="I186" s="166"/>
      <c r="J186" s="167">
        <f t="shared" si="4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41"/>
        <v>0</v>
      </c>
      <c r="Q186" s="158">
        <v>4.0820000000000002E-2</v>
      </c>
      <c r="R186" s="158">
        <f t="shared" si="42"/>
        <v>0.2041</v>
      </c>
      <c r="S186" s="158">
        <v>0</v>
      </c>
      <c r="T186" s="159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173</v>
      </c>
      <c r="AT186" s="160" t="s">
        <v>170</v>
      </c>
      <c r="AU186" s="160" t="s">
        <v>86</v>
      </c>
      <c r="AY186" s="14" t="s">
        <v>129</v>
      </c>
      <c r="BE186" s="161">
        <f t="shared" si="44"/>
        <v>0</v>
      </c>
      <c r="BF186" s="161">
        <f t="shared" si="45"/>
        <v>0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86</v>
      </c>
      <c r="BK186" s="161">
        <f t="shared" si="49"/>
        <v>0</v>
      </c>
      <c r="BL186" s="14" t="s">
        <v>167</v>
      </c>
      <c r="BM186" s="160" t="s">
        <v>358</v>
      </c>
    </row>
    <row r="187" spans="1:65" s="2" customFormat="1" ht="33" customHeight="1">
      <c r="A187" s="29"/>
      <c r="B187" s="148"/>
      <c r="C187" s="162" t="s">
        <v>359</v>
      </c>
      <c r="D187" s="162" t="s">
        <v>170</v>
      </c>
      <c r="E187" s="163" t="s">
        <v>360</v>
      </c>
      <c r="F187" s="164" t="s">
        <v>361</v>
      </c>
      <c r="G187" s="165" t="s">
        <v>149</v>
      </c>
      <c r="H187" s="166">
        <v>3</v>
      </c>
      <c r="I187" s="166"/>
      <c r="J187" s="167">
        <f t="shared" si="4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41"/>
        <v>0</v>
      </c>
      <c r="Q187" s="158">
        <v>3.8100000000000002E-2</v>
      </c>
      <c r="R187" s="158">
        <f t="shared" si="42"/>
        <v>0.11430000000000001</v>
      </c>
      <c r="S187" s="158">
        <v>0</v>
      </c>
      <c r="T187" s="159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173</v>
      </c>
      <c r="AT187" s="160" t="s">
        <v>170</v>
      </c>
      <c r="AU187" s="160" t="s">
        <v>86</v>
      </c>
      <c r="AY187" s="14" t="s">
        <v>129</v>
      </c>
      <c r="BE187" s="161">
        <f t="shared" si="44"/>
        <v>0</v>
      </c>
      <c r="BF187" s="161">
        <f t="shared" si="45"/>
        <v>0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86</v>
      </c>
      <c r="BK187" s="161">
        <f t="shared" si="49"/>
        <v>0</v>
      </c>
      <c r="BL187" s="14" t="s">
        <v>167</v>
      </c>
      <c r="BM187" s="160" t="s">
        <v>362</v>
      </c>
    </row>
    <row r="188" spans="1:65" s="2" customFormat="1" ht="33" customHeight="1">
      <c r="A188" s="29"/>
      <c r="B188" s="148"/>
      <c r="C188" s="162" t="s">
        <v>363</v>
      </c>
      <c r="D188" s="162" t="s">
        <v>170</v>
      </c>
      <c r="E188" s="163" t="s">
        <v>364</v>
      </c>
      <c r="F188" s="164" t="s">
        <v>365</v>
      </c>
      <c r="G188" s="165" t="s">
        <v>149</v>
      </c>
      <c r="H188" s="166">
        <v>3</v>
      </c>
      <c r="I188" s="166"/>
      <c r="J188" s="167">
        <f t="shared" si="4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41"/>
        <v>0</v>
      </c>
      <c r="Q188" s="158">
        <v>4.3549999999999998E-2</v>
      </c>
      <c r="R188" s="158">
        <f t="shared" si="42"/>
        <v>0.13064999999999999</v>
      </c>
      <c r="S188" s="158">
        <v>0</v>
      </c>
      <c r="T188" s="159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86</v>
      </c>
      <c r="AY188" s="14" t="s">
        <v>129</v>
      </c>
      <c r="BE188" s="161">
        <f t="shared" si="44"/>
        <v>0</v>
      </c>
      <c r="BF188" s="161">
        <f t="shared" si="45"/>
        <v>0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86</v>
      </c>
      <c r="BK188" s="161">
        <f t="shared" si="49"/>
        <v>0</v>
      </c>
      <c r="BL188" s="14" t="s">
        <v>167</v>
      </c>
      <c r="BM188" s="160" t="s">
        <v>366</v>
      </c>
    </row>
    <row r="189" spans="1:65" s="2" customFormat="1" ht="24.15" customHeight="1">
      <c r="A189" s="29"/>
      <c r="B189" s="148"/>
      <c r="C189" s="149" t="s">
        <v>367</v>
      </c>
      <c r="D189" s="149" t="s">
        <v>133</v>
      </c>
      <c r="E189" s="150" t="s">
        <v>368</v>
      </c>
      <c r="F189" s="151" t="s">
        <v>369</v>
      </c>
      <c r="G189" s="152" t="s">
        <v>149</v>
      </c>
      <c r="H189" s="153">
        <v>28</v>
      </c>
      <c r="I189" s="153"/>
      <c r="J189" s="154">
        <f t="shared" si="4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41"/>
        <v>0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44"/>
        <v>0</v>
      </c>
      <c r="BF189" s="161">
        <f t="shared" si="45"/>
        <v>0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86</v>
      </c>
      <c r="BK189" s="161">
        <f t="shared" si="49"/>
        <v>0</v>
      </c>
      <c r="BL189" s="14" t="s">
        <v>167</v>
      </c>
      <c r="BM189" s="160" t="s">
        <v>370</v>
      </c>
    </row>
    <row r="190" spans="1:65" s="2" customFormat="1" ht="24.15" customHeight="1">
      <c r="A190" s="29"/>
      <c r="B190" s="148"/>
      <c r="C190" s="149" t="s">
        <v>371</v>
      </c>
      <c r="D190" s="149" t="s">
        <v>133</v>
      </c>
      <c r="E190" s="150" t="s">
        <v>372</v>
      </c>
      <c r="F190" s="151" t="s">
        <v>373</v>
      </c>
      <c r="G190" s="152" t="s">
        <v>374</v>
      </c>
      <c r="H190" s="153">
        <v>1500</v>
      </c>
      <c r="I190" s="153"/>
      <c r="J190" s="154">
        <f t="shared" si="4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41"/>
        <v>0</v>
      </c>
      <c r="Q190" s="158">
        <v>0</v>
      </c>
      <c r="R190" s="158">
        <f t="shared" si="42"/>
        <v>0</v>
      </c>
      <c r="S190" s="158">
        <v>0</v>
      </c>
      <c r="T190" s="15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44"/>
        <v>0</v>
      </c>
      <c r="BF190" s="161">
        <f t="shared" si="45"/>
        <v>0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86</v>
      </c>
      <c r="BK190" s="161">
        <f t="shared" si="49"/>
        <v>0</v>
      </c>
      <c r="BL190" s="14" t="s">
        <v>167</v>
      </c>
      <c r="BM190" s="160" t="s">
        <v>375</v>
      </c>
    </row>
    <row r="191" spans="1:65" s="2" customFormat="1" ht="16.5" customHeight="1">
      <c r="A191" s="29"/>
      <c r="B191" s="148"/>
      <c r="C191" s="162" t="s">
        <v>376</v>
      </c>
      <c r="D191" s="162" t="s">
        <v>170</v>
      </c>
      <c r="E191" s="163" t="s">
        <v>377</v>
      </c>
      <c r="F191" s="164" t="s">
        <v>378</v>
      </c>
      <c r="G191" s="165" t="s">
        <v>166</v>
      </c>
      <c r="H191" s="166">
        <v>50</v>
      </c>
      <c r="I191" s="166"/>
      <c r="J191" s="167">
        <f t="shared" si="4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41"/>
        <v>0</v>
      </c>
      <c r="Q191" s="158">
        <v>0</v>
      </c>
      <c r="R191" s="158">
        <f t="shared" si="42"/>
        <v>0</v>
      </c>
      <c r="S191" s="158">
        <v>0</v>
      </c>
      <c r="T191" s="159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173</v>
      </c>
      <c r="AT191" s="160" t="s">
        <v>170</v>
      </c>
      <c r="AU191" s="160" t="s">
        <v>86</v>
      </c>
      <c r="AY191" s="14" t="s">
        <v>129</v>
      </c>
      <c r="BE191" s="161">
        <f t="shared" si="44"/>
        <v>0</v>
      </c>
      <c r="BF191" s="161">
        <f t="shared" si="45"/>
        <v>0</v>
      </c>
      <c r="BG191" s="161">
        <f t="shared" si="46"/>
        <v>0</v>
      </c>
      <c r="BH191" s="161">
        <f t="shared" si="47"/>
        <v>0</v>
      </c>
      <c r="BI191" s="161">
        <f t="shared" si="48"/>
        <v>0</v>
      </c>
      <c r="BJ191" s="14" t="s">
        <v>86</v>
      </c>
      <c r="BK191" s="161">
        <f t="shared" si="49"/>
        <v>0</v>
      </c>
      <c r="BL191" s="14" t="s">
        <v>167</v>
      </c>
      <c r="BM191" s="160" t="s">
        <v>379</v>
      </c>
    </row>
    <row r="192" spans="1:65" s="2" customFormat="1" ht="24.15" customHeight="1">
      <c r="A192" s="29"/>
      <c r="B192" s="148"/>
      <c r="C192" s="149" t="s">
        <v>380</v>
      </c>
      <c r="D192" s="149" t="s">
        <v>133</v>
      </c>
      <c r="E192" s="150" t="s">
        <v>381</v>
      </c>
      <c r="F192" s="151" t="s">
        <v>382</v>
      </c>
      <c r="G192" s="152" t="s">
        <v>149</v>
      </c>
      <c r="H192" s="153">
        <v>1</v>
      </c>
      <c r="I192" s="153"/>
      <c r="J192" s="154">
        <f t="shared" si="4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41"/>
        <v>0</v>
      </c>
      <c r="Q192" s="158">
        <v>9.0000000000000006E-5</v>
      </c>
      <c r="R192" s="158">
        <f t="shared" si="42"/>
        <v>9.0000000000000006E-5</v>
      </c>
      <c r="S192" s="158">
        <v>0</v>
      </c>
      <c r="T192" s="159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44"/>
        <v>0</v>
      </c>
      <c r="BF192" s="161">
        <f t="shared" si="45"/>
        <v>0</v>
      </c>
      <c r="BG192" s="161">
        <f t="shared" si="46"/>
        <v>0</v>
      </c>
      <c r="BH192" s="161">
        <f t="shared" si="47"/>
        <v>0</v>
      </c>
      <c r="BI192" s="161">
        <f t="shared" si="48"/>
        <v>0</v>
      </c>
      <c r="BJ192" s="14" t="s">
        <v>86</v>
      </c>
      <c r="BK192" s="161">
        <f t="shared" si="49"/>
        <v>0</v>
      </c>
      <c r="BL192" s="14" t="s">
        <v>167</v>
      </c>
      <c r="BM192" s="160" t="s">
        <v>383</v>
      </c>
    </row>
    <row r="193" spans="1:65" s="2" customFormat="1" ht="49.05" customHeight="1">
      <c r="A193" s="29"/>
      <c r="B193" s="148"/>
      <c r="C193" s="162" t="s">
        <v>384</v>
      </c>
      <c r="D193" s="162" t="s">
        <v>170</v>
      </c>
      <c r="E193" s="163" t="s">
        <v>385</v>
      </c>
      <c r="F193" s="164" t="s">
        <v>386</v>
      </c>
      <c r="G193" s="165" t="s">
        <v>149</v>
      </c>
      <c r="H193" s="166">
        <v>1</v>
      </c>
      <c r="I193" s="166"/>
      <c r="J193" s="167">
        <f t="shared" si="4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41"/>
        <v>0</v>
      </c>
      <c r="Q193" s="158">
        <v>0</v>
      </c>
      <c r="R193" s="158">
        <f t="shared" si="42"/>
        <v>0</v>
      </c>
      <c r="S193" s="158">
        <v>0</v>
      </c>
      <c r="T193" s="159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44"/>
        <v>0</v>
      </c>
      <c r="BF193" s="161">
        <f t="shared" si="45"/>
        <v>0</v>
      </c>
      <c r="BG193" s="161">
        <f t="shared" si="46"/>
        <v>0</v>
      </c>
      <c r="BH193" s="161">
        <f t="shared" si="47"/>
        <v>0</v>
      </c>
      <c r="BI193" s="161">
        <f t="shared" si="48"/>
        <v>0</v>
      </c>
      <c r="BJ193" s="14" t="s">
        <v>86</v>
      </c>
      <c r="BK193" s="161">
        <f t="shared" si="49"/>
        <v>0</v>
      </c>
      <c r="BL193" s="14" t="s">
        <v>167</v>
      </c>
      <c r="BM193" s="160" t="s">
        <v>387</v>
      </c>
    </row>
    <row r="194" spans="1:65" s="2" customFormat="1" ht="24.15" customHeight="1">
      <c r="A194" s="29"/>
      <c r="B194" s="148"/>
      <c r="C194" s="162" t="s">
        <v>388</v>
      </c>
      <c r="D194" s="162" t="s">
        <v>170</v>
      </c>
      <c r="E194" s="163" t="s">
        <v>389</v>
      </c>
      <c r="F194" s="164" t="s">
        <v>390</v>
      </c>
      <c r="G194" s="165" t="s">
        <v>391</v>
      </c>
      <c r="H194" s="166">
        <v>3</v>
      </c>
      <c r="I194" s="166"/>
      <c r="J194" s="167">
        <f t="shared" si="4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41"/>
        <v>0</v>
      </c>
      <c r="Q194" s="158">
        <v>1.0399999999999999E-3</v>
      </c>
      <c r="R194" s="158">
        <f t="shared" si="42"/>
        <v>3.1199999999999995E-3</v>
      </c>
      <c r="S194" s="158">
        <v>0</v>
      </c>
      <c r="T194" s="159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173</v>
      </c>
      <c r="AT194" s="160" t="s">
        <v>170</v>
      </c>
      <c r="AU194" s="160" t="s">
        <v>86</v>
      </c>
      <c r="AY194" s="14" t="s">
        <v>129</v>
      </c>
      <c r="BE194" s="161">
        <f t="shared" si="44"/>
        <v>0</v>
      </c>
      <c r="BF194" s="161">
        <f t="shared" si="45"/>
        <v>0</v>
      </c>
      <c r="BG194" s="161">
        <f t="shared" si="46"/>
        <v>0</v>
      </c>
      <c r="BH194" s="161">
        <f t="shared" si="47"/>
        <v>0</v>
      </c>
      <c r="BI194" s="161">
        <f t="shared" si="48"/>
        <v>0</v>
      </c>
      <c r="BJ194" s="14" t="s">
        <v>86</v>
      </c>
      <c r="BK194" s="161">
        <f t="shared" si="49"/>
        <v>0</v>
      </c>
      <c r="BL194" s="14" t="s">
        <v>167</v>
      </c>
      <c r="BM194" s="160" t="s">
        <v>392</v>
      </c>
    </row>
    <row r="195" spans="1:65" s="2" customFormat="1" ht="24.15" customHeight="1">
      <c r="A195" s="29"/>
      <c r="B195" s="148"/>
      <c r="C195" s="149" t="s">
        <v>393</v>
      </c>
      <c r="D195" s="149" t="s">
        <v>133</v>
      </c>
      <c r="E195" s="150" t="s">
        <v>394</v>
      </c>
      <c r="F195" s="151" t="s">
        <v>395</v>
      </c>
      <c r="G195" s="152" t="s">
        <v>149</v>
      </c>
      <c r="H195" s="153">
        <v>1</v>
      </c>
      <c r="I195" s="153"/>
      <c r="J195" s="154">
        <f t="shared" si="4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41"/>
        <v>0</v>
      </c>
      <c r="Q195" s="158">
        <v>9.0000000000000006E-5</v>
      </c>
      <c r="R195" s="158">
        <f t="shared" si="42"/>
        <v>9.0000000000000006E-5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167</v>
      </c>
      <c r="AT195" s="160" t="s">
        <v>133</v>
      </c>
      <c r="AU195" s="160" t="s">
        <v>86</v>
      </c>
      <c r="AY195" s="14" t="s">
        <v>129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86</v>
      </c>
      <c r="BK195" s="161">
        <f t="shared" si="49"/>
        <v>0</v>
      </c>
      <c r="BL195" s="14" t="s">
        <v>167</v>
      </c>
      <c r="BM195" s="160" t="s">
        <v>396</v>
      </c>
    </row>
    <row r="196" spans="1:65" s="2" customFormat="1" ht="49.05" customHeight="1">
      <c r="A196" s="29"/>
      <c r="B196" s="148"/>
      <c r="C196" s="162" t="s">
        <v>397</v>
      </c>
      <c r="D196" s="162" t="s">
        <v>170</v>
      </c>
      <c r="E196" s="163" t="s">
        <v>398</v>
      </c>
      <c r="F196" s="164" t="s">
        <v>399</v>
      </c>
      <c r="G196" s="165" t="s">
        <v>149</v>
      </c>
      <c r="H196" s="166">
        <v>1</v>
      </c>
      <c r="I196" s="166"/>
      <c r="J196" s="167">
        <f t="shared" si="4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173</v>
      </c>
      <c r="AT196" s="160" t="s">
        <v>170</v>
      </c>
      <c r="AU196" s="160" t="s">
        <v>86</v>
      </c>
      <c r="AY196" s="14" t="s">
        <v>129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86</v>
      </c>
      <c r="BK196" s="161">
        <f t="shared" si="49"/>
        <v>0</v>
      </c>
      <c r="BL196" s="14" t="s">
        <v>167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133</v>
      </c>
      <c r="E197" s="150" t="s">
        <v>402</v>
      </c>
      <c r="F197" s="151" t="s">
        <v>403</v>
      </c>
      <c r="G197" s="152" t="s">
        <v>149</v>
      </c>
      <c r="H197" s="153">
        <v>2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41"/>
        <v>0</v>
      </c>
      <c r="Q197" s="158">
        <v>9.0000000000000006E-5</v>
      </c>
      <c r="R197" s="158">
        <f t="shared" si="42"/>
        <v>1.8000000000000001E-4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133</v>
      </c>
      <c r="AU197" s="160" t="s">
        <v>86</v>
      </c>
      <c r="AY197" s="14" t="s">
        <v>129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86</v>
      </c>
      <c r="BK197" s="161">
        <f t="shared" si="49"/>
        <v>0</v>
      </c>
      <c r="BL197" s="14" t="s">
        <v>167</v>
      </c>
      <c r="BM197" s="160" t="s">
        <v>404</v>
      </c>
    </row>
    <row r="198" spans="1:65" s="2" customFormat="1" ht="49.05" customHeight="1">
      <c r="A198" s="29"/>
      <c r="B198" s="148"/>
      <c r="C198" s="162" t="s">
        <v>405</v>
      </c>
      <c r="D198" s="162" t="s">
        <v>170</v>
      </c>
      <c r="E198" s="163" t="s">
        <v>406</v>
      </c>
      <c r="F198" s="164" t="s">
        <v>407</v>
      </c>
      <c r="G198" s="165" t="s">
        <v>149</v>
      </c>
      <c r="H198" s="166">
        <v>2</v>
      </c>
      <c r="I198" s="166"/>
      <c r="J198" s="167">
        <f t="shared" si="4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86</v>
      </c>
      <c r="AY198" s="14" t="s">
        <v>129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86</v>
      </c>
      <c r="BK198" s="161">
        <f t="shared" si="49"/>
        <v>0</v>
      </c>
      <c r="BL198" s="14" t="s">
        <v>167</v>
      </c>
      <c r="BM198" s="160" t="s">
        <v>408</v>
      </c>
    </row>
    <row r="199" spans="1:65" s="2" customFormat="1" ht="16.5" customHeight="1">
      <c r="A199" s="29"/>
      <c r="B199" s="148"/>
      <c r="C199" s="149" t="s">
        <v>409</v>
      </c>
      <c r="D199" s="149" t="s">
        <v>133</v>
      </c>
      <c r="E199" s="150" t="s">
        <v>410</v>
      </c>
      <c r="F199" s="151" t="s">
        <v>411</v>
      </c>
      <c r="G199" s="152" t="s">
        <v>149</v>
      </c>
      <c r="H199" s="153">
        <v>3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133</v>
      </c>
      <c r="AU199" s="160" t="s">
        <v>86</v>
      </c>
      <c r="AY199" s="14" t="s">
        <v>129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86</v>
      </c>
      <c r="BK199" s="161">
        <f t="shared" si="49"/>
        <v>0</v>
      </c>
      <c r="BL199" s="14" t="s">
        <v>167</v>
      </c>
      <c r="BM199" s="160" t="s">
        <v>412</v>
      </c>
    </row>
    <row r="200" spans="1:65" s="2" customFormat="1" ht="16.5" customHeight="1">
      <c r="A200" s="29"/>
      <c r="B200" s="148"/>
      <c r="C200" s="162" t="s">
        <v>413</v>
      </c>
      <c r="D200" s="162" t="s">
        <v>170</v>
      </c>
      <c r="E200" s="163" t="s">
        <v>414</v>
      </c>
      <c r="F200" s="164" t="s">
        <v>415</v>
      </c>
      <c r="G200" s="165" t="s">
        <v>149</v>
      </c>
      <c r="H200" s="166">
        <v>1</v>
      </c>
      <c r="I200" s="166"/>
      <c r="J200" s="167">
        <f t="shared" si="4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41"/>
        <v>0</v>
      </c>
      <c r="Q200" s="158">
        <v>1.9220000000000001E-2</v>
      </c>
      <c r="R200" s="158">
        <f t="shared" si="42"/>
        <v>1.9220000000000001E-2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173</v>
      </c>
      <c r="AT200" s="160" t="s">
        <v>170</v>
      </c>
      <c r="AU200" s="160" t="s">
        <v>86</v>
      </c>
      <c r="AY200" s="14" t="s">
        <v>129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86</v>
      </c>
      <c r="BK200" s="161">
        <f t="shared" si="49"/>
        <v>0</v>
      </c>
      <c r="BL200" s="14" t="s">
        <v>167</v>
      </c>
      <c r="BM200" s="160" t="s">
        <v>416</v>
      </c>
    </row>
    <row r="201" spans="1:65" s="2" customFormat="1" ht="16.5" customHeight="1">
      <c r="A201" s="29"/>
      <c r="B201" s="148"/>
      <c r="C201" s="162" t="s">
        <v>417</v>
      </c>
      <c r="D201" s="162" t="s">
        <v>170</v>
      </c>
      <c r="E201" s="163" t="s">
        <v>418</v>
      </c>
      <c r="F201" s="164" t="s">
        <v>419</v>
      </c>
      <c r="G201" s="165" t="s">
        <v>149</v>
      </c>
      <c r="H201" s="166">
        <v>2</v>
      </c>
      <c r="I201" s="166"/>
      <c r="J201" s="167">
        <f t="shared" si="4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41"/>
        <v>0</v>
      </c>
      <c r="Q201" s="158">
        <v>1.9220000000000001E-2</v>
      </c>
      <c r="R201" s="158">
        <f t="shared" si="42"/>
        <v>3.8440000000000002E-2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86</v>
      </c>
      <c r="BK201" s="161">
        <f t="shared" si="49"/>
        <v>0</v>
      </c>
      <c r="BL201" s="14" t="s">
        <v>167</v>
      </c>
      <c r="BM201" s="160" t="s">
        <v>420</v>
      </c>
    </row>
    <row r="202" spans="1:65" s="2" customFormat="1" ht="24.15" customHeight="1">
      <c r="A202" s="29"/>
      <c r="B202" s="148"/>
      <c r="C202" s="149" t="s">
        <v>281</v>
      </c>
      <c r="D202" s="149" t="s">
        <v>133</v>
      </c>
      <c r="E202" s="150" t="s">
        <v>421</v>
      </c>
      <c r="F202" s="151" t="s">
        <v>422</v>
      </c>
      <c r="G202" s="152" t="s">
        <v>153</v>
      </c>
      <c r="H202" s="153">
        <v>0.99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86</v>
      </c>
      <c r="BK202" s="161">
        <f t="shared" si="49"/>
        <v>0</v>
      </c>
      <c r="BL202" s="14" t="s">
        <v>167</v>
      </c>
      <c r="BM202" s="160" t="s">
        <v>423</v>
      </c>
    </row>
    <row r="203" spans="1:65" s="2" customFormat="1" ht="24.15" customHeight="1">
      <c r="A203" s="29"/>
      <c r="B203" s="148"/>
      <c r="C203" s="149" t="s">
        <v>424</v>
      </c>
      <c r="D203" s="149" t="s">
        <v>133</v>
      </c>
      <c r="E203" s="150" t="s">
        <v>425</v>
      </c>
      <c r="F203" s="151" t="s">
        <v>426</v>
      </c>
      <c r="G203" s="152" t="s">
        <v>153</v>
      </c>
      <c r="H203" s="153">
        <v>0.99</v>
      </c>
      <c r="I203" s="153"/>
      <c r="J203" s="154">
        <f t="shared" si="4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86</v>
      </c>
      <c r="AY203" s="14" t="s">
        <v>129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86</v>
      </c>
      <c r="BK203" s="161">
        <f t="shared" si="49"/>
        <v>0</v>
      </c>
      <c r="BL203" s="14" t="s">
        <v>167</v>
      </c>
      <c r="BM203" s="160" t="s">
        <v>234</v>
      </c>
    </row>
    <row r="204" spans="1:65" s="12" customFormat="1" ht="25.95" customHeight="1">
      <c r="B204" s="136"/>
      <c r="D204" s="137" t="s">
        <v>73</v>
      </c>
      <c r="E204" s="138" t="s">
        <v>170</v>
      </c>
      <c r="F204" s="138" t="s">
        <v>427</v>
      </c>
      <c r="I204" s="139"/>
      <c r="J204" s="124">
        <f>BK204</f>
        <v>0</v>
      </c>
      <c r="L204" s="136"/>
      <c r="M204" s="140"/>
      <c r="N204" s="141"/>
      <c r="O204" s="141"/>
      <c r="P204" s="142">
        <v>0</v>
      </c>
      <c r="Q204" s="141"/>
      <c r="R204" s="142">
        <v>0</v>
      </c>
      <c r="S204" s="141"/>
      <c r="T204" s="143">
        <v>0</v>
      </c>
      <c r="AR204" s="137" t="s">
        <v>89</v>
      </c>
      <c r="AT204" s="144" t="s">
        <v>73</v>
      </c>
      <c r="AU204" s="144" t="s">
        <v>74</v>
      </c>
      <c r="AY204" s="137" t="s">
        <v>129</v>
      </c>
      <c r="BK204" s="145">
        <v>0</v>
      </c>
    </row>
    <row r="205" spans="1:65" s="12" customFormat="1" ht="25.95" customHeight="1">
      <c r="B205" s="136"/>
      <c r="D205" s="137" t="s">
        <v>73</v>
      </c>
      <c r="E205" s="138" t="s">
        <v>428</v>
      </c>
      <c r="F205" s="138" t="s">
        <v>429</v>
      </c>
      <c r="I205" s="139"/>
      <c r="J205" s="124">
        <f>BK205</f>
        <v>0</v>
      </c>
      <c r="L205" s="136"/>
      <c r="M205" s="140"/>
      <c r="N205" s="141"/>
      <c r="O205" s="141"/>
      <c r="P205" s="142">
        <f>SUM(P206:P213)</f>
        <v>0</v>
      </c>
      <c r="Q205" s="141"/>
      <c r="R205" s="142">
        <f>SUM(R206:R213)</f>
        <v>0.14749999999999999</v>
      </c>
      <c r="S205" s="141"/>
      <c r="T205" s="143">
        <f>SUM(T206:T213)</f>
        <v>0</v>
      </c>
      <c r="AR205" s="137" t="s">
        <v>89</v>
      </c>
      <c r="AT205" s="144" t="s">
        <v>73</v>
      </c>
      <c r="AU205" s="144" t="s">
        <v>74</v>
      </c>
      <c r="AY205" s="137" t="s">
        <v>129</v>
      </c>
      <c r="BK205" s="145">
        <f>SUM(BK206:BK213)</f>
        <v>0</v>
      </c>
    </row>
    <row r="206" spans="1:65" s="2" customFormat="1" ht="16.5" customHeight="1">
      <c r="A206" s="29"/>
      <c r="B206" s="148"/>
      <c r="C206" s="149" t="s">
        <v>430</v>
      </c>
      <c r="D206" s="149" t="s">
        <v>133</v>
      </c>
      <c r="E206" s="150" t="s">
        <v>431</v>
      </c>
      <c r="F206" s="151" t="s">
        <v>432</v>
      </c>
      <c r="G206" s="152" t="s">
        <v>149</v>
      </c>
      <c r="H206" s="153">
        <v>250</v>
      </c>
      <c r="I206" s="153"/>
      <c r="J206" s="154">
        <f t="shared" ref="J206:J213" si="50"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ref="P206:P213" si="51">O206*H206</f>
        <v>0</v>
      </c>
      <c r="Q206" s="158">
        <v>0</v>
      </c>
      <c r="R206" s="158">
        <f t="shared" ref="R206:R213" si="52">Q206*H206</f>
        <v>0</v>
      </c>
      <c r="S206" s="158">
        <v>0</v>
      </c>
      <c r="T206" s="159">
        <f t="shared" ref="T206:T213" si="5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433</v>
      </c>
      <c r="AT206" s="160" t="s">
        <v>133</v>
      </c>
      <c r="AU206" s="160" t="s">
        <v>79</v>
      </c>
      <c r="AY206" s="14" t="s">
        <v>129</v>
      </c>
      <c r="BE206" s="161">
        <f t="shared" ref="BE206:BE213" si="54">IF(N206="základná",J206,0)</f>
        <v>0</v>
      </c>
      <c r="BF206" s="161">
        <f t="shared" ref="BF206:BF213" si="55">IF(N206="znížená",J206,0)</f>
        <v>0</v>
      </c>
      <c r="BG206" s="161">
        <f t="shared" ref="BG206:BG213" si="56">IF(N206="zákl. prenesená",J206,0)</f>
        <v>0</v>
      </c>
      <c r="BH206" s="161">
        <f t="shared" ref="BH206:BH213" si="57">IF(N206="zníž. prenesená",J206,0)</f>
        <v>0</v>
      </c>
      <c r="BI206" s="161">
        <f t="shared" ref="BI206:BI213" si="58">IF(N206="nulová",J206,0)</f>
        <v>0</v>
      </c>
      <c r="BJ206" s="14" t="s">
        <v>86</v>
      </c>
      <c r="BK206" s="161">
        <f t="shared" ref="BK206:BK213" si="59">ROUND(I206*H206,2)</f>
        <v>0</v>
      </c>
      <c r="BL206" s="14" t="s">
        <v>433</v>
      </c>
      <c r="BM206" s="160" t="s">
        <v>434</v>
      </c>
    </row>
    <row r="207" spans="1:65" s="2" customFormat="1" ht="16.5" customHeight="1">
      <c r="A207" s="29"/>
      <c r="B207" s="148"/>
      <c r="C207" s="162" t="s">
        <v>435</v>
      </c>
      <c r="D207" s="162" t="s">
        <v>170</v>
      </c>
      <c r="E207" s="163" t="s">
        <v>436</v>
      </c>
      <c r="F207" s="164" t="s">
        <v>437</v>
      </c>
      <c r="G207" s="165" t="s">
        <v>149</v>
      </c>
      <c r="H207" s="166">
        <v>250</v>
      </c>
      <c r="I207" s="166"/>
      <c r="J207" s="167">
        <f t="shared" si="50"/>
        <v>0</v>
      </c>
      <c r="K207" s="168"/>
      <c r="L207" s="169"/>
      <c r="M207" s="170" t="s">
        <v>1</v>
      </c>
      <c r="N207" s="171" t="s">
        <v>40</v>
      </c>
      <c r="O207" s="58"/>
      <c r="P207" s="158">
        <f t="shared" si="51"/>
        <v>0</v>
      </c>
      <c r="Q207" s="158">
        <v>5.8E-4</v>
      </c>
      <c r="R207" s="158">
        <f t="shared" si="52"/>
        <v>0.14499999999999999</v>
      </c>
      <c r="S207" s="158">
        <v>0</v>
      </c>
      <c r="T207" s="159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173</v>
      </c>
      <c r="AT207" s="160" t="s">
        <v>170</v>
      </c>
      <c r="AU207" s="160" t="s">
        <v>79</v>
      </c>
      <c r="AY207" s="14" t="s">
        <v>129</v>
      </c>
      <c r="BE207" s="161">
        <f t="shared" si="54"/>
        <v>0</v>
      </c>
      <c r="BF207" s="161">
        <f t="shared" si="55"/>
        <v>0</v>
      </c>
      <c r="BG207" s="161">
        <f t="shared" si="56"/>
        <v>0</v>
      </c>
      <c r="BH207" s="161">
        <f t="shared" si="57"/>
        <v>0</v>
      </c>
      <c r="BI207" s="161">
        <f t="shared" si="58"/>
        <v>0</v>
      </c>
      <c r="BJ207" s="14" t="s">
        <v>86</v>
      </c>
      <c r="BK207" s="161">
        <f t="shared" si="59"/>
        <v>0</v>
      </c>
      <c r="BL207" s="14" t="s">
        <v>167</v>
      </c>
      <c r="BM207" s="160" t="s">
        <v>438</v>
      </c>
    </row>
    <row r="208" spans="1:65" s="2" customFormat="1" ht="16.5" customHeight="1">
      <c r="A208" s="29"/>
      <c r="B208" s="148"/>
      <c r="C208" s="149" t="s">
        <v>439</v>
      </c>
      <c r="D208" s="149" t="s">
        <v>133</v>
      </c>
      <c r="E208" s="150" t="s">
        <v>440</v>
      </c>
      <c r="F208" s="151" t="s">
        <v>441</v>
      </c>
      <c r="G208" s="152" t="s">
        <v>149</v>
      </c>
      <c r="H208" s="153">
        <v>4</v>
      </c>
      <c r="I208" s="153"/>
      <c r="J208" s="154">
        <f t="shared" si="5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51"/>
        <v>0</v>
      </c>
      <c r="Q208" s="158">
        <v>0</v>
      </c>
      <c r="R208" s="158">
        <f t="shared" si="52"/>
        <v>0</v>
      </c>
      <c r="S208" s="158">
        <v>0</v>
      </c>
      <c r="T208" s="159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433</v>
      </c>
      <c r="AT208" s="160" t="s">
        <v>133</v>
      </c>
      <c r="AU208" s="160" t="s">
        <v>79</v>
      </c>
      <c r="AY208" s="14" t="s">
        <v>129</v>
      </c>
      <c r="BE208" s="161">
        <f t="shared" si="54"/>
        <v>0</v>
      </c>
      <c r="BF208" s="161">
        <f t="shared" si="55"/>
        <v>0</v>
      </c>
      <c r="BG208" s="161">
        <f t="shared" si="56"/>
        <v>0</v>
      </c>
      <c r="BH208" s="161">
        <f t="shared" si="57"/>
        <v>0</v>
      </c>
      <c r="BI208" s="161">
        <f t="shared" si="58"/>
        <v>0</v>
      </c>
      <c r="BJ208" s="14" t="s">
        <v>86</v>
      </c>
      <c r="BK208" s="161">
        <f t="shared" si="59"/>
        <v>0</v>
      </c>
      <c r="BL208" s="14" t="s">
        <v>433</v>
      </c>
      <c r="BM208" s="160" t="s">
        <v>442</v>
      </c>
    </row>
    <row r="209" spans="1:65" s="2" customFormat="1" ht="24.15" customHeight="1">
      <c r="A209" s="29"/>
      <c r="B209" s="148"/>
      <c r="C209" s="162" t="s">
        <v>443</v>
      </c>
      <c r="D209" s="162" t="s">
        <v>170</v>
      </c>
      <c r="E209" s="163" t="s">
        <v>444</v>
      </c>
      <c r="F209" s="164" t="s">
        <v>445</v>
      </c>
      <c r="G209" s="165" t="s">
        <v>149</v>
      </c>
      <c r="H209" s="166">
        <v>4</v>
      </c>
      <c r="I209" s="166"/>
      <c r="J209" s="167">
        <f t="shared" si="50"/>
        <v>0</v>
      </c>
      <c r="K209" s="168"/>
      <c r="L209" s="169"/>
      <c r="M209" s="170" t="s">
        <v>1</v>
      </c>
      <c r="N209" s="171" t="s">
        <v>40</v>
      </c>
      <c r="O209" s="58"/>
      <c r="P209" s="158">
        <f t="shared" si="51"/>
        <v>0</v>
      </c>
      <c r="Q209" s="158">
        <v>1.2E-4</v>
      </c>
      <c r="R209" s="158">
        <f t="shared" si="52"/>
        <v>4.8000000000000001E-4</v>
      </c>
      <c r="S209" s="158">
        <v>0</v>
      </c>
      <c r="T209" s="159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446</v>
      </c>
      <c r="AT209" s="160" t="s">
        <v>170</v>
      </c>
      <c r="AU209" s="160" t="s">
        <v>79</v>
      </c>
      <c r="AY209" s="14" t="s">
        <v>129</v>
      </c>
      <c r="BE209" s="161">
        <f t="shared" si="54"/>
        <v>0</v>
      </c>
      <c r="BF209" s="161">
        <f t="shared" si="55"/>
        <v>0</v>
      </c>
      <c r="BG209" s="161">
        <f t="shared" si="56"/>
        <v>0</v>
      </c>
      <c r="BH209" s="161">
        <f t="shared" si="57"/>
        <v>0</v>
      </c>
      <c r="BI209" s="161">
        <f t="shared" si="58"/>
        <v>0</v>
      </c>
      <c r="BJ209" s="14" t="s">
        <v>86</v>
      </c>
      <c r="BK209" s="161">
        <f t="shared" si="59"/>
        <v>0</v>
      </c>
      <c r="BL209" s="14" t="s">
        <v>446</v>
      </c>
      <c r="BM209" s="160" t="s">
        <v>447</v>
      </c>
    </row>
    <row r="210" spans="1:65" s="2" customFormat="1" ht="16.5" customHeight="1">
      <c r="A210" s="29"/>
      <c r="B210" s="148"/>
      <c r="C210" s="149" t="s">
        <v>448</v>
      </c>
      <c r="D210" s="149" t="s">
        <v>133</v>
      </c>
      <c r="E210" s="150" t="s">
        <v>449</v>
      </c>
      <c r="F210" s="151" t="s">
        <v>450</v>
      </c>
      <c r="G210" s="152" t="s">
        <v>149</v>
      </c>
      <c r="H210" s="153">
        <v>2</v>
      </c>
      <c r="I210" s="153"/>
      <c r="J210" s="154">
        <f t="shared" si="5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51"/>
        <v>0</v>
      </c>
      <c r="Q210" s="158">
        <v>0</v>
      </c>
      <c r="R210" s="158">
        <f t="shared" si="52"/>
        <v>0</v>
      </c>
      <c r="S210" s="158">
        <v>0</v>
      </c>
      <c r="T210" s="159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433</v>
      </c>
      <c r="AT210" s="160" t="s">
        <v>133</v>
      </c>
      <c r="AU210" s="160" t="s">
        <v>79</v>
      </c>
      <c r="AY210" s="14" t="s">
        <v>129</v>
      </c>
      <c r="BE210" s="161">
        <f t="shared" si="54"/>
        <v>0</v>
      </c>
      <c r="BF210" s="161">
        <f t="shared" si="55"/>
        <v>0</v>
      </c>
      <c r="BG210" s="161">
        <f t="shared" si="56"/>
        <v>0</v>
      </c>
      <c r="BH210" s="161">
        <f t="shared" si="57"/>
        <v>0</v>
      </c>
      <c r="BI210" s="161">
        <f t="shared" si="58"/>
        <v>0</v>
      </c>
      <c r="BJ210" s="14" t="s">
        <v>86</v>
      </c>
      <c r="BK210" s="161">
        <f t="shared" si="59"/>
        <v>0</v>
      </c>
      <c r="BL210" s="14" t="s">
        <v>433</v>
      </c>
      <c r="BM210" s="160" t="s">
        <v>451</v>
      </c>
    </row>
    <row r="211" spans="1:65" s="2" customFormat="1" ht="24.15" customHeight="1">
      <c r="A211" s="29"/>
      <c r="B211" s="148"/>
      <c r="C211" s="162" t="s">
        <v>452</v>
      </c>
      <c r="D211" s="162" t="s">
        <v>170</v>
      </c>
      <c r="E211" s="163" t="s">
        <v>453</v>
      </c>
      <c r="F211" s="164" t="s">
        <v>454</v>
      </c>
      <c r="G211" s="165" t="s">
        <v>149</v>
      </c>
      <c r="H211" s="166">
        <v>2</v>
      </c>
      <c r="I211" s="166"/>
      <c r="J211" s="167">
        <f t="shared" si="50"/>
        <v>0</v>
      </c>
      <c r="K211" s="168"/>
      <c r="L211" s="169"/>
      <c r="M211" s="170" t="s">
        <v>1</v>
      </c>
      <c r="N211" s="171" t="s">
        <v>40</v>
      </c>
      <c r="O211" s="58"/>
      <c r="P211" s="158">
        <f t="shared" si="51"/>
        <v>0</v>
      </c>
      <c r="Q211" s="158">
        <v>2.9E-4</v>
      </c>
      <c r="R211" s="158">
        <f t="shared" si="52"/>
        <v>5.8E-4</v>
      </c>
      <c r="S211" s="158">
        <v>0</v>
      </c>
      <c r="T211" s="159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170</v>
      </c>
      <c r="AU211" s="160" t="s">
        <v>79</v>
      </c>
      <c r="AY211" s="14" t="s">
        <v>129</v>
      </c>
      <c r="BE211" s="161">
        <f t="shared" si="54"/>
        <v>0</v>
      </c>
      <c r="BF211" s="161">
        <f t="shared" si="55"/>
        <v>0</v>
      </c>
      <c r="BG211" s="161">
        <f t="shared" si="56"/>
        <v>0</v>
      </c>
      <c r="BH211" s="161">
        <f t="shared" si="57"/>
        <v>0</v>
      </c>
      <c r="BI211" s="161">
        <f t="shared" si="58"/>
        <v>0</v>
      </c>
      <c r="BJ211" s="14" t="s">
        <v>86</v>
      </c>
      <c r="BK211" s="161">
        <f t="shared" si="59"/>
        <v>0</v>
      </c>
      <c r="BL211" s="14" t="s">
        <v>433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133</v>
      </c>
      <c r="E212" s="150" t="s">
        <v>458</v>
      </c>
      <c r="F212" s="151" t="s">
        <v>459</v>
      </c>
      <c r="G212" s="152" t="s">
        <v>149</v>
      </c>
      <c r="H212" s="153">
        <v>6</v>
      </c>
      <c r="I212" s="153"/>
      <c r="J212" s="154">
        <f t="shared" si="5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433</v>
      </c>
      <c r="AT212" s="160" t="s">
        <v>133</v>
      </c>
      <c r="AU212" s="160" t="s">
        <v>79</v>
      </c>
      <c r="AY212" s="14" t="s">
        <v>129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86</v>
      </c>
      <c r="BK212" s="161">
        <f t="shared" si="59"/>
        <v>0</v>
      </c>
      <c r="BL212" s="14" t="s">
        <v>433</v>
      </c>
      <c r="BM212" s="160" t="s">
        <v>460</v>
      </c>
    </row>
    <row r="213" spans="1:65" s="2" customFormat="1" ht="24.15" customHeight="1">
      <c r="A213" s="29"/>
      <c r="B213" s="148"/>
      <c r="C213" s="162" t="s">
        <v>461</v>
      </c>
      <c r="D213" s="162" t="s">
        <v>170</v>
      </c>
      <c r="E213" s="163" t="s">
        <v>462</v>
      </c>
      <c r="F213" s="164" t="s">
        <v>463</v>
      </c>
      <c r="G213" s="165" t="s">
        <v>149</v>
      </c>
      <c r="H213" s="166">
        <v>6</v>
      </c>
      <c r="I213" s="166"/>
      <c r="J213" s="167">
        <f t="shared" si="5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51"/>
        <v>0</v>
      </c>
      <c r="Q213" s="158">
        <v>2.4000000000000001E-4</v>
      </c>
      <c r="R213" s="158">
        <f t="shared" si="52"/>
        <v>1.4400000000000001E-3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446</v>
      </c>
      <c r="AT213" s="160" t="s">
        <v>170</v>
      </c>
      <c r="AU213" s="160" t="s">
        <v>79</v>
      </c>
      <c r="AY213" s="14" t="s">
        <v>129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86</v>
      </c>
      <c r="BK213" s="161">
        <f t="shared" si="59"/>
        <v>0</v>
      </c>
      <c r="BL213" s="14" t="s">
        <v>446</v>
      </c>
      <c r="BM213" s="160" t="s">
        <v>464</v>
      </c>
    </row>
    <row r="214" spans="1:65" s="12" customFormat="1" ht="25.95" customHeight="1">
      <c r="B214" s="136"/>
      <c r="D214" s="137" t="s">
        <v>73</v>
      </c>
      <c r="E214" s="138" t="s">
        <v>465</v>
      </c>
      <c r="F214" s="138" t="s">
        <v>466</v>
      </c>
      <c r="I214" s="139"/>
      <c r="J214" s="124">
        <f>BK214</f>
        <v>0</v>
      </c>
      <c r="L214" s="136"/>
      <c r="M214" s="140"/>
      <c r="N214" s="141"/>
      <c r="O214" s="141"/>
      <c r="P214" s="142">
        <f>SUM(P215:P217)</f>
        <v>0</v>
      </c>
      <c r="Q214" s="141"/>
      <c r="R214" s="142">
        <f>SUM(R215:R217)</f>
        <v>0</v>
      </c>
      <c r="S214" s="141"/>
      <c r="T214" s="143">
        <f>SUM(T215:T217)</f>
        <v>0</v>
      </c>
      <c r="AR214" s="137" t="s">
        <v>93</v>
      </c>
      <c r="AT214" s="144" t="s">
        <v>73</v>
      </c>
      <c r="AU214" s="144" t="s">
        <v>74</v>
      </c>
      <c r="AY214" s="137" t="s">
        <v>129</v>
      </c>
      <c r="BK214" s="145">
        <f>SUM(BK215:BK217)</f>
        <v>0</v>
      </c>
    </row>
    <row r="215" spans="1:65" s="2" customFormat="1" ht="33" customHeight="1">
      <c r="A215" s="29"/>
      <c r="B215" s="148"/>
      <c r="C215" s="149" t="s">
        <v>467</v>
      </c>
      <c r="D215" s="149" t="s">
        <v>133</v>
      </c>
      <c r="E215" s="150" t="s">
        <v>468</v>
      </c>
      <c r="F215" s="151" t="s">
        <v>469</v>
      </c>
      <c r="G215" s="152" t="s">
        <v>470</v>
      </c>
      <c r="H215" s="153">
        <v>36</v>
      </c>
      <c r="I215" s="153"/>
      <c r="J215" s="154">
        <f>ROUND(I215*H215,2)</f>
        <v>0</v>
      </c>
      <c r="K215" s="155"/>
      <c r="L215" s="30"/>
      <c r="M215" s="156" t="s">
        <v>1</v>
      </c>
      <c r="N215" s="157" t="s">
        <v>40</v>
      </c>
      <c r="O215" s="58"/>
      <c r="P215" s="158">
        <f>O215*H215</f>
        <v>0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471</v>
      </c>
      <c r="AT215" s="160" t="s">
        <v>133</v>
      </c>
      <c r="AU215" s="160" t="s">
        <v>79</v>
      </c>
      <c r="AY215" s="14" t="s">
        <v>129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86</v>
      </c>
      <c r="BK215" s="161">
        <f>ROUND(I215*H215,2)</f>
        <v>0</v>
      </c>
      <c r="BL215" s="14" t="s">
        <v>471</v>
      </c>
      <c r="BM215" s="160" t="s">
        <v>472</v>
      </c>
    </row>
    <row r="216" spans="1:65" s="2" customFormat="1" ht="24.15" customHeight="1">
      <c r="A216" s="29"/>
      <c r="B216" s="148"/>
      <c r="C216" s="149" t="s">
        <v>473</v>
      </c>
      <c r="D216" s="149" t="s">
        <v>133</v>
      </c>
      <c r="E216" s="150" t="s">
        <v>474</v>
      </c>
      <c r="F216" s="151" t="s">
        <v>475</v>
      </c>
      <c r="G216" s="152" t="s">
        <v>319</v>
      </c>
      <c r="H216" s="153">
        <v>1</v>
      </c>
      <c r="I216" s="153"/>
      <c r="J216" s="154">
        <f>ROUND(I216*H216,2)</f>
        <v>0</v>
      </c>
      <c r="K216" s="155"/>
      <c r="L216" s="30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476</v>
      </c>
      <c r="AT216" s="160" t="s">
        <v>133</v>
      </c>
      <c r="AU216" s="160" t="s">
        <v>79</v>
      </c>
      <c r="AY216" s="14" t="s">
        <v>129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86</v>
      </c>
      <c r="BK216" s="161">
        <f>ROUND(I216*H216,2)</f>
        <v>0</v>
      </c>
      <c r="BL216" s="14" t="s">
        <v>476</v>
      </c>
      <c r="BM216" s="160" t="s">
        <v>477</v>
      </c>
    </row>
    <row r="217" spans="1:65" s="2" customFormat="1" ht="24.15" customHeight="1">
      <c r="A217" s="29"/>
      <c r="B217" s="148"/>
      <c r="C217" s="149" t="s">
        <v>478</v>
      </c>
      <c r="D217" s="149" t="s">
        <v>133</v>
      </c>
      <c r="E217" s="150" t="s">
        <v>479</v>
      </c>
      <c r="F217" s="151" t="s">
        <v>480</v>
      </c>
      <c r="G217" s="152" t="s">
        <v>470</v>
      </c>
      <c r="H217" s="153">
        <v>36</v>
      </c>
      <c r="I217" s="153"/>
      <c r="J217" s="154">
        <f>ROUND(I217*H217,2)</f>
        <v>0</v>
      </c>
      <c r="K217" s="155"/>
      <c r="L217" s="30"/>
      <c r="M217" s="156" t="s">
        <v>1</v>
      </c>
      <c r="N217" s="157" t="s">
        <v>40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476</v>
      </c>
      <c r="AT217" s="160" t="s">
        <v>133</v>
      </c>
      <c r="AU217" s="160" t="s">
        <v>79</v>
      </c>
      <c r="AY217" s="14" t="s">
        <v>129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86</v>
      </c>
      <c r="BK217" s="161">
        <f>ROUND(I217*H217,2)</f>
        <v>0</v>
      </c>
      <c r="BL217" s="14" t="s">
        <v>476</v>
      </c>
      <c r="BM217" s="160" t="s">
        <v>481</v>
      </c>
    </row>
    <row r="218" spans="1:65" s="2" customFormat="1" ht="49.95" customHeight="1">
      <c r="A218" s="29"/>
      <c r="B218" s="30"/>
      <c r="C218" s="29"/>
      <c r="D218" s="29"/>
      <c r="E218" s="138" t="s">
        <v>482</v>
      </c>
      <c r="F218" s="138" t="s">
        <v>483</v>
      </c>
      <c r="G218" s="29"/>
      <c r="H218" s="29"/>
      <c r="I218" s="29"/>
      <c r="J218" s="124">
        <f t="shared" ref="J218:J223" si="60">BK218</f>
        <v>0</v>
      </c>
      <c r="K218" s="29"/>
      <c r="L218" s="30"/>
      <c r="M218" s="172"/>
      <c r="N218" s="173"/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73</v>
      </c>
      <c r="AU218" s="14" t="s">
        <v>74</v>
      </c>
      <c r="AY218" s="14" t="s">
        <v>484</v>
      </c>
      <c r="BK218" s="161">
        <f>SUM(BK219:BK223)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133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60"/>
        <v>0</v>
      </c>
      <c r="K219" s="180"/>
      <c r="L219" s="30"/>
      <c r="M219" s="181" t="s">
        <v>1</v>
      </c>
      <c r="N219" s="182" t="s">
        <v>40</v>
      </c>
      <c r="O219" s="58"/>
      <c r="P219" s="58"/>
      <c r="Q219" s="58"/>
      <c r="R219" s="58"/>
      <c r="S219" s="58"/>
      <c r="T219" s="5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484</v>
      </c>
      <c r="AU219" s="14" t="s">
        <v>79</v>
      </c>
      <c r="AY219" s="14" t="s">
        <v>484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86</v>
      </c>
      <c r="BK219" s="161">
        <f>I219*H219</f>
        <v>0</v>
      </c>
    </row>
    <row r="220" spans="1:65" s="2" customFormat="1" ht="16.350000000000001" customHeight="1">
      <c r="A220" s="29"/>
      <c r="B220" s="30"/>
      <c r="C220" s="174" t="s">
        <v>1</v>
      </c>
      <c r="D220" s="174" t="s">
        <v>133</v>
      </c>
      <c r="E220" s="175" t="s">
        <v>1</v>
      </c>
      <c r="F220" s="176" t="s">
        <v>1</v>
      </c>
      <c r="G220" s="177" t="s">
        <v>1</v>
      </c>
      <c r="H220" s="178"/>
      <c r="I220" s="178"/>
      <c r="J220" s="179">
        <f t="shared" si="60"/>
        <v>0</v>
      </c>
      <c r="K220" s="180"/>
      <c r="L220" s="30"/>
      <c r="M220" s="181" t="s">
        <v>1</v>
      </c>
      <c r="N220" s="182" t="s">
        <v>40</v>
      </c>
      <c r="O220" s="58"/>
      <c r="P220" s="58"/>
      <c r="Q220" s="58"/>
      <c r="R220" s="58"/>
      <c r="S220" s="58"/>
      <c r="T220" s="5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484</v>
      </c>
      <c r="AU220" s="14" t="s">
        <v>79</v>
      </c>
      <c r="AY220" s="14" t="s">
        <v>484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4" t="s">
        <v>86</v>
      </c>
      <c r="BK220" s="161">
        <f>I220*H220</f>
        <v>0</v>
      </c>
    </row>
    <row r="221" spans="1:65" s="2" customFormat="1" ht="16.350000000000001" customHeight="1">
      <c r="A221" s="29"/>
      <c r="B221" s="30"/>
      <c r="C221" s="174" t="s">
        <v>1</v>
      </c>
      <c r="D221" s="174" t="s">
        <v>133</v>
      </c>
      <c r="E221" s="175" t="s">
        <v>1</v>
      </c>
      <c r="F221" s="176" t="s">
        <v>1</v>
      </c>
      <c r="G221" s="177" t="s">
        <v>1</v>
      </c>
      <c r="H221" s="178"/>
      <c r="I221" s="178"/>
      <c r="J221" s="179">
        <f t="shared" si="60"/>
        <v>0</v>
      </c>
      <c r="K221" s="180"/>
      <c r="L221" s="30"/>
      <c r="M221" s="181" t="s">
        <v>1</v>
      </c>
      <c r="N221" s="182" t="s">
        <v>40</v>
      </c>
      <c r="O221" s="58"/>
      <c r="P221" s="58"/>
      <c r="Q221" s="58"/>
      <c r="R221" s="58"/>
      <c r="S221" s="58"/>
      <c r="T221" s="5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484</v>
      </c>
      <c r="AU221" s="14" t="s">
        <v>79</v>
      </c>
      <c r="AY221" s="14" t="s">
        <v>484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4" t="s">
        <v>86</v>
      </c>
      <c r="BK221" s="161">
        <f>I221*H221</f>
        <v>0</v>
      </c>
    </row>
    <row r="222" spans="1:65" s="2" customFormat="1" ht="16.350000000000001" customHeight="1">
      <c r="A222" s="29"/>
      <c r="B222" s="30"/>
      <c r="C222" s="174" t="s">
        <v>1</v>
      </c>
      <c r="D222" s="174" t="s">
        <v>133</v>
      </c>
      <c r="E222" s="175" t="s">
        <v>1</v>
      </c>
      <c r="F222" s="176" t="s">
        <v>1</v>
      </c>
      <c r="G222" s="177" t="s">
        <v>1</v>
      </c>
      <c r="H222" s="178"/>
      <c r="I222" s="178"/>
      <c r="J222" s="179">
        <f t="shared" si="60"/>
        <v>0</v>
      </c>
      <c r="K222" s="180"/>
      <c r="L222" s="30"/>
      <c r="M222" s="181" t="s">
        <v>1</v>
      </c>
      <c r="N222" s="182" t="s">
        <v>40</v>
      </c>
      <c r="O222" s="58"/>
      <c r="P222" s="58"/>
      <c r="Q222" s="58"/>
      <c r="R222" s="58"/>
      <c r="S222" s="58"/>
      <c r="T222" s="5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484</v>
      </c>
      <c r="AU222" s="14" t="s">
        <v>79</v>
      </c>
      <c r="AY222" s="14" t="s">
        <v>484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4" t="s">
        <v>86</v>
      </c>
      <c r="BK222" s="161">
        <f>I222*H222</f>
        <v>0</v>
      </c>
    </row>
    <row r="223" spans="1:65" s="2" customFormat="1" ht="16.350000000000001" customHeight="1">
      <c r="A223" s="29"/>
      <c r="B223" s="30"/>
      <c r="C223" s="174" t="s">
        <v>1</v>
      </c>
      <c r="D223" s="174" t="s">
        <v>133</v>
      </c>
      <c r="E223" s="175" t="s">
        <v>1</v>
      </c>
      <c r="F223" s="176" t="s">
        <v>1</v>
      </c>
      <c r="G223" s="177" t="s">
        <v>1</v>
      </c>
      <c r="H223" s="178"/>
      <c r="I223" s="178"/>
      <c r="J223" s="179">
        <f t="shared" si="60"/>
        <v>0</v>
      </c>
      <c r="K223" s="180"/>
      <c r="L223" s="30"/>
      <c r="M223" s="181" t="s">
        <v>1</v>
      </c>
      <c r="N223" s="182" t="s">
        <v>40</v>
      </c>
      <c r="O223" s="183"/>
      <c r="P223" s="183"/>
      <c r="Q223" s="183"/>
      <c r="R223" s="183"/>
      <c r="S223" s="183"/>
      <c r="T223" s="184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484</v>
      </c>
      <c r="AU223" s="14" t="s">
        <v>79</v>
      </c>
      <c r="AY223" s="14" t="s">
        <v>484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4" t="s">
        <v>86</v>
      </c>
      <c r="BK223" s="161">
        <f>I223*H223</f>
        <v>0</v>
      </c>
    </row>
    <row r="224" spans="1:65" s="2" customFormat="1" ht="6.9" customHeight="1">
      <c r="A224" s="29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0"/>
      <c r="M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</sheetData>
  <autoFilter ref="C126:K22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N219:N224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485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ROUND((ROUND((SUM(BE130:BE254)),  2) + SUM(BE256:BE260)), 2)</f>
        <v>0</v>
      </c>
      <c r="G33" s="100"/>
      <c r="H33" s="100"/>
      <c r="I33" s="101">
        <v>0.2</v>
      </c>
      <c r="J33" s="99">
        <f>ROUND((ROUND(((SUM(BE130:BE254))*I33),  2) + (SUM(BE256:BE260)*I33)),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ROUND((ROUND((SUM(BF130:BF254)),  2) + SUM(BF256:BF260)), 2)</f>
        <v>0</v>
      </c>
      <c r="G34" s="100"/>
      <c r="H34" s="100"/>
      <c r="I34" s="101">
        <v>0.2</v>
      </c>
      <c r="J34" s="99">
        <f>ROUND((ROUND(((SUM(BF130:BF254))*I34),  2) + (SUM(BF256:BF260)*I34)),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ROUND((ROUND((SUM(BG130:BG254)),  2) + SUM(BG256:BG260)),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ROUND((ROUND((SUM(BH130:BH254)),  2) + SUM(BH256:BH260)),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ROUND((ROUND((SUM(BI130:BI254)),  2) + SUM(BI256:BI260)),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9" customFormat="1" ht="24.9" customHeight="1">
      <c r="B98" s="115"/>
      <c r="D98" s="116" t="s">
        <v>486</v>
      </c>
      <c r="E98" s="117"/>
      <c r="F98" s="117"/>
      <c r="G98" s="117"/>
      <c r="H98" s="117"/>
      <c r="I98" s="117"/>
      <c r="J98" s="118">
        <f>J132</f>
        <v>0</v>
      </c>
      <c r="L98" s="115"/>
    </row>
    <row r="99" spans="1:31" s="9" customFormat="1" ht="24.9" customHeight="1">
      <c r="B99" s="115"/>
      <c r="D99" s="116" t="s">
        <v>487</v>
      </c>
      <c r="E99" s="117"/>
      <c r="F99" s="117"/>
      <c r="G99" s="117"/>
      <c r="H99" s="117"/>
      <c r="I99" s="117"/>
      <c r="J99" s="118">
        <f>J186</f>
        <v>0</v>
      </c>
      <c r="L99" s="115"/>
    </row>
    <row r="100" spans="1:31" s="9" customFormat="1" ht="24.9" customHeight="1">
      <c r="B100" s="115"/>
      <c r="D100" s="116" t="s">
        <v>488</v>
      </c>
      <c r="E100" s="117"/>
      <c r="F100" s="117"/>
      <c r="G100" s="117"/>
      <c r="H100" s="117"/>
      <c r="I100" s="117"/>
      <c r="J100" s="118">
        <f>J204</f>
        <v>0</v>
      </c>
      <c r="L100" s="115"/>
    </row>
    <row r="101" spans="1:31" s="9" customFormat="1" ht="24.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J206</f>
        <v>0</v>
      </c>
      <c r="L101" s="115"/>
    </row>
    <row r="102" spans="1:31" s="10" customFormat="1" ht="19.95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J207</f>
        <v>0</v>
      </c>
      <c r="L102" s="119"/>
    </row>
    <row r="103" spans="1:31" s="10" customFormat="1" ht="19.95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J213</f>
        <v>0</v>
      </c>
      <c r="L103" s="119"/>
    </row>
    <row r="104" spans="1:31" s="10" customFormat="1" ht="19.95" customHeight="1">
      <c r="B104" s="119"/>
      <c r="D104" s="120" t="s">
        <v>489</v>
      </c>
      <c r="E104" s="121"/>
      <c r="F104" s="121"/>
      <c r="G104" s="121"/>
      <c r="H104" s="121"/>
      <c r="I104" s="121"/>
      <c r="J104" s="122">
        <f>J228</f>
        <v>0</v>
      </c>
      <c r="L104" s="119"/>
    </row>
    <row r="105" spans="1:31" s="10" customFormat="1" ht="19.95" customHeight="1">
      <c r="B105" s="119"/>
      <c r="D105" s="120" t="s">
        <v>490</v>
      </c>
      <c r="E105" s="121"/>
      <c r="F105" s="121"/>
      <c r="G105" s="121"/>
      <c r="H105" s="121"/>
      <c r="I105" s="121"/>
      <c r="J105" s="122">
        <f>J240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J246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J247</f>
        <v>0</v>
      </c>
      <c r="L107" s="119"/>
    </row>
    <row r="108" spans="1:31" s="10" customFormat="1" ht="19.95" customHeight="1">
      <c r="B108" s="119"/>
      <c r="D108" s="120" t="s">
        <v>492</v>
      </c>
      <c r="E108" s="121"/>
      <c r="F108" s="121"/>
      <c r="G108" s="121"/>
      <c r="H108" s="121"/>
      <c r="I108" s="121"/>
      <c r="J108" s="122">
        <f>J249</f>
        <v>0</v>
      </c>
      <c r="L108" s="119"/>
    </row>
    <row r="109" spans="1:31" s="9" customFormat="1" ht="24.9" customHeight="1">
      <c r="B109" s="115"/>
      <c r="D109" s="116" t="s">
        <v>113</v>
      </c>
      <c r="E109" s="117"/>
      <c r="F109" s="117"/>
      <c r="G109" s="117"/>
      <c r="H109" s="117"/>
      <c r="I109" s="117"/>
      <c r="J109" s="118">
        <f>J251</f>
        <v>0</v>
      </c>
      <c r="L109" s="115"/>
    </row>
    <row r="110" spans="1:31" s="9" customFormat="1" ht="21.75" customHeight="1">
      <c r="B110" s="115"/>
      <c r="D110" s="123" t="s">
        <v>114</v>
      </c>
      <c r="J110" s="124">
        <f>J255</f>
        <v>0</v>
      </c>
      <c r="L110" s="115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7" t="str">
        <f>E7</f>
        <v>Soš Tornaľa - Modernizácia odborného vzdelávania - budova Soš</v>
      </c>
      <c r="F120" s="228"/>
      <c r="G120" s="228"/>
      <c r="H120" s="228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97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5" t="str">
        <f>E9</f>
        <v>1.1 - Kotolňa</v>
      </c>
      <c r="F122" s="229"/>
      <c r="G122" s="229"/>
      <c r="H122" s="2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F12</f>
        <v>kat.úz.: Tornaľa, p.č. 1869/17; 1869/37; 1869/40</v>
      </c>
      <c r="G124" s="29"/>
      <c r="H124" s="29"/>
      <c r="I124" s="24" t="s">
        <v>20</v>
      </c>
      <c r="J124" s="55" t="str">
        <f>IF(J12="","",J12)</f>
        <v>21. 7. 2021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22</v>
      </c>
      <c r="D126" s="29"/>
      <c r="E126" s="29"/>
      <c r="F126" s="22" t="str">
        <f>E15</f>
        <v>Stredná odborná škola – Szakközépiskola Tornaľa</v>
      </c>
      <c r="G126" s="29"/>
      <c r="H126" s="29"/>
      <c r="I126" s="24" t="s">
        <v>28</v>
      </c>
      <c r="J126" s="27" t="str">
        <f>E21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65" customHeight="1">
      <c r="A127" s="29"/>
      <c r="B127" s="30"/>
      <c r="C127" s="24" t="s">
        <v>26</v>
      </c>
      <c r="D127" s="29"/>
      <c r="E127" s="29"/>
      <c r="F127" s="22" t="str">
        <f>IF(E18="","",E18)</f>
        <v>Vyplň údaj</v>
      </c>
      <c r="G127" s="29"/>
      <c r="H127" s="29"/>
      <c r="I127" s="24" t="s">
        <v>31</v>
      </c>
      <c r="J127" s="27" t="str">
        <f>E24</f>
        <v>Ing. Pavol Fedorčák, PhD.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5"/>
      <c r="B129" s="126"/>
      <c r="C129" s="127" t="s">
        <v>116</v>
      </c>
      <c r="D129" s="128" t="s">
        <v>59</v>
      </c>
      <c r="E129" s="128" t="s">
        <v>55</v>
      </c>
      <c r="F129" s="128" t="s">
        <v>56</v>
      </c>
      <c r="G129" s="128" t="s">
        <v>117</v>
      </c>
      <c r="H129" s="128" t="s">
        <v>118</v>
      </c>
      <c r="I129" s="128" t="s">
        <v>119</v>
      </c>
      <c r="J129" s="129" t="s">
        <v>101</v>
      </c>
      <c r="K129" s="130" t="s">
        <v>120</v>
      </c>
      <c r="L129" s="131"/>
      <c r="M129" s="62" t="s">
        <v>1</v>
      </c>
      <c r="N129" s="63" t="s">
        <v>38</v>
      </c>
      <c r="O129" s="63" t="s">
        <v>121</v>
      </c>
      <c r="P129" s="63" t="s">
        <v>122</v>
      </c>
      <c r="Q129" s="63" t="s">
        <v>123</v>
      </c>
      <c r="R129" s="63" t="s">
        <v>124</v>
      </c>
      <c r="S129" s="63" t="s">
        <v>125</v>
      </c>
      <c r="T129" s="64" t="s">
        <v>126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8" customHeight="1">
      <c r="A130" s="29"/>
      <c r="B130" s="30"/>
      <c r="C130" s="69" t="s">
        <v>102</v>
      </c>
      <c r="D130" s="29"/>
      <c r="E130" s="29"/>
      <c r="F130" s="29"/>
      <c r="G130" s="29"/>
      <c r="H130" s="29"/>
      <c r="I130" s="29"/>
      <c r="J130" s="132">
        <f>BK130</f>
        <v>0</v>
      </c>
      <c r="K130" s="29"/>
      <c r="L130" s="30"/>
      <c r="M130" s="65"/>
      <c r="N130" s="56"/>
      <c r="O130" s="66"/>
      <c r="P130" s="133">
        <f>P131+P132+P186+P204+P206+P246+P251+P255</f>
        <v>0</v>
      </c>
      <c r="Q130" s="66"/>
      <c r="R130" s="133">
        <f>R131+R132+R186+R204+R206+R246+R251+R255</f>
        <v>1.4475408000000001</v>
      </c>
      <c r="S130" s="66"/>
      <c r="T130" s="134">
        <f>T131+T132+T186+T204+T206+T246+T251+T255</f>
        <v>2.09456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103</v>
      </c>
      <c r="BK130" s="135">
        <f>BK131+BK132+BK186+BK204+BK206+BK246+BK251+BK255</f>
        <v>0</v>
      </c>
    </row>
    <row r="131" spans="1:65" s="12" customFormat="1" ht="25.95" customHeight="1">
      <c r="B131" s="136"/>
      <c r="D131" s="137" t="s">
        <v>73</v>
      </c>
      <c r="E131" s="138" t="s">
        <v>127</v>
      </c>
      <c r="F131" s="138" t="s">
        <v>128</v>
      </c>
      <c r="I131" s="139"/>
      <c r="J131" s="124">
        <f>BK131</f>
        <v>0</v>
      </c>
      <c r="L131" s="136"/>
      <c r="M131" s="140"/>
      <c r="N131" s="141"/>
      <c r="O131" s="141"/>
      <c r="P131" s="142">
        <v>0</v>
      </c>
      <c r="Q131" s="141"/>
      <c r="R131" s="142">
        <v>0</v>
      </c>
      <c r="S131" s="141"/>
      <c r="T131" s="143">
        <v>0</v>
      </c>
      <c r="AR131" s="137" t="s">
        <v>79</v>
      </c>
      <c r="AT131" s="144" t="s">
        <v>73</v>
      </c>
      <c r="AU131" s="144" t="s">
        <v>74</v>
      </c>
      <c r="AY131" s="137" t="s">
        <v>129</v>
      </c>
      <c r="BK131" s="145">
        <v>0</v>
      </c>
    </row>
    <row r="132" spans="1:65" s="12" customFormat="1" ht="25.95" customHeight="1">
      <c r="B132" s="136"/>
      <c r="D132" s="137" t="s">
        <v>73</v>
      </c>
      <c r="E132" s="138" t="s">
        <v>493</v>
      </c>
      <c r="F132" s="138" t="s">
        <v>494</v>
      </c>
      <c r="I132" s="139"/>
      <c r="J132" s="124">
        <f>BK132</f>
        <v>0</v>
      </c>
      <c r="L132" s="136"/>
      <c r="M132" s="140"/>
      <c r="N132" s="141"/>
      <c r="O132" s="141"/>
      <c r="P132" s="142">
        <f>SUM(P133:P185)</f>
        <v>0</v>
      </c>
      <c r="Q132" s="141"/>
      <c r="R132" s="142">
        <f>SUM(R133:R185)</f>
        <v>0.85627059999999999</v>
      </c>
      <c r="S132" s="141"/>
      <c r="T132" s="143">
        <f>SUM(T133:T185)</f>
        <v>1.425</v>
      </c>
      <c r="AR132" s="137" t="s">
        <v>86</v>
      </c>
      <c r="AT132" s="144" t="s">
        <v>73</v>
      </c>
      <c r="AU132" s="144" t="s">
        <v>74</v>
      </c>
      <c r="AY132" s="137" t="s">
        <v>129</v>
      </c>
      <c r="BK132" s="145">
        <f>SUM(BK133:BK185)</f>
        <v>0</v>
      </c>
    </row>
    <row r="133" spans="1:65" s="2" customFormat="1" ht="33" customHeight="1">
      <c r="A133" s="29"/>
      <c r="B133" s="148"/>
      <c r="C133" s="149" t="s">
        <v>495</v>
      </c>
      <c r="D133" s="149" t="s">
        <v>133</v>
      </c>
      <c r="E133" s="150" t="s">
        <v>496</v>
      </c>
      <c r="F133" s="151" t="s">
        <v>497</v>
      </c>
      <c r="G133" s="152" t="s">
        <v>149</v>
      </c>
      <c r="H133" s="153">
        <v>4</v>
      </c>
      <c r="I133" s="153"/>
      <c r="J133" s="154">
        <f t="shared" ref="J133:J164" si="0"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ref="P133:P164" si="1">O133*H133</f>
        <v>0</v>
      </c>
      <c r="Q133" s="158">
        <v>1.7000000000000001E-4</v>
      </c>
      <c r="R133" s="158">
        <f t="shared" ref="R133:R164" si="2">Q133*H133</f>
        <v>6.8000000000000005E-4</v>
      </c>
      <c r="S133" s="158">
        <v>0.35625000000000001</v>
      </c>
      <c r="T133" s="159">
        <f t="shared" ref="T133:T164" si="3">S133*H133</f>
        <v>1.425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79</v>
      </c>
      <c r="AY133" s="14" t="s">
        <v>129</v>
      </c>
      <c r="BE133" s="161">
        <f t="shared" ref="BE133:BE164" si="4">IF(N133="základná",J133,0)</f>
        <v>0</v>
      </c>
      <c r="BF133" s="161">
        <f t="shared" ref="BF133:BF164" si="5">IF(N133="znížená",J133,0)</f>
        <v>0</v>
      </c>
      <c r="BG133" s="161">
        <f t="shared" ref="BG133:BG164" si="6">IF(N133="zákl. prenesená",J133,0)</f>
        <v>0</v>
      </c>
      <c r="BH133" s="161">
        <f t="shared" ref="BH133:BH164" si="7">IF(N133="zníž. prenesená",J133,0)</f>
        <v>0</v>
      </c>
      <c r="BI133" s="161">
        <f t="shared" ref="BI133:BI164" si="8">IF(N133="nulová",J133,0)</f>
        <v>0</v>
      </c>
      <c r="BJ133" s="14" t="s">
        <v>86</v>
      </c>
      <c r="BK133" s="161">
        <f t="shared" ref="BK133:BK164" si="9">ROUND(I133*H133,2)</f>
        <v>0</v>
      </c>
      <c r="BL133" s="14" t="s">
        <v>167</v>
      </c>
      <c r="BM133" s="160" t="s">
        <v>498</v>
      </c>
    </row>
    <row r="134" spans="1:65" s="2" customFormat="1" ht="24.15" customHeight="1">
      <c r="A134" s="29"/>
      <c r="B134" s="148"/>
      <c r="C134" s="149" t="s">
        <v>499</v>
      </c>
      <c r="D134" s="149" t="s">
        <v>133</v>
      </c>
      <c r="E134" s="150" t="s">
        <v>500</v>
      </c>
      <c r="F134" s="151" t="s">
        <v>501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79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502</v>
      </c>
    </row>
    <row r="135" spans="1:65" s="2" customFormat="1" ht="37.799999999999997" customHeight="1">
      <c r="A135" s="29"/>
      <c r="B135" s="148"/>
      <c r="C135" s="162" t="s">
        <v>503</v>
      </c>
      <c r="D135" s="162" t="s">
        <v>170</v>
      </c>
      <c r="E135" s="163" t="s">
        <v>504</v>
      </c>
      <c r="F135" s="164" t="s">
        <v>505</v>
      </c>
      <c r="G135" s="165" t="s">
        <v>149</v>
      </c>
      <c r="H135" s="166">
        <v>1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8"/>
      <c r="P135" s="158">
        <f t="shared" si="1"/>
        <v>0</v>
      </c>
      <c r="Q135" s="158">
        <v>0.26</v>
      </c>
      <c r="R135" s="158">
        <f t="shared" si="2"/>
        <v>0.26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173</v>
      </c>
      <c r="AT135" s="160" t="s">
        <v>170</v>
      </c>
      <c r="AU135" s="160" t="s">
        <v>79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506</v>
      </c>
    </row>
    <row r="136" spans="1:65" s="2" customFormat="1" ht="16.5" customHeight="1">
      <c r="A136" s="29"/>
      <c r="B136" s="148"/>
      <c r="C136" s="162" t="s">
        <v>507</v>
      </c>
      <c r="D136" s="162" t="s">
        <v>170</v>
      </c>
      <c r="E136" s="163" t="s">
        <v>508</v>
      </c>
      <c r="F136" s="164" t="s">
        <v>509</v>
      </c>
      <c r="G136" s="165" t="s">
        <v>149</v>
      </c>
      <c r="H136" s="166">
        <v>1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79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510</v>
      </c>
    </row>
    <row r="137" spans="1:65" s="2" customFormat="1" ht="24.15" customHeight="1">
      <c r="A137" s="29"/>
      <c r="B137" s="148"/>
      <c r="C137" s="162" t="s">
        <v>511</v>
      </c>
      <c r="D137" s="162" t="s">
        <v>170</v>
      </c>
      <c r="E137" s="163" t="s">
        <v>512</v>
      </c>
      <c r="F137" s="164" t="s">
        <v>513</v>
      </c>
      <c r="G137" s="165" t="s">
        <v>149</v>
      </c>
      <c r="H137" s="166">
        <v>1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173</v>
      </c>
      <c r="AT137" s="160" t="s">
        <v>170</v>
      </c>
      <c r="AU137" s="160" t="s">
        <v>79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514</v>
      </c>
    </row>
    <row r="138" spans="1:65" s="2" customFormat="1" ht="24.15" customHeight="1">
      <c r="A138" s="29"/>
      <c r="B138" s="148"/>
      <c r="C138" s="162" t="s">
        <v>515</v>
      </c>
      <c r="D138" s="162" t="s">
        <v>170</v>
      </c>
      <c r="E138" s="163" t="s">
        <v>516</v>
      </c>
      <c r="F138" s="164" t="s">
        <v>513</v>
      </c>
      <c r="G138" s="165" t="s">
        <v>149</v>
      </c>
      <c r="H138" s="166">
        <v>1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79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517</v>
      </c>
    </row>
    <row r="139" spans="1:65" s="2" customFormat="1" ht="24.15" customHeight="1">
      <c r="A139" s="29"/>
      <c r="B139" s="148"/>
      <c r="C139" s="162" t="s">
        <v>518</v>
      </c>
      <c r="D139" s="162" t="s">
        <v>170</v>
      </c>
      <c r="E139" s="163" t="s">
        <v>519</v>
      </c>
      <c r="F139" s="164" t="s">
        <v>520</v>
      </c>
      <c r="G139" s="165" t="s">
        <v>149</v>
      </c>
      <c r="H139" s="166">
        <v>1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79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521</v>
      </c>
    </row>
    <row r="140" spans="1:65" s="2" customFormat="1" ht="24.15" customHeight="1">
      <c r="A140" s="29"/>
      <c r="B140" s="148"/>
      <c r="C140" s="162" t="s">
        <v>522</v>
      </c>
      <c r="D140" s="162" t="s">
        <v>170</v>
      </c>
      <c r="E140" s="163" t="s">
        <v>523</v>
      </c>
      <c r="F140" s="164" t="s">
        <v>524</v>
      </c>
      <c r="G140" s="165" t="s">
        <v>149</v>
      </c>
      <c r="H140" s="166">
        <v>1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79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525</v>
      </c>
    </row>
    <row r="141" spans="1:65" s="2" customFormat="1" ht="33" customHeight="1">
      <c r="A141" s="29"/>
      <c r="B141" s="148"/>
      <c r="C141" s="162" t="s">
        <v>471</v>
      </c>
      <c r="D141" s="162" t="s">
        <v>170</v>
      </c>
      <c r="E141" s="163" t="s">
        <v>526</v>
      </c>
      <c r="F141" s="164" t="s">
        <v>527</v>
      </c>
      <c r="G141" s="165" t="s">
        <v>528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173</v>
      </c>
      <c r="AT141" s="160" t="s">
        <v>170</v>
      </c>
      <c r="AU141" s="160" t="s">
        <v>79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529</v>
      </c>
    </row>
    <row r="142" spans="1:65" s="2" customFormat="1" ht="16.5" customHeight="1">
      <c r="A142" s="29"/>
      <c r="B142" s="148"/>
      <c r="C142" s="162" t="s">
        <v>530</v>
      </c>
      <c r="D142" s="162" t="s">
        <v>170</v>
      </c>
      <c r="E142" s="163" t="s">
        <v>531</v>
      </c>
      <c r="F142" s="164" t="s">
        <v>532</v>
      </c>
      <c r="G142" s="165" t="s">
        <v>319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79</v>
      </c>
      <c r="AY142" s="14" t="s">
        <v>129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86</v>
      </c>
      <c r="BK142" s="161">
        <f t="shared" si="9"/>
        <v>0</v>
      </c>
      <c r="BL142" s="14" t="s">
        <v>167</v>
      </c>
      <c r="BM142" s="160" t="s">
        <v>533</v>
      </c>
    </row>
    <row r="143" spans="1:65" s="2" customFormat="1" ht="24.15" customHeight="1">
      <c r="A143" s="29"/>
      <c r="B143" s="148"/>
      <c r="C143" s="162" t="s">
        <v>534</v>
      </c>
      <c r="D143" s="162" t="s">
        <v>170</v>
      </c>
      <c r="E143" s="163" t="s">
        <v>535</v>
      </c>
      <c r="F143" s="164" t="s">
        <v>536</v>
      </c>
      <c r="G143" s="165" t="s">
        <v>319</v>
      </c>
      <c r="H143" s="166">
        <v>1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"/>
        <v>0</v>
      </c>
      <c r="Q143" s="158">
        <v>0.03</v>
      </c>
      <c r="R143" s="158">
        <f t="shared" si="2"/>
        <v>0.03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79</v>
      </c>
      <c r="AY143" s="14" t="s">
        <v>129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86</v>
      </c>
      <c r="BK143" s="161">
        <f t="shared" si="9"/>
        <v>0</v>
      </c>
      <c r="BL143" s="14" t="s">
        <v>167</v>
      </c>
      <c r="BM143" s="160" t="s">
        <v>537</v>
      </c>
    </row>
    <row r="144" spans="1:65" s="2" customFormat="1" ht="16.5" customHeight="1">
      <c r="A144" s="29"/>
      <c r="B144" s="148"/>
      <c r="C144" s="162" t="s">
        <v>538</v>
      </c>
      <c r="D144" s="162" t="s">
        <v>170</v>
      </c>
      <c r="E144" s="163" t="s">
        <v>539</v>
      </c>
      <c r="F144" s="164" t="s">
        <v>540</v>
      </c>
      <c r="G144" s="165" t="s">
        <v>319</v>
      </c>
      <c r="H144" s="166">
        <v>1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"/>
        <v>0</v>
      </c>
      <c r="Q144" s="158">
        <v>0.03</v>
      </c>
      <c r="R144" s="158">
        <f t="shared" si="2"/>
        <v>0.03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79</v>
      </c>
      <c r="AY144" s="14" t="s">
        <v>129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86</v>
      </c>
      <c r="BK144" s="161">
        <f t="shared" si="9"/>
        <v>0</v>
      </c>
      <c r="BL144" s="14" t="s">
        <v>167</v>
      </c>
      <c r="BM144" s="160" t="s">
        <v>541</v>
      </c>
    </row>
    <row r="145" spans="1:65" s="2" customFormat="1" ht="16.5" customHeight="1">
      <c r="A145" s="29"/>
      <c r="B145" s="148"/>
      <c r="C145" s="162" t="s">
        <v>542</v>
      </c>
      <c r="D145" s="162" t="s">
        <v>170</v>
      </c>
      <c r="E145" s="163" t="s">
        <v>543</v>
      </c>
      <c r="F145" s="164" t="s">
        <v>544</v>
      </c>
      <c r="G145" s="165" t="s">
        <v>149</v>
      </c>
      <c r="H145" s="166">
        <v>3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79</v>
      </c>
      <c r="AY145" s="14" t="s">
        <v>129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86</v>
      </c>
      <c r="BK145" s="161">
        <f t="shared" si="9"/>
        <v>0</v>
      </c>
      <c r="BL145" s="14" t="s">
        <v>167</v>
      </c>
      <c r="BM145" s="160" t="s">
        <v>545</v>
      </c>
    </row>
    <row r="146" spans="1:65" s="2" customFormat="1" ht="16.5" customHeight="1">
      <c r="A146" s="29"/>
      <c r="B146" s="148"/>
      <c r="C146" s="162" t="s">
        <v>546</v>
      </c>
      <c r="D146" s="162" t="s">
        <v>170</v>
      </c>
      <c r="E146" s="163" t="s">
        <v>547</v>
      </c>
      <c r="F146" s="164" t="s">
        <v>548</v>
      </c>
      <c r="G146" s="165" t="s">
        <v>149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0.26</v>
      </c>
      <c r="R146" s="158">
        <f t="shared" si="2"/>
        <v>0.26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79</v>
      </c>
      <c r="AY146" s="14" t="s">
        <v>129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86</v>
      </c>
      <c r="BK146" s="161">
        <f t="shared" si="9"/>
        <v>0</v>
      </c>
      <c r="BL146" s="14" t="s">
        <v>167</v>
      </c>
      <c r="BM146" s="160" t="s">
        <v>549</v>
      </c>
    </row>
    <row r="147" spans="1:65" s="2" customFormat="1" ht="24.15" customHeight="1">
      <c r="A147" s="29"/>
      <c r="B147" s="148"/>
      <c r="C147" s="162" t="s">
        <v>550</v>
      </c>
      <c r="D147" s="162" t="s">
        <v>170</v>
      </c>
      <c r="E147" s="163" t="s">
        <v>551</v>
      </c>
      <c r="F147" s="164" t="s">
        <v>552</v>
      </c>
      <c r="G147" s="165" t="s">
        <v>149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0.02</v>
      </c>
      <c r="R147" s="158">
        <f t="shared" si="2"/>
        <v>0.02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79</v>
      </c>
      <c r="AY147" s="14" t="s">
        <v>129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86</v>
      </c>
      <c r="BK147" s="161">
        <f t="shared" si="9"/>
        <v>0</v>
      </c>
      <c r="BL147" s="14" t="s">
        <v>167</v>
      </c>
      <c r="BM147" s="160" t="s">
        <v>553</v>
      </c>
    </row>
    <row r="148" spans="1:65" s="2" customFormat="1" ht="16.5" customHeight="1">
      <c r="A148" s="29"/>
      <c r="B148" s="148"/>
      <c r="C148" s="162" t="s">
        <v>554</v>
      </c>
      <c r="D148" s="162" t="s">
        <v>170</v>
      </c>
      <c r="E148" s="163" t="s">
        <v>555</v>
      </c>
      <c r="F148" s="164" t="s">
        <v>556</v>
      </c>
      <c r="G148" s="165" t="s">
        <v>149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0.05</v>
      </c>
      <c r="R148" s="158">
        <f t="shared" si="2"/>
        <v>0.05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173</v>
      </c>
      <c r="AT148" s="160" t="s">
        <v>170</v>
      </c>
      <c r="AU148" s="160" t="s">
        <v>79</v>
      </c>
      <c r="AY148" s="14" t="s">
        <v>129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86</v>
      </c>
      <c r="BK148" s="161">
        <f t="shared" si="9"/>
        <v>0</v>
      </c>
      <c r="BL148" s="14" t="s">
        <v>167</v>
      </c>
      <c r="BM148" s="160" t="s">
        <v>557</v>
      </c>
    </row>
    <row r="149" spans="1:65" s="2" customFormat="1" ht="16.5" customHeight="1">
      <c r="A149" s="29"/>
      <c r="B149" s="148"/>
      <c r="C149" s="162" t="s">
        <v>558</v>
      </c>
      <c r="D149" s="162" t="s">
        <v>170</v>
      </c>
      <c r="E149" s="163" t="s">
        <v>559</v>
      </c>
      <c r="F149" s="164" t="s">
        <v>560</v>
      </c>
      <c r="G149" s="165" t="s">
        <v>149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8.0000000000000002E-3</v>
      </c>
      <c r="R149" s="158">
        <f t="shared" si="2"/>
        <v>8.0000000000000002E-3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173</v>
      </c>
      <c r="AT149" s="160" t="s">
        <v>170</v>
      </c>
      <c r="AU149" s="160" t="s">
        <v>79</v>
      </c>
      <c r="AY149" s="14" t="s">
        <v>129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86</v>
      </c>
      <c r="BK149" s="161">
        <f t="shared" si="9"/>
        <v>0</v>
      </c>
      <c r="BL149" s="14" t="s">
        <v>167</v>
      </c>
      <c r="BM149" s="160" t="s">
        <v>561</v>
      </c>
    </row>
    <row r="150" spans="1:65" s="2" customFormat="1" ht="16.5" customHeight="1">
      <c r="A150" s="29"/>
      <c r="B150" s="148"/>
      <c r="C150" s="162" t="s">
        <v>562</v>
      </c>
      <c r="D150" s="162" t="s">
        <v>170</v>
      </c>
      <c r="E150" s="163" t="s">
        <v>563</v>
      </c>
      <c r="F150" s="164" t="s">
        <v>564</v>
      </c>
      <c r="G150" s="165" t="s">
        <v>149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1.8000000000000001E-4</v>
      </c>
      <c r="R150" s="158">
        <f t="shared" si="2"/>
        <v>1.8000000000000001E-4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173</v>
      </c>
      <c r="AT150" s="160" t="s">
        <v>170</v>
      </c>
      <c r="AU150" s="160" t="s">
        <v>79</v>
      </c>
      <c r="AY150" s="14" t="s">
        <v>129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86</v>
      </c>
      <c r="BK150" s="161">
        <f t="shared" si="9"/>
        <v>0</v>
      </c>
      <c r="BL150" s="14" t="s">
        <v>167</v>
      </c>
      <c r="BM150" s="160" t="s">
        <v>565</v>
      </c>
    </row>
    <row r="151" spans="1:65" s="2" customFormat="1" ht="24.15" customHeight="1">
      <c r="A151" s="29"/>
      <c r="B151" s="148"/>
      <c r="C151" s="149" t="s">
        <v>566</v>
      </c>
      <c r="D151" s="149" t="s">
        <v>133</v>
      </c>
      <c r="E151" s="150" t="s">
        <v>567</v>
      </c>
      <c r="F151" s="151" t="s">
        <v>568</v>
      </c>
      <c r="G151" s="152" t="s">
        <v>149</v>
      </c>
      <c r="H151" s="153">
        <v>1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"/>
        <v>0</v>
      </c>
      <c r="Q151" s="158">
        <v>2.7506000000000002E-3</v>
      </c>
      <c r="R151" s="158">
        <f t="shared" si="2"/>
        <v>2.7506000000000002E-3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79</v>
      </c>
      <c r="AY151" s="14" t="s">
        <v>129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86</v>
      </c>
      <c r="BK151" s="161">
        <f t="shared" si="9"/>
        <v>0</v>
      </c>
      <c r="BL151" s="14" t="s">
        <v>167</v>
      </c>
      <c r="BM151" s="160" t="s">
        <v>569</v>
      </c>
    </row>
    <row r="152" spans="1:65" s="2" customFormat="1" ht="33" customHeight="1">
      <c r="A152" s="29"/>
      <c r="B152" s="148"/>
      <c r="C152" s="162" t="s">
        <v>570</v>
      </c>
      <c r="D152" s="162" t="s">
        <v>170</v>
      </c>
      <c r="E152" s="163" t="s">
        <v>571</v>
      </c>
      <c r="F152" s="164" t="s">
        <v>572</v>
      </c>
      <c r="G152" s="165" t="s">
        <v>149</v>
      </c>
      <c r="H152" s="166">
        <v>1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5.5100000000000001E-3</v>
      </c>
      <c r="R152" s="158">
        <f t="shared" si="2"/>
        <v>5.5100000000000001E-3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79</v>
      </c>
      <c r="AY152" s="14" t="s">
        <v>129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86</v>
      </c>
      <c r="BK152" s="161">
        <f t="shared" si="9"/>
        <v>0</v>
      </c>
      <c r="BL152" s="14" t="s">
        <v>167</v>
      </c>
      <c r="BM152" s="160" t="s">
        <v>573</v>
      </c>
    </row>
    <row r="153" spans="1:65" s="2" customFormat="1" ht="24.15" customHeight="1">
      <c r="A153" s="29"/>
      <c r="B153" s="148"/>
      <c r="C153" s="149" t="s">
        <v>574</v>
      </c>
      <c r="D153" s="149" t="s">
        <v>133</v>
      </c>
      <c r="E153" s="150" t="s">
        <v>575</v>
      </c>
      <c r="F153" s="151" t="s">
        <v>576</v>
      </c>
      <c r="G153" s="152" t="s">
        <v>149</v>
      </c>
      <c r="H153" s="153">
        <v>2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1.47E-3</v>
      </c>
      <c r="R153" s="158">
        <f t="shared" si="2"/>
        <v>2.9399999999999999E-3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79</v>
      </c>
      <c r="AY153" s="14" t="s">
        <v>129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86</v>
      </c>
      <c r="BK153" s="161">
        <f t="shared" si="9"/>
        <v>0</v>
      </c>
      <c r="BL153" s="14" t="s">
        <v>167</v>
      </c>
      <c r="BM153" s="160" t="s">
        <v>577</v>
      </c>
    </row>
    <row r="154" spans="1:65" s="2" customFormat="1" ht="44.25" customHeight="1">
      <c r="A154" s="29"/>
      <c r="B154" s="148"/>
      <c r="C154" s="162" t="s">
        <v>578</v>
      </c>
      <c r="D154" s="162" t="s">
        <v>170</v>
      </c>
      <c r="E154" s="163" t="s">
        <v>579</v>
      </c>
      <c r="F154" s="164" t="s">
        <v>580</v>
      </c>
      <c r="G154" s="165" t="s">
        <v>581</v>
      </c>
      <c r="H154" s="166">
        <v>2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5.8199999999999997E-3</v>
      </c>
      <c r="R154" s="158">
        <f t="shared" si="2"/>
        <v>1.1639999999999999E-2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79</v>
      </c>
      <c r="AY154" s="14" t="s">
        <v>129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86</v>
      </c>
      <c r="BK154" s="161">
        <f t="shared" si="9"/>
        <v>0</v>
      </c>
      <c r="BL154" s="14" t="s">
        <v>167</v>
      </c>
      <c r="BM154" s="160" t="s">
        <v>582</v>
      </c>
    </row>
    <row r="155" spans="1:65" s="2" customFormat="1" ht="24.15" customHeight="1">
      <c r="A155" s="29"/>
      <c r="B155" s="148"/>
      <c r="C155" s="149" t="s">
        <v>583</v>
      </c>
      <c r="D155" s="149" t="s">
        <v>133</v>
      </c>
      <c r="E155" s="150" t="s">
        <v>584</v>
      </c>
      <c r="F155" s="151" t="s">
        <v>585</v>
      </c>
      <c r="G155" s="152" t="s">
        <v>149</v>
      </c>
      <c r="H155" s="153">
        <v>1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6.8949999999999997E-2</v>
      </c>
      <c r="R155" s="158">
        <f t="shared" si="2"/>
        <v>6.8949999999999997E-2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79</v>
      </c>
      <c r="AY155" s="14" t="s">
        <v>129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86</v>
      </c>
      <c r="BK155" s="161">
        <f t="shared" si="9"/>
        <v>0</v>
      </c>
      <c r="BL155" s="14" t="s">
        <v>167</v>
      </c>
      <c r="BM155" s="160" t="s">
        <v>586</v>
      </c>
    </row>
    <row r="156" spans="1:65" s="2" customFormat="1" ht="16.5" customHeight="1">
      <c r="A156" s="29"/>
      <c r="B156" s="148"/>
      <c r="C156" s="162" t="s">
        <v>587</v>
      </c>
      <c r="D156" s="162" t="s">
        <v>170</v>
      </c>
      <c r="E156" s="163" t="s">
        <v>588</v>
      </c>
      <c r="F156" s="164" t="s">
        <v>589</v>
      </c>
      <c r="G156" s="165" t="s">
        <v>149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2.9999999999999997E-4</v>
      </c>
      <c r="R156" s="158">
        <f t="shared" si="2"/>
        <v>2.9999999999999997E-4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79</v>
      </c>
      <c r="AY156" s="14" t="s">
        <v>129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86</v>
      </c>
      <c r="BK156" s="161">
        <f t="shared" si="9"/>
        <v>0</v>
      </c>
      <c r="BL156" s="14" t="s">
        <v>167</v>
      </c>
      <c r="BM156" s="160" t="s">
        <v>590</v>
      </c>
    </row>
    <row r="157" spans="1:65" s="2" customFormat="1" ht="16.5" customHeight="1">
      <c r="A157" s="29"/>
      <c r="B157" s="148"/>
      <c r="C157" s="162" t="s">
        <v>591</v>
      </c>
      <c r="D157" s="162" t="s">
        <v>170</v>
      </c>
      <c r="E157" s="163" t="s">
        <v>592</v>
      </c>
      <c r="F157" s="164" t="s">
        <v>593</v>
      </c>
      <c r="G157" s="165" t="s">
        <v>149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2.9999999999999997E-4</v>
      </c>
      <c r="R157" s="158">
        <f t="shared" si="2"/>
        <v>2.9999999999999997E-4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173</v>
      </c>
      <c r="AT157" s="160" t="s">
        <v>170</v>
      </c>
      <c r="AU157" s="160" t="s">
        <v>79</v>
      </c>
      <c r="AY157" s="14" t="s">
        <v>129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86</v>
      </c>
      <c r="BK157" s="161">
        <f t="shared" si="9"/>
        <v>0</v>
      </c>
      <c r="BL157" s="14" t="s">
        <v>167</v>
      </c>
      <c r="BM157" s="160" t="s">
        <v>594</v>
      </c>
    </row>
    <row r="158" spans="1:65" s="2" customFormat="1" ht="16.5" customHeight="1">
      <c r="A158" s="29"/>
      <c r="B158" s="148"/>
      <c r="C158" s="162" t="s">
        <v>595</v>
      </c>
      <c r="D158" s="162" t="s">
        <v>170</v>
      </c>
      <c r="E158" s="163" t="s">
        <v>596</v>
      </c>
      <c r="F158" s="164" t="s">
        <v>597</v>
      </c>
      <c r="G158" s="165" t="s">
        <v>149</v>
      </c>
      <c r="H158" s="166">
        <v>1</v>
      </c>
      <c r="I158" s="166"/>
      <c r="J158" s="167">
        <f t="shared" si="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"/>
        <v>0</v>
      </c>
      <c r="Q158" s="158">
        <v>2.9999999999999997E-4</v>
      </c>
      <c r="R158" s="158">
        <f t="shared" si="2"/>
        <v>2.9999999999999997E-4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79</v>
      </c>
      <c r="AY158" s="14" t="s">
        <v>129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86</v>
      </c>
      <c r="BK158" s="161">
        <f t="shared" si="9"/>
        <v>0</v>
      </c>
      <c r="BL158" s="14" t="s">
        <v>167</v>
      </c>
      <c r="BM158" s="160" t="s">
        <v>598</v>
      </c>
    </row>
    <row r="159" spans="1:65" s="2" customFormat="1" ht="16.5" customHeight="1">
      <c r="A159" s="29"/>
      <c r="B159" s="148"/>
      <c r="C159" s="162" t="s">
        <v>599</v>
      </c>
      <c r="D159" s="162" t="s">
        <v>170</v>
      </c>
      <c r="E159" s="163" t="s">
        <v>600</v>
      </c>
      <c r="F159" s="164" t="s">
        <v>601</v>
      </c>
      <c r="G159" s="165" t="s">
        <v>149</v>
      </c>
      <c r="H159" s="166">
        <v>1</v>
      </c>
      <c r="I159" s="166"/>
      <c r="J159" s="167">
        <f t="shared" si="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"/>
        <v>0</v>
      </c>
      <c r="Q159" s="158">
        <v>2.9999999999999997E-4</v>
      </c>
      <c r="R159" s="158">
        <f t="shared" si="2"/>
        <v>2.9999999999999997E-4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79</v>
      </c>
      <c r="AY159" s="14" t="s">
        <v>129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86</v>
      </c>
      <c r="BK159" s="161">
        <f t="shared" si="9"/>
        <v>0</v>
      </c>
      <c r="BL159" s="14" t="s">
        <v>167</v>
      </c>
      <c r="BM159" s="160" t="s">
        <v>602</v>
      </c>
    </row>
    <row r="160" spans="1:65" s="2" customFormat="1" ht="16.5" customHeight="1">
      <c r="A160" s="29"/>
      <c r="B160" s="148"/>
      <c r="C160" s="162" t="s">
        <v>603</v>
      </c>
      <c r="D160" s="162" t="s">
        <v>170</v>
      </c>
      <c r="E160" s="163" t="s">
        <v>604</v>
      </c>
      <c r="F160" s="164" t="s">
        <v>605</v>
      </c>
      <c r="G160" s="165" t="s">
        <v>149</v>
      </c>
      <c r="H160" s="166">
        <v>1</v>
      </c>
      <c r="I160" s="166"/>
      <c r="J160" s="167">
        <f t="shared" si="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"/>
        <v>0</v>
      </c>
      <c r="Q160" s="158">
        <v>2.9999999999999997E-4</v>
      </c>
      <c r="R160" s="158">
        <f t="shared" si="2"/>
        <v>2.9999999999999997E-4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79</v>
      </c>
      <c r="AY160" s="14" t="s">
        <v>129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86</v>
      </c>
      <c r="BK160" s="161">
        <f t="shared" si="9"/>
        <v>0</v>
      </c>
      <c r="BL160" s="14" t="s">
        <v>167</v>
      </c>
      <c r="BM160" s="160" t="s">
        <v>606</v>
      </c>
    </row>
    <row r="161" spans="1:65" s="2" customFormat="1" ht="16.5" customHeight="1">
      <c r="A161" s="29"/>
      <c r="B161" s="148"/>
      <c r="C161" s="162" t="s">
        <v>607</v>
      </c>
      <c r="D161" s="162" t="s">
        <v>170</v>
      </c>
      <c r="E161" s="163" t="s">
        <v>608</v>
      </c>
      <c r="F161" s="164" t="s">
        <v>609</v>
      </c>
      <c r="G161" s="165" t="s">
        <v>149</v>
      </c>
      <c r="H161" s="166">
        <v>1</v>
      </c>
      <c r="I161" s="166"/>
      <c r="J161" s="167">
        <f t="shared" si="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"/>
        <v>0</v>
      </c>
      <c r="Q161" s="158">
        <v>2.9999999999999997E-4</v>
      </c>
      <c r="R161" s="158">
        <f t="shared" si="2"/>
        <v>2.9999999999999997E-4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173</v>
      </c>
      <c r="AT161" s="160" t="s">
        <v>170</v>
      </c>
      <c r="AU161" s="160" t="s">
        <v>79</v>
      </c>
      <c r="AY161" s="14" t="s">
        <v>129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86</v>
      </c>
      <c r="BK161" s="161">
        <f t="shared" si="9"/>
        <v>0</v>
      </c>
      <c r="BL161" s="14" t="s">
        <v>167</v>
      </c>
      <c r="BM161" s="160" t="s">
        <v>610</v>
      </c>
    </row>
    <row r="162" spans="1:65" s="2" customFormat="1" ht="16.5" customHeight="1">
      <c r="A162" s="29"/>
      <c r="B162" s="148"/>
      <c r="C162" s="162" t="s">
        <v>611</v>
      </c>
      <c r="D162" s="162" t="s">
        <v>170</v>
      </c>
      <c r="E162" s="163" t="s">
        <v>612</v>
      </c>
      <c r="F162" s="164" t="s">
        <v>613</v>
      </c>
      <c r="G162" s="165" t="s">
        <v>149</v>
      </c>
      <c r="H162" s="166">
        <v>3</v>
      </c>
      <c r="I162" s="166"/>
      <c r="J162" s="167">
        <f t="shared" si="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"/>
        <v>0</v>
      </c>
      <c r="Q162" s="158">
        <v>2.9999999999999997E-4</v>
      </c>
      <c r="R162" s="158">
        <f t="shared" si="2"/>
        <v>8.9999999999999998E-4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79</v>
      </c>
      <c r="AY162" s="14" t="s">
        <v>129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86</v>
      </c>
      <c r="BK162" s="161">
        <f t="shared" si="9"/>
        <v>0</v>
      </c>
      <c r="BL162" s="14" t="s">
        <v>167</v>
      </c>
      <c r="BM162" s="160" t="s">
        <v>614</v>
      </c>
    </row>
    <row r="163" spans="1:65" s="2" customFormat="1" ht="16.5" customHeight="1">
      <c r="A163" s="29"/>
      <c r="B163" s="148"/>
      <c r="C163" s="162" t="s">
        <v>615</v>
      </c>
      <c r="D163" s="162" t="s">
        <v>170</v>
      </c>
      <c r="E163" s="163" t="s">
        <v>616</v>
      </c>
      <c r="F163" s="164" t="s">
        <v>617</v>
      </c>
      <c r="G163" s="165" t="s">
        <v>149</v>
      </c>
      <c r="H163" s="166">
        <v>1</v>
      </c>
      <c r="I163" s="166"/>
      <c r="J163" s="167">
        <f t="shared" si="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"/>
        <v>0</v>
      </c>
      <c r="Q163" s="158">
        <v>2.9999999999999997E-4</v>
      </c>
      <c r="R163" s="158">
        <f t="shared" si="2"/>
        <v>2.9999999999999997E-4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79</v>
      </c>
      <c r="AY163" s="14" t="s">
        <v>129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86</v>
      </c>
      <c r="BK163" s="161">
        <f t="shared" si="9"/>
        <v>0</v>
      </c>
      <c r="BL163" s="14" t="s">
        <v>167</v>
      </c>
      <c r="BM163" s="160" t="s">
        <v>618</v>
      </c>
    </row>
    <row r="164" spans="1:65" s="2" customFormat="1" ht="16.5" customHeight="1">
      <c r="A164" s="29"/>
      <c r="B164" s="148"/>
      <c r="C164" s="162" t="s">
        <v>619</v>
      </c>
      <c r="D164" s="162" t="s">
        <v>170</v>
      </c>
      <c r="E164" s="163" t="s">
        <v>620</v>
      </c>
      <c r="F164" s="164" t="s">
        <v>621</v>
      </c>
      <c r="G164" s="165" t="s">
        <v>149</v>
      </c>
      <c r="H164" s="166">
        <v>1</v>
      </c>
      <c r="I164" s="166"/>
      <c r="J164" s="167">
        <f t="shared" si="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"/>
        <v>0</v>
      </c>
      <c r="Q164" s="158">
        <v>2.9999999999999997E-4</v>
      </c>
      <c r="R164" s="158">
        <f t="shared" si="2"/>
        <v>2.9999999999999997E-4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79</v>
      </c>
      <c r="AY164" s="14" t="s">
        <v>129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86</v>
      </c>
      <c r="BK164" s="161">
        <f t="shared" si="9"/>
        <v>0</v>
      </c>
      <c r="BL164" s="14" t="s">
        <v>167</v>
      </c>
      <c r="BM164" s="160" t="s">
        <v>622</v>
      </c>
    </row>
    <row r="165" spans="1:65" s="2" customFormat="1" ht="16.5" customHeight="1">
      <c r="A165" s="29"/>
      <c r="B165" s="148"/>
      <c r="C165" s="162" t="s">
        <v>623</v>
      </c>
      <c r="D165" s="162" t="s">
        <v>170</v>
      </c>
      <c r="E165" s="163" t="s">
        <v>624</v>
      </c>
      <c r="F165" s="164" t="s">
        <v>625</v>
      </c>
      <c r="G165" s="165" t="s">
        <v>149</v>
      </c>
      <c r="H165" s="166">
        <v>8</v>
      </c>
      <c r="I165" s="166"/>
      <c r="J165" s="167">
        <f t="shared" ref="J165:J196" si="10">ROUND(I165*H165,2)</f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ref="P165:P196" si="11">O165*H165</f>
        <v>0</v>
      </c>
      <c r="Q165" s="158">
        <v>2.9999999999999997E-4</v>
      </c>
      <c r="R165" s="158">
        <f t="shared" ref="R165:R196" si="12">Q165*H165</f>
        <v>2.3999999999999998E-3</v>
      </c>
      <c r="S165" s="158">
        <v>0</v>
      </c>
      <c r="T165" s="159">
        <f t="shared" ref="T165:T196" si="1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79</v>
      </c>
      <c r="AY165" s="14" t="s">
        <v>129</v>
      </c>
      <c r="BE165" s="161">
        <f t="shared" ref="BE165:BE185" si="14">IF(N165="základná",J165,0)</f>
        <v>0</v>
      </c>
      <c r="BF165" s="161">
        <f t="shared" ref="BF165:BF185" si="15">IF(N165="znížená",J165,0)</f>
        <v>0</v>
      </c>
      <c r="BG165" s="161">
        <f t="shared" ref="BG165:BG185" si="16">IF(N165="zákl. prenesená",J165,0)</f>
        <v>0</v>
      </c>
      <c r="BH165" s="161">
        <f t="shared" ref="BH165:BH185" si="17">IF(N165="zníž. prenesená",J165,0)</f>
        <v>0</v>
      </c>
      <c r="BI165" s="161">
        <f t="shared" ref="BI165:BI185" si="18">IF(N165="nulová",J165,0)</f>
        <v>0</v>
      </c>
      <c r="BJ165" s="14" t="s">
        <v>86</v>
      </c>
      <c r="BK165" s="161">
        <f t="shared" ref="BK165:BK185" si="19">ROUND(I165*H165,2)</f>
        <v>0</v>
      </c>
      <c r="BL165" s="14" t="s">
        <v>167</v>
      </c>
      <c r="BM165" s="160" t="s">
        <v>626</v>
      </c>
    </row>
    <row r="166" spans="1:65" s="2" customFormat="1" ht="16.5" customHeight="1">
      <c r="A166" s="29"/>
      <c r="B166" s="148"/>
      <c r="C166" s="162" t="s">
        <v>627</v>
      </c>
      <c r="D166" s="162" t="s">
        <v>170</v>
      </c>
      <c r="E166" s="163" t="s">
        <v>628</v>
      </c>
      <c r="F166" s="164" t="s">
        <v>629</v>
      </c>
      <c r="G166" s="165" t="s">
        <v>149</v>
      </c>
      <c r="H166" s="166">
        <v>13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2.9999999999999997E-4</v>
      </c>
      <c r="R166" s="158">
        <f t="shared" si="12"/>
        <v>3.8999999999999998E-3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173</v>
      </c>
      <c r="AT166" s="160" t="s">
        <v>170</v>
      </c>
      <c r="AU166" s="160" t="s">
        <v>79</v>
      </c>
      <c r="AY166" s="14" t="s">
        <v>129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86</v>
      </c>
      <c r="BK166" s="161">
        <f t="shared" si="19"/>
        <v>0</v>
      </c>
      <c r="BL166" s="14" t="s">
        <v>167</v>
      </c>
      <c r="BM166" s="160" t="s">
        <v>630</v>
      </c>
    </row>
    <row r="167" spans="1:65" s="2" customFormat="1" ht="16.5" customHeight="1">
      <c r="A167" s="29"/>
      <c r="B167" s="148"/>
      <c r="C167" s="162" t="s">
        <v>631</v>
      </c>
      <c r="D167" s="162" t="s">
        <v>170</v>
      </c>
      <c r="E167" s="163" t="s">
        <v>632</v>
      </c>
      <c r="F167" s="164" t="s">
        <v>633</v>
      </c>
      <c r="G167" s="165" t="s">
        <v>149</v>
      </c>
      <c r="H167" s="166">
        <v>1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2.9999999999999997E-4</v>
      </c>
      <c r="R167" s="158">
        <f t="shared" si="12"/>
        <v>2.9999999999999997E-4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79</v>
      </c>
      <c r="AY167" s="14" t="s">
        <v>129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86</v>
      </c>
      <c r="BK167" s="161">
        <f t="shared" si="19"/>
        <v>0</v>
      </c>
      <c r="BL167" s="14" t="s">
        <v>167</v>
      </c>
      <c r="BM167" s="160" t="s">
        <v>634</v>
      </c>
    </row>
    <row r="168" spans="1:65" s="2" customFormat="1" ht="16.5" customHeight="1">
      <c r="A168" s="29"/>
      <c r="B168" s="148"/>
      <c r="C168" s="162" t="s">
        <v>635</v>
      </c>
      <c r="D168" s="162" t="s">
        <v>170</v>
      </c>
      <c r="E168" s="163" t="s">
        <v>636</v>
      </c>
      <c r="F168" s="164" t="s">
        <v>637</v>
      </c>
      <c r="G168" s="165" t="s">
        <v>149</v>
      </c>
      <c r="H168" s="166">
        <v>8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2.9999999999999997E-4</v>
      </c>
      <c r="R168" s="158">
        <f t="shared" si="12"/>
        <v>2.3999999999999998E-3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173</v>
      </c>
      <c r="AT168" s="160" t="s">
        <v>170</v>
      </c>
      <c r="AU168" s="160" t="s">
        <v>79</v>
      </c>
      <c r="AY168" s="14" t="s">
        <v>129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86</v>
      </c>
      <c r="BK168" s="161">
        <f t="shared" si="19"/>
        <v>0</v>
      </c>
      <c r="BL168" s="14" t="s">
        <v>167</v>
      </c>
      <c r="BM168" s="160" t="s">
        <v>638</v>
      </c>
    </row>
    <row r="169" spans="1:65" s="2" customFormat="1" ht="16.5" customHeight="1">
      <c r="A169" s="29"/>
      <c r="B169" s="148"/>
      <c r="C169" s="162" t="s">
        <v>639</v>
      </c>
      <c r="D169" s="162" t="s">
        <v>170</v>
      </c>
      <c r="E169" s="163" t="s">
        <v>640</v>
      </c>
      <c r="F169" s="164" t="s">
        <v>641</v>
      </c>
      <c r="G169" s="165" t="s">
        <v>149</v>
      </c>
      <c r="H169" s="166">
        <v>3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2.9999999999999997E-4</v>
      </c>
      <c r="R169" s="158">
        <f t="shared" si="12"/>
        <v>8.9999999999999998E-4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79</v>
      </c>
      <c r="AY169" s="14" t="s">
        <v>129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86</v>
      </c>
      <c r="BK169" s="161">
        <f t="shared" si="19"/>
        <v>0</v>
      </c>
      <c r="BL169" s="14" t="s">
        <v>167</v>
      </c>
      <c r="BM169" s="160" t="s">
        <v>642</v>
      </c>
    </row>
    <row r="170" spans="1:65" s="2" customFormat="1" ht="16.5" customHeight="1">
      <c r="A170" s="29"/>
      <c r="B170" s="148"/>
      <c r="C170" s="162" t="s">
        <v>643</v>
      </c>
      <c r="D170" s="162" t="s">
        <v>170</v>
      </c>
      <c r="E170" s="163" t="s">
        <v>644</v>
      </c>
      <c r="F170" s="164" t="s">
        <v>645</v>
      </c>
      <c r="G170" s="165" t="s">
        <v>149</v>
      </c>
      <c r="H170" s="166">
        <v>6</v>
      </c>
      <c r="I170" s="166"/>
      <c r="J170" s="167">
        <f t="shared" si="1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11"/>
        <v>0</v>
      </c>
      <c r="Q170" s="158">
        <v>2.9999999999999997E-4</v>
      </c>
      <c r="R170" s="158">
        <f t="shared" si="12"/>
        <v>1.8E-3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79</v>
      </c>
      <c r="AY170" s="14" t="s">
        <v>129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86</v>
      </c>
      <c r="BK170" s="161">
        <f t="shared" si="19"/>
        <v>0</v>
      </c>
      <c r="BL170" s="14" t="s">
        <v>167</v>
      </c>
      <c r="BM170" s="160" t="s">
        <v>646</v>
      </c>
    </row>
    <row r="171" spans="1:65" s="2" customFormat="1" ht="16.5" customHeight="1">
      <c r="A171" s="29"/>
      <c r="B171" s="148"/>
      <c r="C171" s="162" t="s">
        <v>647</v>
      </c>
      <c r="D171" s="162" t="s">
        <v>170</v>
      </c>
      <c r="E171" s="163" t="s">
        <v>648</v>
      </c>
      <c r="F171" s="164" t="s">
        <v>649</v>
      </c>
      <c r="G171" s="165" t="s">
        <v>149</v>
      </c>
      <c r="H171" s="166">
        <v>3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11"/>
        <v>0</v>
      </c>
      <c r="Q171" s="158">
        <v>2.9999999999999997E-4</v>
      </c>
      <c r="R171" s="158">
        <f t="shared" si="12"/>
        <v>8.9999999999999998E-4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79</v>
      </c>
      <c r="AY171" s="14" t="s">
        <v>129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86</v>
      </c>
      <c r="BK171" s="161">
        <f t="shared" si="19"/>
        <v>0</v>
      </c>
      <c r="BL171" s="14" t="s">
        <v>167</v>
      </c>
      <c r="BM171" s="160" t="s">
        <v>650</v>
      </c>
    </row>
    <row r="172" spans="1:65" s="2" customFormat="1" ht="16.5" customHeight="1">
      <c r="A172" s="29"/>
      <c r="B172" s="148"/>
      <c r="C172" s="162" t="s">
        <v>651</v>
      </c>
      <c r="D172" s="162" t="s">
        <v>170</v>
      </c>
      <c r="E172" s="163" t="s">
        <v>652</v>
      </c>
      <c r="F172" s="164" t="s">
        <v>653</v>
      </c>
      <c r="G172" s="165" t="s">
        <v>149</v>
      </c>
      <c r="H172" s="166">
        <v>2</v>
      </c>
      <c r="I172" s="166"/>
      <c r="J172" s="167">
        <f t="shared" si="1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11"/>
        <v>0</v>
      </c>
      <c r="Q172" s="158">
        <v>2.9999999999999997E-4</v>
      </c>
      <c r="R172" s="158">
        <f t="shared" si="12"/>
        <v>5.9999999999999995E-4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79</v>
      </c>
      <c r="AY172" s="14" t="s">
        <v>129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86</v>
      </c>
      <c r="BK172" s="161">
        <f t="shared" si="19"/>
        <v>0</v>
      </c>
      <c r="BL172" s="14" t="s">
        <v>167</v>
      </c>
      <c r="BM172" s="160" t="s">
        <v>654</v>
      </c>
    </row>
    <row r="173" spans="1:65" s="2" customFormat="1" ht="16.5" customHeight="1">
      <c r="A173" s="29"/>
      <c r="B173" s="148"/>
      <c r="C173" s="162" t="s">
        <v>655</v>
      </c>
      <c r="D173" s="162" t="s">
        <v>170</v>
      </c>
      <c r="E173" s="163" t="s">
        <v>656</v>
      </c>
      <c r="F173" s="164" t="s">
        <v>657</v>
      </c>
      <c r="G173" s="165" t="s">
        <v>149</v>
      </c>
      <c r="H173" s="166">
        <v>2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11"/>
        <v>0</v>
      </c>
      <c r="Q173" s="158">
        <v>2.9999999999999997E-4</v>
      </c>
      <c r="R173" s="158">
        <f t="shared" si="12"/>
        <v>5.9999999999999995E-4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79</v>
      </c>
      <c r="AY173" s="14" t="s">
        <v>129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86</v>
      </c>
      <c r="BK173" s="161">
        <f t="shared" si="19"/>
        <v>0</v>
      </c>
      <c r="BL173" s="14" t="s">
        <v>167</v>
      </c>
      <c r="BM173" s="160" t="s">
        <v>658</v>
      </c>
    </row>
    <row r="174" spans="1:65" s="2" customFormat="1" ht="16.5" customHeight="1">
      <c r="A174" s="29"/>
      <c r="B174" s="148"/>
      <c r="C174" s="162" t="s">
        <v>659</v>
      </c>
      <c r="D174" s="162" t="s">
        <v>170</v>
      </c>
      <c r="E174" s="163" t="s">
        <v>660</v>
      </c>
      <c r="F174" s="164" t="s">
        <v>661</v>
      </c>
      <c r="G174" s="165" t="s">
        <v>149</v>
      </c>
      <c r="H174" s="166">
        <v>24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11"/>
        <v>0</v>
      </c>
      <c r="Q174" s="158">
        <v>2.9999999999999997E-4</v>
      </c>
      <c r="R174" s="158">
        <f t="shared" si="12"/>
        <v>7.1999999999999998E-3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173</v>
      </c>
      <c r="AT174" s="160" t="s">
        <v>170</v>
      </c>
      <c r="AU174" s="160" t="s">
        <v>79</v>
      </c>
      <c r="AY174" s="14" t="s">
        <v>129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86</v>
      </c>
      <c r="BK174" s="161">
        <f t="shared" si="19"/>
        <v>0</v>
      </c>
      <c r="BL174" s="14" t="s">
        <v>167</v>
      </c>
      <c r="BM174" s="160" t="s">
        <v>662</v>
      </c>
    </row>
    <row r="175" spans="1:65" s="2" customFormat="1" ht="16.5" customHeight="1">
      <c r="A175" s="29"/>
      <c r="B175" s="148"/>
      <c r="C175" s="162" t="s">
        <v>663</v>
      </c>
      <c r="D175" s="162" t="s">
        <v>170</v>
      </c>
      <c r="E175" s="163" t="s">
        <v>664</v>
      </c>
      <c r="F175" s="164" t="s">
        <v>665</v>
      </c>
      <c r="G175" s="165" t="s">
        <v>149</v>
      </c>
      <c r="H175" s="166">
        <v>12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11"/>
        <v>0</v>
      </c>
      <c r="Q175" s="158">
        <v>2.9999999999999997E-4</v>
      </c>
      <c r="R175" s="158">
        <f t="shared" si="12"/>
        <v>3.5999999999999999E-3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173</v>
      </c>
      <c r="AT175" s="160" t="s">
        <v>170</v>
      </c>
      <c r="AU175" s="160" t="s">
        <v>79</v>
      </c>
      <c r="AY175" s="14" t="s">
        <v>129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86</v>
      </c>
      <c r="BK175" s="161">
        <f t="shared" si="19"/>
        <v>0</v>
      </c>
      <c r="BL175" s="14" t="s">
        <v>167</v>
      </c>
      <c r="BM175" s="160" t="s">
        <v>666</v>
      </c>
    </row>
    <row r="176" spans="1:65" s="2" customFormat="1" ht="16.5" customHeight="1">
      <c r="A176" s="29"/>
      <c r="B176" s="148"/>
      <c r="C176" s="162" t="s">
        <v>667</v>
      </c>
      <c r="D176" s="162" t="s">
        <v>170</v>
      </c>
      <c r="E176" s="163" t="s">
        <v>668</v>
      </c>
      <c r="F176" s="164" t="s">
        <v>669</v>
      </c>
      <c r="G176" s="165" t="s">
        <v>149</v>
      </c>
      <c r="H176" s="166">
        <v>48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11"/>
        <v>0</v>
      </c>
      <c r="Q176" s="158">
        <v>2.9999999999999997E-4</v>
      </c>
      <c r="R176" s="158">
        <f t="shared" si="12"/>
        <v>1.44E-2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79</v>
      </c>
      <c r="AY176" s="14" t="s">
        <v>129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86</v>
      </c>
      <c r="BK176" s="161">
        <f t="shared" si="19"/>
        <v>0</v>
      </c>
      <c r="BL176" s="14" t="s">
        <v>167</v>
      </c>
      <c r="BM176" s="160" t="s">
        <v>670</v>
      </c>
    </row>
    <row r="177" spans="1:65" s="2" customFormat="1" ht="24.15" customHeight="1">
      <c r="A177" s="29"/>
      <c r="B177" s="148"/>
      <c r="C177" s="162" t="s">
        <v>671</v>
      </c>
      <c r="D177" s="162" t="s">
        <v>170</v>
      </c>
      <c r="E177" s="163" t="s">
        <v>672</v>
      </c>
      <c r="F177" s="164" t="s">
        <v>673</v>
      </c>
      <c r="G177" s="165" t="s">
        <v>149</v>
      </c>
      <c r="H177" s="166">
        <v>3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11"/>
        <v>0</v>
      </c>
      <c r="Q177" s="158">
        <v>2.9999999999999997E-4</v>
      </c>
      <c r="R177" s="158">
        <f t="shared" si="12"/>
        <v>8.9999999999999998E-4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173</v>
      </c>
      <c r="AT177" s="160" t="s">
        <v>170</v>
      </c>
      <c r="AU177" s="160" t="s">
        <v>79</v>
      </c>
      <c r="AY177" s="14" t="s">
        <v>129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86</v>
      </c>
      <c r="BK177" s="161">
        <f t="shared" si="19"/>
        <v>0</v>
      </c>
      <c r="BL177" s="14" t="s">
        <v>167</v>
      </c>
      <c r="BM177" s="160" t="s">
        <v>674</v>
      </c>
    </row>
    <row r="178" spans="1:65" s="2" customFormat="1" ht="16.5" customHeight="1">
      <c r="A178" s="29"/>
      <c r="B178" s="148"/>
      <c r="C178" s="162" t="s">
        <v>675</v>
      </c>
      <c r="D178" s="162" t="s">
        <v>170</v>
      </c>
      <c r="E178" s="163" t="s">
        <v>676</v>
      </c>
      <c r="F178" s="164" t="s">
        <v>677</v>
      </c>
      <c r="G178" s="165" t="s">
        <v>149</v>
      </c>
      <c r="H178" s="166">
        <v>1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8"/>
      <c r="P178" s="158">
        <f t="shared" si="11"/>
        <v>0</v>
      </c>
      <c r="Q178" s="158">
        <v>3.0000000000000001E-5</v>
      </c>
      <c r="R178" s="158">
        <f t="shared" si="12"/>
        <v>3.0000000000000001E-5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173</v>
      </c>
      <c r="AT178" s="160" t="s">
        <v>170</v>
      </c>
      <c r="AU178" s="160" t="s">
        <v>79</v>
      </c>
      <c r="AY178" s="14" t="s">
        <v>129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86</v>
      </c>
      <c r="BK178" s="161">
        <f t="shared" si="19"/>
        <v>0</v>
      </c>
      <c r="BL178" s="14" t="s">
        <v>167</v>
      </c>
      <c r="BM178" s="160" t="s">
        <v>678</v>
      </c>
    </row>
    <row r="179" spans="1:65" s="2" customFormat="1" ht="24.15" customHeight="1">
      <c r="A179" s="29"/>
      <c r="B179" s="148"/>
      <c r="C179" s="149" t="s">
        <v>679</v>
      </c>
      <c r="D179" s="149" t="s">
        <v>133</v>
      </c>
      <c r="E179" s="150" t="s">
        <v>680</v>
      </c>
      <c r="F179" s="151" t="s">
        <v>681</v>
      </c>
      <c r="G179" s="152" t="s">
        <v>149</v>
      </c>
      <c r="H179" s="153">
        <v>1</v>
      </c>
      <c r="I179" s="153"/>
      <c r="J179" s="154">
        <f t="shared" si="1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11"/>
        <v>0</v>
      </c>
      <c r="Q179" s="158">
        <v>2.8590000000000001E-2</v>
      </c>
      <c r="R179" s="158">
        <f t="shared" si="12"/>
        <v>2.8590000000000001E-2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79</v>
      </c>
      <c r="AY179" s="14" t="s">
        <v>129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86</v>
      </c>
      <c r="BK179" s="161">
        <f t="shared" si="19"/>
        <v>0</v>
      </c>
      <c r="BL179" s="14" t="s">
        <v>167</v>
      </c>
      <c r="BM179" s="160" t="s">
        <v>682</v>
      </c>
    </row>
    <row r="180" spans="1:65" s="2" customFormat="1" ht="16.5" customHeight="1">
      <c r="A180" s="29"/>
      <c r="B180" s="148"/>
      <c r="C180" s="162" t="s">
        <v>683</v>
      </c>
      <c r="D180" s="162" t="s">
        <v>170</v>
      </c>
      <c r="E180" s="163" t="s">
        <v>684</v>
      </c>
      <c r="F180" s="164" t="s">
        <v>685</v>
      </c>
      <c r="G180" s="165" t="s">
        <v>149</v>
      </c>
      <c r="H180" s="166">
        <v>1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11"/>
        <v>0</v>
      </c>
      <c r="Q180" s="158">
        <v>3.8E-3</v>
      </c>
      <c r="R180" s="158">
        <f t="shared" si="12"/>
        <v>3.8E-3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173</v>
      </c>
      <c r="AT180" s="160" t="s">
        <v>170</v>
      </c>
      <c r="AU180" s="160" t="s">
        <v>79</v>
      </c>
      <c r="AY180" s="14" t="s">
        <v>129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86</v>
      </c>
      <c r="BK180" s="161">
        <f t="shared" si="19"/>
        <v>0</v>
      </c>
      <c r="BL180" s="14" t="s">
        <v>167</v>
      </c>
      <c r="BM180" s="160" t="s">
        <v>686</v>
      </c>
    </row>
    <row r="181" spans="1:65" s="2" customFormat="1" ht="24.15" customHeight="1">
      <c r="A181" s="29"/>
      <c r="B181" s="148"/>
      <c r="C181" s="149" t="s">
        <v>687</v>
      </c>
      <c r="D181" s="149" t="s">
        <v>133</v>
      </c>
      <c r="E181" s="150" t="s">
        <v>688</v>
      </c>
      <c r="F181" s="151" t="s">
        <v>689</v>
      </c>
      <c r="G181" s="152" t="s">
        <v>149</v>
      </c>
      <c r="H181" s="153">
        <v>4</v>
      </c>
      <c r="I181" s="153"/>
      <c r="J181" s="154">
        <f t="shared" si="1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79</v>
      </c>
      <c r="AY181" s="14" t="s">
        <v>129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86</v>
      </c>
      <c r="BK181" s="161">
        <f t="shared" si="19"/>
        <v>0</v>
      </c>
      <c r="BL181" s="14" t="s">
        <v>167</v>
      </c>
      <c r="BM181" s="160" t="s">
        <v>690</v>
      </c>
    </row>
    <row r="182" spans="1:65" s="2" customFormat="1" ht="24.15" customHeight="1">
      <c r="A182" s="29"/>
      <c r="B182" s="148"/>
      <c r="C182" s="149" t="s">
        <v>691</v>
      </c>
      <c r="D182" s="149" t="s">
        <v>133</v>
      </c>
      <c r="E182" s="150" t="s">
        <v>692</v>
      </c>
      <c r="F182" s="151" t="s">
        <v>693</v>
      </c>
      <c r="G182" s="152" t="s">
        <v>153</v>
      </c>
      <c r="H182" s="153">
        <v>1.42</v>
      </c>
      <c r="I182" s="153"/>
      <c r="J182" s="154">
        <f t="shared" si="1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79</v>
      </c>
      <c r="AY182" s="14" t="s">
        <v>129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86</v>
      </c>
      <c r="BK182" s="161">
        <f t="shared" si="19"/>
        <v>0</v>
      </c>
      <c r="BL182" s="14" t="s">
        <v>167</v>
      </c>
      <c r="BM182" s="160" t="s">
        <v>694</v>
      </c>
    </row>
    <row r="183" spans="1:65" s="2" customFormat="1" ht="24.15" customHeight="1">
      <c r="A183" s="29"/>
      <c r="B183" s="148"/>
      <c r="C183" s="149" t="s">
        <v>695</v>
      </c>
      <c r="D183" s="149" t="s">
        <v>133</v>
      </c>
      <c r="E183" s="150" t="s">
        <v>696</v>
      </c>
      <c r="F183" s="151" t="s">
        <v>697</v>
      </c>
      <c r="G183" s="152" t="s">
        <v>194</v>
      </c>
      <c r="H183" s="153"/>
      <c r="I183" s="153"/>
      <c r="J183" s="154">
        <f t="shared" si="1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133</v>
      </c>
      <c r="AU183" s="160" t="s">
        <v>79</v>
      </c>
      <c r="AY183" s="14" t="s">
        <v>129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86</v>
      </c>
      <c r="BK183" s="161">
        <f t="shared" si="19"/>
        <v>0</v>
      </c>
      <c r="BL183" s="14" t="s">
        <v>167</v>
      </c>
      <c r="BM183" s="160" t="s">
        <v>698</v>
      </c>
    </row>
    <row r="184" spans="1:65" s="2" customFormat="1" ht="24.15" customHeight="1">
      <c r="A184" s="29"/>
      <c r="B184" s="148"/>
      <c r="C184" s="149" t="s">
        <v>699</v>
      </c>
      <c r="D184" s="149" t="s">
        <v>133</v>
      </c>
      <c r="E184" s="150" t="s">
        <v>700</v>
      </c>
      <c r="F184" s="151" t="s">
        <v>701</v>
      </c>
      <c r="G184" s="152" t="s">
        <v>194</v>
      </c>
      <c r="H184" s="153"/>
      <c r="I184" s="153"/>
      <c r="J184" s="154">
        <f t="shared" si="1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79</v>
      </c>
      <c r="AY184" s="14" t="s">
        <v>129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86</v>
      </c>
      <c r="BK184" s="161">
        <f t="shared" si="19"/>
        <v>0</v>
      </c>
      <c r="BL184" s="14" t="s">
        <v>167</v>
      </c>
      <c r="BM184" s="160" t="s">
        <v>702</v>
      </c>
    </row>
    <row r="185" spans="1:65" s="2" customFormat="1" ht="24.15" customHeight="1">
      <c r="A185" s="29"/>
      <c r="B185" s="148"/>
      <c r="C185" s="149" t="s">
        <v>703</v>
      </c>
      <c r="D185" s="149" t="s">
        <v>133</v>
      </c>
      <c r="E185" s="150" t="s">
        <v>704</v>
      </c>
      <c r="F185" s="151" t="s">
        <v>705</v>
      </c>
      <c r="G185" s="152" t="s">
        <v>194</v>
      </c>
      <c r="H185" s="153"/>
      <c r="I185" s="153"/>
      <c r="J185" s="154">
        <f t="shared" si="1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79</v>
      </c>
      <c r="AY185" s="14" t="s">
        <v>129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86</v>
      </c>
      <c r="BK185" s="161">
        <f t="shared" si="19"/>
        <v>0</v>
      </c>
      <c r="BL185" s="14" t="s">
        <v>167</v>
      </c>
      <c r="BM185" s="160" t="s">
        <v>706</v>
      </c>
    </row>
    <row r="186" spans="1:65" s="12" customFormat="1" ht="25.95" customHeight="1">
      <c r="B186" s="136"/>
      <c r="D186" s="137" t="s">
        <v>73</v>
      </c>
      <c r="E186" s="138" t="s">
        <v>707</v>
      </c>
      <c r="F186" s="138" t="s">
        <v>708</v>
      </c>
      <c r="I186" s="139"/>
      <c r="J186" s="124">
        <f>BK186</f>
        <v>0</v>
      </c>
      <c r="L186" s="136"/>
      <c r="M186" s="140"/>
      <c r="N186" s="141"/>
      <c r="O186" s="141"/>
      <c r="P186" s="142">
        <f>SUM(P187:P203)</f>
        <v>0</v>
      </c>
      <c r="Q186" s="141"/>
      <c r="R186" s="142">
        <f>SUM(R187:R203)</f>
        <v>4.4010000000000001E-2</v>
      </c>
      <c r="S186" s="141"/>
      <c r="T186" s="143">
        <f>SUM(T187:T203)</f>
        <v>0.57495999999999992</v>
      </c>
      <c r="AR186" s="137" t="s">
        <v>86</v>
      </c>
      <c r="AT186" s="144" t="s">
        <v>73</v>
      </c>
      <c r="AU186" s="144" t="s">
        <v>74</v>
      </c>
      <c r="AY186" s="137" t="s">
        <v>129</v>
      </c>
      <c r="BK186" s="145">
        <f>SUM(BK187:BK203)</f>
        <v>0</v>
      </c>
    </row>
    <row r="187" spans="1:65" s="2" customFormat="1" ht="16.5" customHeight="1">
      <c r="A187" s="29"/>
      <c r="B187" s="148"/>
      <c r="C187" s="149" t="s">
        <v>709</v>
      </c>
      <c r="D187" s="149" t="s">
        <v>133</v>
      </c>
      <c r="E187" s="150" t="s">
        <v>710</v>
      </c>
      <c r="F187" s="151" t="s">
        <v>711</v>
      </c>
      <c r="G187" s="152" t="s">
        <v>149</v>
      </c>
      <c r="H187" s="153">
        <v>1</v>
      </c>
      <c r="I187" s="153"/>
      <c r="J187" s="154">
        <f t="shared" ref="J187:J203" si="20">ROUND(I187*H187,2)</f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ref="P187:P203" si="21">O187*H187</f>
        <v>0</v>
      </c>
      <c r="Q187" s="158">
        <v>1.7000000000000001E-4</v>
      </c>
      <c r="R187" s="158">
        <f t="shared" ref="R187:R203" si="22">Q187*H187</f>
        <v>1.7000000000000001E-4</v>
      </c>
      <c r="S187" s="158">
        <v>0</v>
      </c>
      <c r="T187" s="159">
        <f t="shared" ref="T187:T203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79</v>
      </c>
      <c r="AY187" s="14" t="s">
        <v>129</v>
      </c>
      <c r="BE187" s="161">
        <f t="shared" ref="BE187:BE203" si="24">IF(N187="základná",J187,0)</f>
        <v>0</v>
      </c>
      <c r="BF187" s="161">
        <f t="shared" ref="BF187:BF203" si="25">IF(N187="znížená",J187,0)</f>
        <v>0</v>
      </c>
      <c r="BG187" s="161">
        <f t="shared" ref="BG187:BG203" si="26">IF(N187="zákl. prenesená",J187,0)</f>
        <v>0</v>
      </c>
      <c r="BH187" s="161">
        <f t="shared" ref="BH187:BH203" si="27">IF(N187="zníž. prenesená",J187,0)</f>
        <v>0</v>
      </c>
      <c r="BI187" s="161">
        <f t="shared" ref="BI187:BI203" si="28">IF(N187="nulová",J187,0)</f>
        <v>0</v>
      </c>
      <c r="BJ187" s="14" t="s">
        <v>86</v>
      </c>
      <c r="BK187" s="161">
        <f t="shared" ref="BK187:BK203" si="29">ROUND(I187*H187,2)</f>
        <v>0</v>
      </c>
      <c r="BL187" s="14" t="s">
        <v>167</v>
      </c>
      <c r="BM187" s="160" t="s">
        <v>712</v>
      </c>
    </row>
    <row r="188" spans="1:65" s="2" customFormat="1" ht="33" customHeight="1">
      <c r="A188" s="29"/>
      <c r="B188" s="148"/>
      <c r="C188" s="162" t="s">
        <v>713</v>
      </c>
      <c r="D188" s="162" t="s">
        <v>170</v>
      </c>
      <c r="E188" s="163" t="s">
        <v>714</v>
      </c>
      <c r="F188" s="164" t="s">
        <v>715</v>
      </c>
      <c r="G188" s="165" t="s">
        <v>149</v>
      </c>
      <c r="H188" s="166">
        <v>1</v>
      </c>
      <c r="I188" s="166"/>
      <c r="J188" s="167">
        <f t="shared" si="2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79</v>
      </c>
      <c r="AY188" s="14" t="s">
        <v>129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86</v>
      </c>
      <c r="BK188" s="161">
        <f t="shared" si="29"/>
        <v>0</v>
      </c>
      <c r="BL188" s="14" t="s">
        <v>167</v>
      </c>
      <c r="BM188" s="160" t="s">
        <v>716</v>
      </c>
    </row>
    <row r="189" spans="1:65" s="2" customFormat="1" ht="24.15" customHeight="1">
      <c r="A189" s="29"/>
      <c r="B189" s="148"/>
      <c r="C189" s="162" t="s">
        <v>717</v>
      </c>
      <c r="D189" s="162" t="s">
        <v>170</v>
      </c>
      <c r="E189" s="163" t="s">
        <v>718</v>
      </c>
      <c r="F189" s="164" t="s">
        <v>719</v>
      </c>
      <c r="G189" s="165" t="s">
        <v>149</v>
      </c>
      <c r="H189" s="166">
        <v>1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173</v>
      </c>
      <c r="AT189" s="160" t="s">
        <v>170</v>
      </c>
      <c r="AU189" s="160" t="s">
        <v>79</v>
      </c>
      <c r="AY189" s="14" t="s">
        <v>129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86</v>
      </c>
      <c r="BK189" s="161">
        <f t="shared" si="29"/>
        <v>0</v>
      </c>
      <c r="BL189" s="14" t="s">
        <v>167</v>
      </c>
      <c r="BM189" s="160" t="s">
        <v>720</v>
      </c>
    </row>
    <row r="190" spans="1:65" s="2" customFormat="1" ht="49.05" customHeight="1">
      <c r="A190" s="29"/>
      <c r="B190" s="148"/>
      <c r="C190" s="162" t="s">
        <v>721</v>
      </c>
      <c r="D190" s="162" t="s">
        <v>170</v>
      </c>
      <c r="E190" s="163" t="s">
        <v>722</v>
      </c>
      <c r="F190" s="164" t="s">
        <v>723</v>
      </c>
      <c r="G190" s="165" t="s">
        <v>581</v>
      </c>
      <c r="H190" s="166">
        <v>1</v>
      </c>
      <c r="I190" s="166"/>
      <c r="J190" s="167">
        <f t="shared" si="20"/>
        <v>0</v>
      </c>
      <c r="K190" s="168"/>
      <c r="L190" s="169"/>
      <c r="M190" s="170" t="s">
        <v>1</v>
      </c>
      <c r="N190" s="171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173</v>
      </c>
      <c r="AT190" s="160" t="s">
        <v>170</v>
      </c>
      <c r="AU190" s="160" t="s">
        <v>79</v>
      </c>
      <c r="AY190" s="14" t="s">
        <v>129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86</v>
      </c>
      <c r="BK190" s="161">
        <f t="shared" si="29"/>
        <v>0</v>
      </c>
      <c r="BL190" s="14" t="s">
        <v>167</v>
      </c>
      <c r="BM190" s="160" t="s">
        <v>724</v>
      </c>
    </row>
    <row r="191" spans="1:65" s="2" customFormat="1" ht="24.15" customHeight="1">
      <c r="A191" s="29"/>
      <c r="B191" s="148"/>
      <c r="C191" s="149" t="s">
        <v>725</v>
      </c>
      <c r="D191" s="149" t="s">
        <v>133</v>
      </c>
      <c r="E191" s="150" t="s">
        <v>726</v>
      </c>
      <c r="F191" s="151" t="s">
        <v>727</v>
      </c>
      <c r="G191" s="152" t="s">
        <v>149</v>
      </c>
      <c r="H191" s="153">
        <v>1</v>
      </c>
      <c r="I191" s="153"/>
      <c r="J191" s="154">
        <f t="shared" si="2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0.51195999999999997</v>
      </c>
      <c r="T191" s="159">
        <f t="shared" si="23"/>
        <v>0.51195999999999997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133</v>
      </c>
      <c r="AU191" s="160" t="s">
        <v>79</v>
      </c>
      <c r="AY191" s="14" t="s">
        <v>129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86</v>
      </c>
      <c r="BK191" s="161">
        <f t="shared" si="29"/>
        <v>0</v>
      </c>
      <c r="BL191" s="14" t="s">
        <v>167</v>
      </c>
      <c r="BM191" s="160" t="s">
        <v>728</v>
      </c>
    </row>
    <row r="192" spans="1:65" s="2" customFormat="1" ht="24.15" customHeight="1">
      <c r="A192" s="29"/>
      <c r="B192" s="148"/>
      <c r="C192" s="149" t="s">
        <v>729</v>
      </c>
      <c r="D192" s="149" t="s">
        <v>133</v>
      </c>
      <c r="E192" s="150" t="s">
        <v>730</v>
      </c>
      <c r="F192" s="151" t="s">
        <v>731</v>
      </c>
      <c r="G192" s="152" t="s">
        <v>149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79</v>
      </c>
      <c r="AY192" s="14" t="s">
        <v>129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86</v>
      </c>
      <c r="BK192" s="161">
        <f t="shared" si="29"/>
        <v>0</v>
      </c>
      <c r="BL192" s="14" t="s">
        <v>167</v>
      </c>
      <c r="BM192" s="160" t="s">
        <v>732</v>
      </c>
    </row>
    <row r="193" spans="1:65" s="2" customFormat="1" ht="16.5" customHeight="1">
      <c r="A193" s="29"/>
      <c r="B193" s="148"/>
      <c r="C193" s="149" t="s">
        <v>733</v>
      </c>
      <c r="D193" s="149" t="s">
        <v>133</v>
      </c>
      <c r="E193" s="150" t="s">
        <v>734</v>
      </c>
      <c r="F193" s="151" t="s">
        <v>735</v>
      </c>
      <c r="G193" s="152" t="s">
        <v>299</v>
      </c>
      <c r="H193" s="153">
        <v>1</v>
      </c>
      <c r="I193" s="153"/>
      <c r="J193" s="154">
        <f t="shared" si="2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21"/>
        <v>0</v>
      </c>
      <c r="Q193" s="158">
        <v>2.4500000000000001E-2</v>
      </c>
      <c r="R193" s="158">
        <f t="shared" si="22"/>
        <v>2.4500000000000001E-2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167</v>
      </c>
      <c r="AT193" s="160" t="s">
        <v>133</v>
      </c>
      <c r="AU193" s="160" t="s">
        <v>79</v>
      </c>
      <c r="AY193" s="14" t="s">
        <v>129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86</v>
      </c>
      <c r="BK193" s="161">
        <f t="shared" si="29"/>
        <v>0</v>
      </c>
      <c r="BL193" s="14" t="s">
        <v>167</v>
      </c>
      <c r="BM193" s="160" t="s">
        <v>736</v>
      </c>
    </row>
    <row r="194" spans="1:65" s="2" customFormat="1" ht="16.5" customHeight="1">
      <c r="A194" s="29"/>
      <c r="B194" s="148"/>
      <c r="C194" s="162" t="s">
        <v>737</v>
      </c>
      <c r="D194" s="162" t="s">
        <v>170</v>
      </c>
      <c r="E194" s="163" t="s">
        <v>738</v>
      </c>
      <c r="F194" s="164" t="s">
        <v>739</v>
      </c>
      <c r="G194" s="165" t="s">
        <v>149</v>
      </c>
      <c r="H194" s="166">
        <v>1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2.65E-3</v>
      </c>
      <c r="R194" s="158">
        <f t="shared" si="22"/>
        <v>2.65E-3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740</v>
      </c>
      <c r="AT194" s="160" t="s">
        <v>170</v>
      </c>
      <c r="AU194" s="160" t="s">
        <v>79</v>
      </c>
      <c r="AY194" s="14" t="s">
        <v>129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86</v>
      </c>
      <c r="BK194" s="161">
        <f t="shared" si="29"/>
        <v>0</v>
      </c>
      <c r="BL194" s="14" t="s">
        <v>93</v>
      </c>
      <c r="BM194" s="160" t="s">
        <v>741</v>
      </c>
    </row>
    <row r="195" spans="1:65" s="2" customFormat="1" ht="16.5" customHeight="1">
      <c r="A195" s="29"/>
      <c r="B195" s="148"/>
      <c r="C195" s="162" t="s">
        <v>742</v>
      </c>
      <c r="D195" s="162" t="s">
        <v>170</v>
      </c>
      <c r="E195" s="163" t="s">
        <v>743</v>
      </c>
      <c r="F195" s="164" t="s">
        <v>560</v>
      </c>
      <c r="G195" s="165" t="s">
        <v>149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2.65E-3</v>
      </c>
      <c r="R195" s="158">
        <f t="shared" si="22"/>
        <v>2.65E-3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740</v>
      </c>
      <c r="AT195" s="160" t="s">
        <v>170</v>
      </c>
      <c r="AU195" s="160" t="s">
        <v>79</v>
      </c>
      <c r="AY195" s="14" t="s">
        <v>129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86</v>
      </c>
      <c r="BK195" s="161">
        <f t="shared" si="29"/>
        <v>0</v>
      </c>
      <c r="BL195" s="14" t="s">
        <v>93</v>
      </c>
      <c r="BM195" s="160" t="s">
        <v>744</v>
      </c>
    </row>
    <row r="196" spans="1:65" s="2" customFormat="1" ht="24.15" customHeight="1">
      <c r="A196" s="29"/>
      <c r="B196" s="148"/>
      <c r="C196" s="149" t="s">
        <v>745</v>
      </c>
      <c r="D196" s="149" t="s">
        <v>133</v>
      </c>
      <c r="E196" s="150" t="s">
        <v>746</v>
      </c>
      <c r="F196" s="151" t="s">
        <v>747</v>
      </c>
      <c r="G196" s="152" t="s">
        <v>149</v>
      </c>
      <c r="H196" s="153">
        <v>3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79</v>
      </c>
      <c r="AY196" s="14" t="s">
        <v>129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86</v>
      </c>
      <c r="BK196" s="161">
        <f t="shared" si="29"/>
        <v>0</v>
      </c>
      <c r="BL196" s="14" t="s">
        <v>167</v>
      </c>
      <c r="BM196" s="160" t="s">
        <v>748</v>
      </c>
    </row>
    <row r="197" spans="1:65" s="2" customFormat="1" ht="24.15" customHeight="1">
      <c r="A197" s="29"/>
      <c r="B197" s="148"/>
      <c r="C197" s="162" t="s">
        <v>749</v>
      </c>
      <c r="D197" s="162" t="s">
        <v>170</v>
      </c>
      <c r="E197" s="163" t="s">
        <v>750</v>
      </c>
      <c r="F197" s="164" t="s">
        <v>751</v>
      </c>
      <c r="G197" s="165" t="s">
        <v>149</v>
      </c>
      <c r="H197" s="166">
        <v>3</v>
      </c>
      <c r="I197" s="166"/>
      <c r="J197" s="167">
        <f t="shared" si="2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21"/>
        <v>0</v>
      </c>
      <c r="Q197" s="158">
        <v>4.1999999999999997E-3</v>
      </c>
      <c r="R197" s="158">
        <f t="shared" si="22"/>
        <v>1.26E-2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79</v>
      </c>
      <c r="AY197" s="14" t="s">
        <v>129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86</v>
      </c>
      <c r="BK197" s="161">
        <f t="shared" si="29"/>
        <v>0</v>
      </c>
      <c r="BL197" s="14" t="s">
        <v>167</v>
      </c>
      <c r="BM197" s="160" t="s">
        <v>752</v>
      </c>
    </row>
    <row r="198" spans="1:65" s="2" customFormat="1" ht="24.15" customHeight="1">
      <c r="A198" s="29"/>
      <c r="B198" s="148"/>
      <c r="C198" s="162" t="s">
        <v>753</v>
      </c>
      <c r="D198" s="162" t="s">
        <v>170</v>
      </c>
      <c r="E198" s="163" t="s">
        <v>754</v>
      </c>
      <c r="F198" s="164" t="s">
        <v>755</v>
      </c>
      <c r="G198" s="165" t="s">
        <v>149</v>
      </c>
      <c r="H198" s="166">
        <v>3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2.5999999999999998E-4</v>
      </c>
      <c r="R198" s="158">
        <f t="shared" si="22"/>
        <v>7.7999999999999988E-4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79</v>
      </c>
      <c r="AY198" s="14" t="s">
        <v>129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86</v>
      </c>
      <c r="BK198" s="161">
        <f t="shared" si="29"/>
        <v>0</v>
      </c>
      <c r="BL198" s="14" t="s">
        <v>167</v>
      </c>
      <c r="BM198" s="160" t="s">
        <v>756</v>
      </c>
    </row>
    <row r="199" spans="1:65" s="2" customFormat="1" ht="37.799999999999997" customHeight="1">
      <c r="A199" s="29"/>
      <c r="B199" s="148"/>
      <c r="C199" s="162" t="s">
        <v>757</v>
      </c>
      <c r="D199" s="162" t="s">
        <v>170</v>
      </c>
      <c r="E199" s="163" t="s">
        <v>758</v>
      </c>
      <c r="F199" s="164" t="s">
        <v>759</v>
      </c>
      <c r="G199" s="165" t="s">
        <v>149</v>
      </c>
      <c r="H199" s="166">
        <v>3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21"/>
        <v>0</v>
      </c>
      <c r="Q199" s="158">
        <v>1.4999999999999999E-4</v>
      </c>
      <c r="R199" s="158">
        <f t="shared" si="22"/>
        <v>4.4999999999999999E-4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79</v>
      </c>
      <c r="AY199" s="14" t="s">
        <v>129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86</v>
      </c>
      <c r="BK199" s="161">
        <f t="shared" si="29"/>
        <v>0</v>
      </c>
      <c r="BL199" s="14" t="s">
        <v>167</v>
      </c>
      <c r="BM199" s="160" t="s">
        <v>760</v>
      </c>
    </row>
    <row r="200" spans="1:65" s="2" customFormat="1" ht="24.15" customHeight="1">
      <c r="A200" s="29"/>
      <c r="B200" s="148"/>
      <c r="C200" s="149" t="s">
        <v>761</v>
      </c>
      <c r="D200" s="149" t="s">
        <v>133</v>
      </c>
      <c r="E200" s="150" t="s">
        <v>762</v>
      </c>
      <c r="F200" s="151" t="s">
        <v>763</v>
      </c>
      <c r="G200" s="152" t="s">
        <v>149</v>
      </c>
      <c r="H200" s="153">
        <v>3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21"/>
        <v>0</v>
      </c>
      <c r="Q200" s="158">
        <v>6.9999999999999994E-5</v>
      </c>
      <c r="R200" s="158">
        <f t="shared" si="22"/>
        <v>2.0999999999999998E-4</v>
      </c>
      <c r="S200" s="158">
        <v>2.1000000000000001E-2</v>
      </c>
      <c r="T200" s="159">
        <f t="shared" si="23"/>
        <v>6.3E-2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79</v>
      </c>
      <c r="AY200" s="14" t="s">
        <v>129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86</v>
      </c>
      <c r="BK200" s="161">
        <f t="shared" si="29"/>
        <v>0</v>
      </c>
      <c r="BL200" s="14" t="s">
        <v>167</v>
      </c>
      <c r="BM200" s="160" t="s">
        <v>764</v>
      </c>
    </row>
    <row r="201" spans="1:65" s="2" customFormat="1" ht="21.75" customHeight="1">
      <c r="A201" s="29"/>
      <c r="B201" s="148"/>
      <c r="C201" s="149" t="s">
        <v>765</v>
      </c>
      <c r="D201" s="149" t="s">
        <v>133</v>
      </c>
      <c r="E201" s="150" t="s">
        <v>766</v>
      </c>
      <c r="F201" s="151" t="s">
        <v>767</v>
      </c>
      <c r="G201" s="152" t="s">
        <v>194</v>
      </c>
      <c r="H201" s="153"/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167</v>
      </c>
      <c r="AT201" s="160" t="s">
        <v>133</v>
      </c>
      <c r="AU201" s="160" t="s">
        <v>79</v>
      </c>
      <c r="AY201" s="14" t="s">
        <v>129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86</v>
      </c>
      <c r="BK201" s="161">
        <f t="shared" si="29"/>
        <v>0</v>
      </c>
      <c r="BL201" s="14" t="s">
        <v>167</v>
      </c>
      <c r="BM201" s="160" t="s">
        <v>768</v>
      </c>
    </row>
    <row r="202" spans="1:65" s="2" customFormat="1" ht="24.15" customHeight="1">
      <c r="A202" s="29"/>
      <c r="B202" s="148"/>
      <c r="C202" s="149" t="s">
        <v>769</v>
      </c>
      <c r="D202" s="149" t="s">
        <v>133</v>
      </c>
      <c r="E202" s="150" t="s">
        <v>770</v>
      </c>
      <c r="F202" s="151" t="s">
        <v>771</v>
      </c>
      <c r="G202" s="152" t="s">
        <v>194</v>
      </c>
      <c r="H202" s="153"/>
      <c r="I202" s="153"/>
      <c r="J202" s="154">
        <f t="shared" si="2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79</v>
      </c>
      <c r="AY202" s="14" t="s">
        <v>129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86</v>
      </c>
      <c r="BK202" s="161">
        <f t="shared" si="29"/>
        <v>0</v>
      </c>
      <c r="BL202" s="14" t="s">
        <v>167</v>
      </c>
      <c r="BM202" s="160" t="s">
        <v>772</v>
      </c>
    </row>
    <row r="203" spans="1:65" s="2" customFormat="1" ht="24.15" customHeight="1">
      <c r="A203" s="29"/>
      <c r="B203" s="148"/>
      <c r="C203" s="149" t="s">
        <v>773</v>
      </c>
      <c r="D203" s="149" t="s">
        <v>133</v>
      </c>
      <c r="E203" s="150" t="s">
        <v>774</v>
      </c>
      <c r="F203" s="151" t="s">
        <v>775</v>
      </c>
      <c r="G203" s="152" t="s">
        <v>194</v>
      </c>
      <c r="H203" s="153"/>
      <c r="I203" s="153"/>
      <c r="J203" s="154">
        <f t="shared" si="2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79</v>
      </c>
      <c r="AY203" s="14" t="s">
        <v>129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86</v>
      </c>
      <c r="BK203" s="161">
        <f t="shared" si="29"/>
        <v>0</v>
      </c>
      <c r="BL203" s="14" t="s">
        <v>167</v>
      </c>
      <c r="BM203" s="160" t="s">
        <v>776</v>
      </c>
    </row>
    <row r="204" spans="1:65" s="12" customFormat="1" ht="25.95" customHeight="1">
      <c r="B204" s="136"/>
      <c r="D204" s="137" t="s">
        <v>73</v>
      </c>
      <c r="E204" s="138" t="s">
        <v>321</v>
      </c>
      <c r="F204" s="138" t="s">
        <v>322</v>
      </c>
      <c r="I204" s="139"/>
      <c r="J204" s="124">
        <f>BK204</f>
        <v>0</v>
      </c>
      <c r="L204" s="136"/>
      <c r="M204" s="140"/>
      <c r="N204" s="141"/>
      <c r="O204" s="141"/>
      <c r="P204" s="142">
        <f>P205</f>
        <v>0</v>
      </c>
      <c r="Q204" s="141"/>
      <c r="R204" s="142">
        <f>R205</f>
        <v>0</v>
      </c>
      <c r="S204" s="141"/>
      <c r="T204" s="143">
        <f>T205</f>
        <v>0</v>
      </c>
      <c r="AR204" s="137" t="s">
        <v>86</v>
      </c>
      <c r="AT204" s="144" t="s">
        <v>73</v>
      </c>
      <c r="AU204" s="144" t="s">
        <v>74</v>
      </c>
      <c r="AY204" s="137" t="s">
        <v>129</v>
      </c>
      <c r="BK204" s="145">
        <f>BK205</f>
        <v>0</v>
      </c>
    </row>
    <row r="205" spans="1:65" s="2" customFormat="1" ht="24.15" customHeight="1">
      <c r="A205" s="29"/>
      <c r="B205" s="148"/>
      <c r="C205" s="149" t="s">
        <v>777</v>
      </c>
      <c r="D205" s="149" t="s">
        <v>133</v>
      </c>
      <c r="E205" s="150" t="s">
        <v>778</v>
      </c>
      <c r="F205" s="151" t="s">
        <v>779</v>
      </c>
      <c r="G205" s="152" t="s">
        <v>374</v>
      </c>
      <c r="H205" s="153">
        <v>100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79</v>
      </c>
      <c r="AY205" s="14" t="s">
        <v>129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86</v>
      </c>
      <c r="BK205" s="161">
        <f>ROUND(I205*H205,2)</f>
        <v>0</v>
      </c>
      <c r="BL205" s="14" t="s">
        <v>167</v>
      </c>
      <c r="BM205" s="160" t="s">
        <v>780</v>
      </c>
    </row>
    <row r="206" spans="1:65" s="12" customFormat="1" ht="25.95" customHeight="1">
      <c r="B206" s="136"/>
      <c r="D206" s="137" t="s">
        <v>73</v>
      </c>
      <c r="E206" s="138" t="s">
        <v>159</v>
      </c>
      <c r="F206" s="138" t="s">
        <v>160</v>
      </c>
      <c r="I206" s="139"/>
      <c r="J206" s="124">
        <f>BK206</f>
        <v>0</v>
      </c>
      <c r="L206" s="136"/>
      <c r="M206" s="140"/>
      <c r="N206" s="141"/>
      <c r="O206" s="141"/>
      <c r="P206" s="142">
        <f>P207+P213+P228+P240</f>
        <v>0</v>
      </c>
      <c r="Q206" s="141"/>
      <c r="R206" s="142">
        <f>R207+R213+R228+R240</f>
        <v>0.54726019999999997</v>
      </c>
      <c r="S206" s="141"/>
      <c r="T206" s="143">
        <f>T207+T213+T228+T240</f>
        <v>9.459999999999999E-2</v>
      </c>
      <c r="AR206" s="137" t="s">
        <v>86</v>
      </c>
      <c r="AT206" s="144" t="s">
        <v>73</v>
      </c>
      <c r="AU206" s="144" t="s">
        <v>74</v>
      </c>
      <c r="AY206" s="137" t="s">
        <v>129</v>
      </c>
      <c r="BK206" s="145">
        <f>BK207+BK213+BK228+BK240</f>
        <v>0</v>
      </c>
    </row>
    <row r="207" spans="1:65" s="12" customFormat="1" ht="22.8" customHeight="1">
      <c r="B207" s="136"/>
      <c r="D207" s="137" t="s">
        <v>73</v>
      </c>
      <c r="E207" s="146" t="s">
        <v>161</v>
      </c>
      <c r="F207" s="146" t="s">
        <v>162</v>
      </c>
      <c r="I207" s="139"/>
      <c r="J207" s="147">
        <f>BK207</f>
        <v>0</v>
      </c>
      <c r="L207" s="136"/>
      <c r="M207" s="140"/>
      <c r="N207" s="141"/>
      <c r="O207" s="141"/>
      <c r="P207" s="142">
        <f>SUM(P208:P212)</f>
        <v>0</v>
      </c>
      <c r="Q207" s="141"/>
      <c r="R207" s="142">
        <f>SUM(R208:R212)</f>
        <v>1.2080000000000001E-3</v>
      </c>
      <c r="S207" s="141"/>
      <c r="T207" s="143">
        <f>SUM(T208:T212)</f>
        <v>0</v>
      </c>
      <c r="AR207" s="137" t="s">
        <v>86</v>
      </c>
      <c r="AT207" s="144" t="s">
        <v>73</v>
      </c>
      <c r="AU207" s="144" t="s">
        <v>79</v>
      </c>
      <c r="AY207" s="137" t="s">
        <v>129</v>
      </c>
      <c r="BK207" s="145">
        <f>SUM(BK208:BK212)</f>
        <v>0</v>
      </c>
    </row>
    <row r="208" spans="1:65" s="2" customFormat="1" ht="21.75" customHeight="1">
      <c r="A208" s="29"/>
      <c r="B208" s="148"/>
      <c r="C208" s="149" t="s">
        <v>781</v>
      </c>
      <c r="D208" s="149" t="s">
        <v>133</v>
      </c>
      <c r="E208" s="150" t="s">
        <v>782</v>
      </c>
      <c r="F208" s="151" t="s">
        <v>783</v>
      </c>
      <c r="G208" s="152" t="s">
        <v>166</v>
      </c>
      <c r="H208" s="153">
        <v>20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4.0000000000000003E-5</v>
      </c>
      <c r="R208" s="158">
        <f>Q208*H208</f>
        <v>8.0000000000000004E-4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167</v>
      </c>
      <c r="AT208" s="160" t="s">
        <v>133</v>
      </c>
      <c r="AU208" s="160" t="s">
        <v>86</v>
      </c>
      <c r="AY208" s="14" t="s">
        <v>129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86</v>
      </c>
      <c r="BK208" s="161">
        <f>ROUND(I208*H208,2)</f>
        <v>0</v>
      </c>
      <c r="BL208" s="14" t="s">
        <v>167</v>
      </c>
      <c r="BM208" s="160" t="s">
        <v>784</v>
      </c>
    </row>
    <row r="209" spans="1:65" s="2" customFormat="1" ht="33" customHeight="1">
      <c r="A209" s="29"/>
      <c r="B209" s="148"/>
      <c r="C209" s="162" t="s">
        <v>785</v>
      </c>
      <c r="D209" s="162" t="s">
        <v>170</v>
      </c>
      <c r="E209" s="163" t="s">
        <v>786</v>
      </c>
      <c r="F209" s="164" t="s">
        <v>787</v>
      </c>
      <c r="G209" s="165" t="s">
        <v>166</v>
      </c>
      <c r="H209" s="166">
        <v>20.399999999999999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2.0000000000000002E-5</v>
      </c>
      <c r="R209" s="158">
        <f>Q209*H209</f>
        <v>4.08E-4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173</v>
      </c>
      <c r="AT209" s="160" t="s">
        <v>170</v>
      </c>
      <c r="AU209" s="160" t="s">
        <v>86</v>
      </c>
      <c r="AY209" s="14" t="s">
        <v>129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86</v>
      </c>
      <c r="BK209" s="161">
        <f>ROUND(I209*H209,2)</f>
        <v>0</v>
      </c>
      <c r="BL209" s="14" t="s">
        <v>167</v>
      </c>
      <c r="BM209" s="160" t="s">
        <v>788</v>
      </c>
    </row>
    <row r="210" spans="1:65" s="2" customFormat="1" ht="24.15" customHeight="1">
      <c r="A210" s="29"/>
      <c r="B210" s="148"/>
      <c r="C210" s="149" t="s">
        <v>191</v>
      </c>
      <c r="D210" s="149" t="s">
        <v>133</v>
      </c>
      <c r="E210" s="150" t="s">
        <v>192</v>
      </c>
      <c r="F210" s="151" t="s">
        <v>193</v>
      </c>
      <c r="G210" s="152" t="s">
        <v>194</v>
      </c>
      <c r="H210" s="153"/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86</v>
      </c>
      <c r="BK210" s="161">
        <f>ROUND(I210*H210,2)</f>
        <v>0</v>
      </c>
      <c r="BL210" s="14" t="s">
        <v>167</v>
      </c>
      <c r="BM210" s="160" t="s">
        <v>195</v>
      </c>
    </row>
    <row r="211" spans="1:65" s="2" customFormat="1" ht="24.15" customHeight="1">
      <c r="A211" s="29"/>
      <c r="B211" s="148"/>
      <c r="C211" s="149" t="s">
        <v>789</v>
      </c>
      <c r="D211" s="149" t="s">
        <v>133</v>
      </c>
      <c r="E211" s="150" t="s">
        <v>790</v>
      </c>
      <c r="F211" s="151" t="s">
        <v>791</v>
      </c>
      <c r="G211" s="152" t="s">
        <v>194</v>
      </c>
      <c r="H211" s="153"/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86</v>
      </c>
      <c r="BK211" s="161">
        <f>ROUND(I211*H211,2)</f>
        <v>0</v>
      </c>
      <c r="BL211" s="14" t="s">
        <v>167</v>
      </c>
      <c r="BM211" s="160" t="s">
        <v>792</v>
      </c>
    </row>
    <row r="212" spans="1:65" s="2" customFormat="1" ht="24.15" customHeight="1">
      <c r="A212" s="29"/>
      <c r="B212" s="148"/>
      <c r="C212" s="149" t="s">
        <v>793</v>
      </c>
      <c r="D212" s="149" t="s">
        <v>133</v>
      </c>
      <c r="E212" s="150" t="s">
        <v>794</v>
      </c>
      <c r="F212" s="151" t="s">
        <v>795</v>
      </c>
      <c r="G212" s="152" t="s">
        <v>194</v>
      </c>
      <c r="H212" s="153"/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86</v>
      </c>
      <c r="BK212" s="161">
        <f>ROUND(I212*H212,2)</f>
        <v>0</v>
      </c>
      <c r="BL212" s="14" t="s">
        <v>167</v>
      </c>
      <c r="BM212" s="160" t="s">
        <v>796</v>
      </c>
    </row>
    <row r="213" spans="1:65" s="12" customFormat="1" ht="22.8" customHeight="1">
      <c r="B213" s="136"/>
      <c r="D213" s="137" t="s">
        <v>73</v>
      </c>
      <c r="E213" s="146" t="s">
        <v>200</v>
      </c>
      <c r="F213" s="146" t="s">
        <v>201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SUM(P214:P227)</f>
        <v>0</v>
      </c>
      <c r="Q213" s="141"/>
      <c r="R213" s="142">
        <f>SUM(R214:R227)</f>
        <v>0.28775000000000006</v>
      </c>
      <c r="S213" s="141"/>
      <c r="T213" s="143">
        <f>SUM(T214:T227)</f>
        <v>9.459999999999999E-2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SUM(BK214:BK227)</f>
        <v>0</v>
      </c>
    </row>
    <row r="214" spans="1:65" s="2" customFormat="1" ht="24.15" customHeight="1">
      <c r="A214" s="29"/>
      <c r="B214" s="148"/>
      <c r="C214" s="149" t="s">
        <v>797</v>
      </c>
      <c r="D214" s="149" t="s">
        <v>133</v>
      </c>
      <c r="E214" s="150" t="s">
        <v>798</v>
      </c>
      <c r="F214" s="151" t="s">
        <v>799</v>
      </c>
      <c r="G214" s="152" t="s">
        <v>166</v>
      </c>
      <c r="H214" s="153">
        <v>20</v>
      </c>
      <c r="I214" s="153"/>
      <c r="J214" s="154">
        <f t="shared" ref="J214:J227" si="3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27" si="31">O214*H214</f>
        <v>0</v>
      </c>
      <c r="Q214" s="158">
        <v>5.0000000000000002E-5</v>
      </c>
      <c r="R214" s="158">
        <f t="shared" ref="R214:R227" si="32">Q214*H214</f>
        <v>1E-3</v>
      </c>
      <c r="S214" s="158">
        <v>4.7299999999999998E-3</v>
      </c>
      <c r="T214" s="159">
        <f t="shared" ref="T214:T227" si="33">S214*H214</f>
        <v>9.459999999999999E-2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27" si="34">IF(N214="základná",J214,0)</f>
        <v>0</v>
      </c>
      <c r="BF214" s="161">
        <f t="shared" ref="BF214:BF227" si="35">IF(N214="znížená",J214,0)</f>
        <v>0</v>
      </c>
      <c r="BG214" s="161">
        <f t="shared" ref="BG214:BG227" si="36">IF(N214="zákl. prenesená",J214,0)</f>
        <v>0</v>
      </c>
      <c r="BH214" s="161">
        <f t="shared" ref="BH214:BH227" si="37">IF(N214="zníž. prenesená",J214,0)</f>
        <v>0</v>
      </c>
      <c r="BI214" s="161">
        <f t="shared" ref="BI214:BI227" si="38">IF(N214="nulová",J214,0)</f>
        <v>0</v>
      </c>
      <c r="BJ214" s="14" t="s">
        <v>86</v>
      </c>
      <c r="BK214" s="161">
        <f t="shared" ref="BK214:BK227" si="39">ROUND(I214*H214,2)</f>
        <v>0</v>
      </c>
      <c r="BL214" s="14" t="s">
        <v>167</v>
      </c>
      <c r="BM214" s="160" t="s">
        <v>800</v>
      </c>
    </row>
    <row r="215" spans="1:65" s="2" customFormat="1" ht="24.15" customHeight="1">
      <c r="A215" s="29"/>
      <c r="B215" s="148"/>
      <c r="C215" s="149" t="s">
        <v>801</v>
      </c>
      <c r="D215" s="149" t="s">
        <v>133</v>
      </c>
      <c r="E215" s="150" t="s">
        <v>802</v>
      </c>
      <c r="F215" s="151" t="s">
        <v>803</v>
      </c>
      <c r="G215" s="152" t="s">
        <v>166</v>
      </c>
      <c r="H215" s="153">
        <v>4</v>
      </c>
      <c r="I215" s="153"/>
      <c r="J215" s="154">
        <f t="shared" si="3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31"/>
        <v>0</v>
      </c>
      <c r="Q215" s="158">
        <v>1.65E-3</v>
      </c>
      <c r="R215" s="158">
        <f t="shared" si="32"/>
        <v>6.6E-3</v>
      </c>
      <c r="S215" s="158">
        <v>0</v>
      </c>
      <c r="T215" s="159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133</v>
      </c>
      <c r="AU215" s="160" t="s">
        <v>86</v>
      </c>
      <c r="AY215" s="14" t="s">
        <v>129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4" t="s">
        <v>86</v>
      </c>
      <c r="BK215" s="161">
        <f t="shared" si="39"/>
        <v>0</v>
      </c>
      <c r="BL215" s="14" t="s">
        <v>167</v>
      </c>
      <c r="BM215" s="160" t="s">
        <v>804</v>
      </c>
    </row>
    <row r="216" spans="1:65" s="2" customFormat="1" ht="24.15" customHeight="1">
      <c r="A216" s="29"/>
      <c r="B216" s="148"/>
      <c r="C216" s="149" t="s">
        <v>805</v>
      </c>
      <c r="D216" s="149" t="s">
        <v>133</v>
      </c>
      <c r="E216" s="150" t="s">
        <v>806</v>
      </c>
      <c r="F216" s="151" t="s">
        <v>807</v>
      </c>
      <c r="G216" s="152" t="s">
        <v>166</v>
      </c>
      <c r="H216" s="153">
        <v>20</v>
      </c>
      <c r="I216" s="153"/>
      <c r="J216" s="154">
        <f t="shared" si="3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31"/>
        <v>0</v>
      </c>
      <c r="Q216" s="158">
        <v>1.191E-2</v>
      </c>
      <c r="R216" s="158">
        <f t="shared" si="32"/>
        <v>0.23820000000000002</v>
      </c>
      <c r="S216" s="158">
        <v>0</v>
      </c>
      <c r="T216" s="159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4" t="s">
        <v>86</v>
      </c>
      <c r="BK216" s="161">
        <f t="shared" si="39"/>
        <v>0</v>
      </c>
      <c r="BL216" s="14" t="s">
        <v>167</v>
      </c>
      <c r="BM216" s="160" t="s">
        <v>808</v>
      </c>
    </row>
    <row r="217" spans="1:65" s="2" customFormat="1" ht="16.5" customHeight="1">
      <c r="A217" s="29"/>
      <c r="B217" s="148"/>
      <c r="C217" s="149" t="s">
        <v>809</v>
      </c>
      <c r="D217" s="149" t="s">
        <v>133</v>
      </c>
      <c r="E217" s="150" t="s">
        <v>810</v>
      </c>
      <c r="F217" s="151" t="s">
        <v>811</v>
      </c>
      <c r="G217" s="152" t="s">
        <v>149</v>
      </c>
      <c r="H217" s="153">
        <v>2</v>
      </c>
      <c r="I217" s="153"/>
      <c r="J217" s="154">
        <f t="shared" si="3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31"/>
        <v>0</v>
      </c>
      <c r="Q217" s="158">
        <v>3.4000000000000002E-4</v>
      </c>
      <c r="R217" s="158">
        <f t="shared" si="32"/>
        <v>6.8000000000000005E-4</v>
      </c>
      <c r="S217" s="158">
        <v>0</v>
      </c>
      <c r="T217" s="159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133</v>
      </c>
      <c r="AU217" s="160" t="s">
        <v>86</v>
      </c>
      <c r="AY217" s="14" t="s">
        <v>129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4" t="s">
        <v>86</v>
      </c>
      <c r="BK217" s="161">
        <f t="shared" si="39"/>
        <v>0</v>
      </c>
      <c r="BL217" s="14" t="s">
        <v>167</v>
      </c>
      <c r="BM217" s="160" t="s">
        <v>812</v>
      </c>
    </row>
    <row r="218" spans="1:65" s="2" customFormat="1" ht="24.15" customHeight="1">
      <c r="A218" s="29"/>
      <c r="B218" s="148"/>
      <c r="C218" s="162" t="s">
        <v>813</v>
      </c>
      <c r="D218" s="162" t="s">
        <v>170</v>
      </c>
      <c r="E218" s="163" t="s">
        <v>814</v>
      </c>
      <c r="F218" s="164" t="s">
        <v>815</v>
      </c>
      <c r="G218" s="165" t="s">
        <v>149</v>
      </c>
      <c r="H218" s="166">
        <v>2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8"/>
      <c r="P218" s="158">
        <f t="shared" si="31"/>
        <v>0</v>
      </c>
      <c r="Q218" s="158">
        <v>6.0999999999999997E-4</v>
      </c>
      <c r="R218" s="158">
        <f t="shared" si="32"/>
        <v>1.2199999999999999E-3</v>
      </c>
      <c r="S218" s="158">
        <v>0</v>
      </c>
      <c r="T218" s="159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173</v>
      </c>
      <c r="AT218" s="160" t="s">
        <v>170</v>
      </c>
      <c r="AU218" s="160" t="s">
        <v>86</v>
      </c>
      <c r="AY218" s="14" t="s">
        <v>129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4" t="s">
        <v>86</v>
      </c>
      <c r="BK218" s="161">
        <f t="shared" si="39"/>
        <v>0</v>
      </c>
      <c r="BL218" s="14" t="s">
        <v>167</v>
      </c>
      <c r="BM218" s="160" t="s">
        <v>816</v>
      </c>
    </row>
    <row r="219" spans="1:65" s="2" customFormat="1" ht="16.5" customHeight="1">
      <c r="A219" s="29"/>
      <c r="B219" s="148"/>
      <c r="C219" s="149" t="s">
        <v>817</v>
      </c>
      <c r="D219" s="149" t="s">
        <v>133</v>
      </c>
      <c r="E219" s="150" t="s">
        <v>818</v>
      </c>
      <c r="F219" s="151" t="s">
        <v>819</v>
      </c>
      <c r="G219" s="152" t="s">
        <v>149</v>
      </c>
      <c r="H219" s="153">
        <v>8</v>
      </c>
      <c r="I219" s="153"/>
      <c r="J219" s="154">
        <f t="shared" si="30"/>
        <v>0</v>
      </c>
      <c r="K219" s="155"/>
      <c r="L219" s="30"/>
      <c r="M219" s="156" t="s">
        <v>1</v>
      </c>
      <c r="N219" s="157" t="s">
        <v>40</v>
      </c>
      <c r="O219" s="58"/>
      <c r="P219" s="158">
        <f t="shared" si="31"/>
        <v>0</v>
      </c>
      <c r="Q219" s="158">
        <v>3.4000000000000002E-4</v>
      </c>
      <c r="R219" s="158">
        <f t="shared" si="32"/>
        <v>2.7200000000000002E-3</v>
      </c>
      <c r="S219" s="158">
        <v>0</v>
      </c>
      <c r="T219" s="159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133</v>
      </c>
      <c r="AU219" s="160" t="s">
        <v>86</v>
      </c>
      <c r="AY219" s="14" t="s">
        <v>129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4" t="s">
        <v>86</v>
      </c>
      <c r="BK219" s="161">
        <f t="shared" si="39"/>
        <v>0</v>
      </c>
      <c r="BL219" s="14" t="s">
        <v>167</v>
      </c>
      <c r="BM219" s="160" t="s">
        <v>820</v>
      </c>
    </row>
    <row r="220" spans="1:65" s="2" customFormat="1" ht="24.15" customHeight="1">
      <c r="A220" s="29"/>
      <c r="B220" s="148"/>
      <c r="C220" s="162" t="s">
        <v>821</v>
      </c>
      <c r="D220" s="162" t="s">
        <v>170</v>
      </c>
      <c r="E220" s="163" t="s">
        <v>822</v>
      </c>
      <c r="F220" s="164" t="s">
        <v>823</v>
      </c>
      <c r="G220" s="165" t="s">
        <v>149</v>
      </c>
      <c r="H220" s="166">
        <v>8</v>
      </c>
      <c r="I220" s="166"/>
      <c r="J220" s="167">
        <f t="shared" si="30"/>
        <v>0</v>
      </c>
      <c r="K220" s="168"/>
      <c r="L220" s="169"/>
      <c r="M220" s="170" t="s">
        <v>1</v>
      </c>
      <c r="N220" s="171" t="s">
        <v>40</v>
      </c>
      <c r="O220" s="58"/>
      <c r="P220" s="158">
        <f t="shared" si="31"/>
        <v>0</v>
      </c>
      <c r="Q220" s="158">
        <v>1.2099999999999999E-3</v>
      </c>
      <c r="R220" s="158">
        <f t="shared" si="32"/>
        <v>9.6799999999999994E-3</v>
      </c>
      <c r="S220" s="158">
        <v>0</v>
      </c>
      <c r="T220" s="159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173</v>
      </c>
      <c r="AT220" s="160" t="s">
        <v>170</v>
      </c>
      <c r="AU220" s="160" t="s">
        <v>86</v>
      </c>
      <c r="AY220" s="14" t="s">
        <v>129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4" t="s">
        <v>86</v>
      </c>
      <c r="BK220" s="161">
        <f t="shared" si="39"/>
        <v>0</v>
      </c>
      <c r="BL220" s="14" t="s">
        <v>167</v>
      </c>
      <c r="BM220" s="160" t="s">
        <v>824</v>
      </c>
    </row>
    <row r="221" spans="1:65" s="2" customFormat="1" ht="16.5" customHeight="1">
      <c r="A221" s="29"/>
      <c r="B221" s="148"/>
      <c r="C221" s="149" t="s">
        <v>455</v>
      </c>
      <c r="D221" s="149" t="s">
        <v>133</v>
      </c>
      <c r="E221" s="150" t="s">
        <v>825</v>
      </c>
      <c r="F221" s="151" t="s">
        <v>826</v>
      </c>
      <c r="G221" s="152" t="s">
        <v>194</v>
      </c>
      <c r="H221" s="153"/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2.4000000000000001E-4</v>
      </c>
      <c r="R221" s="158">
        <f t="shared" si="32"/>
        <v>0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133</v>
      </c>
      <c r="AU221" s="160" t="s">
        <v>86</v>
      </c>
      <c r="AY221" s="14" t="s">
        <v>129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86</v>
      </c>
      <c r="BK221" s="161">
        <f t="shared" si="39"/>
        <v>0</v>
      </c>
      <c r="BL221" s="14" t="s">
        <v>167</v>
      </c>
      <c r="BM221" s="160" t="s">
        <v>827</v>
      </c>
    </row>
    <row r="222" spans="1:65" s="2" customFormat="1" ht="16.5" customHeight="1">
      <c r="A222" s="29"/>
      <c r="B222" s="148"/>
      <c r="C222" s="149" t="s">
        <v>828</v>
      </c>
      <c r="D222" s="149" t="s">
        <v>133</v>
      </c>
      <c r="E222" s="150" t="s">
        <v>829</v>
      </c>
      <c r="F222" s="151" t="s">
        <v>830</v>
      </c>
      <c r="G222" s="152" t="s">
        <v>149</v>
      </c>
      <c r="H222" s="153">
        <v>1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1.65E-3</v>
      </c>
      <c r="R222" s="158">
        <f t="shared" si="32"/>
        <v>1.65E-3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86</v>
      </c>
      <c r="BK222" s="161">
        <f t="shared" si="39"/>
        <v>0</v>
      </c>
      <c r="BL222" s="14" t="s">
        <v>167</v>
      </c>
      <c r="BM222" s="160" t="s">
        <v>831</v>
      </c>
    </row>
    <row r="223" spans="1:65" s="2" customFormat="1" ht="24.15" customHeight="1">
      <c r="A223" s="29"/>
      <c r="B223" s="148"/>
      <c r="C223" s="162" t="s">
        <v>832</v>
      </c>
      <c r="D223" s="162" t="s">
        <v>170</v>
      </c>
      <c r="E223" s="163" t="s">
        <v>833</v>
      </c>
      <c r="F223" s="164" t="s">
        <v>834</v>
      </c>
      <c r="G223" s="165" t="s">
        <v>149</v>
      </c>
      <c r="H223" s="166">
        <v>1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31"/>
        <v>0</v>
      </c>
      <c r="Q223" s="158">
        <v>2.5999999999999999E-2</v>
      </c>
      <c r="R223" s="158">
        <f t="shared" si="32"/>
        <v>2.5999999999999999E-2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86</v>
      </c>
      <c r="BK223" s="161">
        <f t="shared" si="39"/>
        <v>0</v>
      </c>
      <c r="BL223" s="14" t="s">
        <v>167</v>
      </c>
      <c r="BM223" s="160" t="s">
        <v>835</v>
      </c>
    </row>
    <row r="224" spans="1:65" s="2" customFormat="1" ht="24.15" customHeight="1">
      <c r="A224" s="29"/>
      <c r="B224" s="148"/>
      <c r="C224" s="149" t="s">
        <v>254</v>
      </c>
      <c r="D224" s="149" t="s">
        <v>133</v>
      </c>
      <c r="E224" s="150" t="s">
        <v>836</v>
      </c>
      <c r="F224" s="151" t="s">
        <v>837</v>
      </c>
      <c r="G224" s="152" t="s">
        <v>166</v>
      </c>
      <c r="H224" s="153">
        <v>14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0</v>
      </c>
      <c r="R224" s="158">
        <f t="shared" si="32"/>
        <v>0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86</v>
      </c>
      <c r="BK224" s="161">
        <f t="shared" si="39"/>
        <v>0</v>
      </c>
      <c r="BL224" s="14" t="s">
        <v>167</v>
      </c>
      <c r="BM224" s="160" t="s">
        <v>838</v>
      </c>
    </row>
    <row r="225" spans="1:65" s="2" customFormat="1" ht="24.15" customHeight="1">
      <c r="A225" s="29"/>
      <c r="B225" s="148"/>
      <c r="C225" s="149" t="s">
        <v>278</v>
      </c>
      <c r="D225" s="149" t="s">
        <v>133</v>
      </c>
      <c r="E225" s="150" t="s">
        <v>279</v>
      </c>
      <c r="F225" s="151" t="s">
        <v>280</v>
      </c>
      <c r="G225" s="152" t="s">
        <v>194</v>
      </c>
      <c r="H225" s="153"/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0</v>
      </c>
      <c r="R225" s="158">
        <f t="shared" si="32"/>
        <v>0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167</v>
      </c>
      <c r="AT225" s="160" t="s">
        <v>133</v>
      </c>
      <c r="AU225" s="160" t="s">
        <v>86</v>
      </c>
      <c r="AY225" s="14" t="s">
        <v>129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86</v>
      </c>
      <c r="BK225" s="161">
        <f t="shared" si="39"/>
        <v>0</v>
      </c>
      <c r="BL225" s="14" t="s">
        <v>167</v>
      </c>
      <c r="BM225" s="160" t="s">
        <v>281</v>
      </c>
    </row>
    <row r="226" spans="1:65" s="2" customFormat="1" ht="24.15" customHeight="1">
      <c r="A226" s="29"/>
      <c r="B226" s="148"/>
      <c r="C226" s="149" t="s">
        <v>839</v>
      </c>
      <c r="D226" s="149" t="s">
        <v>133</v>
      </c>
      <c r="E226" s="150" t="s">
        <v>840</v>
      </c>
      <c r="F226" s="151" t="s">
        <v>841</v>
      </c>
      <c r="G226" s="152" t="s">
        <v>194</v>
      </c>
      <c r="H226" s="153"/>
      <c r="I226" s="153"/>
      <c r="J226" s="154">
        <f t="shared" si="3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31"/>
        <v>0</v>
      </c>
      <c r="Q226" s="158">
        <v>0</v>
      </c>
      <c r="R226" s="158">
        <f t="shared" si="32"/>
        <v>0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86</v>
      </c>
      <c r="BK226" s="161">
        <f t="shared" si="39"/>
        <v>0</v>
      </c>
      <c r="BL226" s="14" t="s">
        <v>167</v>
      </c>
      <c r="BM226" s="160" t="s">
        <v>842</v>
      </c>
    </row>
    <row r="227" spans="1:65" s="2" customFormat="1" ht="24.15" customHeight="1">
      <c r="A227" s="29"/>
      <c r="B227" s="148"/>
      <c r="C227" s="149" t="s">
        <v>843</v>
      </c>
      <c r="D227" s="149" t="s">
        <v>133</v>
      </c>
      <c r="E227" s="150" t="s">
        <v>844</v>
      </c>
      <c r="F227" s="151" t="s">
        <v>845</v>
      </c>
      <c r="G227" s="152" t="s">
        <v>194</v>
      </c>
      <c r="H227" s="153"/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0</v>
      </c>
      <c r="R227" s="158">
        <f t="shared" si="32"/>
        <v>0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167</v>
      </c>
      <c r="AT227" s="160" t="s">
        <v>133</v>
      </c>
      <c r="AU227" s="160" t="s">
        <v>86</v>
      </c>
      <c r="AY227" s="14" t="s">
        <v>129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86</v>
      </c>
      <c r="BK227" s="161">
        <f t="shared" si="39"/>
        <v>0</v>
      </c>
      <c r="BL227" s="14" t="s">
        <v>167</v>
      </c>
      <c r="BM227" s="160" t="s">
        <v>846</v>
      </c>
    </row>
    <row r="228" spans="1:65" s="12" customFormat="1" ht="22.8" customHeight="1">
      <c r="B228" s="136"/>
      <c r="D228" s="137" t="s">
        <v>73</v>
      </c>
      <c r="E228" s="146" t="s">
        <v>286</v>
      </c>
      <c r="F228" s="146" t="s">
        <v>847</v>
      </c>
      <c r="I228" s="139"/>
      <c r="J228" s="147">
        <f>BK228</f>
        <v>0</v>
      </c>
      <c r="L228" s="136"/>
      <c r="M228" s="140"/>
      <c r="N228" s="141"/>
      <c r="O228" s="141"/>
      <c r="P228" s="142">
        <f>SUM(P229:P239)</f>
        <v>0</v>
      </c>
      <c r="Q228" s="141"/>
      <c r="R228" s="142">
        <f>SUM(R229:R239)</f>
        <v>0.22692219999999999</v>
      </c>
      <c r="S228" s="141"/>
      <c r="T228" s="143">
        <f>SUM(T229:T239)</f>
        <v>0</v>
      </c>
      <c r="AR228" s="137" t="s">
        <v>86</v>
      </c>
      <c r="AT228" s="144" t="s">
        <v>73</v>
      </c>
      <c r="AU228" s="144" t="s">
        <v>79</v>
      </c>
      <c r="AY228" s="137" t="s">
        <v>129</v>
      </c>
      <c r="BK228" s="145">
        <f>SUM(BK229:BK239)</f>
        <v>0</v>
      </c>
    </row>
    <row r="229" spans="1:65" s="2" customFormat="1" ht="24.15" customHeight="1">
      <c r="A229" s="29"/>
      <c r="B229" s="148"/>
      <c r="C229" s="149" t="s">
        <v>848</v>
      </c>
      <c r="D229" s="149" t="s">
        <v>133</v>
      </c>
      <c r="E229" s="150" t="s">
        <v>849</v>
      </c>
      <c r="F229" s="151" t="s">
        <v>850</v>
      </c>
      <c r="G229" s="152" t="s">
        <v>299</v>
      </c>
      <c r="H229" s="153">
        <v>5</v>
      </c>
      <c r="I229" s="153"/>
      <c r="J229" s="154">
        <f t="shared" ref="J229:J239" si="40">ROUND(I229*H229,2)</f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ref="P229:P239" si="41">O229*H229</f>
        <v>0</v>
      </c>
      <c r="Q229" s="158">
        <v>3.5139999999999998E-2</v>
      </c>
      <c r="R229" s="158">
        <f t="shared" ref="R229:R239" si="42">Q229*H229</f>
        <v>0.1757</v>
      </c>
      <c r="S229" s="158">
        <v>0</v>
      </c>
      <c r="T229" s="159">
        <f t="shared" ref="T229:T239" si="4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ref="BE229:BE239" si="44">IF(N229="základná",J229,0)</f>
        <v>0</v>
      </c>
      <c r="BF229" s="161">
        <f t="shared" ref="BF229:BF239" si="45">IF(N229="znížená",J229,0)</f>
        <v>0</v>
      </c>
      <c r="BG229" s="161">
        <f t="shared" ref="BG229:BG239" si="46">IF(N229="zákl. prenesená",J229,0)</f>
        <v>0</v>
      </c>
      <c r="BH229" s="161">
        <f t="shared" ref="BH229:BH239" si="47">IF(N229="zníž. prenesená",J229,0)</f>
        <v>0</v>
      </c>
      <c r="BI229" s="161">
        <f t="shared" ref="BI229:BI239" si="48">IF(N229="nulová",J229,0)</f>
        <v>0</v>
      </c>
      <c r="BJ229" s="14" t="s">
        <v>86</v>
      </c>
      <c r="BK229" s="161">
        <f t="shared" ref="BK229:BK239" si="49">ROUND(I229*H229,2)</f>
        <v>0</v>
      </c>
      <c r="BL229" s="14" t="s">
        <v>167</v>
      </c>
      <c r="BM229" s="160" t="s">
        <v>851</v>
      </c>
    </row>
    <row r="230" spans="1:65" s="2" customFormat="1" ht="16.5" customHeight="1">
      <c r="A230" s="29"/>
      <c r="B230" s="148"/>
      <c r="C230" s="149" t="s">
        <v>852</v>
      </c>
      <c r="D230" s="149" t="s">
        <v>133</v>
      </c>
      <c r="E230" s="150" t="s">
        <v>853</v>
      </c>
      <c r="F230" s="151" t="s">
        <v>854</v>
      </c>
      <c r="G230" s="152" t="s">
        <v>299</v>
      </c>
      <c r="H230" s="153">
        <v>2</v>
      </c>
      <c r="I230" s="153"/>
      <c r="J230" s="154">
        <f t="shared" si="40"/>
        <v>0</v>
      </c>
      <c r="K230" s="155"/>
      <c r="L230" s="30"/>
      <c r="M230" s="156" t="s">
        <v>1</v>
      </c>
      <c r="N230" s="157" t="s">
        <v>40</v>
      </c>
      <c r="O230" s="58"/>
      <c r="P230" s="158">
        <f t="shared" si="41"/>
        <v>0</v>
      </c>
      <c r="Q230" s="158">
        <v>5.9699999999999996E-3</v>
      </c>
      <c r="R230" s="158">
        <f t="shared" si="42"/>
        <v>1.1939999999999999E-2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167</v>
      </c>
      <c r="AT230" s="160" t="s">
        <v>133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167</v>
      </c>
      <c r="BM230" s="160" t="s">
        <v>855</v>
      </c>
    </row>
    <row r="231" spans="1:65" s="2" customFormat="1" ht="16.5" customHeight="1">
      <c r="A231" s="29"/>
      <c r="B231" s="148"/>
      <c r="C231" s="149" t="s">
        <v>856</v>
      </c>
      <c r="D231" s="149" t="s">
        <v>133</v>
      </c>
      <c r="E231" s="150" t="s">
        <v>857</v>
      </c>
      <c r="F231" s="151" t="s">
        <v>858</v>
      </c>
      <c r="G231" s="152" t="s">
        <v>299</v>
      </c>
      <c r="H231" s="153">
        <v>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41"/>
        <v>0</v>
      </c>
      <c r="Q231" s="158">
        <v>9.6200000000000001E-3</v>
      </c>
      <c r="R231" s="158">
        <f t="shared" si="42"/>
        <v>3.848E-2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93</v>
      </c>
      <c r="AT231" s="160" t="s">
        <v>133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93</v>
      </c>
      <c r="BM231" s="160" t="s">
        <v>859</v>
      </c>
    </row>
    <row r="232" spans="1:65" s="2" customFormat="1" ht="24.15" customHeight="1">
      <c r="A232" s="29"/>
      <c r="B232" s="148"/>
      <c r="C232" s="149" t="s">
        <v>860</v>
      </c>
      <c r="D232" s="149" t="s">
        <v>133</v>
      </c>
      <c r="E232" s="150" t="s">
        <v>861</v>
      </c>
      <c r="F232" s="151" t="s">
        <v>862</v>
      </c>
      <c r="G232" s="152" t="s">
        <v>149</v>
      </c>
      <c r="H232" s="153">
        <v>6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1.3699999999999999E-5</v>
      </c>
      <c r="R232" s="158">
        <f t="shared" si="42"/>
        <v>8.2199999999999992E-5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863</v>
      </c>
    </row>
    <row r="233" spans="1:65" s="2" customFormat="1" ht="24.15" customHeight="1">
      <c r="A233" s="29"/>
      <c r="B233" s="148"/>
      <c r="C233" s="162" t="s">
        <v>864</v>
      </c>
      <c r="D233" s="162" t="s">
        <v>170</v>
      </c>
      <c r="E233" s="163" t="s">
        <v>865</v>
      </c>
      <c r="F233" s="164" t="s">
        <v>866</v>
      </c>
      <c r="G233" s="165" t="s">
        <v>149</v>
      </c>
      <c r="H233" s="166">
        <v>6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1E-4</v>
      </c>
      <c r="R233" s="158">
        <f t="shared" si="42"/>
        <v>6.0000000000000006E-4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173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167</v>
      </c>
      <c r="BM233" s="160" t="s">
        <v>867</v>
      </c>
    </row>
    <row r="234" spans="1:65" s="2" customFormat="1" ht="24.15" customHeight="1">
      <c r="A234" s="29"/>
      <c r="B234" s="148"/>
      <c r="C234" s="149" t="s">
        <v>868</v>
      </c>
      <c r="D234" s="149" t="s">
        <v>133</v>
      </c>
      <c r="E234" s="150" t="s">
        <v>869</v>
      </c>
      <c r="F234" s="151" t="s">
        <v>870</v>
      </c>
      <c r="G234" s="152" t="s">
        <v>149</v>
      </c>
      <c r="H234" s="153">
        <v>3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4.0000000000000003E-5</v>
      </c>
      <c r="R234" s="158">
        <f t="shared" si="42"/>
        <v>1.2000000000000002E-4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871</v>
      </c>
    </row>
    <row r="235" spans="1:65" s="2" customFormat="1" ht="24.15" customHeight="1">
      <c r="A235" s="29"/>
      <c r="B235" s="148"/>
      <c r="C235" s="162" t="s">
        <v>872</v>
      </c>
      <c r="D235" s="162" t="s">
        <v>170</v>
      </c>
      <c r="E235" s="163" t="s">
        <v>873</v>
      </c>
      <c r="F235" s="164" t="s">
        <v>874</v>
      </c>
      <c r="G235" s="165" t="s">
        <v>149</v>
      </c>
      <c r="H235" s="166">
        <v>3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875</v>
      </c>
    </row>
    <row r="236" spans="1:65" s="2" customFormat="1" ht="21.75" customHeight="1">
      <c r="A236" s="29"/>
      <c r="B236" s="148"/>
      <c r="C236" s="149" t="s">
        <v>309</v>
      </c>
      <c r="D236" s="149" t="s">
        <v>133</v>
      </c>
      <c r="E236" s="150" t="s">
        <v>310</v>
      </c>
      <c r="F236" s="151" t="s">
        <v>311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305</v>
      </c>
    </row>
    <row r="237" spans="1:65" s="2" customFormat="1" ht="24.15" customHeight="1">
      <c r="A237" s="29"/>
      <c r="B237" s="148"/>
      <c r="C237" s="149" t="s">
        <v>876</v>
      </c>
      <c r="D237" s="149" t="s">
        <v>133</v>
      </c>
      <c r="E237" s="150" t="s">
        <v>877</v>
      </c>
      <c r="F237" s="151" t="s">
        <v>878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879</v>
      </c>
    </row>
    <row r="238" spans="1:65" s="2" customFormat="1" ht="24.15" customHeight="1">
      <c r="A238" s="29"/>
      <c r="B238" s="148"/>
      <c r="C238" s="149" t="s">
        <v>880</v>
      </c>
      <c r="D238" s="149" t="s">
        <v>133</v>
      </c>
      <c r="E238" s="150" t="s">
        <v>881</v>
      </c>
      <c r="F238" s="151" t="s">
        <v>882</v>
      </c>
      <c r="G238" s="152" t="s">
        <v>194</v>
      </c>
      <c r="H238" s="153"/>
      <c r="I238" s="153"/>
      <c r="J238" s="154">
        <f t="shared" si="4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167</v>
      </c>
      <c r="AT238" s="160" t="s">
        <v>133</v>
      </c>
      <c r="AU238" s="160" t="s">
        <v>86</v>
      </c>
      <c r="AY238" s="14" t="s">
        <v>129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86</v>
      </c>
      <c r="BK238" s="161">
        <f t="shared" si="49"/>
        <v>0</v>
      </c>
      <c r="BL238" s="14" t="s">
        <v>167</v>
      </c>
      <c r="BM238" s="160" t="s">
        <v>883</v>
      </c>
    </row>
    <row r="239" spans="1:65" s="2" customFormat="1" ht="37.799999999999997" customHeight="1">
      <c r="A239" s="29"/>
      <c r="B239" s="148"/>
      <c r="C239" s="149" t="s">
        <v>316</v>
      </c>
      <c r="D239" s="149" t="s">
        <v>133</v>
      </c>
      <c r="E239" s="150" t="s">
        <v>317</v>
      </c>
      <c r="F239" s="151" t="s">
        <v>884</v>
      </c>
      <c r="G239" s="152" t="s">
        <v>319</v>
      </c>
      <c r="H239" s="153">
        <v>0.4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40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86</v>
      </c>
      <c r="BK239" s="161">
        <f t="shared" si="49"/>
        <v>0</v>
      </c>
      <c r="BL239" s="14" t="s">
        <v>167</v>
      </c>
      <c r="BM239" s="160" t="s">
        <v>320</v>
      </c>
    </row>
    <row r="240" spans="1:65" s="12" customFormat="1" ht="22.8" customHeight="1">
      <c r="B240" s="136"/>
      <c r="D240" s="137" t="s">
        <v>73</v>
      </c>
      <c r="E240" s="146" t="s">
        <v>885</v>
      </c>
      <c r="F240" s="146" t="s">
        <v>886</v>
      </c>
      <c r="I240" s="139"/>
      <c r="J240" s="147">
        <f>BK240</f>
        <v>0</v>
      </c>
      <c r="L240" s="136"/>
      <c r="M240" s="140"/>
      <c r="N240" s="141"/>
      <c r="O240" s="141"/>
      <c r="P240" s="142">
        <f>SUM(P241:P245)</f>
        <v>0</v>
      </c>
      <c r="Q240" s="141"/>
      <c r="R240" s="142">
        <f>SUM(R241:R245)</f>
        <v>3.1379999999999998E-2</v>
      </c>
      <c r="S240" s="141"/>
      <c r="T240" s="143">
        <f>SUM(T241:T245)</f>
        <v>0</v>
      </c>
      <c r="AR240" s="137" t="s">
        <v>86</v>
      </c>
      <c r="AT240" s="144" t="s">
        <v>73</v>
      </c>
      <c r="AU240" s="144" t="s">
        <v>79</v>
      </c>
      <c r="AY240" s="137" t="s">
        <v>129</v>
      </c>
      <c r="BK240" s="145">
        <f>SUM(BK241:BK245)</f>
        <v>0</v>
      </c>
    </row>
    <row r="241" spans="1:65" s="2" customFormat="1" ht="24.15" customHeight="1">
      <c r="A241" s="29"/>
      <c r="B241" s="148"/>
      <c r="C241" s="149" t="s">
        <v>887</v>
      </c>
      <c r="D241" s="149" t="s">
        <v>133</v>
      </c>
      <c r="E241" s="150" t="s">
        <v>888</v>
      </c>
      <c r="F241" s="151" t="s">
        <v>889</v>
      </c>
      <c r="G241" s="152" t="s">
        <v>319</v>
      </c>
      <c r="H241" s="153">
        <v>1</v>
      </c>
      <c r="I241" s="153"/>
      <c r="J241" s="154">
        <f>ROUND(I241*H241,2)</f>
        <v>0</v>
      </c>
      <c r="K241" s="155"/>
      <c r="L241" s="30"/>
      <c r="M241" s="156" t="s">
        <v>1</v>
      </c>
      <c r="N241" s="157" t="s">
        <v>40</v>
      </c>
      <c r="O241" s="58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133</v>
      </c>
      <c r="AU241" s="160" t="s">
        <v>86</v>
      </c>
      <c r="AY241" s="14" t="s">
        <v>129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4" t="s">
        <v>86</v>
      </c>
      <c r="BK241" s="161">
        <f>ROUND(I241*H241,2)</f>
        <v>0</v>
      </c>
      <c r="BL241" s="14" t="s">
        <v>167</v>
      </c>
      <c r="BM241" s="160" t="s">
        <v>890</v>
      </c>
    </row>
    <row r="242" spans="1:65" s="2" customFormat="1" ht="37.799999999999997" customHeight="1">
      <c r="A242" s="29"/>
      <c r="B242" s="148"/>
      <c r="C242" s="162" t="s">
        <v>891</v>
      </c>
      <c r="D242" s="162" t="s">
        <v>170</v>
      </c>
      <c r="E242" s="163" t="s">
        <v>892</v>
      </c>
      <c r="F242" s="164" t="s">
        <v>893</v>
      </c>
      <c r="G242" s="165" t="s">
        <v>319</v>
      </c>
      <c r="H242" s="166">
        <v>1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40</v>
      </c>
      <c r="O242" s="58"/>
      <c r="P242" s="158">
        <f>O242*H242</f>
        <v>0</v>
      </c>
      <c r="Q242" s="158">
        <v>1.5689999999999999E-2</v>
      </c>
      <c r="R242" s="158">
        <f>Q242*H242</f>
        <v>1.5689999999999999E-2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173</v>
      </c>
      <c r="AT242" s="160" t="s">
        <v>170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167</v>
      </c>
      <c r="BM242" s="160" t="s">
        <v>894</v>
      </c>
    </row>
    <row r="243" spans="1:65" s="2" customFormat="1" ht="24.15" customHeight="1">
      <c r="A243" s="29"/>
      <c r="B243" s="148"/>
      <c r="C243" s="162" t="s">
        <v>895</v>
      </c>
      <c r="D243" s="162" t="s">
        <v>170</v>
      </c>
      <c r="E243" s="163" t="s">
        <v>896</v>
      </c>
      <c r="F243" s="164" t="s">
        <v>897</v>
      </c>
      <c r="G243" s="165" t="s">
        <v>319</v>
      </c>
      <c r="H243" s="166">
        <v>1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1.5689999999999999E-2</v>
      </c>
      <c r="R243" s="158">
        <f>Q243*H243</f>
        <v>1.5689999999999999E-2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898</v>
      </c>
    </row>
    <row r="244" spans="1:65" s="2" customFormat="1" ht="24.15" customHeight="1">
      <c r="A244" s="29"/>
      <c r="B244" s="148"/>
      <c r="C244" s="149" t="s">
        <v>899</v>
      </c>
      <c r="D244" s="149" t="s">
        <v>133</v>
      </c>
      <c r="E244" s="150" t="s">
        <v>900</v>
      </c>
      <c r="F244" s="151" t="s">
        <v>901</v>
      </c>
      <c r="G244" s="152" t="s">
        <v>194</v>
      </c>
      <c r="H244" s="153"/>
      <c r="I244" s="153"/>
      <c r="J244" s="154">
        <f>ROUND(I244*H244,2)</f>
        <v>0</v>
      </c>
      <c r="K244" s="155"/>
      <c r="L244" s="30"/>
      <c r="M244" s="156" t="s">
        <v>1</v>
      </c>
      <c r="N244" s="157" t="s">
        <v>40</v>
      </c>
      <c r="O244" s="58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133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902</v>
      </c>
    </row>
    <row r="245" spans="1:65" s="2" customFormat="1" ht="24.15" customHeight="1">
      <c r="A245" s="29"/>
      <c r="B245" s="148"/>
      <c r="C245" s="149" t="s">
        <v>903</v>
      </c>
      <c r="D245" s="149" t="s">
        <v>133</v>
      </c>
      <c r="E245" s="150" t="s">
        <v>904</v>
      </c>
      <c r="F245" s="151" t="s">
        <v>905</v>
      </c>
      <c r="G245" s="152" t="s">
        <v>194</v>
      </c>
      <c r="H245" s="153"/>
      <c r="I245" s="153"/>
      <c r="J245" s="154">
        <f>ROUND(I245*H245,2)</f>
        <v>0</v>
      </c>
      <c r="K245" s="155"/>
      <c r="L245" s="30"/>
      <c r="M245" s="156" t="s">
        <v>1</v>
      </c>
      <c r="N245" s="157" t="s">
        <v>40</v>
      </c>
      <c r="O245" s="58"/>
      <c r="P245" s="158">
        <f>O245*H245</f>
        <v>0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167</v>
      </c>
      <c r="AT245" s="160" t="s">
        <v>133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906</v>
      </c>
    </row>
    <row r="246" spans="1:65" s="12" customFormat="1" ht="25.95" customHeight="1">
      <c r="B246" s="136"/>
      <c r="D246" s="137" t="s">
        <v>73</v>
      </c>
      <c r="E246" s="138" t="s">
        <v>170</v>
      </c>
      <c r="F246" s="138" t="s">
        <v>427</v>
      </c>
      <c r="I246" s="139"/>
      <c r="J246" s="124">
        <f>BK246</f>
        <v>0</v>
      </c>
      <c r="L246" s="136"/>
      <c r="M246" s="140"/>
      <c r="N246" s="141"/>
      <c r="O246" s="141"/>
      <c r="P246" s="142">
        <f>P247+P249</f>
        <v>0</v>
      </c>
      <c r="Q246" s="141"/>
      <c r="R246" s="142">
        <f>R247+R249</f>
        <v>0</v>
      </c>
      <c r="S246" s="141"/>
      <c r="T246" s="143">
        <f>T247+T249</f>
        <v>0</v>
      </c>
      <c r="AR246" s="137" t="s">
        <v>89</v>
      </c>
      <c r="AT246" s="144" t="s">
        <v>73</v>
      </c>
      <c r="AU246" s="144" t="s">
        <v>74</v>
      </c>
      <c r="AY246" s="137" t="s">
        <v>129</v>
      </c>
      <c r="BK246" s="145">
        <f>BK247+BK249</f>
        <v>0</v>
      </c>
    </row>
    <row r="247" spans="1:65" s="12" customFormat="1" ht="22.8" customHeight="1">
      <c r="B247" s="136"/>
      <c r="D247" s="137" t="s">
        <v>73</v>
      </c>
      <c r="E247" s="146" t="s">
        <v>428</v>
      </c>
      <c r="F247" s="146" t="s">
        <v>429</v>
      </c>
      <c r="I247" s="139"/>
      <c r="J247" s="147">
        <f>BK247</f>
        <v>0</v>
      </c>
      <c r="L247" s="136"/>
      <c r="M247" s="140"/>
      <c r="N247" s="141"/>
      <c r="O247" s="141"/>
      <c r="P247" s="142">
        <f>P248</f>
        <v>0</v>
      </c>
      <c r="Q247" s="141"/>
      <c r="R247" s="142">
        <f>R248</f>
        <v>0</v>
      </c>
      <c r="S247" s="141"/>
      <c r="T247" s="143">
        <f>T248</f>
        <v>0</v>
      </c>
      <c r="AR247" s="137" t="s">
        <v>89</v>
      </c>
      <c r="AT247" s="144" t="s">
        <v>73</v>
      </c>
      <c r="AU247" s="144" t="s">
        <v>79</v>
      </c>
      <c r="AY247" s="137" t="s">
        <v>129</v>
      </c>
      <c r="BK247" s="145">
        <f>BK248</f>
        <v>0</v>
      </c>
    </row>
    <row r="248" spans="1:65" s="2" customFormat="1" ht="24.15" customHeight="1">
      <c r="A248" s="29"/>
      <c r="B248" s="148"/>
      <c r="C248" s="149" t="s">
        <v>907</v>
      </c>
      <c r="D248" s="149" t="s">
        <v>133</v>
      </c>
      <c r="E248" s="150" t="s">
        <v>908</v>
      </c>
      <c r="F248" s="151" t="s">
        <v>909</v>
      </c>
      <c r="G248" s="152" t="s">
        <v>319</v>
      </c>
      <c r="H248" s="153">
        <v>1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433</v>
      </c>
      <c r="AT248" s="160" t="s">
        <v>133</v>
      </c>
      <c r="AU248" s="160" t="s">
        <v>86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433</v>
      </c>
      <c r="BM248" s="160" t="s">
        <v>910</v>
      </c>
    </row>
    <row r="249" spans="1:65" s="12" customFormat="1" ht="22.8" customHeight="1">
      <c r="B249" s="136"/>
      <c r="D249" s="137" t="s">
        <v>73</v>
      </c>
      <c r="E249" s="146" t="s">
        <v>911</v>
      </c>
      <c r="F249" s="146" t="s">
        <v>912</v>
      </c>
      <c r="I249" s="139"/>
      <c r="J249" s="147">
        <f>BK249</f>
        <v>0</v>
      </c>
      <c r="L249" s="136"/>
      <c r="M249" s="140"/>
      <c r="N249" s="141"/>
      <c r="O249" s="141"/>
      <c r="P249" s="142">
        <f>P250</f>
        <v>0</v>
      </c>
      <c r="Q249" s="141"/>
      <c r="R249" s="142">
        <f>R250</f>
        <v>0</v>
      </c>
      <c r="S249" s="141"/>
      <c r="T249" s="143">
        <f>T250</f>
        <v>0</v>
      </c>
      <c r="AR249" s="137" t="s">
        <v>93</v>
      </c>
      <c r="AT249" s="144" t="s">
        <v>73</v>
      </c>
      <c r="AU249" s="144" t="s">
        <v>79</v>
      </c>
      <c r="AY249" s="137" t="s">
        <v>129</v>
      </c>
      <c r="BK249" s="145">
        <f>BK250</f>
        <v>0</v>
      </c>
    </row>
    <row r="250" spans="1:65" s="2" customFormat="1" ht="33" customHeight="1">
      <c r="A250" s="29"/>
      <c r="B250" s="148"/>
      <c r="C250" s="149" t="s">
        <v>913</v>
      </c>
      <c r="D250" s="149" t="s">
        <v>133</v>
      </c>
      <c r="E250" s="150" t="s">
        <v>914</v>
      </c>
      <c r="F250" s="151" t="s">
        <v>915</v>
      </c>
      <c r="G250" s="152" t="s">
        <v>166</v>
      </c>
      <c r="H250" s="153">
        <v>30</v>
      </c>
      <c r="I250" s="153"/>
      <c r="J250" s="154">
        <f>ROUND(I250*H250,2)</f>
        <v>0</v>
      </c>
      <c r="K250" s="155"/>
      <c r="L250" s="30"/>
      <c r="M250" s="156" t="s">
        <v>1</v>
      </c>
      <c r="N250" s="157" t="s">
        <v>40</v>
      </c>
      <c r="O250" s="58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433</v>
      </c>
      <c r="AT250" s="160" t="s">
        <v>133</v>
      </c>
      <c r="AU250" s="160" t="s">
        <v>86</v>
      </c>
      <c r="AY250" s="14" t="s">
        <v>129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ROUND(I250*H250,2)</f>
        <v>0</v>
      </c>
      <c r="BL250" s="14" t="s">
        <v>433</v>
      </c>
      <c r="BM250" s="160" t="s">
        <v>916</v>
      </c>
    </row>
    <row r="251" spans="1:65" s="12" customFormat="1" ht="25.95" customHeight="1">
      <c r="B251" s="136"/>
      <c r="D251" s="137" t="s">
        <v>73</v>
      </c>
      <c r="E251" s="138" t="s">
        <v>465</v>
      </c>
      <c r="F251" s="138" t="s">
        <v>466</v>
      </c>
      <c r="I251" s="139"/>
      <c r="J251" s="124">
        <f>BK251</f>
        <v>0</v>
      </c>
      <c r="L251" s="136"/>
      <c r="M251" s="140"/>
      <c r="N251" s="141"/>
      <c r="O251" s="141"/>
      <c r="P251" s="142">
        <f>SUM(P252:P254)</f>
        <v>0</v>
      </c>
      <c r="Q251" s="141"/>
      <c r="R251" s="142">
        <f>SUM(R252:R254)</f>
        <v>0</v>
      </c>
      <c r="S251" s="141"/>
      <c r="T251" s="143">
        <f>SUM(T252:T254)</f>
        <v>0</v>
      </c>
      <c r="AR251" s="137" t="s">
        <v>93</v>
      </c>
      <c r="AT251" s="144" t="s">
        <v>73</v>
      </c>
      <c r="AU251" s="144" t="s">
        <v>74</v>
      </c>
      <c r="AY251" s="137" t="s">
        <v>129</v>
      </c>
      <c r="BK251" s="145">
        <f>SUM(BK252:BK254)</f>
        <v>0</v>
      </c>
    </row>
    <row r="252" spans="1:65" s="2" customFormat="1" ht="24.15" customHeight="1">
      <c r="A252" s="29"/>
      <c r="B252" s="148"/>
      <c r="C252" s="149" t="s">
        <v>473</v>
      </c>
      <c r="D252" s="149" t="s">
        <v>133</v>
      </c>
      <c r="E252" s="150" t="s">
        <v>474</v>
      </c>
      <c r="F252" s="151" t="s">
        <v>917</v>
      </c>
      <c r="G252" s="152" t="s">
        <v>319</v>
      </c>
      <c r="H252" s="153">
        <v>1</v>
      </c>
      <c r="I252" s="153"/>
      <c r="J252" s="154">
        <f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476</v>
      </c>
      <c r="AT252" s="160" t="s">
        <v>133</v>
      </c>
      <c r="AU252" s="160" t="s">
        <v>79</v>
      </c>
      <c r="AY252" s="14" t="s">
        <v>129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ROUND(I252*H252,2)</f>
        <v>0</v>
      </c>
      <c r="BL252" s="14" t="s">
        <v>476</v>
      </c>
      <c r="BM252" s="160" t="s">
        <v>477</v>
      </c>
    </row>
    <row r="253" spans="1:65" s="2" customFormat="1" ht="16.5" customHeight="1">
      <c r="A253" s="29"/>
      <c r="B253" s="148"/>
      <c r="C253" s="149" t="s">
        <v>918</v>
      </c>
      <c r="D253" s="149" t="s">
        <v>133</v>
      </c>
      <c r="E253" s="150" t="s">
        <v>919</v>
      </c>
      <c r="F253" s="151" t="s">
        <v>920</v>
      </c>
      <c r="G253" s="152" t="s">
        <v>319</v>
      </c>
      <c r="H253" s="153">
        <v>1</v>
      </c>
      <c r="I253" s="153"/>
      <c r="J253" s="154">
        <f>ROUND(I253*H253,2)</f>
        <v>0</v>
      </c>
      <c r="K253" s="155"/>
      <c r="L253" s="30"/>
      <c r="M253" s="156" t="s">
        <v>1</v>
      </c>
      <c r="N253" s="157" t="s">
        <v>40</v>
      </c>
      <c r="O253" s="58"/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476</v>
      </c>
      <c r="AT253" s="160" t="s">
        <v>133</v>
      </c>
      <c r="AU253" s="160" t="s">
        <v>79</v>
      </c>
      <c r="AY253" s="14" t="s">
        <v>129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ROUND(I253*H253,2)</f>
        <v>0</v>
      </c>
      <c r="BL253" s="14" t="s">
        <v>476</v>
      </c>
      <c r="BM253" s="160" t="s">
        <v>921</v>
      </c>
    </row>
    <row r="254" spans="1:65" s="2" customFormat="1" ht="16.5" customHeight="1">
      <c r="A254" s="29"/>
      <c r="B254" s="148"/>
      <c r="C254" s="149" t="s">
        <v>478</v>
      </c>
      <c r="D254" s="149" t="s">
        <v>133</v>
      </c>
      <c r="E254" s="150" t="s">
        <v>479</v>
      </c>
      <c r="F254" s="151" t="s">
        <v>922</v>
      </c>
      <c r="G254" s="152" t="s">
        <v>470</v>
      </c>
      <c r="H254" s="153">
        <v>12</v>
      </c>
      <c r="I254" s="153"/>
      <c r="J254" s="154">
        <f>ROUND(I254*H254,2)</f>
        <v>0</v>
      </c>
      <c r="K254" s="155"/>
      <c r="L254" s="30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476</v>
      </c>
      <c r="AT254" s="160" t="s">
        <v>133</v>
      </c>
      <c r="AU254" s="160" t="s">
        <v>79</v>
      </c>
      <c r="AY254" s="14" t="s">
        <v>129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ROUND(I254*H254,2)</f>
        <v>0</v>
      </c>
      <c r="BL254" s="14" t="s">
        <v>476</v>
      </c>
      <c r="BM254" s="160" t="s">
        <v>481</v>
      </c>
    </row>
    <row r="255" spans="1:65" s="2" customFormat="1" ht="49.95" customHeight="1">
      <c r="A255" s="29"/>
      <c r="B255" s="30"/>
      <c r="C255" s="29"/>
      <c r="D255" s="29"/>
      <c r="E255" s="138" t="s">
        <v>482</v>
      </c>
      <c r="F255" s="138" t="s">
        <v>483</v>
      </c>
      <c r="G255" s="29"/>
      <c r="H255" s="29"/>
      <c r="I255" s="29"/>
      <c r="J255" s="124">
        <f t="shared" ref="J255:J260" si="50">BK255</f>
        <v>0</v>
      </c>
      <c r="K255" s="29"/>
      <c r="L255" s="30"/>
      <c r="M255" s="172"/>
      <c r="N255" s="173"/>
      <c r="O255" s="58"/>
      <c r="P255" s="58"/>
      <c r="Q255" s="58"/>
      <c r="R255" s="58"/>
      <c r="S255" s="58"/>
      <c r="T255" s="5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73</v>
      </c>
      <c r="AU255" s="14" t="s">
        <v>74</v>
      </c>
      <c r="AY255" s="14" t="s">
        <v>484</v>
      </c>
      <c r="BK255" s="161">
        <f>SUM(BK256:BK260)</f>
        <v>0</v>
      </c>
    </row>
    <row r="256" spans="1:65" s="2" customFormat="1" ht="16.350000000000001" customHeight="1">
      <c r="A256" s="29"/>
      <c r="B256" s="30"/>
      <c r="C256" s="174" t="s">
        <v>1</v>
      </c>
      <c r="D256" s="174" t="s">
        <v>133</v>
      </c>
      <c r="E256" s="175" t="s">
        <v>1</v>
      </c>
      <c r="F256" s="176" t="s">
        <v>1</v>
      </c>
      <c r="G256" s="177" t="s">
        <v>1</v>
      </c>
      <c r="H256" s="178"/>
      <c r="I256" s="178"/>
      <c r="J256" s="179">
        <f t="shared" si="50"/>
        <v>0</v>
      </c>
      <c r="K256" s="180"/>
      <c r="L256" s="30"/>
      <c r="M256" s="181" t="s">
        <v>1</v>
      </c>
      <c r="N256" s="182" t="s">
        <v>40</v>
      </c>
      <c r="O256" s="58"/>
      <c r="P256" s="58"/>
      <c r="Q256" s="58"/>
      <c r="R256" s="58"/>
      <c r="S256" s="58"/>
      <c r="T256" s="5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484</v>
      </c>
      <c r="AU256" s="14" t="s">
        <v>79</v>
      </c>
      <c r="AY256" s="14" t="s">
        <v>484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4" t="s">
        <v>86</v>
      </c>
      <c r="BK256" s="161">
        <f>I256*H256</f>
        <v>0</v>
      </c>
    </row>
    <row r="257" spans="1:63" s="2" customFormat="1" ht="16.350000000000001" customHeight="1">
      <c r="A257" s="29"/>
      <c r="B257" s="30"/>
      <c r="C257" s="174" t="s">
        <v>1</v>
      </c>
      <c r="D257" s="174" t="s">
        <v>133</v>
      </c>
      <c r="E257" s="175" t="s">
        <v>1</v>
      </c>
      <c r="F257" s="176" t="s">
        <v>1</v>
      </c>
      <c r="G257" s="177" t="s">
        <v>1</v>
      </c>
      <c r="H257" s="178"/>
      <c r="I257" s="178"/>
      <c r="J257" s="179">
        <f t="shared" si="50"/>
        <v>0</v>
      </c>
      <c r="K257" s="180"/>
      <c r="L257" s="30"/>
      <c r="M257" s="181" t="s">
        <v>1</v>
      </c>
      <c r="N257" s="182" t="s">
        <v>40</v>
      </c>
      <c r="O257" s="58"/>
      <c r="P257" s="58"/>
      <c r="Q257" s="58"/>
      <c r="R257" s="58"/>
      <c r="S257" s="58"/>
      <c r="T257" s="5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484</v>
      </c>
      <c r="AU257" s="14" t="s">
        <v>79</v>
      </c>
      <c r="AY257" s="14" t="s">
        <v>484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4" t="s">
        <v>86</v>
      </c>
      <c r="BK257" s="161">
        <f>I257*H257</f>
        <v>0</v>
      </c>
    </row>
    <row r="258" spans="1:63" s="2" customFormat="1" ht="16.350000000000001" customHeight="1">
      <c r="A258" s="29"/>
      <c r="B258" s="30"/>
      <c r="C258" s="174" t="s">
        <v>1</v>
      </c>
      <c r="D258" s="174" t="s">
        <v>133</v>
      </c>
      <c r="E258" s="175" t="s">
        <v>1</v>
      </c>
      <c r="F258" s="176" t="s">
        <v>1</v>
      </c>
      <c r="G258" s="177" t="s">
        <v>1</v>
      </c>
      <c r="H258" s="178"/>
      <c r="I258" s="178"/>
      <c r="J258" s="179">
        <f t="shared" si="50"/>
        <v>0</v>
      </c>
      <c r="K258" s="180"/>
      <c r="L258" s="30"/>
      <c r="M258" s="181" t="s">
        <v>1</v>
      </c>
      <c r="N258" s="182" t="s">
        <v>40</v>
      </c>
      <c r="O258" s="58"/>
      <c r="P258" s="58"/>
      <c r="Q258" s="58"/>
      <c r="R258" s="58"/>
      <c r="S258" s="58"/>
      <c r="T258" s="5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484</v>
      </c>
      <c r="AU258" s="14" t="s">
        <v>79</v>
      </c>
      <c r="AY258" s="14" t="s">
        <v>484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4" t="s">
        <v>86</v>
      </c>
      <c r="BK258" s="161">
        <f>I258*H258</f>
        <v>0</v>
      </c>
    </row>
    <row r="259" spans="1:63" s="2" customFormat="1" ht="16.350000000000001" customHeight="1">
      <c r="A259" s="29"/>
      <c r="B259" s="30"/>
      <c r="C259" s="174" t="s">
        <v>1</v>
      </c>
      <c r="D259" s="174" t="s">
        <v>133</v>
      </c>
      <c r="E259" s="175" t="s">
        <v>1</v>
      </c>
      <c r="F259" s="176" t="s">
        <v>1</v>
      </c>
      <c r="G259" s="177" t="s">
        <v>1</v>
      </c>
      <c r="H259" s="178"/>
      <c r="I259" s="178"/>
      <c r="J259" s="179">
        <f t="shared" si="50"/>
        <v>0</v>
      </c>
      <c r="K259" s="180"/>
      <c r="L259" s="30"/>
      <c r="M259" s="181" t="s">
        <v>1</v>
      </c>
      <c r="N259" s="182" t="s">
        <v>40</v>
      </c>
      <c r="O259" s="58"/>
      <c r="P259" s="58"/>
      <c r="Q259" s="58"/>
      <c r="R259" s="58"/>
      <c r="S259" s="58"/>
      <c r="T259" s="5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484</v>
      </c>
      <c r="AU259" s="14" t="s">
        <v>79</v>
      </c>
      <c r="AY259" s="14" t="s">
        <v>484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4" t="s">
        <v>86</v>
      </c>
      <c r="BK259" s="161">
        <f>I259*H259</f>
        <v>0</v>
      </c>
    </row>
    <row r="260" spans="1:63" s="2" customFormat="1" ht="16.350000000000001" customHeight="1">
      <c r="A260" s="29"/>
      <c r="B260" s="30"/>
      <c r="C260" s="174" t="s">
        <v>1</v>
      </c>
      <c r="D260" s="174" t="s">
        <v>133</v>
      </c>
      <c r="E260" s="175" t="s">
        <v>1</v>
      </c>
      <c r="F260" s="176" t="s">
        <v>1</v>
      </c>
      <c r="G260" s="177" t="s">
        <v>1</v>
      </c>
      <c r="H260" s="178"/>
      <c r="I260" s="178"/>
      <c r="J260" s="179">
        <f t="shared" si="50"/>
        <v>0</v>
      </c>
      <c r="K260" s="180"/>
      <c r="L260" s="30"/>
      <c r="M260" s="181" t="s">
        <v>1</v>
      </c>
      <c r="N260" s="182" t="s">
        <v>40</v>
      </c>
      <c r="O260" s="183"/>
      <c r="P260" s="183"/>
      <c r="Q260" s="183"/>
      <c r="R260" s="183"/>
      <c r="S260" s="183"/>
      <c r="T260" s="184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484</v>
      </c>
      <c r="AU260" s="14" t="s">
        <v>79</v>
      </c>
      <c r="AY260" s="14" t="s">
        <v>484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4" t="s">
        <v>86</v>
      </c>
      <c r="BK260" s="161">
        <f>I260*H260</f>
        <v>0</v>
      </c>
    </row>
    <row r="261" spans="1:63" s="2" customFormat="1" ht="6.9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9:K26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6:D261">
      <formula1>"K, M"</formula1>
    </dataValidation>
    <dataValidation type="list" allowBlank="1" showInputMessage="1" showErrorMessage="1" error="Povolené sú hodnoty základná, znížená, nulová." sqref="N256:N261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923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ROUND((ROUND((SUM(BE129:BE248)),  2) + SUM(BE250:BE254)), 2)</f>
        <v>0</v>
      </c>
      <c r="G33" s="100"/>
      <c r="H33" s="100"/>
      <c r="I33" s="101">
        <v>0.2</v>
      </c>
      <c r="J33" s="99">
        <f>ROUND((ROUND(((SUM(BE129:BE248))*I33),  2) + (SUM(BE250:BE254)*I33)),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ROUND((ROUND((SUM(BF129:BF248)),  2) + SUM(BF250:BF254)), 2)</f>
        <v>0</v>
      </c>
      <c r="G34" s="100"/>
      <c r="H34" s="100"/>
      <c r="I34" s="101">
        <v>0.2</v>
      </c>
      <c r="J34" s="99">
        <f>ROUND((ROUND(((SUM(BF129:BF248))*I34),  2) + (SUM(BF250:BF254)*I34)),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ROUND((ROUND((SUM(BG129:BG248)),  2) + SUM(BG250:BG254)),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ROUND((ROUND((SUM(BH129:BH248)),  2) + SUM(BH250:BH254)),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ROUND((ROUND((SUM(BI129:BI248)),  2) + SUM(BI250:BI254)),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9" customFormat="1" ht="24.9" customHeight="1">
      <c r="B99" s="115"/>
      <c r="D99" s="116" t="s">
        <v>924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107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10" customFormat="1" ht="19.95" customHeight="1">
      <c r="B102" s="119"/>
      <c r="D102" s="120" t="s">
        <v>925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1:31" s="10" customFormat="1" ht="19.95" customHeight="1">
      <c r="B103" s="119"/>
      <c r="D103" s="120" t="s">
        <v>926</v>
      </c>
      <c r="E103" s="121"/>
      <c r="F103" s="121"/>
      <c r="G103" s="121"/>
      <c r="H103" s="121"/>
      <c r="I103" s="121"/>
      <c r="J103" s="122">
        <f>J183</f>
        <v>0</v>
      </c>
      <c r="L103" s="119"/>
    </row>
    <row r="104" spans="1:31" s="10" customFormat="1" ht="19.95" customHeight="1">
      <c r="B104" s="119"/>
      <c r="D104" s="120" t="s">
        <v>927</v>
      </c>
      <c r="E104" s="121"/>
      <c r="F104" s="121"/>
      <c r="G104" s="121"/>
      <c r="H104" s="121"/>
      <c r="I104" s="121"/>
      <c r="J104" s="122">
        <f>J213</f>
        <v>0</v>
      </c>
      <c r="L104" s="119"/>
    </row>
    <row r="105" spans="1:31" s="10" customFormat="1" ht="19.95" customHeight="1">
      <c r="B105" s="119"/>
      <c r="D105" s="120" t="s">
        <v>928</v>
      </c>
      <c r="E105" s="121"/>
      <c r="F105" s="121"/>
      <c r="G105" s="121"/>
      <c r="H105" s="121"/>
      <c r="I105" s="121"/>
      <c r="J105" s="122">
        <f>J238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J240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J241</f>
        <v>0</v>
      </c>
      <c r="L107" s="119"/>
    </row>
    <row r="108" spans="1:31" s="9" customFormat="1" ht="24.9" customHeight="1">
      <c r="B108" s="115"/>
      <c r="D108" s="116" t="s">
        <v>113</v>
      </c>
      <c r="E108" s="117"/>
      <c r="F108" s="117"/>
      <c r="G108" s="117"/>
      <c r="H108" s="117"/>
      <c r="I108" s="117"/>
      <c r="J108" s="118">
        <f>J246</f>
        <v>0</v>
      </c>
      <c r="L108" s="115"/>
    </row>
    <row r="109" spans="1:31" s="9" customFormat="1" ht="21.75" customHeight="1">
      <c r="B109" s="115"/>
      <c r="D109" s="123" t="s">
        <v>114</v>
      </c>
      <c r="J109" s="124">
        <f>J249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7" t="str">
        <f>E7</f>
        <v>Soš Tornaľa - Modernizácia odborného vzdelávania - budova Soš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97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2 - ZTI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kat.úz.: Tornaľa, p.č. 1869/17; 1869/37; 1869/40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116</v>
      </c>
      <c r="D128" s="128" t="s">
        <v>59</v>
      </c>
      <c r="E128" s="128" t="s">
        <v>55</v>
      </c>
      <c r="F128" s="128" t="s">
        <v>56</v>
      </c>
      <c r="G128" s="128" t="s">
        <v>117</v>
      </c>
      <c r="H128" s="128" t="s">
        <v>118</v>
      </c>
      <c r="I128" s="128" t="s">
        <v>119</v>
      </c>
      <c r="J128" s="129" t="s">
        <v>101</v>
      </c>
      <c r="K128" s="130" t="s">
        <v>120</v>
      </c>
      <c r="L128" s="131"/>
      <c r="M128" s="62" t="s">
        <v>1</v>
      </c>
      <c r="N128" s="63" t="s">
        <v>38</v>
      </c>
      <c r="O128" s="63" t="s">
        <v>121</v>
      </c>
      <c r="P128" s="63" t="s">
        <v>122</v>
      </c>
      <c r="Q128" s="63" t="s">
        <v>123</v>
      </c>
      <c r="R128" s="63" t="s">
        <v>124</v>
      </c>
      <c r="S128" s="63" t="s">
        <v>125</v>
      </c>
      <c r="T128" s="64" t="s">
        <v>126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102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P130+P138+P140+P240+P246+P249</f>
        <v>0</v>
      </c>
      <c r="Q129" s="66"/>
      <c r="R129" s="133">
        <f>R130+R138+R140+R240+R246+R249</f>
        <v>0.75116653400000011</v>
      </c>
      <c r="S129" s="66"/>
      <c r="T129" s="134">
        <f>T130+T138+T140+T240+T246+T249</f>
        <v>0.48919999999999997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103</v>
      </c>
      <c r="BK129" s="135">
        <f>BK130+BK138+BK140+BK240+BK246+BK249</f>
        <v>0</v>
      </c>
    </row>
    <row r="130" spans="1:65" s="12" customFormat="1" ht="25.95" customHeight="1">
      <c r="B130" s="136"/>
      <c r="D130" s="137" t="s">
        <v>73</v>
      </c>
      <c r="E130" s="138" t="s">
        <v>127</v>
      </c>
      <c r="F130" s="138" t="s">
        <v>128</v>
      </c>
      <c r="I130" s="139"/>
      <c r="J130" s="124">
        <f>BK130</f>
        <v>0</v>
      </c>
      <c r="L130" s="136"/>
      <c r="M130" s="140"/>
      <c r="N130" s="141"/>
      <c r="O130" s="141"/>
      <c r="P130" s="142">
        <f>P131</f>
        <v>0</v>
      </c>
      <c r="Q130" s="141"/>
      <c r="R130" s="142">
        <f>R131</f>
        <v>1.2E-2</v>
      </c>
      <c r="S130" s="141"/>
      <c r="T130" s="143">
        <f>T131</f>
        <v>0.47399999999999998</v>
      </c>
      <c r="AR130" s="137" t="s">
        <v>79</v>
      </c>
      <c r="AT130" s="144" t="s">
        <v>73</v>
      </c>
      <c r="AU130" s="144" t="s">
        <v>74</v>
      </c>
      <c r="AY130" s="137" t="s">
        <v>129</v>
      </c>
      <c r="BK130" s="145">
        <f>BK131</f>
        <v>0</v>
      </c>
    </row>
    <row r="131" spans="1:65" s="12" customFormat="1" ht="22.8" customHeight="1">
      <c r="B131" s="136"/>
      <c r="D131" s="137" t="s">
        <v>73</v>
      </c>
      <c r="E131" s="146" t="s">
        <v>130</v>
      </c>
      <c r="F131" s="146" t="s">
        <v>131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SUM(P132:P137)</f>
        <v>0</v>
      </c>
      <c r="Q131" s="141"/>
      <c r="R131" s="142">
        <f>SUM(R132:R137)</f>
        <v>1.2E-2</v>
      </c>
      <c r="S131" s="141"/>
      <c r="T131" s="143">
        <f>SUM(T132:T137)</f>
        <v>0.47399999999999998</v>
      </c>
      <c r="AR131" s="137" t="s">
        <v>79</v>
      </c>
      <c r="AT131" s="144" t="s">
        <v>73</v>
      </c>
      <c r="AU131" s="144" t="s">
        <v>79</v>
      </c>
      <c r="AY131" s="137" t="s">
        <v>129</v>
      </c>
      <c r="BK131" s="145">
        <f>SUM(BK132:BK137)</f>
        <v>0</v>
      </c>
    </row>
    <row r="132" spans="1:65" s="2" customFormat="1" ht="24.15" customHeight="1">
      <c r="A132" s="29"/>
      <c r="B132" s="148"/>
      <c r="C132" s="149" t="s">
        <v>591</v>
      </c>
      <c r="D132" s="149" t="s">
        <v>133</v>
      </c>
      <c r="E132" s="150" t="s">
        <v>929</v>
      </c>
      <c r="F132" s="151" t="s">
        <v>930</v>
      </c>
      <c r="G132" s="152" t="s">
        <v>136</v>
      </c>
      <c r="H132" s="153">
        <v>300</v>
      </c>
      <c r="I132" s="153"/>
      <c r="J132" s="154">
        <f t="shared" ref="J132:J137" si="0"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ref="P132:P137" si="1">O132*H132</f>
        <v>0</v>
      </c>
      <c r="Q132" s="158">
        <v>3.0000000000000001E-5</v>
      </c>
      <c r="R132" s="158">
        <f t="shared" ref="R132:R137" si="2">Q132*H132</f>
        <v>9.0000000000000011E-3</v>
      </c>
      <c r="S132" s="158">
        <v>3.2000000000000003E-4</v>
      </c>
      <c r="T132" s="159">
        <f t="shared" ref="T132:T137" si="3">S132*H132</f>
        <v>9.6000000000000002E-2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ref="BE132:BE137" si="4">IF(N132="základná",J132,0)</f>
        <v>0</v>
      </c>
      <c r="BF132" s="161">
        <f t="shared" ref="BF132:BF137" si="5">IF(N132="znížená",J132,0)</f>
        <v>0</v>
      </c>
      <c r="BG132" s="161">
        <f t="shared" ref="BG132:BG137" si="6">IF(N132="zákl. prenesená",J132,0)</f>
        <v>0</v>
      </c>
      <c r="BH132" s="161">
        <f t="shared" ref="BH132:BH137" si="7">IF(N132="zníž. prenesená",J132,0)</f>
        <v>0</v>
      </c>
      <c r="BI132" s="161">
        <f t="shared" ref="BI132:BI137" si="8">IF(N132="nulová",J132,0)</f>
        <v>0</v>
      </c>
      <c r="BJ132" s="14" t="s">
        <v>86</v>
      </c>
      <c r="BK132" s="161">
        <f t="shared" ref="BK132:BK137" si="9">ROUND(I132*H132,2)</f>
        <v>0</v>
      </c>
      <c r="BL132" s="14" t="s">
        <v>93</v>
      </c>
      <c r="BM132" s="160" t="s">
        <v>931</v>
      </c>
    </row>
    <row r="133" spans="1:65" s="2" customFormat="1" ht="24.15" customHeight="1">
      <c r="A133" s="29"/>
      <c r="B133" s="148"/>
      <c r="C133" s="149" t="s">
        <v>587</v>
      </c>
      <c r="D133" s="149" t="s">
        <v>133</v>
      </c>
      <c r="E133" s="150" t="s">
        <v>932</v>
      </c>
      <c r="F133" s="151" t="s">
        <v>933</v>
      </c>
      <c r="G133" s="152" t="s">
        <v>136</v>
      </c>
      <c r="H133" s="153">
        <v>300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3.0000000000000001E-5</v>
      </c>
      <c r="T133" s="159">
        <f t="shared" si="3"/>
        <v>9.0000000000000011E-3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934</v>
      </c>
    </row>
    <row r="134" spans="1:65" s="2" customFormat="1" ht="24.15" customHeight="1">
      <c r="A134" s="29"/>
      <c r="B134" s="148"/>
      <c r="C134" s="149" t="s">
        <v>595</v>
      </c>
      <c r="D134" s="149" t="s">
        <v>133</v>
      </c>
      <c r="E134" s="150" t="s">
        <v>935</v>
      </c>
      <c r="F134" s="151" t="s">
        <v>936</v>
      </c>
      <c r="G134" s="152" t="s">
        <v>136</v>
      </c>
      <c r="H134" s="153">
        <v>300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1.0000000000000001E-5</v>
      </c>
      <c r="R134" s="158">
        <f t="shared" si="2"/>
        <v>3.0000000000000001E-3</v>
      </c>
      <c r="S134" s="158">
        <v>2.3000000000000001E-4</v>
      </c>
      <c r="T134" s="159">
        <f t="shared" si="3"/>
        <v>6.9000000000000006E-2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937</v>
      </c>
    </row>
    <row r="135" spans="1:65" s="2" customFormat="1" ht="37.799999999999997" customHeight="1">
      <c r="A135" s="29"/>
      <c r="B135" s="148"/>
      <c r="C135" s="149" t="s">
        <v>599</v>
      </c>
      <c r="D135" s="149" t="s">
        <v>133</v>
      </c>
      <c r="E135" s="150" t="s">
        <v>938</v>
      </c>
      <c r="F135" s="151" t="s">
        <v>939</v>
      </c>
      <c r="G135" s="152" t="s">
        <v>166</v>
      </c>
      <c r="H135" s="153">
        <v>50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6.0000000000000001E-3</v>
      </c>
      <c r="T135" s="159">
        <f t="shared" si="3"/>
        <v>0.3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940</v>
      </c>
    </row>
    <row r="136" spans="1:65" s="2" customFormat="1" ht="21.75" customHeight="1">
      <c r="A136" s="29"/>
      <c r="B136" s="148"/>
      <c r="C136" s="149" t="s">
        <v>880</v>
      </c>
      <c r="D136" s="149" t="s">
        <v>133</v>
      </c>
      <c r="E136" s="150" t="s">
        <v>941</v>
      </c>
      <c r="F136" s="151" t="s">
        <v>942</v>
      </c>
      <c r="G136" s="152" t="s">
        <v>153</v>
      </c>
      <c r="H136" s="153">
        <v>0.5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93</v>
      </c>
      <c r="BM136" s="160" t="s">
        <v>943</v>
      </c>
    </row>
    <row r="137" spans="1:65" s="2" customFormat="1" ht="24.15" customHeight="1">
      <c r="A137" s="29"/>
      <c r="B137" s="148"/>
      <c r="C137" s="149" t="s">
        <v>583</v>
      </c>
      <c r="D137" s="149" t="s">
        <v>133</v>
      </c>
      <c r="E137" s="150" t="s">
        <v>944</v>
      </c>
      <c r="F137" s="151" t="s">
        <v>945</v>
      </c>
      <c r="G137" s="152" t="s">
        <v>153</v>
      </c>
      <c r="H137" s="153">
        <v>0.5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93</v>
      </c>
      <c r="BM137" s="160" t="s">
        <v>946</v>
      </c>
    </row>
    <row r="138" spans="1:65" s="12" customFormat="1" ht="25.95" customHeight="1">
      <c r="B138" s="136"/>
      <c r="D138" s="137" t="s">
        <v>73</v>
      </c>
      <c r="E138" s="138" t="s">
        <v>286</v>
      </c>
      <c r="F138" s="138" t="s">
        <v>287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2.5000000000000001E-3</v>
      </c>
      <c r="S138" s="141"/>
      <c r="T138" s="143">
        <f>T139</f>
        <v>0</v>
      </c>
      <c r="AR138" s="137" t="s">
        <v>86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16.5" customHeight="1">
      <c r="A139" s="29"/>
      <c r="B139" s="148"/>
      <c r="C139" s="149" t="s">
        <v>663</v>
      </c>
      <c r="D139" s="149" t="s">
        <v>133</v>
      </c>
      <c r="E139" s="150" t="s">
        <v>947</v>
      </c>
      <c r="F139" s="151" t="s">
        <v>948</v>
      </c>
      <c r="G139" s="152" t="s">
        <v>149</v>
      </c>
      <c r="H139" s="153">
        <v>10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2.5000000000000001E-4</v>
      </c>
      <c r="R139" s="158">
        <f>Q139*H139</f>
        <v>2.5000000000000001E-3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167</v>
      </c>
      <c r="BM139" s="160" t="s">
        <v>949</v>
      </c>
    </row>
    <row r="140" spans="1:65" s="12" customFormat="1" ht="25.95" customHeight="1">
      <c r="B140" s="136"/>
      <c r="D140" s="137" t="s">
        <v>73</v>
      </c>
      <c r="E140" s="138" t="s">
        <v>159</v>
      </c>
      <c r="F140" s="138" t="s">
        <v>160</v>
      </c>
      <c r="I140" s="139"/>
      <c r="J140" s="124">
        <f>BK140</f>
        <v>0</v>
      </c>
      <c r="L140" s="136"/>
      <c r="M140" s="140"/>
      <c r="N140" s="141"/>
      <c r="O140" s="141"/>
      <c r="P140" s="142">
        <f>P141+P150+P183+P213+P238</f>
        <v>0</v>
      </c>
      <c r="Q140" s="141"/>
      <c r="R140" s="142">
        <f>R141+R150+R183+R213+R238</f>
        <v>0.71247653400000011</v>
      </c>
      <c r="S140" s="141"/>
      <c r="T140" s="143">
        <f>T141+T150+T183+T213+T238</f>
        <v>1.5200000000000002E-2</v>
      </c>
      <c r="AR140" s="137" t="s">
        <v>86</v>
      </c>
      <c r="AT140" s="144" t="s">
        <v>73</v>
      </c>
      <c r="AU140" s="144" t="s">
        <v>74</v>
      </c>
      <c r="AY140" s="137" t="s">
        <v>129</v>
      </c>
      <c r="BK140" s="145">
        <f>BK141+BK150+BK183+BK213+BK238</f>
        <v>0</v>
      </c>
    </row>
    <row r="141" spans="1:65" s="12" customFormat="1" ht="22.8" customHeight="1">
      <c r="B141" s="136"/>
      <c r="D141" s="137" t="s">
        <v>73</v>
      </c>
      <c r="E141" s="146" t="s">
        <v>161</v>
      </c>
      <c r="F141" s="146" t="s">
        <v>162</v>
      </c>
      <c r="I141" s="139"/>
      <c r="J141" s="147">
        <f>BK141</f>
        <v>0</v>
      </c>
      <c r="L141" s="136"/>
      <c r="M141" s="140"/>
      <c r="N141" s="141"/>
      <c r="O141" s="141"/>
      <c r="P141" s="142">
        <f>SUM(P142:P149)</f>
        <v>0</v>
      </c>
      <c r="Q141" s="141"/>
      <c r="R141" s="142">
        <f>SUM(R142:R149)</f>
        <v>1.1471E-2</v>
      </c>
      <c r="S141" s="141"/>
      <c r="T141" s="143">
        <f>SUM(T142:T149)</f>
        <v>0</v>
      </c>
      <c r="AR141" s="137" t="s">
        <v>86</v>
      </c>
      <c r="AT141" s="144" t="s">
        <v>73</v>
      </c>
      <c r="AU141" s="144" t="s">
        <v>79</v>
      </c>
      <c r="AY141" s="137" t="s">
        <v>129</v>
      </c>
      <c r="BK141" s="145">
        <f>SUM(BK142:BK149)</f>
        <v>0</v>
      </c>
    </row>
    <row r="142" spans="1:65" s="2" customFormat="1" ht="21.75" customHeight="1">
      <c r="A142" s="29"/>
      <c r="B142" s="148"/>
      <c r="C142" s="149" t="s">
        <v>950</v>
      </c>
      <c r="D142" s="149" t="s">
        <v>133</v>
      </c>
      <c r="E142" s="150" t="s">
        <v>951</v>
      </c>
      <c r="F142" s="151" t="s">
        <v>952</v>
      </c>
      <c r="G142" s="152" t="s">
        <v>166</v>
      </c>
      <c r="H142" s="153">
        <v>156.4</v>
      </c>
      <c r="I142" s="153"/>
      <c r="J142" s="154">
        <f t="shared" ref="J142:J149" si="10"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 t="shared" ref="P142:P149" si="11">O142*H142</f>
        <v>0</v>
      </c>
      <c r="Q142" s="158">
        <v>3.0000000000000001E-5</v>
      </c>
      <c r="R142" s="158">
        <f t="shared" ref="R142:R149" si="12">Q142*H142</f>
        <v>4.692E-3</v>
      </c>
      <c r="S142" s="158">
        <v>0</v>
      </c>
      <c r="T142" s="159">
        <f t="shared" ref="T142:T149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167</v>
      </c>
      <c r="AT142" s="160" t="s">
        <v>133</v>
      </c>
      <c r="AU142" s="160" t="s">
        <v>86</v>
      </c>
      <c r="AY142" s="14" t="s">
        <v>129</v>
      </c>
      <c r="BE142" s="161">
        <f t="shared" ref="BE142:BE149" si="14">IF(N142="základná",J142,0)</f>
        <v>0</v>
      </c>
      <c r="BF142" s="161">
        <f t="shared" ref="BF142:BF149" si="15">IF(N142="znížená",J142,0)</f>
        <v>0</v>
      </c>
      <c r="BG142" s="161">
        <f t="shared" ref="BG142:BG149" si="16">IF(N142="zákl. prenesená",J142,0)</f>
        <v>0</v>
      </c>
      <c r="BH142" s="161">
        <f t="shared" ref="BH142:BH149" si="17">IF(N142="zníž. prenesená",J142,0)</f>
        <v>0</v>
      </c>
      <c r="BI142" s="161">
        <f t="shared" ref="BI142:BI149" si="18">IF(N142="nulová",J142,0)</f>
        <v>0</v>
      </c>
      <c r="BJ142" s="14" t="s">
        <v>86</v>
      </c>
      <c r="BK142" s="161">
        <f t="shared" ref="BK142:BK149" si="19">ROUND(I142*H142,2)</f>
        <v>0</v>
      </c>
      <c r="BL142" s="14" t="s">
        <v>167</v>
      </c>
      <c r="BM142" s="160" t="s">
        <v>953</v>
      </c>
    </row>
    <row r="143" spans="1:65" s="2" customFormat="1" ht="24.15" customHeight="1">
      <c r="A143" s="29"/>
      <c r="B143" s="148"/>
      <c r="C143" s="162" t="s">
        <v>954</v>
      </c>
      <c r="D143" s="162" t="s">
        <v>170</v>
      </c>
      <c r="E143" s="163" t="s">
        <v>955</v>
      </c>
      <c r="F143" s="164" t="s">
        <v>956</v>
      </c>
      <c r="G143" s="165" t="s">
        <v>166</v>
      </c>
      <c r="H143" s="166">
        <v>48.6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4.0000000000000003E-5</v>
      </c>
      <c r="R143" s="158">
        <f t="shared" si="12"/>
        <v>1.9440000000000002E-3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957</v>
      </c>
    </row>
    <row r="144" spans="1:65" s="2" customFormat="1" ht="24.15" customHeight="1">
      <c r="A144" s="29"/>
      <c r="B144" s="148"/>
      <c r="C144" s="162" t="s">
        <v>958</v>
      </c>
      <c r="D144" s="162" t="s">
        <v>170</v>
      </c>
      <c r="E144" s="163" t="s">
        <v>959</v>
      </c>
      <c r="F144" s="164" t="s">
        <v>960</v>
      </c>
      <c r="G144" s="165" t="s">
        <v>166</v>
      </c>
      <c r="H144" s="166">
        <v>7.5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1.4999999999999999E-4</v>
      </c>
      <c r="R144" s="158">
        <f t="shared" si="12"/>
        <v>1.1249999999999999E-3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961</v>
      </c>
    </row>
    <row r="145" spans="1:65" s="2" customFormat="1" ht="24.15" customHeight="1">
      <c r="A145" s="29"/>
      <c r="B145" s="148"/>
      <c r="C145" s="162" t="s">
        <v>962</v>
      </c>
      <c r="D145" s="162" t="s">
        <v>170</v>
      </c>
      <c r="E145" s="163" t="s">
        <v>963</v>
      </c>
      <c r="F145" s="164" t="s">
        <v>964</v>
      </c>
      <c r="G145" s="165" t="s">
        <v>166</v>
      </c>
      <c r="H145" s="166">
        <v>9.3000000000000007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1E-4</v>
      </c>
      <c r="R145" s="158">
        <f t="shared" si="12"/>
        <v>9.3000000000000016E-4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965</v>
      </c>
    </row>
    <row r="146" spans="1:65" s="2" customFormat="1" ht="24.15" customHeight="1">
      <c r="A146" s="29"/>
      <c r="B146" s="148"/>
      <c r="C146" s="162" t="s">
        <v>753</v>
      </c>
      <c r="D146" s="162" t="s">
        <v>170</v>
      </c>
      <c r="E146" s="163" t="s">
        <v>171</v>
      </c>
      <c r="F146" s="164" t="s">
        <v>966</v>
      </c>
      <c r="G146" s="165" t="s">
        <v>166</v>
      </c>
      <c r="H146" s="166">
        <v>43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2.0000000000000002E-5</v>
      </c>
      <c r="R146" s="158">
        <f t="shared" si="12"/>
        <v>8.6000000000000009E-4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86</v>
      </c>
      <c r="AY146" s="14" t="s">
        <v>129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86</v>
      </c>
      <c r="BK146" s="161">
        <f t="shared" si="19"/>
        <v>0</v>
      </c>
      <c r="BL146" s="14" t="s">
        <v>167</v>
      </c>
      <c r="BM146" s="160" t="s">
        <v>967</v>
      </c>
    </row>
    <row r="147" spans="1:65" s="2" customFormat="1" ht="24.15" customHeight="1">
      <c r="A147" s="29"/>
      <c r="B147" s="148"/>
      <c r="C147" s="162" t="s">
        <v>968</v>
      </c>
      <c r="D147" s="162" t="s">
        <v>170</v>
      </c>
      <c r="E147" s="163" t="s">
        <v>969</v>
      </c>
      <c r="F147" s="164" t="s">
        <v>970</v>
      </c>
      <c r="G147" s="165" t="s">
        <v>166</v>
      </c>
      <c r="H147" s="166">
        <v>48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4.0000000000000003E-5</v>
      </c>
      <c r="R147" s="158">
        <f t="shared" si="12"/>
        <v>1.9200000000000003E-3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86</v>
      </c>
      <c r="AY147" s="14" t="s">
        <v>129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86</v>
      </c>
      <c r="BK147" s="161">
        <f t="shared" si="19"/>
        <v>0</v>
      </c>
      <c r="BL147" s="14" t="s">
        <v>167</v>
      </c>
      <c r="BM147" s="160" t="s">
        <v>971</v>
      </c>
    </row>
    <row r="148" spans="1:65" s="2" customFormat="1" ht="24.15" customHeight="1">
      <c r="A148" s="29"/>
      <c r="B148" s="148"/>
      <c r="C148" s="149" t="s">
        <v>972</v>
      </c>
      <c r="D148" s="149" t="s">
        <v>133</v>
      </c>
      <c r="E148" s="150" t="s">
        <v>192</v>
      </c>
      <c r="F148" s="151" t="s">
        <v>193</v>
      </c>
      <c r="G148" s="152" t="s">
        <v>194</v>
      </c>
      <c r="H148" s="153"/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86</v>
      </c>
      <c r="BK148" s="161">
        <f t="shared" si="19"/>
        <v>0</v>
      </c>
      <c r="BL148" s="14" t="s">
        <v>167</v>
      </c>
      <c r="BM148" s="160" t="s">
        <v>973</v>
      </c>
    </row>
    <row r="149" spans="1:65" s="2" customFormat="1" ht="24.15" customHeight="1">
      <c r="A149" s="29"/>
      <c r="B149" s="148"/>
      <c r="C149" s="149" t="s">
        <v>740</v>
      </c>
      <c r="D149" s="149" t="s">
        <v>133</v>
      </c>
      <c r="E149" s="150" t="s">
        <v>197</v>
      </c>
      <c r="F149" s="151" t="s">
        <v>198</v>
      </c>
      <c r="G149" s="152" t="s">
        <v>194</v>
      </c>
      <c r="H149" s="153"/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86</v>
      </c>
      <c r="BK149" s="161">
        <f t="shared" si="19"/>
        <v>0</v>
      </c>
      <c r="BL149" s="14" t="s">
        <v>167</v>
      </c>
      <c r="BM149" s="160" t="s">
        <v>167</v>
      </c>
    </row>
    <row r="150" spans="1:65" s="12" customFormat="1" ht="22.8" customHeight="1">
      <c r="B150" s="136"/>
      <c r="D150" s="137" t="s">
        <v>73</v>
      </c>
      <c r="E150" s="146" t="s">
        <v>974</v>
      </c>
      <c r="F150" s="146" t="s">
        <v>975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SUM(P151:P182)</f>
        <v>0</v>
      </c>
      <c r="Q150" s="141"/>
      <c r="R150" s="142">
        <f>SUM(R151:R182)</f>
        <v>0.11257714999999999</v>
      </c>
      <c r="S150" s="141"/>
      <c r="T150" s="143">
        <f>SUM(T151:T182)</f>
        <v>0</v>
      </c>
      <c r="AR150" s="137" t="s">
        <v>86</v>
      </c>
      <c r="AT150" s="144" t="s">
        <v>73</v>
      </c>
      <c r="AU150" s="144" t="s">
        <v>79</v>
      </c>
      <c r="AY150" s="137" t="s">
        <v>129</v>
      </c>
      <c r="BK150" s="145">
        <f>SUM(BK151:BK182)</f>
        <v>0</v>
      </c>
    </row>
    <row r="151" spans="1:65" s="2" customFormat="1" ht="24.15" customHeight="1">
      <c r="A151" s="29"/>
      <c r="B151" s="148"/>
      <c r="C151" s="149" t="s">
        <v>976</v>
      </c>
      <c r="D151" s="149" t="s">
        <v>133</v>
      </c>
      <c r="E151" s="150" t="s">
        <v>977</v>
      </c>
      <c r="F151" s="151" t="s">
        <v>978</v>
      </c>
      <c r="G151" s="152" t="s">
        <v>149</v>
      </c>
      <c r="H151" s="153">
        <v>3</v>
      </c>
      <c r="I151" s="153"/>
      <c r="J151" s="154">
        <f t="shared" ref="J151:J182" si="2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82" si="21">O151*H151</f>
        <v>0</v>
      </c>
      <c r="Q151" s="158">
        <v>1.7099999999999999E-3</v>
      </c>
      <c r="R151" s="158">
        <f t="shared" ref="R151:R182" si="22">Q151*H151</f>
        <v>5.13E-3</v>
      </c>
      <c r="S151" s="158">
        <v>0</v>
      </c>
      <c r="T151" s="159">
        <f t="shared" ref="T151:T182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ref="BE151:BE182" si="24">IF(N151="základná",J151,0)</f>
        <v>0</v>
      </c>
      <c r="BF151" s="161">
        <f t="shared" ref="BF151:BF182" si="25">IF(N151="znížená",J151,0)</f>
        <v>0</v>
      </c>
      <c r="BG151" s="161">
        <f t="shared" ref="BG151:BG182" si="26">IF(N151="zákl. prenesená",J151,0)</f>
        <v>0</v>
      </c>
      <c r="BH151" s="161">
        <f t="shared" ref="BH151:BH182" si="27">IF(N151="zníž. prenesená",J151,0)</f>
        <v>0</v>
      </c>
      <c r="BI151" s="161">
        <f t="shared" ref="BI151:BI182" si="28">IF(N151="nulová",J151,0)</f>
        <v>0</v>
      </c>
      <c r="BJ151" s="14" t="s">
        <v>86</v>
      </c>
      <c r="BK151" s="161">
        <f t="shared" ref="BK151:BK182" si="29">ROUND(I151*H151,2)</f>
        <v>0</v>
      </c>
      <c r="BL151" s="14" t="s">
        <v>167</v>
      </c>
      <c r="BM151" s="160" t="s">
        <v>979</v>
      </c>
    </row>
    <row r="152" spans="1:65" s="2" customFormat="1" ht="24.15" customHeight="1">
      <c r="A152" s="29"/>
      <c r="B152" s="148"/>
      <c r="C152" s="149" t="s">
        <v>860</v>
      </c>
      <c r="D152" s="149" t="s">
        <v>133</v>
      </c>
      <c r="E152" s="150" t="s">
        <v>980</v>
      </c>
      <c r="F152" s="151" t="s">
        <v>981</v>
      </c>
      <c r="G152" s="152" t="s">
        <v>149</v>
      </c>
      <c r="H152" s="153">
        <v>1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21"/>
        <v>0</v>
      </c>
      <c r="Q152" s="158">
        <v>3.4430000000000002E-2</v>
      </c>
      <c r="R152" s="158">
        <f t="shared" si="22"/>
        <v>3.4430000000000002E-2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167</v>
      </c>
      <c r="AT152" s="160" t="s">
        <v>133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982</v>
      </c>
    </row>
    <row r="153" spans="1:65" s="2" customFormat="1" ht="24.15" customHeight="1">
      <c r="A153" s="29"/>
      <c r="B153" s="148"/>
      <c r="C153" s="149" t="s">
        <v>503</v>
      </c>
      <c r="D153" s="149" t="s">
        <v>133</v>
      </c>
      <c r="E153" s="150" t="s">
        <v>983</v>
      </c>
      <c r="F153" s="151" t="s">
        <v>984</v>
      </c>
      <c r="G153" s="152" t="s">
        <v>166</v>
      </c>
      <c r="H153" s="153">
        <v>4.5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1.4274400000000001E-3</v>
      </c>
      <c r="R153" s="158">
        <f t="shared" si="22"/>
        <v>6.4234800000000005E-3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985</v>
      </c>
    </row>
    <row r="154" spans="1:65" s="2" customFormat="1" ht="24.15" customHeight="1">
      <c r="A154" s="29"/>
      <c r="B154" s="148"/>
      <c r="C154" s="149" t="s">
        <v>745</v>
      </c>
      <c r="D154" s="149" t="s">
        <v>133</v>
      </c>
      <c r="E154" s="150" t="s">
        <v>986</v>
      </c>
      <c r="F154" s="151" t="s">
        <v>987</v>
      </c>
      <c r="G154" s="152" t="s">
        <v>166</v>
      </c>
      <c r="H154" s="153">
        <v>10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21"/>
        <v>0</v>
      </c>
      <c r="Q154" s="158">
        <v>2.6006200000000001E-3</v>
      </c>
      <c r="R154" s="158">
        <f t="shared" si="22"/>
        <v>2.60062E-2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133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988</v>
      </c>
    </row>
    <row r="155" spans="1:65" s="2" customFormat="1" ht="24.15" customHeight="1">
      <c r="A155" s="29"/>
      <c r="B155" s="148"/>
      <c r="C155" s="149" t="s">
        <v>305</v>
      </c>
      <c r="D155" s="149" t="s">
        <v>133</v>
      </c>
      <c r="E155" s="150" t="s">
        <v>989</v>
      </c>
      <c r="F155" s="151" t="s">
        <v>990</v>
      </c>
      <c r="G155" s="152" t="s">
        <v>166</v>
      </c>
      <c r="H155" s="153">
        <v>12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3.7717000000000002E-4</v>
      </c>
      <c r="R155" s="158">
        <f t="shared" si="22"/>
        <v>4.5260400000000003E-3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991</v>
      </c>
    </row>
    <row r="156" spans="1:65" s="2" customFormat="1" ht="24.15" customHeight="1">
      <c r="A156" s="29"/>
      <c r="B156" s="148"/>
      <c r="C156" s="149" t="s">
        <v>323</v>
      </c>
      <c r="D156" s="149" t="s">
        <v>133</v>
      </c>
      <c r="E156" s="150" t="s">
        <v>992</v>
      </c>
      <c r="F156" s="151" t="s">
        <v>993</v>
      </c>
      <c r="G156" s="152" t="s">
        <v>166</v>
      </c>
      <c r="H156" s="153">
        <v>4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21"/>
        <v>0</v>
      </c>
      <c r="Q156" s="158">
        <v>4.1394000000000001E-4</v>
      </c>
      <c r="R156" s="158">
        <f t="shared" si="22"/>
        <v>1.65576E-3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133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994</v>
      </c>
    </row>
    <row r="157" spans="1:65" s="2" customFormat="1" ht="24.15" customHeight="1">
      <c r="A157" s="29"/>
      <c r="B157" s="148"/>
      <c r="C157" s="149" t="s">
        <v>995</v>
      </c>
      <c r="D157" s="149" t="s">
        <v>133</v>
      </c>
      <c r="E157" s="150" t="s">
        <v>996</v>
      </c>
      <c r="F157" s="151" t="s">
        <v>997</v>
      </c>
      <c r="G157" s="152" t="s">
        <v>166</v>
      </c>
      <c r="H157" s="153">
        <v>3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2.5518899999999998E-3</v>
      </c>
      <c r="R157" s="158">
        <f t="shared" si="22"/>
        <v>7.6556699999999998E-3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998</v>
      </c>
    </row>
    <row r="158" spans="1:65" s="2" customFormat="1" ht="24.15" customHeight="1">
      <c r="A158" s="29"/>
      <c r="B158" s="148"/>
      <c r="C158" s="149" t="s">
        <v>351</v>
      </c>
      <c r="D158" s="149" t="s">
        <v>133</v>
      </c>
      <c r="E158" s="150" t="s">
        <v>999</v>
      </c>
      <c r="F158" s="151" t="s">
        <v>1000</v>
      </c>
      <c r="G158" s="152" t="s">
        <v>166</v>
      </c>
      <c r="H158" s="153">
        <v>10</v>
      </c>
      <c r="I158" s="153"/>
      <c r="J158" s="154">
        <f t="shared" si="2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21"/>
        <v>0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167</v>
      </c>
      <c r="AT158" s="160" t="s">
        <v>133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1001</v>
      </c>
    </row>
    <row r="159" spans="1:65" s="2" customFormat="1" ht="21.75" customHeight="1">
      <c r="A159" s="29"/>
      <c r="B159" s="148"/>
      <c r="C159" s="162" t="s">
        <v>355</v>
      </c>
      <c r="D159" s="162" t="s">
        <v>170</v>
      </c>
      <c r="E159" s="163" t="s">
        <v>1002</v>
      </c>
      <c r="F159" s="164" t="s">
        <v>1003</v>
      </c>
      <c r="G159" s="165" t="s">
        <v>166</v>
      </c>
      <c r="H159" s="166">
        <v>10</v>
      </c>
      <c r="I159" s="166"/>
      <c r="J159" s="167">
        <f t="shared" si="2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21"/>
        <v>0</v>
      </c>
      <c r="Q159" s="158">
        <v>6.8000000000000005E-4</v>
      </c>
      <c r="R159" s="158">
        <f t="shared" si="22"/>
        <v>6.8000000000000005E-3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1004</v>
      </c>
    </row>
    <row r="160" spans="1:65" s="2" customFormat="1" ht="16.5" customHeight="1">
      <c r="A160" s="29"/>
      <c r="B160" s="148"/>
      <c r="C160" s="162" t="s">
        <v>1005</v>
      </c>
      <c r="D160" s="162" t="s">
        <v>170</v>
      </c>
      <c r="E160" s="163" t="s">
        <v>1006</v>
      </c>
      <c r="F160" s="164" t="s">
        <v>1007</v>
      </c>
      <c r="G160" s="165" t="s">
        <v>149</v>
      </c>
      <c r="H160" s="166">
        <v>2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1.7000000000000001E-4</v>
      </c>
      <c r="R160" s="158">
        <f t="shared" si="22"/>
        <v>3.4000000000000002E-4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1008</v>
      </c>
    </row>
    <row r="161" spans="1:65" s="2" customFormat="1" ht="24.15" customHeight="1">
      <c r="A161" s="29"/>
      <c r="B161" s="148"/>
      <c r="C161" s="149" t="s">
        <v>262</v>
      </c>
      <c r="D161" s="149" t="s">
        <v>133</v>
      </c>
      <c r="E161" s="150" t="s">
        <v>1009</v>
      </c>
      <c r="F161" s="151" t="s">
        <v>1010</v>
      </c>
      <c r="G161" s="152" t="s">
        <v>166</v>
      </c>
      <c r="H161" s="153">
        <v>8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1011</v>
      </c>
    </row>
    <row r="162" spans="1:65" s="2" customFormat="1" ht="24.15" customHeight="1">
      <c r="A162" s="29"/>
      <c r="B162" s="148"/>
      <c r="C162" s="162" t="s">
        <v>1012</v>
      </c>
      <c r="D162" s="162" t="s">
        <v>170</v>
      </c>
      <c r="E162" s="163" t="s">
        <v>1013</v>
      </c>
      <c r="F162" s="164" t="s">
        <v>1014</v>
      </c>
      <c r="G162" s="165" t="s">
        <v>166</v>
      </c>
      <c r="H162" s="166">
        <v>8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1.4400000000000001E-3</v>
      </c>
      <c r="R162" s="158">
        <f t="shared" si="22"/>
        <v>1.1520000000000001E-2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1015</v>
      </c>
    </row>
    <row r="163" spans="1:65" s="2" customFormat="1" ht="24.15" customHeight="1">
      <c r="A163" s="29"/>
      <c r="B163" s="148"/>
      <c r="C163" s="162" t="s">
        <v>817</v>
      </c>
      <c r="D163" s="162" t="s">
        <v>170</v>
      </c>
      <c r="E163" s="163" t="s">
        <v>1016</v>
      </c>
      <c r="F163" s="164" t="s">
        <v>1017</v>
      </c>
      <c r="G163" s="165" t="s">
        <v>149</v>
      </c>
      <c r="H163" s="166">
        <v>1</v>
      </c>
      <c r="I163" s="166"/>
      <c r="J163" s="167">
        <f t="shared" si="2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21"/>
        <v>0</v>
      </c>
      <c r="Q163" s="158">
        <v>5.8E-4</v>
      </c>
      <c r="R163" s="158">
        <f t="shared" si="22"/>
        <v>5.8E-4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1018</v>
      </c>
    </row>
    <row r="164" spans="1:65" s="2" customFormat="1" ht="16.5" customHeight="1">
      <c r="A164" s="29"/>
      <c r="B164" s="148"/>
      <c r="C164" s="162" t="s">
        <v>821</v>
      </c>
      <c r="D164" s="162" t="s">
        <v>170</v>
      </c>
      <c r="E164" s="163" t="s">
        <v>1019</v>
      </c>
      <c r="F164" s="164" t="s">
        <v>1020</v>
      </c>
      <c r="G164" s="165" t="s">
        <v>149</v>
      </c>
      <c r="H164" s="166">
        <v>1</v>
      </c>
      <c r="I164" s="166"/>
      <c r="J164" s="167">
        <f t="shared" si="2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21"/>
        <v>0</v>
      </c>
      <c r="Q164" s="158">
        <v>4.2999999999999999E-4</v>
      </c>
      <c r="R164" s="158">
        <f t="shared" si="22"/>
        <v>4.2999999999999999E-4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1021</v>
      </c>
    </row>
    <row r="165" spans="1:65" s="2" customFormat="1" ht="16.5" customHeight="1">
      <c r="A165" s="29"/>
      <c r="B165" s="148"/>
      <c r="C165" s="162" t="s">
        <v>639</v>
      </c>
      <c r="D165" s="162" t="s">
        <v>170</v>
      </c>
      <c r="E165" s="163" t="s">
        <v>1022</v>
      </c>
      <c r="F165" s="164" t="s">
        <v>1023</v>
      </c>
      <c r="G165" s="165" t="s">
        <v>149</v>
      </c>
      <c r="H165" s="166">
        <v>1</v>
      </c>
      <c r="I165" s="166"/>
      <c r="J165" s="167">
        <f t="shared" si="2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21"/>
        <v>0</v>
      </c>
      <c r="Q165" s="158">
        <v>5.1000000000000004E-4</v>
      </c>
      <c r="R165" s="158">
        <f t="shared" si="22"/>
        <v>5.1000000000000004E-4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1024</v>
      </c>
    </row>
    <row r="166" spans="1:65" s="2" customFormat="1" ht="24.15" customHeight="1">
      <c r="A166" s="29"/>
      <c r="B166" s="148"/>
      <c r="C166" s="149" t="s">
        <v>413</v>
      </c>
      <c r="D166" s="149" t="s">
        <v>133</v>
      </c>
      <c r="E166" s="150" t="s">
        <v>1025</v>
      </c>
      <c r="F166" s="151" t="s">
        <v>1026</v>
      </c>
      <c r="G166" s="152" t="s">
        <v>149</v>
      </c>
      <c r="H166" s="153">
        <v>2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1027</v>
      </c>
    </row>
    <row r="167" spans="1:65" s="2" customFormat="1" ht="24.15" customHeight="1">
      <c r="A167" s="29"/>
      <c r="B167" s="148"/>
      <c r="C167" s="162" t="s">
        <v>1028</v>
      </c>
      <c r="D167" s="162" t="s">
        <v>170</v>
      </c>
      <c r="E167" s="163" t="s">
        <v>1029</v>
      </c>
      <c r="F167" s="164" t="s">
        <v>1030</v>
      </c>
      <c r="G167" s="165" t="s">
        <v>149</v>
      </c>
      <c r="H167" s="166">
        <v>2</v>
      </c>
      <c r="I167" s="166"/>
      <c r="J167" s="167">
        <f t="shared" si="2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21"/>
        <v>0</v>
      </c>
      <c r="Q167" s="158">
        <v>3.2000000000000003E-4</v>
      </c>
      <c r="R167" s="158">
        <f t="shared" si="22"/>
        <v>6.4000000000000005E-4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1031</v>
      </c>
    </row>
    <row r="168" spans="1:65" s="2" customFormat="1" ht="24.15" customHeight="1">
      <c r="A168" s="29"/>
      <c r="B168" s="148"/>
      <c r="C168" s="149" t="s">
        <v>1032</v>
      </c>
      <c r="D168" s="149" t="s">
        <v>133</v>
      </c>
      <c r="E168" s="150" t="s">
        <v>1033</v>
      </c>
      <c r="F168" s="151" t="s">
        <v>1034</v>
      </c>
      <c r="G168" s="152" t="s">
        <v>149</v>
      </c>
      <c r="H168" s="153">
        <v>2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167</v>
      </c>
      <c r="AT168" s="160" t="s">
        <v>133</v>
      </c>
      <c r="AU168" s="160" t="s">
        <v>86</v>
      </c>
      <c r="AY168" s="14" t="s">
        <v>129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86</v>
      </c>
      <c r="BK168" s="161">
        <f t="shared" si="29"/>
        <v>0</v>
      </c>
      <c r="BL168" s="14" t="s">
        <v>167</v>
      </c>
      <c r="BM168" s="160" t="s">
        <v>1035</v>
      </c>
    </row>
    <row r="169" spans="1:65" s="2" customFormat="1" ht="24.15" customHeight="1">
      <c r="A169" s="29"/>
      <c r="B169" s="148"/>
      <c r="C169" s="162" t="s">
        <v>1036</v>
      </c>
      <c r="D169" s="162" t="s">
        <v>170</v>
      </c>
      <c r="E169" s="163" t="s">
        <v>1037</v>
      </c>
      <c r="F169" s="164" t="s">
        <v>1038</v>
      </c>
      <c r="G169" s="165" t="s">
        <v>149</v>
      </c>
      <c r="H169" s="166">
        <v>2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7.1000000000000002E-4</v>
      </c>
      <c r="R169" s="158">
        <f t="shared" si="22"/>
        <v>1.42E-3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86</v>
      </c>
      <c r="AY169" s="14" t="s">
        <v>129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86</v>
      </c>
      <c r="BK169" s="161">
        <f t="shared" si="29"/>
        <v>0</v>
      </c>
      <c r="BL169" s="14" t="s">
        <v>167</v>
      </c>
      <c r="BM169" s="160" t="s">
        <v>1039</v>
      </c>
    </row>
    <row r="170" spans="1:65" s="2" customFormat="1" ht="24.15" customHeight="1">
      <c r="A170" s="29"/>
      <c r="B170" s="148"/>
      <c r="C170" s="149" t="s">
        <v>1040</v>
      </c>
      <c r="D170" s="149" t="s">
        <v>133</v>
      </c>
      <c r="E170" s="150" t="s">
        <v>1041</v>
      </c>
      <c r="F170" s="151" t="s">
        <v>1042</v>
      </c>
      <c r="G170" s="152" t="s">
        <v>149</v>
      </c>
      <c r="H170" s="153">
        <v>3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133</v>
      </c>
      <c r="AU170" s="160" t="s">
        <v>86</v>
      </c>
      <c r="AY170" s="14" t="s">
        <v>129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86</v>
      </c>
      <c r="BK170" s="161">
        <f t="shared" si="29"/>
        <v>0</v>
      </c>
      <c r="BL170" s="14" t="s">
        <v>167</v>
      </c>
      <c r="BM170" s="160" t="s">
        <v>1043</v>
      </c>
    </row>
    <row r="171" spans="1:65" s="2" customFormat="1" ht="24.15" customHeight="1">
      <c r="A171" s="29"/>
      <c r="B171" s="148"/>
      <c r="C171" s="162" t="s">
        <v>1044</v>
      </c>
      <c r="D171" s="162" t="s">
        <v>170</v>
      </c>
      <c r="E171" s="163" t="s">
        <v>1045</v>
      </c>
      <c r="F171" s="164" t="s">
        <v>1046</v>
      </c>
      <c r="G171" s="165" t="s">
        <v>149</v>
      </c>
      <c r="H171" s="166">
        <v>3</v>
      </c>
      <c r="I171" s="166"/>
      <c r="J171" s="167">
        <f t="shared" si="2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21"/>
        <v>0</v>
      </c>
      <c r="Q171" s="158">
        <v>8.9999999999999998E-4</v>
      </c>
      <c r="R171" s="158">
        <f t="shared" si="22"/>
        <v>2.7000000000000001E-3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86</v>
      </c>
      <c r="AY171" s="14" t="s">
        <v>129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86</v>
      </c>
      <c r="BK171" s="161">
        <f t="shared" si="29"/>
        <v>0</v>
      </c>
      <c r="BL171" s="14" t="s">
        <v>167</v>
      </c>
      <c r="BM171" s="160" t="s">
        <v>1047</v>
      </c>
    </row>
    <row r="172" spans="1:65" s="2" customFormat="1" ht="24.15" customHeight="1">
      <c r="A172" s="29"/>
      <c r="B172" s="148"/>
      <c r="C172" s="149" t="s">
        <v>1048</v>
      </c>
      <c r="D172" s="149" t="s">
        <v>133</v>
      </c>
      <c r="E172" s="150" t="s">
        <v>1049</v>
      </c>
      <c r="F172" s="151" t="s">
        <v>1050</v>
      </c>
      <c r="G172" s="152" t="s">
        <v>194</v>
      </c>
      <c r="H172" s="153"/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133</v>
      </c>
      <c r="AU172" s="160" t="s">
        <v>86</v>
      </c>
      <c r="AY172" s="14" t="s">
        <v>129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86</v>
      </c>
      <c r="BK172" s="161">
        <f t="shared" si="29"/>
        <v>0</v>
      </c>
      <c r="BL172" s="14" t="s">
        <v>167</v>
      </c>
      <c r="BM172" s="160" t="s">
        <v>1051</v>
      </c>
    </row>
    <row r="173" spans="1:65" s="2" customFormat="1" ht="24.15" customHeight="1">
      <c r="A173" s="29"/>
      <c r="B173" s="148"/>
      <c r="C173" s="149" t="s">
        <v>973</v>
      </c>
      <c r="D173" s="149" t="s">
        <v>133</v>
      </c>
      <c r="E173" s="150" t="s">
        <v>1052</v>
      </c>
      <c r="F173" s="151" t="s">
        <v>1053</v>
      </c>
      <c r="G173" s="152" t="s">
        <v>149</v>
      </c>
      <c r="H173" s="153">
        <v>10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133</v>
      </c>
      <c r="AU173" s="160" t="s">
        <v>86</v>
      </c>
      <c r="AY173" s="14" t="s">
        <v>129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86</v>
      </c>
      <c r="BK173" s="161">
        <f t="shared" si="29"/>
        <v>0</v>
      </c>
      <c r="BL173" s="14" t="s">
        <v>167</v>
      </c>
      <c r="BM173" s="160" t="s">
        <v>1054</v>
      </c>
    </row>
    <row r="174" spans="1:65" s="2" customFormat="1" ht="24.15" customHeight="1">
      <c r="A174" s="29"/>
      <c r="B174" s="148"/>
      <c r="C174" s="149" t="s">
        <v>1055</v>
      </c>
      <c r="D174" s="149" t="s">
        <v>133</v>
      </c>
      <c r="E174" s="150" t="s">
        <v>1056</v>
      </c>
      <c r="F174" s="151" t="s">
        <v>1057</v>
      </c>
      <c r="G174" s="152" t="s">
        <v>149</v>
      </c>
      <c r="H174" s="153">
        <v>5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86</v>
      </c>
      <c r="BK174" s="161">
        <f t="shared" si="29"/>
        <v>0</v>
      </c>
      <c r="BL174" s="14" t="s">
        <v>167</v>
      </c>
      <c r="BM174" s="160" t="s">
        <v>1058</v>
      </c>
    </row>
    <row r="175" spans="1:65" s="2" customFormat="1" ht="24.15" customHeight="1">
      <c r="A175" s="29"/>
      <c r="B175" s="148"/>
      <c r="C175" s="149" t="s">
        <v>566</v>
      </c>
      <c r="D175" s="149" t="s">
        <v>133</v>
      </c>
      <c r="E175" s="150" t="s">
        <v>1059</v>
      </c>
      <c r="F175" s="151" t="s">
        <v>1060</v>
      </c>
      <c r="G175" s="152" t="s">
        <v>149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4.2999999999999999E-4</v>
      </c>
      <c r="R175" s="158">
        <f t="shared" si="22"/>
        <v>4.2999999999999999E-4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86</v>
      </c>
      <c r="BK175" s="161">
        <f t="shared" si="29"/>
        <v>0</v>
      </c>
      <c r="BL175" s="14" t="s">
        <v>167</v>
      </c>
      <c r="BM175" s="160" t="s">
        <v>1061</v>
      </c>
    </row>
    <row r="176" spans="1:65" s="2" customFormat="1" ht="24.15" customHeight="1">
      <c r="A176" s="29"/>
      <c r="B176" s="148"/>
      <c r="C176" s="162" t="s">
        <v>570</v>
      </c>
      <c r="D176" s="162" t="s">
        <v>170</v>
      </c>
      <c r="E176" s="163" t="s">
        <v>1062</v>
      </c>
      <c r="F176" s="164" t="s">
        <v>1063</v>
      </c>
      <c r="G176" s="165" t="s">
        <v>149</v>
      </c>
      <c r="H176" s="166">
        <v>1</v>
      </c>
      <c r="I176" s="166"/>
      <c r="J176" s="167">
        <f t="shared" si="2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21"/>
        <v>0</v>
      </c>
      <c r="Q176" s="158">
        <v>1.08E-3</v>
      </c>
      <c r="R176" s="158">
        <f t="shared" si="22"/>
        <v>1.08E-3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86</v>
      </c>
      <c r="AY176" s="14" t="s">
        <v>129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86</v>
      </c>
      <c r="BK176" s="161">
        <f t="shared" si="29"/>
        <v>0</v>
      </c>
      <c r="BL176" s="14" t="s">
        <v>167</v>
      </c>
      <c r="BM176" s="160" t="s">
        <v>1064</v>
      </c>
    </row>
    <row r="177" spans="1:65" s="2" customFormat="1" ht="21.75" customHeight="1">
      <c r="A177" s="29"/>
      <c r="B177" s="148"/>
      <c r="C177" s="149" t="s">
        <v>1065</v>
      </c>
      <c r="D177" s="149" t="s">
        <v>133</v>
      </c>
      <c r="E177" s="150" t="s">
        <v>1066</v>
      </c>
      <c r="F177" s="151" t="s">
        <v>1067</v>
      </c>
      <c r="G177" s="152" t="s">
        <v>149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1.4999999999999999E-4</v>
      </c>
      <c r="R177" s="158">
        <f t="shared" si="22"/>
        <v>2.9999999999999997E-4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133</v>
      </c>
      <c r="AU177" s="160" t="s">
        <v>86</v>
      </c>
      <c r="AY177" s="14" t="s">
        <v>129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86</v>
      </c>
      <c r="BK177" s="161">
        <f t="shared" si="29"/>
        <v>0</v>
      </c>
      <c r="BL177" s="14" t="s">
        <v>167</v>
      </c>
      <c r="BM177" s="160" t="s">
        <v>1068</v>
      </c>
    </row>
    <row r="178" spans="1:65" s="2" customFormat="1" ht="24.15" customHeight="1">
      <c r="A178" s="29"/>
      <c r="B178" s="148"/>
      <c r="C178" s="149" t="s">
        <v>7</v>
      </c>
      <c r="D178" s="149" t="s">
        <v>133</v>
      </c>
      <c r="E178" s="150" t="s">
        <v>1069</v>
      </c>
      <c r="F178" s="151" t="s">
        <v>1070</v>
      </c>
      <c r="G178" s="152" t="s">
        <v>149</v>
      </c>
      <c r="H178" s="153">
        <v>2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86</v>
      </c>
      <c r="BK178" s="161">
        <f t="shared" si="29"/>
        <v>0</v>
      </c>
      <c r="BL178" s="14" t="s">
        <v>167</v>
      </c>
      <c r="BM178" s="160" t="s">
        <v>1071</v>
      </c>
    </row>
    <row r="179" spans="1:65" s="2" customFormat="1" ht="24.15" customHeight="1">
      <c r="A179" s="29"/>
      <c r="B179" s="148"/>
      <c r="C179" s="149" t="s">
        <v>1072</v>
      </c>
      <c r="D179" s="149" t="s">
        <v>133</v>
      </c>
      <c r="E179" s="150" t="s">
        <v>1073</v>
      </c>
      <c r="F179" s="151" t="s">
        <v>1074</v>
      </c>
      <c r="G179" s="152" t="s">
        <v>166</v>
      </c>
      <c r="H179" s="153">
        <v>68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86</v>
      </c>
      <c r="BK179" s="161">
        <f t="shared" si="29"/>
        <v>0</v>
      </c>
      <c r="BL179" s="14" t="s">
        <v>167</v>
      </c>
      <c r="BM179" s="160" t="s">
        <v>1075</v>
      </c>
    </row>
    <row r="180" spans="1:65" s="2" customFormat="1" ht="24.15" customHeight="1">
      <c r="A180" s="29"/>
      <c r="B180" s="148"/>
      <c r="C180" s="149" t="s">
        <v>1076</v>
      </c>
      <c r="D180" s="149" t="s">
        <v>133</v>
      </c>
      <c r="E180" s="150" t="s">
        <v>1077</v>
      </c>
      <c r="F180" s="151" t="s">
        <v>1078</v>
      </c>
      <c r="G180" s="152" t="s">
        <v>194</v>
      </c>
      <c r="H180" s="153"/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86</v>
      </c>
      <c r="BK180" s="161">
        <f t="shared" si="29"/>
        <v>0</v>
      </c>
      <c r="BL180" s="14" t="s">
        <v>167</v>
      </c>
      <c r="BM180" s="160" t="s">
        <v>274</v>
      </c>
    </row>
    <row r="181" spans="1:65" s="2" customFormat="1" ht="24.15" customHeight="1">
      <c r="A181" s="29"/>
      <c r="B181" s="148"/>
      <c r="C181" s="149" t="s">
        <v>1079</v>
      </c>
      <c r="D181" s="149" t="s">
        <v>133</v>
      </c>
      <c r="E181" s="150" t="s">
        <v>1080</v>
      </c>
      <c r="F181" s="151" t="s">
        <v>1081</v>
      </c>
      <c r="G181" s="152" t="s">
        <v>194</v>
      </c>
      <c r="H181" s="153"/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86</v>
      </c>
      <c r="AY181" s="14" t="s">
        <v>129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86</v>
      </c>
      <c r="BK181" s="161">
        <f t="shared" si="29"/>
        <v>0</v>
      </c>
      <c r="BL181" s="14" t="s">
        <v>167</v>
      </c>
      <c r="BM181" s="160" t="s">
        <v>1082</v>
      </c>
    </row>
    <row r="182" spans="1:65" s="2" customFormat="1" ht="24.15" customHeight="1">
      <c r="A182" s="29"/>
      <c r="B182" s="148"/>
      <c r="C182" s="149" t="s">
        <v>1083</v>
      </c>
      <c r="D182" s="149" t="s">
        <v>133</v>
      </c>
      <c r="E182" s="150" t="s">
        <v>1084</v>
      </c>
      <c r="F182" s="151" t="s">
        <v>1085</v>
      </c>
      <c r="G182" s="152" t="s">
        <v>194</v>
      </c>
      <c r="H182" s="153"/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86</v>
      </c>
      <c r="BK182" s="161">
        <f t="shared" si="29"/>
        <v>0</v>
      </c>
      <c r="BL182" s="14" t="s">
        <v>167</v>
      </c>
      <c r="BM182" s="160" t="s">
        <v>282</v>
      </c>
    </row>
    <row r="183" spans="1:65" s="12" customFormat="1" ht="22.8" customHeight="1">
      <c r="B183" s="136"/>
      <c r="D183" s="137" t="s">
        <v>73</v>
      </c>
      <c r="E183" s="146" t="s">
        <v>1086</v>
      </c>
      <c r="F183" s="146" t="s">
        <v>1087</v>
      </c>
      <c r="I183" s="139"/>
      <c r="J183" s="147">
        <f>BK183</f>
        <v>0</v>
      </c>
      <c r="L183" s="136"/>
      <c r="M183" s="140"/>
      <c r="N183" s="141"/>
      <c r="O183" s="141"/>
      <c r="P183" s="142">
        <f>SUM(P184:P212)</f>
        <v>0</v>
      </c>
      <c r="Q183" s="141"/>
      <c r="R183" s="142">
        <f>SUM(R184:R212)</f>
        <v>0.31338838400000002</v>
      </c>
      <c r="S183" s="141"/>
      <c r="T183" s="143">
        <f>SUM(T184:T212)</f>
        <v>0</v>
      </c>
      <c r="AR183" s="137" t="s">
        <v>86</v>
      </c>
      <c r="AT183" s="144" t="s">
        <v>73</v>
      </c>
      <c r="AU183" s="144" t="s">
        <v>79</v>
      </c>
      <c r="AY183" s="137" t="s">
        <v>129</v>
      </c>
      <c r="BK183" s="145">
        <f>SUM(BK184:BK212)</f>
        <v>0</v>
      </c>
    </row>
    <row r="184" spans="1:65" s="2" customFormat="1" ht="24.15" customHeight="1">
      <c r="A184" s="29"/>
      <c r="B184" s="148"/>
      <c r="C184" s="149" t="s">
        <v>647</v>
      </c>
      <c r="D184" s="149" t="s">
        <v>133</v>
      </c>
      <c r="E184" s="150" t="s">
        <v>1088</v>
      </c>
      <c r="F184" s="151" t="s">
        <v>1089</v>
      </c>
      <c r="G184" s="152" t="s">
        <v>149</v>
      </c>
      <c r="H184" s="153">
        <v>2</v>
      </c>
      <c r="I184" s="153"/>
      <c r="J184" s="154">
        <f t="shared" ref="J184:J212" si="30">ROUND(I184*H184,2)</f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ref="P184:P212" si="31">O184*H184</f>
        <v>0</v>
      </c>
      <c r="Q184" s="158">
        <v>0</v>
      </c>
      <c r="R184" s="158">
        <f t="shared" ref="R184:R212" si="32">Q184*H184</f>
        <v>0</v>
      </c>
      <c r="S184" s="158">
        <v>0</v>
      </c>
      <c r="T184" s="159">
        <f t="shared" ref="T184:T212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ref="BE184:BE212" si="34">IF(N184="základná",J184,0)</f>
        <v>0</v>
      </c>
      <c r="BF184" s="161">
        <f t="shared" ref="BF184:BF212" si="35">IF(N184="znížená",J184,0)</f>
        <v>0</v>
      </c>
      <c r="BG184" s="161">
        <f t="shared" ref="BG184:BG212" si="36">IF(N184="zákl. prenesená",J184,0)</f>
        <v>0</v>
      </c>
      <c r="BH184" s="161">
        <f t="shared" ref="BH184:BH212" si="37">IF(N184="zníž. prenesená",J184,0)</f>
        <v>0</v>
      </c>
      <c r="BI184" s="161">
        <f t="shared" ref="BI184:BI212" si="38">IF(N184="nulová",J184,0)</f>
        <v>0</v>
      </c>
      <c r="BJ184" s="14" t="s">
        <v>86</v>
      </c>
      <c r="BK184" s="161">
        <f t="shared" ref="BK184:BK212" si="39">ROUND(I184*H184,2)</f>
        <v>0</v>
      </c>
      <c r="BL184" s="14" t="s">
        <v>167</v>
      </c>
      <c r="BM184" s="160" t="s">
        <v>1090</v>
      </c>
    </row>
    <row r="185" spans="1:65" s="2" customFormat="1" ht="24.15" customHeight="1">
      <c r="A185" s="29"/>
      <c r="B185" s="148"/>
      <c r="C185" s="149" t="s">
        <v>603</v>
      </c>
      <c r="D185" s="149" t="s">
        <v>133</v>
      </c>
      <c r="E185" s="150" t="s">
        <v>1091</v>
      </c>
      <c r="F185" s="151" t="s">
        <v>1092</v>
      </c>
      <c r="G185" s="152" t="s">
        <v>166</v>
      </c>
      <c r="H185" s="153">
        <v>43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31"/>
        <v>0</v>
      </c>
      <c r="Q185" s="158">
        <v>1.5399999999999999E-3</v>
      </c>
      <c r="R185" s="158">
        <f t="shared" si="32"/>
        <v>6.6220000000000001E-2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86</v>
      </c>
      <c r="AY185" s="14" t="s">
        <v>129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86</v>
      </c>
      <c r="BK185" s="161">
        <f t="shared" si="39"/>
        <v>0</v>
      </c>
      <c r="BL185" s="14" t="s">
        <v>167</v>
      </c>
      <c r="BM185" s="160" t="s">
        <v>1093</v>
      </c>
    </row>
    <row r="186" spans="1:65" s="2" customFormat="1" ht="24.15" customHeight="1">
      <c r="A186" s="29"/>
      <c r="B186" s="148"/>
      <c r="C186" s="149" t="s">
        <v>1094</v>
      </c>
      <c r="D186" s="149" t="s">
        <v>133</v>
      </c>
      <c r="E186" s="150" t="s">
        <v>1095</v>
      </c>
      <c r="F186" s="151" t="s">
        <v>1096</v>
      </c>
      <c r="G186" s="152" t="s">
        <v>166</v>
      </c>
      <c r="H186" s="153">
        <v>48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1.7700000000000001E-3</v>
      </c>
      <c r="R186" s="158">
        <f t="shared" si="32"/>
        <v>8.4960000000000008E-2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133</v>
      </c>
      <c r="AU186" s="160" t="s">
        <v>86</v>
      </c>
      <c r="AY186" s="14" t="s">
        <v>129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86</v>
      </c>
      <c r="BK186" s="161">
        <f t="shared" si="39"/>
        <v>0</v>
      </c>
      <c r="BL186" s="14" t="s">
        <v>167</v>
      </c>
      <c r="BM186" s="160" t="s">
        <v>1097</v>
      </c>
    </row>
    <row r="187" spans="1:65" s="2" customFormat="1" ht="24.15" customHeight="1">
      <c r="A187" s="29"/>
      <c r="B187" s="148"/>
      <c r="C187" s="149" t="s">
        <v>651</v>
      </c>
      <c r="D187" s="149" t="s">
        <v>133</v>
      </c>
      <c r="E187" s="150" t="s">
        <v>1098</v>
      </c>
      <c r="F187" s="151" t="s">
        <v>1099</v>
      </c>
      <c r="G187" s="152" t="s">
        <v>149</v>
      </c>
      <c r="H187" s="153">
        <v>10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4.0299999999999997E-3</v>
      </c>
      <c r="R187" s="158">
        <f t="shared" si="32"/>
        <v>4.0299999999999996E-2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86</v>
      </c>
      <c r="AY187" s="14" t="s">
        <v>129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86</v>
      </c>
      <c r="BK187" s="161">
        <f t="shared" si="39"/>
        <v>0</v>
      </c>
      <c r="BL187" s="14" t="s">
        <v>167</v>
      </c>
      <c r="BM187" s="160" t="s">
        <v>1100</v>
      </c>
    </row>
    <row r="188" spans="1:65" s="2" customFormat="1" ht="37.799999999999997" customHeight="1">
      <c r="A188" s="29"/>
      <c r="B188" s="148"/>
      <c r="C188" s="149" t="s">
        <v>1101</v>
      </c>
      <c r="D188" s="149" t="s">
        <v>133</v>
      </c>
      <c r="E188" s="150" t="s">
        <v>1102</v>
      </c>
      <c r="F188" s="151" t="s">
        <v>1103</v>
      </c>
      <c r="G188" s="152" t="s">
        <v>166</v>
      </c>
      <c r="H188" s="153">
        <v>48.6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2.1499999999999999E-4</v>
      </c>
      <c r="R188" s="158">
        <f t="shared" si="32"/>
        <v>1.0449E-2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167</v>
      </c>
      <c r="AT188" s="160" t="s">
        <v>133</v>
      </c>
      <c r="AU188" s="160" t="s">
        <v>86</v>
      </c>
      <c r="AY188" s="14" t="s">
        <v>129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86</v>
      </c>
      <c r="BK188" s="161">
        <f t="shared" si="39"/>
        <v>0</v>
      </c>
      <c r="BL188" s="14" t="s">
        <v>167</v>
      </c>
      <c r="BM188" s="160" t="s">
        <v>1104</v>
      </c>
    </row>
    <row r="189" spans="1:65" s="2" customFormat="1" ht="37.799999999999997" customHeight="1">
      <c r="A189" s="29"/>
      <c r="B189" s="148"/>
      <c r="C189" s="149" t="s">
        <v>1105</v>
      </c>
      <c r="D189" s="149" t="s">
        <v>133</v>
      </c>
      <c r="E189" s="150" t="s">
        <v>1106</v>
      </c>
      <c r="F189" s="151" t="s">
        <v>1107</v>
      </c>
      <c r="G189" s="152" t="s">
        <v>166</v>
      </c>
      <c r="H189" s="153">
        <v>7.5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31"/>
        <v>0</v>
      </c>
      <c r="Q189" s="158">
        <v>3.8860000000000001E-4</v>
      </c>
      <c r="R189" s="158">
        <f t="shared" si="32"/>
        <v>2.9145E-3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86</v>
      </c>
      <c r="BK189" s="161">
        <f t="shared" si="39"/>
        <v>0</v>
      </c>
      <c r="BL189" s="14" t="s">
        <v>167</v>
      </c>
      <c r="BM189" s="160" t="s">
        <v>1108</v>
      </c>
    </row>
    <row r="190" spans="1:65" s="2" customFormat="1" ht="37.799999999999997" customHeight="1">
      <c r="A190" s="29"/>
      <c r="B190" s="148"/>
      <c r="C190" s="149" t="s">
        <v>477</v>
      </c>
      <c r="D190" s="149" t="s">
        <v>133</v>
      </c>
      <c r="E190" s="150" t="s">
        <v>1109</v>
      </c>
      <c r="F190" s="151" t="s">
        <v>1110</v>
      </c>
      <c r="G190" s="152" t="s">
        <v>166</v>
      </c>
      <c r="H190" s="153">
        <v>9.3000000000000007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5.1188000000000004E-4</v>
      </c>
      <c r="R190" s="158">
        <f t="shared" si="32"/>
        <v>4.7604840000000006E-3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86</v>
      </c>
      <c r="BK190" s="161">
        <f t="shared" si="39"/>
        <v>0</v>
      </c>
      <c r="BL190" s="14" t="s">
        <v>167</v>
      </c>
      <c r="BM190" s="160" t="s">
        <v>1111</v>
      </c>
    </row>
    <row r="191" spans="1:65" s="2" customFormat="1" ht="16.5" customHeight="1">
      <c r="A191" s="29"/>
      <c r="B191" s="148"/>
      <c r="C191" s="149" t="s">
        <v>1112</v>
      </c>
      <c r="D191" s="149" t="s">
        <v>133</v>
      </c>
      <c r="E191" s="150" t="s">
        <v>1113</v>
      </c>
      <c r="F191" s="151" t="s">
        <v>1114</v>
      </c>
      <c r="G191" s="152" t="s">
        <v>149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471</v>
      </c>
      <c r="AT191" s="160" t="s">
        <v>133</v>
      </c>
      <c r="AU191" s="160" t="s">
        <v>86</v>
      </c>
      <c r="AY191" s="14" t="s">
        <v>129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86</v>
      </c>
      <c r="BK191" s="161">
        <f t="shared" si="39"/>
        <v>0</v>
      </c>
      <c r="BL191" s="14" t="s">
        <v>471</v>
      </c>
      <c r="BM191" s="160" t="s">
        <v>1115</v>
      </c>
    </row>
    <row r="192" spans="1:65" s="2" customFormat="1" ht="24.15" customHeight="1">
      <c r="A192" s="29"/>
      <c r="B192" s="148"/>
      <c r="C192" s="149" t="s">
        <v>615</v>
      </c>
      <c r="D192" s="149" t="s">
        <v>133</v>
      </c>
      <c r="E192" s="150" t="s">
        <v>1116</v>
      </c>
      <c r="F192" s="151" t="s">
        <v>1117</v>
      </c>
      <c r="G192" s="152" t="s">
        <v>149</v>
      </c>
      <c r="H192" s="153">
        <v>6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4.0000000000000003E-5</v>
      </c>
      <c r="R192" s="158">
        <f t="shared" si="32"/>
        <v>2.4000000000000003E-4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86</v>
      </c>
      <c r="BK192" s="161">
        <f t="shared" si="39"/>
        <v>0</v>
      </c>
      <c r="BL192" s="14" t="s">
        <v>167</v>
      </c>
      <c r="BM192" s="160" t="s">
        <v>1118</v>
      </c>
    </row>
    <row r="193" spans="1:65" s="2" customFormat="1" ht="16.5" customHeight="1">
      <c r="A193" s="29"/>
      <c r="B193" s="148"/>
      <c r="C193" s="162" t="s">
        <v>619</v>
      </c>
      <c r="D193" s="162" t="s">
        <v>170</v>
      </c>
      <c r="E193" s="163" t="s">
        <v>1119</v>
      </c>
      <c r="F193" s="164" t="s">
        <v>1120</v>
      </c>
      <c r="G193" s="165" t="s">
        <v>149</v>
      </c>
      <c r="H193" s="166">
        <v>6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31"/>
        <v>0</v>
      </c>
      <c r="Q193" s="158">
        <v>1E-4</v>
      </c>
      <c r="R193" s="158">
        <f t="shared" si="32"/>
        <v>6.0000000000000006E-4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86</v>
      </c>
      <c r="BK193" s="161">
        <f t="shared" si="39"/>
        <v>0</v>
      </c>
      <c r="BL193" s="14" t="s">
        <v>167</v>
      </c>
      <c r="BM193" s="160" t="s">
        <v>1121</v>
      </c>
    </row>
    <row r="194" spans="1:65" s="2" customFormat="1" ht="24.15" customHeight="1">
      <c r="A194" s="29"/>
      <c r="B194" s="148"/>
      <c r="C194" s="149" t="s">
        <v>1122</v>
      </c>
      <c r="D194" s="149" t="s">
        <v>133</v>
      </c>
      <c r="E194" s="150" t="s">
        <v>1123</v>
      </c>
      <c r="F194" s="151" t="s">
        <v>1124</v>
      </c>
      <c r="G194" s="152" t="s">
        <v>149</v>
      </c>
      <c r="H194" s="153">
        <v>1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6.0000000000000002E-5</v>
      </c>
      <c r="R194" s="158">
        <f t="shared" si="32"/>
        <v>6.0000000000000002E-5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167</v>
      </c>
      <c r="AT194" s="160" t="s">
        <v>133</v>
      </c>
      <c r="AU194" s="160" t="s">
        <v>86</v>
      </c>
      <c r="AY194" s="14" t="s">
        <v>129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86</v>
      </c>
      <c r="BK194" s="161">
        <f t="shared" si="39"/>
        <v>0</v>
      </c>
      <c r="BL194" s="14" t="s">
        <v>167</v>
      </c>
      <c r="BM194" s="160" t="s">
        <v>1125</v>
      </c>
    </row>
    <row r="195" spans="1:65" s="2" customFormat="1" ht="24.15" customHeight="1">
      <c r="A195" s="29"/>
      <c r="B195" s="148"/>
      <c r="C195" s="162" t="s">
        <v>1126</v>
      </c>
      <c r="D195" s="162" t="s">
        <v>170</v>
      </c>
      <c r="E195" s="163" t="s">
        <v>1127</v>
      </c>
      <c r="F195" s="164" t="s">
        <v>1128</v>
      </c>
      <c r="G195" s="165" t="s">
        <v>149</v>
      </c>
      <c r="H195" s="166">
        <v>1</v>
      </c>
      <c r="I195" s="166"/>
      <c r="J195" s="167">
        <f t="shared" si="3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31"/>
        <v>0</v>
      </c>
      <c r="Q195" s="158">
        <v>9.3000000000000005E-4</v>
      </c>
      <c r="R195" s="158">
        <f t="shared" si="32"/>
        <v>9.3000000000000005E-4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173</v>
      </c>
      <c r="AT195" s="160" t="s">
        <v>170</v>
      </c>
      <c r="AU195" s="160" t="s">
        <v>86</v>
      </c>
      <c r="AY195" s="14" t="s">
        <v>129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86</v>
      </c>
      <c r="BK195" s="161">
        <f t="shared" si="39"/>
        <v>0</v>
      </c>
      <c r="BL195" s="14" t="s">
        <v>167</v>
      </c>
      <c r="BM195" s="160" t="s">
        <v>1129</v>
      </c>
    </row>
    <row r="196" spans="1:65" s="2" customFormat="1" ht="21.75" customHeight="1">
      <c r="A196" s="29"/>
      <c r="B196" s="148"/>
      <c r="C196" s="149" t="s">
        <v>1130</v>
      </c>
      <c r="D196" s="149" t="s">
        <v>133</v>
      </c>
      <c r="E196" s="150" t="s">
        <v>1131</v>
      </c>
      <c r="F196" s="151" t="s">
        <v>1132</v>
      </c>
      <c r="G196" s="152" t="s">
        <v>149</v>
      </c>
      <c r="H196" s="153">
        <v>3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2.0000000000000002E-5</v>
      </c>
      <c r="R196" s="158">
        <f t="shared" si="32"/>
        <v>6.0000000000000008E-5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86</v>
      </c>
      <c r="AY196" s="14" t="s">
        <v>129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86</v>
      </c>
      <c r="BK196" s="161">
        <f t="shared" si="39"/>
        <v>0</v>
      </c>
      <c r="BL196" s="14" t="s">
        <v>167</v>
      </c>
      <c r="BM196" s="160" t="s">
        <v>1133</v>
      </c>
    </row>
    <row r="197" spans="1:65" s="2" customFormat="1" ht="16.5" customHeight="1">
      <c r="A197" s="29"/>
      <c r="B197" s="148"/>
      <c r="C197" s="162" t="s">
        <v>1134</v>
      </c>
      <c r="D197" s="162" t="s">
        <v>170</v>
      </c>
      <c r="E197" s="163" t="s">
        <v>1135</v>
      </c>
      <c r="F197" s="164" t="s">
        <v>1136</v>
      </c>
      <c r="G197" s="165" t="s">
        <v>149</v>
      </c>
      <c r="H197" s="166">
        <v>3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31"/>
        <v>0</v>
      </c>
      <c r="Q197" s="158">
        <v>6.9999999999999994E-5</v>
      </c>
      <c r="R197" s="158">
        <f t="shared" si="32"/>
        <v>2.0999999999999998E-4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86</v>
      </c>
      <c r="AY197" s="14" t="s">
        <v>129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86</v>
      </c>
      <c r="BK197" s="161">
        <f t="shared" si="39"/>
        <v>0</v>
      </c>
      <c r="BL197" s="14" t="s">
        <v>167</v>
      </c>
      <c r="BM197" s="160" t="s">
        <v>1137</v>
      </c>
    </row>
    <row r="198" spans="1:65" s="2" customFormat="1" ht="24.15" customHeight="1">
      <c r="A198" s="29"/>
      <c r="B198" s="148"/>
      <c r="C198" s="149" t="s">
        <v>607</v>
      </c>
      <c r="D198" s="149" t="s">
        <v>133</v>
      </c>
      <c r="E198" s="150" t="s">
        <v>1138</v>
      </c>
      <c r="F198" s="151" t="s">
        <v>1139</v>
      </c>
      <c r="G198" s="152" t="s">
        <v>149</v>
      </c>
      <c r="H198" s="153">
        <v>3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4.0000000000000003E-5</v>
      </c>
      <c r="R198" s="158">
        <f t="shared" si="32"/>
        <v>1.2000000000000002E-4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167</v>
      </c>
      <c r="AT198" s="160" t="s">
        <v>133</v>
      </c>
      <c r="AU198" s="160" t="s">
        <v>86</v>
      </c>
      <c r="AY198" s="14" t="s">
        <v>129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86</v>
      </c>
      <c r="BK198" s="161">
        <f t="shared" si="39"/>
        <v>0</v>
      </c>
      <c r="BL198" s="14" t="s">
        <v>167</v>
      </c>
      <c r="BM198" s="160" t="s">
        <v>1140</v>
      </c>
    </row>
    <row r="199" spans="1:65" s="2" customFormat="1" ht="24.15" customHeight="1">
      <c r="A199" s="29"/>
      <c r="B199" s="148"/>
      <c r="C199" s="162" t="s">
        <v>611</v>
      </c>
      <c r="D199" s="162" t="s">
        <v>170</v>
      </c>
      <c r="E199" s="163" t="s">
        <v>1141</v>
      </c>
      <c r="F199" s="164" t="s">
        <v>1142</v>
      </c>
      <c r="G199" s="165" t="s">
        <v>149</v>
      </c>
      <c r="H199" s="166">
        <v>3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1.6500000000000001E-2</v>
      </c>
      <c r="R199" s="158">
        <f t="shared" si="32"/>
        <v>4.9500000000000002E-2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86</v>
      </c>
      <c r="AY199" s="14" t="s">
        <v>129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86</v>
      </c>
      <c r="BK199" s="161">
        <f t="shared" si="39"/>
        <v>0</v>
      </c>
      <c r="BL199" s="14" t="s">
        <v>167</v>
      </c>
      <c r="BM199" s="160" t="s">
        <v>1143</v>
      </c>
    </row>
    <row r="200" spans="1:65" s="2" customFormat="1" ht="16.5" customHeight="1">
      <c r="A200" s="29"/>
      <c r="B200" s="148"/>
      <c r="C200" s="149" t="s">
        <v>623</v>
      </c>
      <c r="D200" s="149" t="s">
        <v>133</v>
      </c>
      <c r="E200" s="150" t="s">
        <v>1144</v>
      </c>
      <c r="F200" s="151" t="s">
        <v>1145</v>
      </c>
      <c r="G200" s="152" t="s">
        <v>149</v>
      </c>
      <c r="H200" s="153">
        <v>3</v>
      </c>
      <c r="I200" s="153"/>
      <c r="J200" s="154">
        <f t="shared" si="3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31"/>
        <v>0</v>
      </c>
      <c r="Q200" s="158">
        <v>4.0000000000000003E-5</v>
      </c>
      <c r="R200" s="158">
        <f t="shared" si="32"/>
        <v>1.2000000000000002E-4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86</v>
      </c>
      <c r="AY200" s="14" t="s">
        <v>129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86</v>
      </c>
      <c r="BK200" s="161">
        <f t="shared" si="39"/>
        <v>0</v>
      </c>
      <c r="BL200" s="14" t="s">
        <v>167</v>
      </c>
      <c r="BM200" s="160" t="s">
        <v>1146</v>
      </c>
    </row>
    <row r="201" spans="1:65" s="2" customFormat="1" ht="24.15" customHeight="1">
      <c r="A201" s="29"/>
      <c r="B201" s="148"/>
      <c r="C201" s="162" t="s">
        <v>627</v>
      </c>
      <c r="D201" s="162" t="s">
        <v>170</v>
      </c>
      <c r="E201" s="163" t="s">
        <v>1147</v>
      </c>
      <c r="F201" s="164" t="s">
        <v>1148</v>
      </c>
      <c r="G201" s="165" t="s">
        <v>149</v>
      </c>
      <c r="H201" s="166">
        <v>3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31"/>
        <v>0</v>
      </c>
      <c r="Q201" s="158">
        <v>6.7000000000000002E-4</v>
      </c>
      <c r="R201" s="158">
        <f t="shared" si="32"/>
        <v>2.0100000000000001E-3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86</v>
      </c>
      <c r="BK201" s="161">
        <f t="shared" si="39"/>
        <v>0</v>
      </c>
      <c r="BL201" s="14" t="s">
        <v>167</v>
      </c>
      <c r="BM201" s="160" t="s">
        <v>1149</v>
      </c>
    </row>
    <row r="202" spans="1:65" s="2" customFormat="1" ht="16.5" customHeight="1">
      <c r="A202" s="29"/>
      <c r="B202" s="148"/>
      <c r="C202" s="149" t="s">
        <v>155</v>
      </c>
      <c r="D202" s="149" t="s">
        <v>133</v>
      </c>
      <c r="E202" s="150" t="s">
        <v>1150</v>
      </c>
      <c r="F202" s="151" t="s">
        <v>1151</v>
      </c>
      <c r="G202" s="152" t="s">
        <v>149</v>
      </c>
      <c r="H202" s="153">
        <v>1</v>
      </c>
      <c r="I202" s="153"/>
      <c r="J202" s="154">
        <f t="shared" si="3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31"/>
        <v>0</v>
      </c>
      <c r="Q202" s="158">
        <v>6.0000000000000002E-5</v>
      </c>
      <c r="R202" s="158">
        <f t="shared" si="32"/>
        <v>6.0000000000000002E-5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86</v>
      </c>
      <c r="BK202" s="161">
        <f t="shared" si="39"/>
        <v>0</v>
      </c>
      <c r="BL202" s="14" t="s">
        <v>167</v>
      </c>
      <c r="BM202" s="160" t="s">
        <v>1152</v>
      </c>
    </row>
    <row r="203" spans="1:65" s="2" customFormat="1" ht="16.5" customHeight="1">
      <c r="A203" s="29"/>
      <c r="B203" s="148"/>
      <c r="C203" s="162" t="s">
        <v>467</v>
      </c>
      <c r="D203" s="162" t="s">
        <v>170</v>
      </c>
      <c r="E203" s="163" t="s">
        <v>1153</v>
      </c>
      <c r="F203" s="164" t="s">
        <v>1154</v>
      </c>
      <c r="G203" s="165" t="s">
        <v>149</v>
      </c>
      <c r="H203" s="166">
        <v>1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2E-3</v>
      </c>
      <c r="R203" s="158">
        <f t="shared" si="32"/>
        <v>2E-3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173</v>
      </c>
      <c r="AT203" s="160" t="s">
        <v>170</v>
      </c>
      <c r="AU203" s="160" t="s">
        <v>86</v>
      </c>
      <c r="AY203" s="14" t="s">
        <v>129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86</v>
      </c>
      <c r="BK203" s="161">
        <f t="shared" si="39"/>
        <v>0</v>
      </c>
      <c r="BL203" s="14" t="s">
        <v>167</v>
      </c>
      <c r="BM203" s="160" t="s">
        <v>1155</v>
      </c>
    </row>
    <row r="204" spans="1:65" s="2" customFormat="1" ht="24.15" customHeight="1">
      <c r="A204" s="29"/>
      <c r="B204" s="148"/>
      <c r="C204" s="149" t="s">
        <v>1156</v>
      </c>
      <c r="D204" s="149" t="s">
        <v>133</v>
      </c>
      <c r="E204" s="150" t="s">
        <v>1157</v>
      </c>
      <c r="F204" s="151" t="s">
        <v>1158</v>
      </c>
      <c r="G204" s="152" t="s">
        <v>194</v>
      </c>
      <c r="H204" s="153"/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133</v>
      </c>
      <c r="AU204" s="160" t="s">
        <v>86</v>
      </c>
      <c r="AY204" s="14" t="s">
        <v>129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86</v>
      </c>
      <c r="BK204" s="161">
        <f t="shared" si="39"/>
        <v>0</v>
      </c>
      <c r="BL204" s="14" t="s">
        <v>167</v>
      </c>
      <c r="BM204" s="160" t="s">
        <v>1159</v>
      </c>
    </row>
    <row r="205" spans="1:65" s="2" customFormat="1" ht="24.15" customHeight="1">
      <c r="A205" s="29"/>
      <c r="B205" s="148"/>
      <c r="C205" s="149" t="s">
        <v>1160</v>
      </c>
      <c r="D205" s="149" t="s">
        <v>133</v>
      </c>
      <c r="E205" s="150" t="s">
        <v>1161</v>
      </c>
      <c r="F205" s="151" t="s">
        <v>1162</v>
      </c>
      <c r="G205" s="152" t="s">
        <v>149</v>
      </c>
      <c r="H205" s="153">
        <v>20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1.2852E-4</v>
      </c>
      <c r="R205" s="158">
        <f t="shared" si="32"/>
        <v>2.5704E-3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86</v>
      </c>
      <c r="AY205" s="14" t="s">
        <v>129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86</v>
      </c>
      <c r="BK205" s="161">
        <f t="shared" si="39"/>
        <v>0</v>
      </c>
      <c r="BL205" s="14" t="s">
        <v>167</v>
      </c>
      <c r="BM205" s="160" t="s">
        <v>1163</v>
      </c>
    </row>
    <row r="206" spans="1:65" s="2" customFormat="1" ht="24.15" customHeight="1">
      <c r="A206" s="29"/>
      <c r="B206" s="148"/>
      <c r="C206" s="162" t="s">
        <v>1164</v>
      </c>
      <c r="D206" s="162" t="s">
        <v>170</v>
      </c>
      <c r="E206" s="163" t="s">
        <v>1165</v>
      </c>
      <c r="F206" s="164" t="s">
        <v>1166</v>
      </c>
      <c r="G206" s="165" t="s">
        <v>149</v>
      </c>
      <c r="H206" s="166">
        <v>20</v>
      </c>
      <c r="I206" s="166"/>
      <c r="J206" s="167">
        <f t="shared" si="30"/>
        <v>0</v>
      </c>
      <c r="K206" s="168"/>
      <c r="L206" s="169"/>
      <c r="M206" s="170" t="s">
        <v>1</v>
      </c>
      <c r="N206" s="171" t="s">
        <v>40</v>
      </c>
      <c r="O206" s="58"/>
      <c r="P206" s="158">
        <f t="shared" si="31"/>
        <v>0</v>
      </c>
      <c r="Q206" s="158">
        <v>1.2999999999999999E-4</v>
      </c>
      <c r="R206" s="158">
        <f t="shared" si="32"/>
        <v>2.5999999999999999E-3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173</v>
      </c>
      <c r="AT206" s="160" t="s">
        <v>170</v>
      </c>
      <c r="AU206" s="160" t="s">
        <v>86</v>
      </c>
      <c r="AY206" s="14" t="s">
        <v>129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86</v>
      </c>
      <c r="BK206" s="161">
        <f t="shared" si="39"/>
        <v>0</v>
      </c>
      <c r="BL206" s="14" t="s">
        <v>167</v>
      </c>
      <c r="BM206" s="160" t="s">
        <v>1167</v>
      </c>
    </row>
    <row r="207" spans="1:65" s="2" customFormat="1" ht="24.15" customHeight="1">
      <c r="A207" s="29"/>
      <c r="B207" s="148"/>
      <c r="C207" s="149" t="s">
        <v>1168</v>
      </c>
      <c r="D207" s="149" t="s">
        <v>133</v>
      </c>
      <c r="E207" s="150" t="s">
        <v>1169</v>
      </c>
      <c r="F207" s="151" t="s">
        <v>1170</v>
      </c>
      <c r="G207" s="152" t="s">
        <v>299</v>
      </c>
      <c r="H207" s="153">
        <v>2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31"/>
        <v>0</v>
      </c>
      <c r="Q207" s="158">
        <v>2.5999999999999998E-4</v>
      </c>
      <c r="R207" s="158">
        <f t="shared" si="32"/>
        <v>5.1999999999999995E-4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133</v>
      </c>
      <c r="AU207" s="160" t="s">
        <v>86</v>
      </c>
      <c r="AY207" s="14" t="s">
        <v>129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86</v>
      </c>
      <c r="BK207" s="161">
        <f t="shared" si="39"/>
        <v>0</v>
      </c>
      <c r="BL207" s="14" t="s">
        <v>167</v>
      </c>
      <c r="BM207" s="160" t="s">
        <v>1171</v>
      </c>
    </row>
    <row r="208" spans="1:65" s="2" customFormat="1" ht="44.25" customHeight="1">
      <c r="A208" s="29"/>
      <c r="B208" s="148"/>
      <c r="C208" s="162" t="s">
        <v>202</v>
      </c>
      <c r="D208" s="162" t="s">
        <v>170</v>
      </c>
      <c r="E208" s="163" t="s">
        <v>1172</v>
      </c>
      <c r="F208" s="164" t="s">
        <v>1173</v>
      </c>
      <c r="G208" s="165" t="s">
        <v>149</v>
      </c>
      <c r="H208" s="166">
        <v>2</v>
      </c>
      <c r="I208" s="166"/>
      <c r="J208" s="167">
        <f t="shared" si="30"/>
        <v>0</v>
      </c>
      <c r="K208" s="168"/>
      <c r="L208" s="169"/>
      <c r="M208" s="170" t="s">
        <v>1</v>
      </c>
      <c r="N208" s="171" t="s">
        <v>40</v>
      </c>
      <c r="O208" s="58"/>
      <c r="P208" s="158">
        <f t="shared" si="31"/>
        <v>0</v>
      </c>
      <c r="Q208" s="158">
        <v>2.0500000000000001E-2</v>
      </c>
      <c r="R208" s="158">
        <f t="shared" si="32"/>
        <v>4.1000000000000002E-2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173</v>
      </c>
      <c r="AT208" s="160" t="s">
        <v>170</v>
      </c>
      <c r="AU208" s="160" t="s">
        <v>86</v>
      </c>
      <c r="AY208" s="14" t="s">
        <v>129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86</v>
      </c>
      <c r="BK208" s="161">
        <f t="shared" si="39"/>
        <v>0</v>
      </c>
      <c r="BL208" s="14" t="s">
        <v>167</v>
      </c>
      <c r="BM208" s="160" t="s">
        <v>1174</v>
      </c>
    </row>
    <row r="209" spans="1:65" s="2" customFormat="1" ht="16.5" customHeight="1">
      <c r="A209" s="29"/>
      <c r="B209" s="148"/>
      <c r="C209" s="149" t="s">
        <v>282</v>
      </c>
      <c r="D209" s="149" t="s">
        <v>133</v>
      </c>
      <c r="E209" s="150" t="s">
        <v>1175</v>
      </c>
      <c r="F209" s="151" t="s">
        <v>1176</v>
      </c>
      <c r="G209" s="152" t="s">
        <v>166</v>
      </c>
      <c r="H209" s="153">
        <v>118.4</v>
      </c>
      <c r="I209" s="153"/>
      <c r="J209" s="154">
        <f t="shared" si="3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167</v>
      </c>
      <c r="AT209" s="160" t="s">
        <v>133</v>
      </c>
      <c r="AU209" s="160" t="s">
        <v>86</v>
      </c>
      <c r="AY209" s="14" t="s">
        <v>129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86</v>
      </c>
      <c r="BK209" s="161">
        <f t="shared" si="39"/>
        <v>0</v>
      </c>
      <c r="BL209" s="14" t="s">
        <v>167</v>
      </c>
      <c r="BM209" s="160" t="s">
        <v>285</v>
      </c>
    </row>
    <row r="210" spans="1:65" s="2" customFormat="1" ht="24.15" customHeight="1">
      <c r="A210" s="29"/>
      <c r="B210" s="148"/>
      <c r="C210" s="149" t="s">
        <v>1177</v>
      </c>
      <c r="D210" s="149" t="s">
        <v>133</v>
      </c>
      <c r="E210" s="150" t="s">
        <v>1178</v>
      </c>
      <c r="F210" s="151" t="s">
        <v>1179</v>
      </c>
      <c r="G210" s="152" t="s">
        <v>166</v>
      </c>
      <c r="H210" s="153">
        <v>118.4</v>
      </c>
      <c r="I210" s="153"/>
      <c r="J210" s="154">
        <f t="shared" si="3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31"/>
        <v>0</v>
      </c>
      <c r="Q210" s="158">
        <v>1.0000000000000001E-5</v>
      </c>
      <c r="R210" s="158">
        <f t="shared" si="32"/>
        <v>1.1840000000000002E-3</v>
      </c>
      <c r="S210" s="158">
        <v>0</v>
      </c>
      <c r="T210" s="159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4" t="s">
        <v>86</v>
      </c>
      <c r="BK210" s="161">
        <f t="shared" si="39"/>
        <v>0</v>
      </c>
      <c r="BL210" s="14" t="s">
        <v>167</v>
      </c>
      <c r="BM210" s="160" t="s">
        <v>1180</v>
      </c>
    </row>
    <row r="211" spans="1:65" s="2" customFormat="1" ht="24.15" customHeight="1">
      <c r="A211" s="29"/>
      <c r="B211" s="148"/>
      <c r="C211" s="149" t="s">
        <v>1181</v>
      </c>
      <c r="D211" s="149" t="s">
        <v>133</v>
      </c>
      <c r="E211" s="150" t="s">
        <v>1182</v>
      </c>
      <c r="F211" s="151" t="s">
        <v>1183</v>
      </c>
      <c r="G211" s="152" t="s">
        <v>194</v>
      </c>
      <c r="H211" s="153"/>
      <c r="I211" s="153"/>
      <c r="J211" s="154">
        <f t="shared" si="3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31"/>
        <v>0</v>
      </c>
      <c r="Q211" s="158">
        <v>0</v>
      </c>
      <c r="R211" s="158">
        <f t="shared" si="32"/>
        <v>0</v>
      </c>
      <c r="S211" s="158">
        <v>0</v>
      </c>
      <c r="T211" s="159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4" t="s">
        <v>86</v>
      </c>
      <c r="BK211" s="161">
        <f t="shared" si="39"/>
        <v>0</v>
      </c>
      <c r="BL211" s="14" t="s">
        <v>167</v>
      </c>
      <c r="BM211" s="160" t="s">
        <v>1184</v>
      </c>
    </row>
    <row r="212" spans="1:65" s="2" customFormat="1" ht="24.15" customHeight="1">
      <c r="A212" s="29"/>
      <c r="B212" s="148"/>
      <c r="C212" s="149" t="s">
        <v>1185</v>
      </c>
      <c r="D212" s="149" t="s">
        <v>133</v>
      </c>
      <c r="E212" s="150" t="s">
        <v>1186</v>
      </c>
      <c r="F212" s="151" t="s">
        <v>1187</v>
      </c>
      <c r="G212" s="152" t="s">
        <v>194</v>
      </c>
      <c r="H212" s="153"/>
      <c r="I212" s="153"/>
      <c r="J212" s="154">
        <f t="shared" si="3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31"/>
        <v>0</v>
      </c>
      <c r="Q212" s="158">
        <v>0</v>
      </c>
      <c r="R212" s="158">
        <f t="shared" si="32"/>
        <v>0</v>
      </c>
      <c r="S212" s="158">
        <v>0</v>
      </c>
      <c r="T212" s="159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4" t="s">
        <v>86</v>
      </c>
      <c r="BK212" s="161">
        <f t="shared" si="39"/>
        <v>0</v>
      </c>
      <c r="BL212" s="14" t="s">
        <v>167</v>
      </c>
      <c r="BM212" s="160" t="s">
        <v>1188</v>
      </c>
    </row>
    <row r="213" spans="1:65" s="12" customFormat="1" ht="22.8" customHeight="1">
      <c r="B213" s="136"/>
      <c r="D213" s="137" t="s">
        <v>73</v>
      </c>
      <c r="E213" s="146" t="s">
        <v>1189</v>
      </c>
      <c r="F213" s="146" t="s">
        <v>1190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SUM(P214:P237)</f>
        <v>0</v>
      </c>
      <c r="Q213" s="141"/>
      <c r="R213" s="142">
        <f>SUM(R214:R237)</f>
        <v>0.27504000000000006</v>
      </c>
      <c r="S213" s="141"/>
      <c r="T213" s="143">
        <f>SUM(T214:T237)</f>
        <v>0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SUM(BK214:BK237)</f>
        <v>0</v>
      </c>
    </row>
    <row r="214" spans="1:65" s="2" customFormat="1" ht="24.15" customHeight="1">
      <c r="A214" s="29"/>
      <c r="B214" s="148"/>
      <c r="C214" s="149" t="s">
        <v>1191</v>
      </c>
      <c r="D214" s="149" t="s">
        <v>133</v>
      </c>
      <c r="E214" s="150" t="s">
        <v>1192</v>
      </c>
      <c r="F214" s="151" t="s">
        <v>1193</v>
      </c>
      <c r="G214" s="152" t="s">
        <v>149</v>
      </c>
      <c r="H214" s="153">
        <v>4</v>
      </c>
      <c r="I214" s="153"/>
      <c r="J214" s="154">
        <f t="shared" ref="J214:J237" si="4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37" si="41">O214*H214</f>
        <v>0</v>
      </c>
      <c r="Q214" s="158">
        <v>1.7000000000000001E-4</v>
      </c>
      <c r="R214" s="158">
        <f t="shared" ref="R214:R237" si="42">Q214*H214</f>
        <v>6.8000000000000005E-4</v>
      </c>
      <c r="S214" s="158">
        <v>0</v>
      </c>
      <c r="T214" s="159">
        <f t="shared" ref="T214:T237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37" si="44">IF(N214="základná",J214,0)</f>
        <v>0</v>
      </c>
      <c r="BF214" s="161">
        <f t="shared" ref="BF214:BF237" si="45">IF(N214="znížená",J214,0)</f>
        <v>0</v>
      </c>
      <c r="BG214" s="161">
        <f t="shared" ref="BG214:BG237" si="46">IF(N214="zákl. prenesená",J214,0)</f>
        <v>0</v>
      </c>
      <c r="BH214" s="161">
        <f t="shared" ref="BH214:BH237" si="47">IF(N214="zníž. prenesená",J214,0)</f>
        <v>0</v>
      </c>
      <c r="BI214" s="161">
        <f t="shared" ref="BI214:BI237" si="48">IF(N214="nulová",J214,0)</f>
        <v>0</v>
      </c>
      <c r="BJ214" s="14" t="s">
        <v>86</v>
      </c>
      <c r="BK214" s="161">
        <f t="shared" ref="BK214:BK237" si="49">ROUND(I214*H214,2)</f>
        <v>0</v>
      </c>
      <c r="BL214" s="14" t="s">
        <v>167</v>
      </c>
      <c r="BM214" s="160" t="s">
        <v>1194</v>
      </c>
    </row>
    <row r="215" spans="1:65" s="2" customFormat="1" ht="24.15" customHeight="1">
      <c r="A215" s="29"/>
      <c r="B215" s="148"/>
      <c r="C215" s="162" t="s">
        <v>1195</v>
      </c>
      <c r="D215" s="162" t="s">
        <v>170</v>
      </c>
      <c r="E215" s="163" t="s">
        <v>1196</v>
      </c>
      <c r="F215" s="164" t="s">
        <v>1197</v>
      </c>
      <c r="G215" s="165" t="s">
        <v>149</v>
      </c>
      <c r="H215" s="166">
        <v>4</v>
      </c>
      <c r="I215" s="166"/>
      <c r="J215" s="167">
        <f t="shared" si="40"/>
        <v>0</v>
      </c>
      <c r="K215" s="168"/>
      <c r="L215" s="169"/>
      <c r="M215" s="170" t="s">
        <v>1</v>
      </c>
      <c r="N215" s="171" t="s">
        <v>40</v>
      </c>
      <c r="O215" s="58"/>
      <c r="P215" s="158">
        <f t="shared" si="41"/>
        <v>0</v>
      </c>
      <c r="Q215" s="158">
        <v>1.6E-2</v>
      </c>
      <c r="R215" s="158">
        <f t="shared" si="42"/>
        <v>6.4000000000000001E-2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173</v>
      </c>
      <c r="AT215" s="160" t="s">
        <v>170</v>
      </c>
      <c r="AU215" s="160" t="s">
        <v>86</v>
      </c>
      <c r="AY215" s="14" t="s">
        <v>129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86</v>
      </c>
      <c r="BK215" s="161">
        <f t="shared" si="49"/>
        <v>0</v>
      </c>
      <c r="BL215" s="14" t="s">
        <v>167</v>
      </c>
      <c r="BM215" s="160" t="s">
        <v>1198</v>
      </c>
    </row>
    <row r="216" spans="1:65" s="2" customFormat="1" ht="21.75" customHeight="1">
      <c r="A216" s="29"/>
      <c r="B216" s="148"/>
      <c r="C216" s="149" t="s">
        <v>1199</v>
      </c>
      <c r="D216" s="149" t="s">
        <v>133</v>
      </c>
      <c r="E216" s="150" t="s">
        <v>1200</v>
      </c>
      <c r="F216" s="151" t="s">
        <v>1201</v>
      </c>
      <c r="G216" s="152" t="s">
        <v>299</v>
      </c>
      <c r="H216" s="153">
        <v>2</v>
      </c>
      <c r="I216" s="153"/>
      <c r="J216" s="154">
        <f t="shared" si="4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41"/>
        <v>0</v>
      </c>
      <c r="Q216" s="158">
        <v>2.9999999999999997E-4</v>
      </c>
      <c r="R216" s="158">
        <f t="shared" si="42"/>
        <v>5.9999999999999995E-4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86</v>
      </c>
      <c r="BK216" s="161">
        <f t="shared" si="49"/>
        <v>0</v>
      </c>
      <c r="BL216" s="14" t="s">
        <v>167</v>
      </c>
      <c r="BM216" s="160" t="s">
        <v>1202</v>
      </c>
    </row>
    <row r="217" spans="1:65" s="2" customFormat="1" ht="16.5" customHeight="1">
      <c r="A217" s="29"/>
      <c r="B217" s="148"/>
      <c r="C217" s="162" t="s">
        <v>1203</v>
      </c>
      <c r="D217" s="162" t="s">
        <v>170</v>
      </c>
      <c r="E217" s="163" t="s">
        <v>1204</v>
      </c>
      <c r="F217" s="164" t="s">
        <v>1205</v>
      </c>
      <c r="G217" s="165" t="s">
        <v>149</v>
      </c>
      <c r="H217" s="166">
        <v>2</v>
      </c>
      <c r="I217" s="166"/>
      <c r="J217" s="167">
        <f t="shared" si="40"/>
        <v>0</v>
      </c>
      <c r="K217" s="168"/>
      <c r="L217" s="169"/>
      <c r="M217" s="170" t="s">
        <v>1</v>
      </c>
      <c r="N217" s="171" t="s">
        <v>40</v>
      </c>
      <c r="O217" s="58"/>
      <c r="P217" s="158">
        <f t="shared" si="41"/>
        <v>0</v>
      </c>
      <c r="Q217" s="158">
        <v>0.02</v>
      </c>
      <c r="R217" s="158">
        <f t="shared" si="42"/>
        <v>0.04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446</v>
      </c>
      <c r="AT217" s="160" t="s">
        <v>170</v>
      </c>
      <c r="AU217" s="160" t="s">
        <v>86</v>
      </c>
      <c r="AY217" s="14" t="s">
        <v>129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86</v>
      </c>
      <c r="BK217" s="161">
        <f t="shared" si="49"/>
        <v>0</v>
      </c>
      <c r="BL217" s="14" t="s">
        <v>446</v>
      </c>
      <c r="BM217" s="160" t="s">
        <v>1206</v>
      </c>
    </row>
    <row r="218" spans="1:65" s="2" customFormat="1" ht="24.15" customHeight="1">
      <c r="A218" s="29"/>
      <c r="B218" s="148"/>
      <c r="C218" s="149" t="s">
        <v>1163</v>
      </c>
      <c r="D218" s="149" t="s">
        <v>133</v>
      </c>
      <c r="E218" s="150" t="s">
        <v>1207</v>
      </c>
      <c r="F218" s="151" t="s">
        <v>1208</v>
      </c>
      <c r="G218" s="152" t="s">
        <v>299</v>
      </c>
      <c r="H218" s="153">
        <v>5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167</v>
      </c>
      <c r="AT218" s="160" t="s">
        <v>133</v>
      </c>
      <c r="AU218" s="160" t="s">
        <v>86</v>
      </c>
      <c r="AY218" s="14" t="s">
        <v>129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86</v>
      </c>
      <c r="BK218" s="161">
        <f t="shared" si="49"/>
        <v>0</v>
      </c>
      <c r="BL218" s="14" t="s">
        <v>167</v>
      </c>
      <c r="BM218" s="160" t="s">
        <v>907</v>
      </c>
    </row>
    <row r="219" spans="1:65" s="2" customFormat="1" ht="21.75" customHeight="1">
      <c r="A219" s="29"/>
      <c r="B219" s="148"/>
      <c r="C219" s="162" t="s">
        <v>1209</v>
      </c>
      <c r="D219" s="162" t="s">
        <v>170</v>
      </c>
      <c r="E219" s="163" t="s">
        <v>1210</v>
      </c>
      <c r="F219" s="164" t="s">
        <v>1211</v>
      </c>
      <c r="G219" s="165" t="s">
        <v>149</v>
      </c>
      <c r="H219" s="166">
        <v>7</v>
      </c>
      <c r="I219" s="166"/>
      <c r="J219" s="167">
        <f t="shared" si="40"/>
        <v>0</v>
      </c>
      <c r="K219" s="168"/>
      <c r="L219" s="169"/>
      <c r="M219" s="170" t="s">
        <v>1</v>
      </c>
      <c r="N219" s="171" t="s">
        <v>40</v>
      </c>
      <c r="O219" s="58"/>
      <c r="P219" s="158">
        <f t="shared" si="41"/>
        <v>0</v>
      </c>
      <c r="Q219" s="158">
        <v>1.8100000000000002E-2</v>
      </c>
      <c r="R219" s="158">
        <f t="shared" si="42"/>
        <v>0.12670000000000001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446</v>
      </c>
      <c r="AT219" s="160" t="s">
        <v>170</v>
      </c>
      <c r="AU219" s="160" t="s">
        <v>86</v>
      </c>
      <c r="AY219" s="14" t="s">
        <v>129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86</v>
      </c>
      <c r="BK219" s="161">
        <f t="shared" si="49"/>
        <v>0</v>
      </c>
      <c r="BL219" s="14" t="s">
        <v>446</v>
      </c>
      <c r="BM219" s="160" t="s">
        <v>1212</v>
      </c>
    </row>
    <row r="220" spans="1:65" s="2" customFormat="1" ht="24.15" customHeight="1">
      <c r="A220" s="29"/>
      <c r="B220" s="148"/>
      <c r="C220" s="149" t="s">
        <v>1213</v>
      </c>
      <c r="D220" s="149" t="s">
        <v>133</v>
      </c>
      <c r="E220" s="150" t="s">
        <v>1214</v>
      </c>
      <c r="F220" s="151" t="s">
        <v>1215</v>
      </c>
      <c r="G220" s="152" t="s">
        <v>299</v>
      </c>
      <c r="H220" s="153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si="41"/>
        <v>0</v>
      </c>
      <c r="Q220" s="158">
        <v>7.2000000000000005E-4</v>
      </c>
      <c r="R220" s="158">
        <f t="shared" si="42"/>
        <v>7.2000000000000005E-4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133</v>
      </c>
      <c r="AU220" s="160" t="s">
        <v>86</v>
      </c>
      <c r="AY220" s="14" t="s">
        <v>129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86</v>
      </c>
      <c r="BK220" s="161">
        <f t="shared" si="49"/>
        <v>0</v>
      </c>
      <c r="BL220" s="14" t="s">
        <v>167</v>
      </c>
      <c r="BM220" s="160" t="s">
        <v>1216</v>
      </c>
    </row>
    <row r="221" spans="1:65" s="2" customFormat="1" ht="24.15" customHeight="1">
      <c r="A221" s="29"/>
      <c r="B221" s="148"/>
      <c r="C221" s="162" t="s">
        <v>1217</v>
      </c>
      <c r="D221" s="162" t="s">
        <v>170</v>
      </c>
      <c r="E221" s="163" t="s">
        <v>1218</v>
      </c>
      <c r="F221" s="164" t="s">
        <v>1219</v>
      </c>
      <c r="G221" s="165" t="s">
        <v>149</v>
      </c>
      <c r="H221" s="166">
        <v>1</v>
      </c>
      <c r="I221" s="166"/>
      <c r="J221" s="167">
        <f t="shared" si="40"/>
        <v>0</v>
      </c>
      <c r="K221" s="168"/>
      <c r="L221" s="169"/>
      <c r="M221" s="170" t="s">
        <v>1</v>
      </c>
      <c r="N221" s="171" t="s">
        <v>40</v>
      </c>
      <c r="O221" s="58"/>
      <c r="P221" s="158">
        <f t="shared" si="41"/>
        <v>0</v>
      </c>
      <c r="Q221" s="158">
        <v>1.6199999999999999E-2</v>
      </c>
      <c r="R221" s="158">
        <f t="shared" si="42"/>
        <v>1.6199999999999999E-2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173</v>
      </c>
      <c r="AT221" s="160" t="s">
        <v>170</v>
      </c>
      <c r="AU221" s="160" t="s">
        <v>86</v>
      </c>
      <c r="AY221" s="14" t="s">
        <v>129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86</v>
      </c>
      <c r="BK221" s="161">
        <f t="shared" si="49"/>
        <v>0</v>
      </c>
      <c r="BL221" s="14" t="s">
        <v>167</v>
      </c>
      <c r="BM221" s="160" t="s">
        <v>1220</v>
      </c>
    </row>
    <row r="222" spans="1:65" s="2" customFormat="1" ht="24.15" customHeight="1">
      <c r="A222" s="29"/>
      <c r="B222" s="148"/>
      <c r="C222" s="149" t="s">
        <v>659</v>
      </c>
      <c r="D222" s="149" t="s">
        <v>133</v>
      </c>
      <c r="E222" s="150" t="s">
        <v>1221</v>
      </c>
      <c r="F222" s="151" t="s">
        <v>1222</v>
      </c>
      <c r="G222" s="152" t="s">
        <v>149</v>
      </c>
      <c r="H222" s="153">
        <v>3</v>
      </c>
      <c r="I222" s="153"/>
      <c r="J222" s="154">
        <f t="shared" si="4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41"/>
        <v>0</v>
      </c>
      <c r="Q222" s="158">
        <v>2.7999999999999998E-4</v>
      </c>
      <c r="R222" s="158">
        <f t="shared" si="42"/>
        <v>8.3999999999999993E-4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86</v>
      </c>
      <c r="BK222" s="161">
        <f t="shared" si="49"/>
        <v>0</v>
      </c>
      <c r="BL222" s="14" t="s">
        <v>167</v>
      </c>
      <c r="BM222" s="160" t="s">
        <v>1223</v>
      </c>
    </row>
    <row r="223" spans="1:65" s="2" customFormat="1" ht="16.5" customHeight="1">
      <c r="A223" s="29"/>
      <c r="B223" s="148"/>
      <c r="C223" s="162" t="s">
        <v>635</v>
      </c>
      <c r="D223" s="162" t="s">
        <v>170</v>
      </c>
      <c r="E223" s="163" t="s">
        <v>1224</v>
      </c>
      <c r="F223" s="164" t="s">
        <v>1225</v>
      </c>
      <c r="G223" s="165" t="s">
        <v>149</v>
      </c>
      <c r="H223" s="166">
        <v>3</v>
      </c>
      <c r="I223" s="166"/>
      <c r="J223" s="167">
        <f t="shared" si="4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86</v>
      </c>
      <c r="BK223" s="161">
        <f t="shared" si="49"/>
        <v>0</v>
      </c>
      <c r="BL223" s="14" t="s">
        <v>167</v>
      </c>
      <c r="BM223" s="160" t="s">
        <v>1226</v>
      </c>
    </row>
    <row r="224" spans="1:65" s="2" customFormat="1" ht="16.5" customHeight="1">
      <c r="A224" s="29"/>
      <c r="B224" s="148"/>
      <c r="C224" s="149" t="s">
        <v>631</v>
      </c>
      <c r="D224" s="149" t="s">
        <v>133</v>
      </c>
      <c r="E224" s="150" t="s">
        <v>1227</v>
      </c>
      <c r="F224" s="151" t="s">
        <v>1228</v>
      </c>
      <c r="G224" s="152" t="s">
        <v>299</v>
      </c>
      <c r="H224" s="153">
        <v>3</v>
      </c>
      <c r="I224" s="153"/>
      <c r="J224" s="154">
        <f t="shared" si="4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41"/>
        <v>0</v>
      </c>
      <c r="Q224" s="158">
        <v>2.7999999999999998E-4</v>
      </c>
      <c r="R224" s="158">
        <f t="shared" si="42"/>
        <v>8.3999999999999993E-4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86</v>
      </c>
      <c r="BK224" s="161">
        <f t="shared" si="49"/>
        <v>0</v>
      </c>
      <c r="BL224" s="14" t="s">
        <v>167</v>
      </c>
      <c r="BM224" s="160" t="s">
        <v>1229</v>
      </c>
    </row>
    <row r="225" spans="1:65" s="2" customFormat="1" ht="24.15" customHeight="1">
      <c r="A225" s="29"/>
      <c r="B225" s="148"/>
      <c r="C225" s="162" t="s">
        <v>667</v>
      </c>
      <c r="D225" s="162" t="s">
        <v>170</v>
      </c>
      <c r="E225" s="163" t="s">
        <v>1230</v>
      </c>
      <c r="F225" s="164" t="s">
        <v>1231</v>
      </c>
      <c r="G225" s="165" t="s">
        <v>149</v>
      </c>
      <c r="H225" s="166">
        <v>3</v>
      </c>
      <c r="I225" s="166"/>
      <c r="J225" s="167">
        <f t="shared" si="40"/>
        <v>0</v>
      </c>
      <c r="K225" s="168"/>
      <c r="L225" s="169"/>
      <c r="M225" s="170" t="s">
        <v>1</v>
      </c>
      <c r="N225" s="171" t="s">
        <v>40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173</v>
      </c>
      <c r="AT225" s="160" t="s">
        <v>170</v>
      </c>
      <c r="AU225" s="160" t="s">
        <v>86</v>
      </c>
      <c r="AY225" s="14" t="s">
        <v>129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86</v>
      </c>
      <c r="BK225" s="161">
        <f t="shared" si="49"/>
        <v>0</v>
      </c>
      <c r="BL225" s="14" t="s">
        <v>167</v>
      </c>
      <c r="BM225" s="160" t="s">
        <v>1232</v>
      </c>
    </row>
    <row r="226" spans="1:65" s="2" customFormat="1" ht="33" customHeight="1">
      <c r="A226" s="29"/>
      <c r="B226" s="148"/>
      <c r="C226" s="149" t="s">
        <v>1233</v>
      </c>
      <c r="D226" s="149" t="s">
        <v>133</v>
      </c>
      <c r="E226" s="150" t="s">
        <v>1234</v>
      </c>
      <c r="F226" s="151" t="s">
        <v>1235</v>
      </c>
      <c r="G226" s="152" t="s">
        <v>153</v>
      </c>
      <c r="H226" s="153">
        <v>0.28000000000000003</v>
      </c>
      <c r="I226" s="153"/>
      <c r="J226" s="154">
        <f t="shared" si="4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86</v>
      </c>
      <c r="BK226" s="161">
        <f t="shared" si="49"/>
        <v>0</v>
      </c>
      <c r="BL226" s="14" t="s">
        <v>167</v>
      </c>
      <c r="BM226" s="160" t="s">
        <v>1236</v>
      </c>
    </row>
    <row r="227" spans="1:65" s="2" customFormat="1" ht="21.75" customHeight="1">
      <c r="A227" s="29"/>
      <c r="B227" s="148"/>
      <c r="C227" s="149" t="s">
        <v>675</v>
      </c>
      <c r="D227" s="149" t="s">
        <v>133</v>
      </c>
      <c r="E227" s="150" t="s">
        <v>1237</v>
      </c>
      <c r="F227" s="151" t="s">
        <v>1238</v>
      </c>
      <c r="G227" s="152" t="s">
        <v>149</v>
      </c>
      <c r="H227" s="153">
        <v>20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41"/>
        <v>0</v>
      </c>
      <c r="Q227" s="158">
        <v>8.0000000000000007E-5</v>
      </c>
      <c r="R227" s="158">
        <f t="shared" si="42"/>
        <v>1.6000000000000001E-3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93</v>
      </c>
      <c r="AT227" s="160" t="s">
        <v>133</v>
      </c>
      <c r="AU227" s="160" t="s">
        <v>86</v>
      </c>
      <c r="AY227" s="14" t="s">
        <v>129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86</v>
      </c>
      <c r="BK227" s="161">
        <f t="shared" si="49"/>
        <v>0</v>
      </c>
      <c r="BL227" s="14" t="s">
        <v>93</v>
      </c>
      <c r="BM227" s="160" t="s">
        <v>1239</v>
      </c>
    </row>
    <row r="228" spans="1:65" s="2" customFormat="1" ht="21.75" customHeight="1">
      <c r="A228" s="29"/>
      <c r="B228" s="148"/>
      <c r="C228" s="162" t="s">
        <v>643</v>
      </c>
      <c r="D228" s="162" t="s">
        <v>170</v>
      </c>
      <c r="E228" s="163" t="s">
        <v>1240</v>
      </c>
      <c r="F228" s="164" t="s">
        <v>1241</v>
      </c>
      <c r="G228" s="165" t="s">
        <v>149</v>
      </c>
      <c r="H228" s="166">
        <v>20</v>
      </c>
      <c r="I228" s="166"/>
      <c r="J228" s="167">
        <f t="shared" si="4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41"/>
        <v>0</v>
      </c>
      <c r="Q228" s="158">
        <v>2.5000000000000001E-4</v>
      </c>
      <c r="R228" s="158">
        <f t="shared" si="42"/>
        <v>5.0000000000000001E-3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740</v>
      </c>
      <c r="AT228" s="160" t="s">
        <v>170</v>
      </c>
      <c r="AU228" s="160" t="s">
        <v>86</v>
      </c>
      <c r="AY228" s="14" t="s">
        <v>129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86</v>
      </c>
      <c r="BK228" s="161">
        <f t="shared" si="49"/>
        <v>0</v>
      </c>
      <c r="BL228" s="14" t="s">
        <v>93</v>
      </c>
      <c r="BM228" s="160" t="s">
        <v>1242</v>
      </c>
    </row>
    <row r="229" spans="1:65" s="2" customFormat="1" ht="24.15" customHeight="1">
      <c r="A229" s="29"/>
      <c r="B229" s="148"/>
      <c r="C229" s="149" t="s">
        <v>1243</v>
      </c>
      <c r="D229" s="149" t="s">
        <v>133</v>
      </c>
      <c r="E229" s="150" t="s">
        <v>1244</v>
      </c>
      <c r="F229" s="151" t="s">
        <v>1245</v>
      </c>
      <c r="G229" s="152" t="s">
        <v>149</v>
      </c>
      <c r="H229" s="153">
        <v>8</v>
      </c>
      <c r="I229" s="153"/>
      <c r="J229" s="154">
        <f t="shared" si="4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86</v>
      </c>
      <c r="BK229" s="161">
        <f t="shared" si="49"/>
        <v>0</v>
      </c>
      <c r="BL229" s="14" t="s">
        <v>167</v>
      </c>
      <c r="BM229" s="160" t="s">
        <v>1246</v>
      </c>
    </row>
    <row r="230" spans="1:65" s="2" customFormat="1" ht="16.5" customHeight="1">
      <c r="A230" s="29"/>
      <c r="B230" s="148"/>
      <c r="C230" s="162" t="s">
        <v>671</v>
      </c>
      <c r="D230" s="162" t="s">
        <v>170</v>
      </c>
      <c r="E230" s="163" t="s">
        <v>1247</v>
      </c>
      <c r="F230" s="164" t="s">
        <v>1248</v>
      </c>
      <c r="G230" s="165" t="s">
        <v>149</v>
      </c>
      <c r="H230" s="166">
        <v>7</v>
      </c>
      <c r="I230" s="166"/>
      <c r="J230" s="167">
        <f t="shared" si="4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41"/>
        <v>0</v>
      </c>
      <c r="Q230" s="158">
        <v>2E-3</v>
      </c>
      <c r="R230" s="158">
        <f t="shared" si="42"/>
        <v>1.4E-2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446</v>
      </c>
      <c r="AT230" s="160" t="s">
        <v>170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446</v>
      </c>
      <c r="BM230" s="160" t="s">
        <v>1249</v>
      </c>
    </row>
    <row r="231" spans="1:65" s="2" customFormat="1" ht="24.15" customHeight="1">
      <c r="A231" s="29"/>
      <c r="B231" s="148"/>
      <c r="C231" s="162" t="s">
        <v>1250</v>
      </c>
      <c r="D231" s="162" t="s">
        <v>170</v>
      </c>
      <c r="E231" s="163" t="s">
        <v>1251</v>
      </c>
      <c r="F231" s="164" t="s">
        <v>1252</v>
      </c>
      <c r="G231" s="165" t="s">
        <v>149</v>
      </c>
      <c r="H231" s="166">
        <v>1</v>
      </c>
      <c r="I231" s="166"/>
      <c r="J231" s="167">
        <f t="shared" si="40"/>
        <v>0</v>
      </c>
      <c r="K231" s="168"/>
      <c r="L231" s="169"/>
      <c r="M231" s="170" t="s">
        <v>1</v>
      </c>
      <c r="N231" s="171" t="s">
        <v>40</v>
      </c>
      <c r="O231" s="58"/>
      <c r="P231" s="158">
        <f t="shared" si="41"/>
        <v>0</v>
      </c>
      <c r="Q231" s="158">
        <v>1.49E-3</v>
      </c>
      <c r="R231" s="158">
        <f t="shared" si="42"/>
        <v>1.49E-3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173</v>
      </c>
      <c r="AT231" s="160" t="s">
        <v>170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167</v>
      </c>
      <c r="BM231" s="160" t="s">
        <v>1253</v>
      </c>
    </row>
    <row r="232" spans="1:65" s="2" customFormat="1" ht="24.15" customHeight="1">
      <c r="A232" s="29"/>
      <c r="B232" s="148"/>
      <c r="C232" s="149" t="s">
        <v>1254</v>
      </c>
      <c r="D232" s="149" t="s">
        <v>133</v>
      </c>
      <c r="E232" s="150" t="s">
        <v>1255</v>
      </c>
      <c r="F232" s="151" t="s">
        <v>1256</v>
      </c>
      <c r="G232" s="152" t="s">
        <v>149</v>
      </c>
      <c r="H232" s="153">
        <v>5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1257</v>
      </c>
    </row>
    <row r="233" spans="1:65" s="2" customFormat="1" ht="44.25" customHeight="1">
      <c r="A233" s="29"/>
      <c r="B233" s="148"/>
      <c r="C233" s="162" t="s">
        <v>335</v>
      </c>
      <c r="D233" s="162" t="s">
        <v>170</v>
      </c>
      <c r="E233" s="163" t="s">
        <v>1258</v>
      </c>
      <c r="F233" s="164" t="s">
        <v>1259</v>
      </c>
      <c r="G233" s="165" t="s">
        <v>149</v>
      </c>
      <c r="H233" s="166">
        <v>5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3.6999999999999999E-4</v>
      </c>
      <c r="R233" s="158">
        <f t="shared" si="42"/>
        <v>1.8500000000000001E-3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446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446</v>
      </c>
      <c r="BM233" s="160" t="s">
        <v>1260</v>
      </c>
    </row>
    <row r="234" spans="1:65" s="2" customFormat="1" ht="24.15" customHeight="1">
      <c r="A234" s="29"/>
      <c r="B234" s="148"/>
      <c r="C234" s="149" t="s">
        <v>1261</v>
      </c>
      <c r="D234" s="149" t="s">
        <v>133</v>
      </c>
      <c r="E234" s="150" t="s">
        <v>1262</v>
      </c>
      <c r="F234" s="151" t="s">
        <v>1263</v>
      </c>
      <c r="G234" s="152" t="s">
        <v>149</v>
      </c>
      <c r="H234" s="153">
        <v>2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1264</v>
      </c>
    </row>
    <row r="235" spans="1:65" s="2" customFormat="1" ht="16.5" customHeight="1">
      <c r="A235" s="29"/>
      <c r="B235" s="148"/>
      <c r="C235" s="162" t="s">
        <v>1265</v>
      </c>
      <c r="D235" s="162" t="s">
        <v>170</v>
      </c>
      <c r="E235" s="163" t="s">
        <v>1266</v>
      </c>
      <c r="F235" s="164" t="s">
        <v>1267</v>
      </c>
      <c r="G235" s="165" t="s">
        <v>149</v>
      </c>
      <c r="H235" s="166">
        <v>2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2.5999999999999998E-4</v>
      </c>
      <c r="R235" s="158">
        <f t="shared" si="42"/>
        <v>5.1999999999999995E-4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1268</v>
      </c>
    </row>
    <row r="236" spans="1:65" s="2" customFormat="1" ht="24.15" customHeight="1">
      <c r="A236" s="29"/>
      <c r="B236" s="148"/>
      <c r="C236" s="149" t="s">
        <v>1269</v>
      </c>
      <c r="D236" s="149" t="s">
        <v>133</v>
      </c>
      <c r="E236" s="150" t="s">
        <v>1270</v>
      </c>
      <c r="F236" s="151" t="s">
        <v>1271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413</v>
      </c>
    </row>
    <row r="237" spans="1:65" s="2" customFormat="1" ht="24.15" customHeight="1">
      <c r="A237" s="29"/>
      <c r="B237" s="148"/>
      <c r="C237" s="149" t="s">
        <v>1159</v>
      </c>
      <c r="D237" s="149" t="s">
        <v>133</v>
      </c>
      <c r="E237" s="150" t="s">
        <v>1272</v>
      </c>
      <c r="F237" s="151" t="s">
        <v>1273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1274</v>
      </c>
    </row>
    <row r="238" spans="1:65" s="12" customFormat="1" ht="22.8" customHeight="1">
      <c r="B238" s="136"/>
      <c r="D238" s="137" t="s">
        <v>73</v>
      </c>
      <c r="E238" s="146" t="s">
        <v>200</v>
      </c>
      <c r="F238" s="146" t="s">
        <v>1275</v>
      </c>
      <c r="I238" s="139"/>
      <c r="J238" s="147">
        <f>BK238</f>
        <v>0</v>
      </c>
      <c r="L238" s="136"/>
      <c r="M238" s="140"/>
      <c r="N238" s="141"/>
      <c r="O238" s="141"/>
      <c r="P238" s="142">
        <f>P239</f>
        <v>0</v>
      </c>
      <c r="Q238" s="141"/>
      <c r="R238" s="142">
        <f>R239</f>
        <v>0</v>
      </c>
      <c r="S238" s="141"/>
      <c r="T238" s="143">
        <f>T239</f>
        <v>1.5200000000000002E-2</v>
      </c>
      <c r="AR238" s="137" t="s">
        <v>86</v>
      </c>
      <c r="AT238" s="144" t="s">
        <v>73</v>
      </c>
      <c r="AU238" s="144" t="s">
        <v>79</v>
      </c>
      <c r="AY238" s="137" t="s">
        <v>129</v>
      </c>
      <c r="BK238" s="145">
        <f>BK239</f>
        <v>0</v>
      </c>
    </row>
    <row r="239" spans="1:65" s="2" customFormat="1" ht="24.15" customHeight="1">
      <c r="A239" s="29"/>
      <c r="B239" s="148"/>
      <c r="C239" s="149" t="s">
        <v>655</v>
      </c>
      <c r="D239" s="149" t="s">
        <v>133</v>
      </c>
      <c r="E239" s="150" t="s">
        <v>1276</v>
      </c>
      <c r="F239" s="151" t="s">
        <v>1277</v>
      </c>
      <c r="G239" s="152" t="s">
        <v>166</v>
      </c>
      <c r="H239" s="153">
        <v>10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40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1.5200000000000001E-3</v>
      </c>
      <c r="T239" s="159">
        <f>S239*H239</f>
        <v>1.5200000000000002E-2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86</v>
      </c>
      <c r="BK239" s="161">
        <f>ROUND(I239*H239,2)</f>
        <v>0</v>
      </c>
      <c r="BL239" s="14" t="s">
        <v>167</v>
      </c>
      <c r="BM239" s="160" t="s">
        <v>1278</v>
      </c>
    </row>
    <row r="240" spans="1:65" s="12" customFormat="1" ht="25.95" customHeight="1">
      <c r="B240" s="136"/>
      <c r="D240" s="137" t="s">
        <v>73</v>
      </c>
      <c r="E240" s="138" t="s">
        <v>170</v>
      </c>
      <c r="F240" s="138" t="s">
        <v>427</v>
      </c>
      <c r="I240" s="139"/>
      <c r="J240" s="124">
        <f>BK240</f>
        <v>0</v>
      </c>
      <c r="L240" s="136"/>
      <c r="M240" s="140"/>
      <c r="N240" s="141"/>
      <c r="O240" s="141"/>
      <c r="P240" s="142">
        <f>P241</f>
        <v>0</v>
      </c>
      <c r="Q240" s="141"/>
      <c r="R240" s="142">
        <f>R241</f>
        <v>2.419E-2</v>
      </c>
      <c r="S240" s="141"/>
      <c r="T240" s="143">
        <f>T241</f>
        <v>0</v>
      </c>
      <c r="AR240" s="137" t="s">
        <v>89</v>
      </c>
      <c r="AT240" s="144" t="s">
        <v>73</v>
      </c>
      <c r="AU240" s="144" t="s">
        <v>74</v>
      </c>
      <c r="AY240" s="137" t="s">
        <v>129</v>
      </c>
      <c r="BK240" s="145">
        <f>BK241</f>
        <v>0</v>
      </c>
    </row>
    <row r="241" spans="1:65" s="12" customFormat="1" ht="22.8" customHeight="1">
      <c r="B241" s="136"/>
      <c r="D241" s="137" t="s">
        <v>73</v>
      </c>
      <c r="E241" s="146" t="s">
        <v>428</v>
      </c>
      <c r="F241" s="146" t="s">
        <v>429</v>
      </c>
      <c r="I241" s="139"/>
      <c r="J241" s="147">
        <f>BK241</f>
        <v>0</v>
      </c>
      <c r="L241" s="136"/>
      <c r="M241" s="140"/>
      <c r="N241" s="141"/>
      <c r="O241" s="141"/>
      <c r="P241" s="142">
        <f>SUM(P242:P245)</f>
        <v>0</v>
      </c>
      <c r="Q241" s="141"/>
      <c r="R241" s="142">
        <f>SUM(R242:R245)</f>
        <v>2.419E-2</v>
      </c>
      <c r="S241" s="141"/>
      <c r="T241" s="143">
        <f>SUM(T242:T245)</f>
        <v>0</v>
      </c>
      <c r="AR241" s="137" t="s">
        <v>89</v>
      </c>
      <c r="AT241" s="144" t="s">
        <v>73</v>
      </c>
      <c r="AU241" s="144" t="s">
        <v>79</v>
      </c>
      <c r="AY241" s="137" t="s">
        <v>129</v>
      </c>
      <c r="BK241" s="145">
        <f>SUM(BK242:BK245)</f>
        <v>0</v>
      </c>
    </row>
    <row r="242" spans="1:65" s="2" customFormat="1" ht="16.5" customHeight="1">
      <c r="A242" s="29"/>
      <c r="B242" s="148"/>
      <c r="C242" s="149" t="s">
        <v>1279</v>
      </c>
      <c r="D242" s="149" t="s">
        <v>133</v>
      </c>
      <c r="E242" s="150" t="s">
        <v>1280</v>
      </c>
      <c r="F242" s="151" t="s">
        <v>1281</v>
      </c>
      <c r="G242" s="152" t="s">
        <v>149</v>
      </c>
      <c r="H242" s="153">
        <v>9</v>
      </c>
      <c r="I242" s="153"/>
      <c r="J242" s="154">
        <f>ROUND(I242*H242,2)</f>
        <v>0</v>
      </c>
      <c r="K242" s="155"/>
      <c r="L242" s="30"/>
      <c r="M242" s="156" t="s">
        <v>1</v>
      </c>
      <c r="N242" s="157" t="s">
        <v>40</v>
      </c>
      <c r="O242" s="58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433</v>
      </c>
      <c r="AT242" s="160" t="s">
        <v>133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433</v>
      </c>
      <c r="BM242" s="160" t="s">
        <v>1282</v>
      </c>
    </row>
    <row r="243" spans="1:65" s="2" customFormat="1" ht="24.15" customHeight="1">
      <c r="A243" s="29"/>
      <c r="B243" s="148"/>
      <c r="C243" s="162" t="s">
        <v>709</v>
      </c>
      <c r="D243" s="162" t="s">
        <v>170</v>
      </c>
      <c r="E243" s="163" t="s">
        <v>1283</v>
      </c>
      <c r="F243" s="164" t="s">
        <v>1284</v>
      </c>
      <c r="G243" s="165" t="s">
        <v>149</v>
      </c>
      <c r="H243" s="166">
        <v>6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1.2999999999999999E-4</v>
      </c>
      <c r="R243" s="158">
        <f>Q243*H243</f>
        <v>7.7999999999999988E-4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1285</v>
      </c>
    </row>
    <row r="244" spans="1:65" s="2" customFormat="1" ht="24.15" customHeight="1">
      <c r="A244" s="29"/>
      <c r="B244" s="148"/>
      <c r="C244" s="162" t="s">
        <v>713</v>
      </c>
      <c r="D244" s="162" t="s">
        <v>170</v>
      </c>
      <c r="E244" s="163" t="s">
        <v>1286</v>
      </c>
      <c r="F244" s="164" t="s">
        <v>1287</v>
      </c>
      <c r="G244" s="165" t="s">
        <v>149</v>
      </c>
      <c r="H244" s="166">
        <v>3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40</v>
      </c>
      <c r="O244" s="58"/>
      <c r="P244" s="158">
        <f>O244*H244</f>
        <v>0</v>
      </c>
      <c r="Q244" s="158">
        <v>6.9999999999999994E-5</v>
      </c>
      <c r="R244" s="158">
        <f>Q244*H244</f>
        <v>2.0999999999999998E-4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173</v>
      </c>
      <c r="AT244" s="160" t="s">
        <v>170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1288</v>
      </c>
    </row>
    <row r="245" spans="1:65" s="2" customFormat="1" ht="16.5" customHeight="1">
      <c r="A245" s="29"/>
      <c r="B245" s="148"/>
      <c r="C245" s="162" t="s">
        <v>1289</v>
      </c>
      <c r="D245" s="162" t="s">
        <v>170</v>
      </c>
      <c r="E245" s="163" t="s">
        <v>436</v>
      </c>
      <c r="F245" s="164" t="s">
        <v>437</v>
      </c>
      <c r="G245" s="165" t="s">
        <v>149</v>
      </c>
      <c r="H245" s="166">
        <v>40</v>
      </c>
      <c r="I245" s="166"/>
      <c r="J245" s="167">
        <f>ROUND(I245*H245,2)</f>
        <v>0</v>
      </c>
      <c r="K245" s="168"/>
      <c r="L245" s="169"/>
      <c r="M245" s="170" t="s">
        <v>1</v>
      </c>
      <c r="N245" s="171" t="s">
        <v>40</v>
      </c>
      <c r="O245" s="58"/>
      <c r="P245" s="158">
        <f>O245*H245</f>
        <v>0</v>
      </c>
      <c r="Q245" s="158">
        <v>5.8E-4</v>
      </c>
      <c r="R245" s="158">
        <f>Q245*H245</f>
        <v>2.3199999999999998E-2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173</v>
      </c>
      <c r="AT245" s="160" t="s">
        <v>170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1290</v>
      </c>
    </row>
    <row r="246" spans="1:65" s="12" customFormat="1" ht="25.95" customHeight="1">
      <c r="B246" s="136"/>
      <c r="D246" s="137" t="s">
        <v>73</v>
      </c>
      <c r="E246" s="138" t="s">
        <v>465</v>
      </c>
      <c r="F246" s="138" t="s">
        <v>466</v>
      </c>
      <c r="I246" s="139"/>
      <c r="J246" s="124">
        <f>BK246</f>
        <v>0</v>
      </c>
      <c r="L246" s="136"/>
      <c r="M246" s="140"/>
      <c r="N246" s="141"/>
      <c r="O246" s="141"/>
      <c r="P246" s="142">
        <f>SUM(P247:P248)</f>
        <v>0</v>
      </c>
      <c r="Q246" s="141"/>
      <c r="R246" s="142">
        <f>SUM(R247:R248)</f>
        <v>0</v>
      </c>
      <c r="S246" s="141"/>
      <c r="T246" s="143">
        <f>SUM(T247:T248)</f>
        <v>0</v>
      </c>
      <c r="AR246" s="137" t="s">
        <v>93</v>
      </c>
      <c r="AT246" s="144" t="s">
        <v>73</v>
      </c>
      <c r="AU246" s="144" t="s">
        <v>74</v>
      </c>
      <c r="AY246" s="137" t="s">
        <v>129</v>
      </c>
      <c r="BK246" s="145">
        <f>SUM(BK247:BK248)</f>
        <v>0</v>
      </c>
    </row>
    <row r="247" spans="1:65" s="2" customFormat="1" ht="33" customHeight="1">
      <c r="A247" s="29"/>
      <c r="B247" s="148"/>
      <c r="C247" s="149" t="s">
        <v>1291</v>
      </c>
      <c r="D247" s="149" t="s">
        <v>133</v>
      </c>
      <c r="E247" s="150" t="s">
        <v>1292</v>
      </c>
      <c r="F247" s="151" t="s">
        <v>1293</v>
      </c>
      <c r="G247" s="152" t="s">
        <v>470</v>
      </c>
      <c r="H247" s="153">
        <v>36</v>
      </c>
      <c r="I247" s="153"/>
      <c r="J247" s="154">
        <f>ROUND(I247*H247,2)</f>
        <v>0</v>
      </c>
      <c r="K247" s="155"/>
      <c r="L247" s="30"/>
      <c r="M247" s="156" t="s">
        <v>1</v>
      </c>
      <c r="N247" s="157" t="s">
        <v>40</v>
      </c>
      <c r="O247" s="58"/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476</v>
      </c>
      <c r="AT247" s="160" t="s">
        <v>133</v>
      </c>
      <c r="AU247" s="160" t="s">
        <v>79</v>
      </c>
      <c r="AY247" s="14" t="s">
        <v>129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4" t="s">
        <v>86</v>
      </c>
      <c r="BK247" s="161">
        <f>ROUND(I247*H247,2)</f>
        <v>0</v>
      </c>
      <c r="BL247" s="14" t="s">
        <v>476</v>
      </c>
      <c r="BM247" s="160" t="s">
        <v>1294</v>
      </c>
    </row>
    <row r="248" spans="1:65" s="2" customFormat="1" ht="37.799999999999997" customHeight="1">
      <c r="A248" s="29"/>
      <c r="B248" s="148"/>
      <c r="C248" s="149" t="s">
        <v>1295</v>
      </c>
      <c r="D248" s="149" t="s">
        <v>133</v>
      </c>
      <c r="E248" s="150" t="s">
        <v>1296</v>
      </c>
      <c r="F248" s="151" t="s">
        <v>1297</v>
      </c>
      <c r="G248" s="152" t="s">
        <v>470</v>
      </c>
      <c r="H248" s="153">
        <v>10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167</v>
      </c>
      <c r="AT248" s="160" t="s">
        <v>133</v>
      </c>
      <c r="AU248" s="160" t="s">
        <v>79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167</v>
      </c>
      <c r="BM248" s="160" t="s">
        <v>1298</v>
      </c>
    </row>
    <row r="249" spans="1:65" s="2" customFormat="1" ht="49.95" customHeight="1">
      <c r="A249" s="29"/>
      <c r="B249" s="30"/>
      <c r="C249" s="29"/>
      <c r="D249" s="29"/>
      <c r="E249" s="138" t="s">
        <v>482</v>
      </c>
      <c r="F249" s="138" t="s">
        <v>483</v>
      </c>
      <c r="G249" s="29"/>
      <c r="H249" s="29"/>
      <c r="I249" s="29"/>
      <c r="J249" s="124">
        <f t="shared" ref="J249:J254" si="50">BK249</f>
        <v>0</v>
      </c>
      <c r="K249" s="29"/>
      <c r="L249" s="30"/>
      <c r="M249" s="172"/>
      <c r="N249" s="173"/>
      <c r="O249" s="58"/>
      <c r="P249" s="58"/>
      <c r="Q249" s="58"/>
      <c r="R249" s="58"/>
      <c r="S249" s="58"/>
      <c r="T249" s="5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73</v>
      </c>
      <c r="AU249" s="14" t="s">
        <v>74</v>
      </c>
      <c r="AY249" s="14" t="s">
        <v>484</v>
      </c>
      <c r="BK249" s="161">
        <f>SUM(BK250:BK254)</f>
        <v>0</v>
      </c>
    </row>
    <row r="250" spans="1:65" s="2" customFormat="1" ht="16.350000000000001" customHeight="1">
      <c r="A250" s="29"/>
      <c r="B250" s="30"/>
      <c r="C250" s="174" t="s">
        <v>1</v>
      </c>
      <c r="D250" s="174" t="s">
        <v>133</v>
      </c>
      <c r="E250" s="175" t="s">
        <v>1</v>
      </c>
      <c r="F250" s="176" t="s">
        <v>1</v>
      </c>
      <c r="G250" s="177" t="s">
        <v>1</v>
      </c>
      <c r="H250" s="178"/>
      <c r="I250" s="178"/>
      <c r="J250" s="179">
        <f t="shared" si="50"/>
        <v>0</v>
      </c>
      <c r="K250" s="180"/>
      <c r="L250" s="30"/>
      <c r="M250" s="181" t="s">
        <v>1</v>
      </c>
      <c r="N250" s="182" t="s">
        <v>40</v>
      </c>
      <c r="O250" s="58"/>
      <c r="P250" s="58"/>
      <c r="Q250" s="58"/>
      <c r="R250" s="58"/>
      <c r="S250" s="58"/>
      <c r="T250" s="5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484</v>
      </c>
      <c r="AU250" s="14" t="s">
        <v>79</v>
      </c>
      <c r="AY250" s="14" t="s">
        <v>484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I250*H250</f>
        <v>0</v>
      </c>
    </row>
    <row r="251" spans="1:65" s="2" customFormat="1" ht="16.350000000000001" customHeight="1">
      <c r="A251" s="29"/>
      <c r="B251" s="30"/>
      <c r="C251" s="174" t="s">
        <v>1</v>
      </c>
      <c r="D251" s="174" t="s">
        <v>133</v>
      </c>
      <c r="E251" s="175" t="s">
        <v>1</v>
      </c>
      <c r="F251" s="176" t="s">
        <v>1</v>
      </c>
      <c r="G251" s="177" t="s">
        <v>1</v>
      </c>
      <c r="H251" s="178"/>
      <c r="I251" s="178"/>
      <c r="J251" s="179">
        <f t="shared" si="50"/>
        <v>0</v>
      </c>
      <c r="K251" s="180"/>
      <c r="L251" s="30"/>
      <c r="M251" s="181" t="s">
        <v>1</v>
      </c>
      <c r="N251" s="182" t="s">
        <v>40</v>
      </c>
      <c r="O251" s="58"/>
      <c r="P251" s="58"/>
      <c r="Q251" s="58"/>
      <c r="R251" s="58"/>
      <c r="S251" s="58"/>
      <c r="T251" s="5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484</v>
      </c>
      <c r="AU251" s="14" t="s">
        <v>79</v>
      </c>
      <c r="AY251" s="14" t="s">
        <v>484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4" t="s">
        <v>86</v>
      </c>
      <c r="BK251" s="161">
        <f>I251*H251</f>
        <v>0</v>
      </c>
    </row>
    <row r="252" spans="1:65" s="2" customFormat="1" ht="16.350000000000001" customHeight="1">
      <c r="A252" s="29"/>
      <c r="B252" s="30"/>
      <c r="C252" s="174" t="s">
        <v>1</v>
      </c>
      <c r="D252" s="174" t="s">
        <v>133</v>
      </c>
      <c r="E252" s="175" t="s">
        <v>1</v>
      </c>
      <c r="F252" s="176" t="s">
        <v>1</v>
      </c>
      <c r="G252" s="177" t="s">
        <v>1</v>
      </c>
      <c r="H252" s="178"/>
      <c r="I252" s="178"/>
      <c r="J252" s="179">
        <f t="shared" si="50"/>
        <v>0</v>
      </c>
      <c r="K252" s="180"/>
      <c r="L252" s="30"/>
      <c r="M252" s="181" t="s">
        <v>1</v>
      </c>
      <c r="N252" s="182" t="s">
        <v>40</v>
      </c>
      <c r="O252" s="58"/>
      <c r="P252" s="58"/>
      <c r="Q252" s="58"/>
      <c r="R252" s="58"/>
      <c r="S252" s="58"/>
      <c r="T252" s="5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484</v>
      </c>
      <c r="AU252" s="14" t="s">
        <v>79</v>
      </c>
      <c r="AY252" s="14" t="s">
        <v>484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I252*H252</f>
        <v>0</v>
      </c>
    </row>
    <row r="253" spans="1:65" s="2" customFormat="1" ht="16.350000000000001" customHeight="1">
      <c r="A253" s="29"/>
      <c r="B253" s="30"/>
      <c r="C253" s="174" t="s">
        <v>1</v>
      </c>
      <c r="D253" s="174" t="s">
        <v>133</v>
      </c>
      <c r="E253" s="175" t="s">
        <v>1</v>
      </c>
      <c r="F253" s="176" t="s">
        <v>1</v>
      </c>
      <c r="G253" s="177" t="s">
        <v>1</v>
      </c>
      <c r="H253" s="178"/>
      <c r="I253" s="178"/>
      <c r="J253" s="179">
        <f t="shared" si="50"/>
        <v>0</v>
      </c>
      <c r="K253" s="180"/>
      <c r="L253" s="30"/>
      <c r="M253" s="181" t="s">
        <v>1</v>
      </c>
      <c r="N253" s="182" t="s">
        <v>40</v>
      </c>
      <c r="O253" s="58"/>
      <c r="P253" s="58"/>
      <c r="Q253" s="58"/>
      <c r="R253" s="58"/>
      <c r="S253" s="58"/>
      <c r="T253" s="5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484</v>
      </c>
      <c r="AU253" s="14" t="s">
        <v>79</v>
      </c>
      <c r="AY253" s="14" t="s">
        <v>484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I253*H253</f>
        <v>0</v>
      </c>
    </row>
    <row r="254" spans="1:65" s="2" customFormat="1" ht="16.350000000000001" customHeight="1">
      <c r="A254" s="29"/>
      <c r="B254" s="30"/>
      <c r="C254" s="174" t="s">
        <v>1</v>
      </c>
      <c r="D254" s="174" t="s">
        <v>133</v>
      </c>
      <c r="E254" s="175" t="s">
        <v>1</v>
      </c>
      <c r="F254" s="176" t="s">
        <v>1</v>
      </c>
      <c r="G254" s="177" t="s">
        <v>1</v>
      </c>
      <c r="H254" s="178"/>
      <c r="I254" s="178"/>
      <c r="J254" s="179">
        <f t="shared" si="50"/>
        <v>0</v>
      </c>
      <c r="K254" s="180"/>
      <c r="L254" s="30"/>
      <c r="M254" s="181" t="s">
        <v>1</v>
      </c>
      <c r="N254" s="182" t="s">
        <v>40</v>
      </c>
      <c r="O254" s="183"/>
      <c r="P254" s="183"/>
      <c r="Q254" s="183"/>
      <c r="R254" s="183"/>
      <c r="S254" s="183"/>
      <c r="T254" s="184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484</v>
      </c>
      <c r="AU254" s="14" t="s">
        <v>79</v>
      </c>
      <c r="AY254" s="14" t="s">
        <v>484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I254*H254</f>
        <v>0</v>
      </c>
    </row>
    <row r="255" spans="1:65" s="2" customFormat="1" ht="6.9" customHeight="1">
      <c r="A255" s="29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30"/>
      <c r="M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</sheetData>
  <autoFilter ref="C128:K25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ROUND((ROUND((SUM(BE122:BE142)),  2) + SUM(BE144:BE148)), 2)</f>
        <v>0</v>
      </c>
      <c r="G33" s="100"/>
      <c r="H33" s="100"/>
      <c r="I33" s="101">
        <v>0.2</v>
      </c>
      <c r="J33" s="99">
        <f>ROUND((ROUND(((SUM(BE122:BE142))*I33),  2) + (SUM(BE144:BE148)*I33)),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ROUND((ROUND((SUM(BF122:BF142)),  2) + SUM(BF144:BF148)), 2)</f>
        <v>0</v>
      </c>
      <c r="G34" s="100"/>
      <c r="H34" s="100"/>
      <c r="I34" s="101">
        <v>0.2</v>
      </c>
      <c r="J34" s="99">
        <f>ROUND((ROUND(((SUM(BF122:BF142))*I34),  2) + (SUM(BF144:BF148)*I34)),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ROUND((ROUND((SUM(BG122:BG142)),  2) + SUM(BG144:BG148)),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ROUND((ROUND((SUM(BH122:BH142)),  2) + SUM(BH144:BH148)),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ROUND((ROUND((SUM(BI122:BI142)),  2) + SUM(BI144:BI148)),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Vetranie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1300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1301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9" customFormat="1" ht="21.75" customHeight="1">
      <c r="B102" s="115"/>
      <c r="D102" s="123" t="s">
        <v>114</v>
      </c>
      <c r="J102" s="124">
        <f>J143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115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7" t="str">
        <f>E7</f>
        <v>Soš Tornaľa - Modernizácia odborného vzdelávania - budova Soš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97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3 - Vetranie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kat.úz.: Tornaľa, p.č. 1869/17; 1869/37; 1869/40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116</v>
      </c>
      <c r="D121" s="128" t="s">
        <v>59</v>
      </c>
      <c r="E121" s="128" t="s">
        <v>55</v>
      </c>
      <c r="F121" s="128" t="s">
        <v>56</v>
      </c>
      <c r="G121" s="128" t="s">
        <v>117</v>
      </c>
      <c r="H121" s="128" t="s">
        <v>118</v>
      </c>
      <c r="I121" s="128" t="s">
        <v>119</v>
      </c>
      <c r="J121" s="129" t="s">
        <v>101</v>
      </c>
      <c r="K121" s="130" t="s">
        <v>120</v>
      </c>
      <c r="L121" s="131"/>
      <c r="M121" s="62" t="s">
        <v>1</v>
      </c>
      <c r="N121" s="63" t="s">
        <v>38</v>
      </c>
      <c r="O121" s="63" t="s">
        <v>121</v>
      </c>
      <c r="P121" s="63" t="s">
        <v>122</v>
      </c>
      <c r="Q121" s="63" t="s">
        <v>123</v>
      </c>
      <c r="R121" s="63" t="s">
        <v>124</v>
      </c>
      <c r="S121" s="63" t="s">
        <v>125</v>
      </c>
      <c r="T121" s="64" t="s">
        <v>126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102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P123+P138+P140+P143</f>
        <v>0</v>
      </c>
      <c r="Q122" s="66"/>
      <c r="R122" s="133">
        <f>R123+R138+R140+R143</f>
        <v>1.5149999999999999E-2</v>
      </c>
      <c r="S122" s="66"/>
      <c r="T122" s="134">
        <f>T123+T138+T140+T143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103</v>
      </c>
      <c r="BK122" s="135">
        <f>BK123+BK138+BK140+BK143</f>
        <v>0</v>
      </c>
    </row>
    <row r="123" spans="1:65" s="12" customFormat="1" ht="25.95" customHeight="1">
      <c r="B123" s="136"/>
      <c r="D123" s="137" t="s">
        <v>73</v>
      </c>
      <c r="E123" s="138" t="s">
        <v>159</v>
      </c>
      <c r="F123" s="138" t="s">
        <v>160</v>
      </c>
      <c r="I123" s="139"/>
      <c r="J123" s="124">
        <f>BK123</f>
        <v>0</v>
      </c>
      <c r="L123" s="136"/>
      <c r="M123" s="140"/>
      <c r="N123" s="141"/>
      <c r="O123" s="141"/>
      <c r="P123" s="142">
        <f>P124</f>
        <v>0</v>
      </c>
      <c r="Q123" s="141"/>
      <c r="R123" s="142">
        <f>R124</f>
        <v>1.5149999999999999E-2</v>
      </c>
      <c r="S123" s="141"/>
      <c r="T123" s="143">
        <f>T124</f>
        <v>0</v>
      </c>
      <c r="AR123" s="137" t="s">
        <v>86</v>
      </c>
      <c r="AT123" s="144" t="s">
        <v>73</v>
      </c>
      <c r="AU123" s="144" t="s">
        <v>74</v>
      </c>
      <c r="AY123" s="137" t="s">
        <v>129</v>
      </c>
      <c r="BK123" s="145">
        <f>BK124</f>
        <v>0</v>
      </c>
    </row>
    <row r="124" spans="1:65" s="12" customFormat="1" ht="22.8" customHeight="1">
      <c r="B124" s="136"/>
      <c r="D124" s="137" t="s">
        <v>73</v>
      </c>
      <c r="E124" s="146" t="s">
        <v>1302</v>
      </c>
      <c r="F124" s="146" t="s">
        <v>1303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SUM(P125:P137)</f>
        <v>0</v>
      </c>
      <c r="Q124" s="141"/>
      <c r="R124" s="142">
        <f>SUM(R125:R137)</f>
        <v>1.5149999999999999E-2</v>
      </c>
      <c r="S124" s="141"/>
      <c r="T124" s="143">
        <f>SUM(T125:T137)</f>
        <v>0</v>
      </c>
      <c r="AR124" s="137" t="s">
        <v>86</v>
      </c>
      <c r="AT124" s="144" t="s">
        <v>73</v>
      </c>
      <c r="AU124" s="144" t="s">
        <v>79</v>
      </c>
      <c r="AY124" s="137" t="s">
        <v>129</v>
      </c>
      <c r="BK124" s="145">
        <f>SUM(BK125:BK137)</f>
        <v>0</v>
      </c>
    </row>
    <row r="125" spans="1:65" s="2" customFormat="1" ht="24.15" customHeight="1">
      <c r="A125" s="29"/>
      <c r="B125" s="148"/>
      <c r="C125" s="149" t="s">
        <v>753</v>
      </c>
      <c r="D125" s="149" t="s">
        <v>133</v>
      </c>
      <c r="E125" s="150" t="s">
        <v>1304</v>
      </c>
      <c r="F125" s="151" t="s">
        <v>1305</v>
      </c>
      <c r="G125" s="152" t="s">
        <v>149</v>
      </c>
      <c r="H125" s="153">
        <v>2</v>
      </c>
      <c r="I125" s="153"/>
      <c r="J125" s="154">
        <f t="shared" ref="J125:J137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7" si="1">O125*H125</f>
        <v>0</v>
      </c>
      <c r="Q125" s="158">
        <v>0</v>
      </c>
      <c r="R125" s="158">
        <f t="shared" ref="R125:R137" si="2">Q125*H125</f>
        <v>0</v>
      </c>
      <c r="S125" s="158">
        <v>0</v>
      </c>
      <c r="T125" s="159">
        <f t="shared" ref="T125:T137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167</v>
      </c>
      <c r="AT125" s="160" t="s">
        <v>133</v>
      </c>
      <c r="AU125" s="160" t="s">
        <v>86</v>
      </c>
      <c r="AY125" s="14" t="s">
        <v>129</v>
      </c>
      <c r="BE125" s="161">
        <f t="shared" ref="BE125:BE137" si="4">IF(N125="základná",J125,0)</f>
        <v>0</v>
      </c>
      <c r="BF125" s="161">
        <f t="shared" ref="BF125:BF137" si="5">IF(N125="znížená",J125,0)</f>
        <v>0</v>
      </c>
      <c r="BG125" s="161">
        <f t="shared" ref="BG125:BG137" si="6">IF(N125="zákl. prenesená",J125,0)</f>
        <v>0</v>
      </c>
      <c r="BH125" s="161">
        <f t="shared" ref="BH125:BH137" si="7">IF(N125="zníž. prenesená",J125,0)</f>
        <v>0</v>
      </c>
      <c r="BI125" s="161">
        <f t="shared" ref="BI125:BI137" si="8">IF(N125="nulová",J125,0)</f>
        <v>0</v>
      </c>
      <c r="BJ125" s="14" t="s">
        <v>86</v>
      </c>
      <c r="BK125" s="161">
        <f t="shared" ref="BK125:BK137" si="9">ROUND(I125*H125,2)</f>
        <v>0</v>
      </c>
      <c r="BL125" s="14" t="s">
        <v>167</v>
      </c>
      <c r="BM125" s="160" t="s">
        <v>1306</v>
      </c>
    </row>
    <row r="126" spans="1:65" s="2" customFormat="1" ht="16.5" customHeight="1">
      <c r="A126" s="29"/>
      <c r="B126" s="148"/>
      <c r="C126" s="162" t="s">
        <v>558</v>
      </c>
      <c r="D126" s="162" t="s">
        <v>170</v>
      </c>
      <c r="E126" s="163" t="s">
        <v>1307</v>
      </c>
      <c r="F126" s="164" t="s">
        <v>1308</v>
      </c>
      <c r="G126" s="165" t="s">
        <v>149</v>
      </c>
      <c r="H126" s="166">
        <v>2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173</v>
      </c>
      <c r="AT126" s="160" t="s">
        <v>170</v>
      </c>
      <c r="AU126" s="160" t="s">
        <v>86</v>
      </c>
      <c r="AY126" s="14" t="s">
        <v>129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86</v>
      </c>
      <c r="BK126" s="161">
        <f t="shared" si="9"/>
        <v>0</v>
      </c>
      <c r="BL126" s="14" t="s">
        <v>167</v>
      </c>
      <c r="BM126" s="160" t="s">
        <v>1309</v>
      </c>
    </row>
    <row r="127" spans="1:65" s="2" customFormat="1" ht="16.5" customHeight="1">
      <c r="A127" s="29"/>
      <c r="B127" s="148"/>
      <c r="C127" s="149" t="s">
        <v>1310</v>
      </c>
      <c r="D127" s="149" t="s">
        <v>133</v>
      </c>
      <c r="E127" s="150" t="s">
        <v>1311</v>
      </c>
      <c r="F127" s="151" t="s">
        <v>1312</v>
      </c>
      <c r="G127" s="152" t="s">
        <v>166</v>
      </c>
      <c r="H127" s="153">
        <v>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167</v>
      </c>
      <c r="AT127" s="160" t="s">
        <v>133</v>
      </c>
      <c r="AU127" s="160" t="s">
        <v>86</v>
      </c>
      <c r="AY127" s="14" t="s">
        <v>129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86</v>
      </c>
      <c r="BK127" s="161">
        <f t="shared" si="9"/>
        <v>0</v>
      </c>
      <c r="BL127" s="14" t="s">
        <v>167</v>
      </c>
      <c r="BM127" s="160" t="s">
        <v>1313</v>
      </c>
    </row>
    <row r="128" spans="1:65" s="2" customFormat="1" ht="16.5" customHeight="1">
      <c r="A128" s="29"/>
      <c r="B128" s="148"/>
      <c r="C128" s="162" t="s">
        <v>962</v>
      </c>
      <c r="D128" s="162" t="s">
        <v>170</v>
      </c>
      <c r="E128" s="163" t="s">
        <v>1314</v>
      </c>
      <c r="F128" s="164" t="s">
        <v>1315</v>
      </c>
      <c r="G128" s="165" t="s">
        <v>166</v>
      </c>
      <c r="H128" s="166">
        <v>7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40</v>
      </c>
      <c r="O128" s="58"/>
      <c r="P128" s="158">
        <f t="shared" si="1"/>
        <v>0</v>
      </c>
      <c r="Q128" s="158">
        <v>8.9999999999999998E-4</v>
      </c>
      <c r="R128" s="158">
        <f t="shared" si="2"/>
        <v>6.3E-3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173</v>
      </c>
      <c r="AT128" s="160" t="s">
        <v>170</v>
      </c>
      <c r="AU128" s="160" t="s">
        <v>86</v>
      </c>
      <c r="AY128" s="14" t="s">
        <v>129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86</v>
      </c>
      <c r="BK128" s="161">
        <f t="shared" si="9"/>
        <v>0</v>
      </c>
      <c r="BL128" s="14" t="s">
        <v>167</v>
      </c>
      <c r="BM128" s="160" t="s">
        <v>1316</v>
      </c>
    </row>
    <row r="129" spans="1:65" s="2" customFormat="1" ht="24.15" customHeight="1">
      <c r="A129" s="29"/>
      <c r="B129" s="148"/>
      <c r="C129" s="149" t="s">
        <v>530</v>
      </c>
      <c r="D129" s="149" t="s">
        <v>133</v>
      </c>
      <c r="E129" s="150" t="s">
        <v>1317</v>
      </c>
      <c r="F129" s="151" t="s">
        <v>1318</v>
      </c>
      <c r="G129" s="152" t="s">
        <v>166</v>
      </c>
      <c r="H129" s="153">
        <v>35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1319</v>
      </c>
    </row>
    <row r="130" spans="1:65" s="2" customFormat="1" ht="16.5" customHeight="1">
      <c r="A130" s="29"/>
      <c r="B130" s="148"/>
      <c r="C130" s="162" t="s">
        <v>534</v>
      </c>
      <c r="D130" s="162" t="s">
        <v>170</v>
      </c>
      <c r="E130" s="163" t="s">
        <v>1320</v>
      </c>
      <c r="F130" s="164" t="s">
        <v>1321</v>
      </c>
      <c r="G130" s="165" t="s">
        <v>166</v>
      </c>
      <c r="H130" s="166">
        <v>35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40</v>
      </c>
      <c r="O130" s="58"/>
      <c r="P130" s="158">
        <f t="shared" si="1"/>
        <v>0</v>
      </c>
      <c r="Q130" s="158">
        <v>1.2E-4</v>
      </c>
      <c r="R130" s="158">
        <f t="shared" si="2"/>
        <v>4.1999999999999997E-3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173</v>
      </c>
      <c r="AT130" s="160" t="s">
        <v>170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1322</v>
      </c>
    </row>
    <row r="131" spans="1:65" s="2" customFormat="1" ht="24.15" customHeight="1">
      <c r="A131" s="29"/>
      <c r="B131" s="148"/>
      <c r="C131" s="149" t="s">
        <v>1323</v>
      </c>
      <c r="D131" s="149" t="s">
        <v>133</v>
      </c>
      <c r="E131" s="150" t="s">
        <v>1324</v>
      </c>
      <c r="F131" s="151" t="s">
        <v>1325</v>
      </c>
      <c r="G131" s="152" t="s">
        <v>149</v>
      </c>
      <c r="H131" s="153">
        <v>1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1326</v>
      </c>
    </row>
    <row r="132" spans="1:65" s="2" customFormat="1" ht="24.15" customHeight="1">
      <c r="A132" s="29"/>
      <c r="B132" s="148"/>
      <c r="C132" s="162" t="s">
        <v>138</v>
      </c>
      <c r="D132" s="162" t="s">
        <v>170</v>
      </c>
      <c r="E132" s="163" t="s">
        <v>1327</v>
      </c>
      <c r="F132" s="164" t="s">
        <v>1328</v>
      </c>
      <c r="G132" s="165" t="s">
        <v>149</v>
      </c>
      <c r="H132" s="166">
        <v>1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8"/>
      <c r="P132" s="158">
        <f t="shared" si="1"/>
        <v>0</v>
      </c>
      <c r="Q132" s="158">
        <v>1.5E-3</v>
      </c>
      <c r="R132" s="158">
        <f t="shared" si="2"/>
        <v>1.5E-3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173</v>
      </c>
      <c r="AT132" s="160" t="s">
        <v>170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167</v>
      </c>
      <c r="BM132" s="160" t="s">
        <v>1329</v>
      </c>
    </row>
    <row r="133" spans="1:65" s="2" customFormat="1" ht="21.75" customHeight="1">
      <c r="A133" s="29"/>
      <c r="B133" s="148"/>
      <c r="C133" s="149" t="s">
        <v>538</v>
      </c>
      <c r="D133" s="149" t="s">
        <v>133</v>
      </c>
      <c r="E133" s="150" t="s">
        <v>1330</v>
      </c>
      <c r="F133" s="151" t="s">
        <v>1331</v>
      </c>
      <c r="G133" s="152" t="s">
        <v>149</v>
      </c>
      <c r="H133" s="153">
        <v>1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1332</v>
      </c>
    </row>
    <row r="134" spans="1:65" s="2" customFormat="1" ht="21.75" customHeight="1">
      <c r="A134" s="29"/>
      <c r="B134" s="148"/>
      <c r="C134" s="162" t="s">
        <v>542</v>
      </c>
      <c r="D134" s="162" t="s">
        <v>170</v>
      </c>
      <c r="E134" s="163" t="s">
        <v>1333</v>
      </c>
      <c r="F134" s="164" t="s">
        <v>1334</v>
      </c>
      <c r="G134" s="165" t="s">
        <v>149</v>
      </c>
      <c r="H134" s="166">
        <v>1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8"/>
      <c r="P134" s="158">
        <f t="shared" si="1"/>
        <v>0</v>
      </c>
      <c r="Q134" s="158">
        <v>3.15E-3</v>
      </c>
      <c r="R134" s="158">
        <f t="shared" si="2"/>
        <v>3.15E-3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173</v>
      </c>
      <c r="AT134" s="160" t="s">
        <v>170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1335</v>
      </c>
    </row>
    <row r="135" spans="1:65" s="2" customFormat="1" ht="16.5" customHeight="1">
      <c r="A135" s="29"/>
      <c r="B135" s="148"/>
      <c r="C135" s="149" t="s">
        <v>1336</v>
      </c>
      <c r="D135" s="149" t="s">
        <v>133</v>
      </c>
      <c r="E135" s="150" t="s">
        <v>1337</v>
      </c>
      <c r="F135" s="151" t="s">
        <v>1338</v>
      </c>
      <c r="G135" s="152" t="s">
        <v>194</v>
      </c>
      <c r="H135" s="153"/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1339</v>
      </c>
    </row>
    <row r="136" spans="1:65" s="2" customFormat="1" ht="33" customHeight="1">
      <c r="A136" s="29"/>
      <c r="B136" s="148"/>
      <c r="C136" s="149" t="s">
        <v>1340</v>
      </c>
      <c r="D136" s="149" t="s">
        <v>133</v>
      </c>
      <c r="E136" s="150" t="s">
        <v>1341</v>
      </c>
      <c r="F136" s="151" t="s">
        <v>1342</v>
      </c>
      <c r="G136" s="152" t="s">
        <v>194</v>
      </c>
      <c r="H136" s="153"/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167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1343</v>
      </c>
    </row>
    <row r="137" spans="1:65" s="2" customFormat="1" ht="37.799999999999997" customHeight="1">
      <c r="A137" s="29"/>
      <c r="B137" s="148"/>
      <c r="C137" s="149" t="s">
        <v>687</v>
      </c>
      <c r="D137" s="149" t="s">
        <v>133</v>
      </c>
      <c r="E137" s="150" t="s">
        <v>1344</v>
      </c>
      <c r="F137" s="151" t="s">
        <v>1345</v>
      </c>
      <c r="G137" s="152" t="s">
        <v>194</v>
      </c>
      <c r="H137" s="153"/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471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471</v>
      </c>
      <c r="BM137" s="160" t="s">
        <v>1346</v>
      </c>
    </row>
    <row r="138" spans="1:65" s="12" customFormat="1" ht="25.95" customHeight="1">
      <c r="B138" s="136"/>
      <c r="D138" s="137" t="s">
        <v>73</v>
      </c>
      <c r="E138" s="138" t="s">
        <v>465</v>
      </c>
      <c r="F138" s="138" t="s">
        <v>466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0</v>
      </c>
      <c r="S138" s="141"/>
      <c r="T138" s="143">
        <f>T139</f>
        <v>0</v>
      </c>
      <c r="AR138" s="137" t="s">
        <v>93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33" customHeight="1">
      <c r="A139" s="29"/>
      <c r="B139" s="148"/>
      <c r="C139" s="149" t="s">
        <v>1347</v>
      </c>
      <c r="D139" s="149" t="s">
        <v>133</v>
      </c>
      <c r="E139" s="150" t="s">
        <v>1348</v>
      </c>
      <c r="F139" s="151" t="s">
        <v>1349</v>
      </c>
      <c r="G139" s="152" t="s">
        <v>470</v>
      </c>
      <c r="H139" s="153">
        <v>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471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471</v>
      </c>
      <c r="BM139" s="160" t="s">
        <v>1347</v>
      </c>
    </row>
    <row r="140" spans="1:65" s="12" customFormat="1" ht="25.95" customHeight="1">
      <c r="B140" s="136"/>
      <c r="D140" s="137" t="s">
        <v>73</v>
      </c>
      <c r="E140" s="138" t="s">
        <v>170</v>
      </c>
      <c r="F140" s="138" t="s">
        <v>427</v>
      </c>
      <c r="I140" s="139"/>
      <c r="J140" s="124">
        <f>BK140</f>
        <v>0</v>
      </c>
      <c r="L140" s="136"/>
      <c r="M140" s="140"/>
      <c r="N140" s="141"/>
      <c r="O140" s="141"/>
      <c r="P140" s="142">
        <f>P141</f>
        <v>0</v>
      </c>
      <c r="Q140" s="141"/>
      <c r="R140" s="142">
        <f>R141</f>
        <v>0</v>
      </c>
      <c r="S140" s="141"/>
      <c r="T140" s="143">
        <f>T141</f>
        <v>0</v>
      </c>
      <c r="AR140" s="137" t="s">
        <v>93</v>
      </c>
      <c r="AT140" s="144" t="s">
        <v>73</v>
      </c>
      <c r="AU140" s="144" t="s">
        <v>74</v>
      </c>
      <c r="AY140" s="137" t="s">
        <v>129</v>
      </c>
      <c r="BK140" s="145">
        <f>BK141</f>
        <v>0</v>
      </c>
    </row>
    <row r="141" spans="1:65" s="12" customFormat="1" ht="22.8" customHeight="1">
      <c r="B141" s="136"/>
      <c r="D141" s="137" t="s">
        <v>73</v>
      </c>
      <c r="E141" s="146" t="s">
        <v>1350</v>
      </c>
      <c r="F141" s="146" t="s">
        <v>1351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93</v>
      </c>
      <c r="AT141" s="144" t="s">
        <v>73</v>
      </c>
      <c r="AU141" s="144" t="s">
        <v>79</v>
      </c>
      <c r="AY141" s="137" t="s">
        <v>129</v>
      </c>
      <c r="BK141" s="145">
        <f>BK142</f>
        <v>0</v>
      </c>
    </row>
    <row r="142" spans="1:65" s="2" customFormat="1" ht="16.5" customHeight="1">
      <c r="A142" s="29"/>
      <c r="B142" s="148"/>
      <c r="C142" s="149" t="s">
        <v>1352</v>
      </c>
      <c r="D142" s="149" t="s">
        <v>133</v>
      </c>
      <c r="E142" s="150" t="s">
        <v>474</v>
      </c>
      <c r="F142" s="151" t="s">
        <v>1353</v>
      </c>
      <c r="G142" s="152" t="s">
        <v>1354</v>
      </c>
      <c r="H142" s="153">
        <v>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471</v>
      </c>
      <c r="AT142" s="160" t="s">
        <v>133</v>
      </c>
      <c r="AU142" s="160" t="s">
        <v>86</v>
      </c>
      <c r="AY142" s="14" t="s">
        <v>129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86</v>
      </c>
      <c r="BK142" s="161">
        <f>ROUND(I142*H142,2)</f>
        <v>0</v>
      </c>
      <c r="BL142" s="14" t="s">
        <v>471</v>
      </c>
      <c r="BM142" s="160" t="s">
        <v>1355</v>
      </c>
    </row>
    <row r="143" spans="1:65" s="2" customFormat="1" ht="49.95" customHeight="1">
      <c r="A143" s="29"/>
      <c r="B143" s="30"/>
      <c r="C143" s="29"/>
      <c r="D143" s="29"/>
      <c r="E143" s="138" t="s">
        <v>482</v>
      </c>
      <c r="F143" s="138" t="s">
        <v>483</v>
      </c>
      <c r="G143" s="29"/>
      <c r="H143" s="29"/>
      <c r="I143" s="29"/>
      <c r="J143" s="124">
        <f t="shared" ref="J143:J148" si="10">BK143</f>
        <v>0</v>
      </c>
      <c r="K143" s="29"/>
      <c r="L143" s="30"/>
      <c r="M143" s="172"/>
      <c r="N143" s="173"/>
      <c r="O143" s="58"/>
      <c r="P143" s="58"/>
      <c r="Q143" s="58"/>
      <c r="R143" s="58"/>
      <c r="S143" s="58"/>
      <c r="T143" s="5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73</v>
      </c>
      <c r="AU143" s="14" t="s">
        <v>74</v>
      </c>
      <c r="AY143" s="14" t="s">
        <v>484</v>
      </c>
      <c r="BK143" s="161">
        <f>SUM(BK144:BK148)</f>
        <v>0</v>
      </c>
    </row>
    <row r="144" spans="1:65" s="2" customFormat="1" ht="16.350000000000001" customHeight="1">
      <c r="A144" s="29"/>
      <c r="B144" s="30"/>
      <c r="C144" s="174" t="s">
        <v>1</v>
      </c>
      <c r="D144" s="174" t="s">
        <v>133</v>
      </c>
      <c r="E144" s="175" t="s">
        <v>1</v>
      </c>
      <c r="F144" s="176" t="s">
        <v>1</v>
      </c>
      <c r="G144" s="177" t="s">
        <v>1</v>
      </c>
      <c r="H144" s="178"/>
      <c r="I144" s="178"/>
      <c r="J144" s="179">
        <f t="shared" si="10"/>
        <v>0</v>
      </c>
      <c r="K144" s="180"/>
      <c r="L144" s="30"/>
      <c r="M144" s="181" t="s">
        <v>1</v>
      </c>
      <c r="N144" s="182" t="s">
        <v>40</v>
      </c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484</v>
      </c>
      <c r="AU144" s="14" t="s">
        <v>79</v>
      </c>
      <c r="AY144" s="14" t="s">
        <v>484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86</v>
      </c>
      <c r="BK144" s="161">
        <f>I144*H144</f>
        <v>0</v>
      </c>
    </row>
    <row r="145" spans="1:63" s="2" customFormat="1" ht="16.350000000000001" customHeight="1">
      <c r="A145" s="29"/>
      <c r="B145" s="30"/>
      <c r="C145" s="174" t="s">
        <v>1</v>
      </c>
      <c r="D145" s="174" t="s">
        <v>133</v>
      </c>
      <c r="E145" s="175" t="s">
        <v>1</v>
      </c>
      <c r="F145" s="176" t="s">
        <v>1</v>
      </c>
      <c r="G145" s="177" t="s">
        <v>1</v>
      </c>
      <c r="H145" s="178"/>
      <c r="I145" s="178"/>
      <c r="J145" s="179">
        <f t="shared" si="10"/>
        <v>0</v>
      </c>
      <c r="K145" s="180"/>
      <c r="L145" s="30"/>
      <c r="M145" s="181" t="s">
        <v>1</v>
      </c>
      <c r="N145" s="182" t="s">
        <v>40</v>
      </c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484</v>
      </c>
      <c r="AU145" s="14" t="s">
        <v>79</v>
      </c>
      <c r="AY145" s="14" t="s">
        <v>484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I145*H145</f>
        <v>0</v>
      </c>
    </row>
    <row r="146" spans="1:63" s="2" customFormat="1" ht="16.350000000000001" customHeight="1">
      <c r="A146" s="29"/>
      <c r="B146" s="30"/>
      <c r="C146" s="174" t="s">
        <v>1</v>
      </c>
      <c r="D146" s="174" t="s">
        <v>133</v>
      </c>
      <c r="E146" s="175" t="s">
        <v>1</v>
      </c>
      <c r="F146" s="176" t="s">
        <v>1</v>
      </c>
      <c r="G146" s="177" t="s">
        <v>1</v>
      </c>
      <c r="H146" s="178"/>
      <c r="I146" s="178"/>
      <c r="J146" s="179">
        <f t="shared" si="10"/>
        <v>0</v>
      </c>
      <c r="K146" s="180"/>
      <c r="L146" s="30"/>
      <c r="M146" s="181" t="s">
        <v>1</v>
      </c>
      <c r="N146" s="182" t="s">
        <v>40</v>
      </c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484</v>
      </c>
      <c r="AU146" s="14" t="s">
        <v>79</v>
      </c>
      <c r="AY146" s="14" t="s">
        <v>484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86</v>
      </c>
      <c r="BK146" s="161">
        <f>I146*H146</f>
        <v>0</v>
      </c>
    </row>
    <row r="147" spans="1:63" s="2" customFormat="1" ht="16.350000000000001" customHeight="1">
      <c r="A147" s="29"/>
      <c r="B147" s="30"/>
      <c r="C147" s="174" t="s">
        <v>1</v>
      </c>
      <c r="D147" s="174" t="s">
        <v>133</v>
      </c>
      <c r="E147" s="175" t="s">
        <v>1</v>
      </c>
      <c r="F147" s="176" t="s">
        <v>1</v>
      </c>
      <c r="G147" s="177" t="s">
        <v>1</v>
      </c>
      <c r="H147" s="178"/>
      <c r="I147" s="178"/>
      <c r="J147" s="179">
        <f t="shared" si="10"/>
        <v>0</v>
      </c>
      <c r="K147" s="180"/>
      <c r="L147" s="30"/>
      <c r="M147" s="181" t="s">
        <v>1</v>
      </c>
      <c r="N147" s="182" t="s">
        <v>40</v>
      </c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484</v>
      </c>
      <c r="AU147" s="14" t="s">
        <v>79</v>
      </c>
      <c r="AY147" s="14" t="s">
        <v>484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86</v>
      </c>
      <c r="BK147" s="161">
        <f>I147*H147</f>
        <v>0</v>
      </c>
    </row>
    <row r="148" spans="1:63" s="2" customFormat="1" ht="16.350000000000001" customHeight="1">
      <c r="A148" s="29"/>
      <c r="B148" s="30"/>
      <c r="C148" s="174" t="s">
        <v>1</v>
      </c>
      <c r="D148" s="174" t="s">
        <v>133</v>
      </c>
      <c r="E148" s="175" t="s">
        <v>1</v>
      </c>
      <c r="F148" s="176" t="s">
        <v>1</v>
      </c>
      <c r="G148" s="177" t="s">
        <v>1</v>
      </c>
      <c r="H148" s="178"/>
      <c r="I148" s="178"/>
      <c r="J148" s="179">
        <f t="shared" si="10"/>
        <v>0</v>
      </c>
      <c r="K148" s="180"/>
      <c r="L148" s="30"/>
      <c r="M148" s="181" t="s">
        <v>1</v>
      </c>
      <c r="N148" s="182" t="s">
        <v>40</v>
      </c>
      <c r="O148" s="183"/>
      <c r="P148" s="183"/>
      <c r="Q148" s="183"/>
      <c r="R148" s="183"/>
      <c r="S148" s="183"/>
      <c r="T148" s="184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484</v>
      </c>
      <c r="AU148" s="14" t="s">
        <v>79</v>
      </c>
      <c r="AY148" s="14" t="s">
        <v>484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I148*H148</f>
        <v>0</v>
      </c>
    </row>
    <row r="149" spans="1:63" s="2" customFormat="1" ht="6.9" customHeight="1">
      <c r="A149" s="29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44:D149">
      <formula1>"K, M"</formula1>
    </dataValidation>
    <dataValidation type="list" allowBlank="1" showInputMessage="1" showErrorMessage="1" error="Povolené sú hodnoty základná, znížená, nulová." sqref="N144:N14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1356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ROUND((ROUND((SUM(BE125:BE155)),  2) + SUM(BE157:BE161)), 2)</f>
        <v>0</v>
      </c>
      <c r="G33" s="100"/>
      <c r="H33" s="100"/>
      <c r="I33" s="101">
        <v>0.2</v>
      </c>
      <c r="J33" s="99">
        <f>ROUND((ROUND(((SUM(BE125:BE155))*I33),  2) + (SUM(BE157:BE161)*I33)),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ROUND((ROUND((SUM(BF125:BF155)),  2) + SUM(BF157:BF161)), 2)</f>
        <v>0</v>
      </c>
      <c r="G34" s="100"/>
      <c r="H34" s="100"/>
      <c r="I34" s="101">
        <v>0.2</v>
      </c>
      <c r="J34" s="99">
        <f>ROUND((ROUND(((SUM(BF125:BF155))*I34),  2) + (SUM(BF157:BF161)*I34)),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ROUND((ROUND((SUM(BG125:BG155)),  2) + SUM(BG157:BG161)),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ROUND((ROUND((SUM(BH125:BH155)),  2) + SUM(BH157:BH161)),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ROUND((ROUND((SUM(BI125:BI155)),  2) + SUM(BI157:BI161)),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OPZ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1357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95" customHeight="1">
      <c r="B99" s="119"/>
      <c r="D99" s="120" t="s">
        <v>928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95" customHeight="1">
      <c r="B100" s="119"/>
      <c r="D100" s="120" t="s">
        <v>1358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31" s="9" customFormat="1" ht="24.9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1:31" s="10" customFormat="1" ht="19.95" customHeight="1">
      <c r="B102" s="119"/>
      <c r="D102" s="120" t="s">
        <v>491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1:31" s="9" customFormat="1" ht="24.9" customHeight="1">
      <c r="B103" s="115"/>
      <c r="D103" s="116" t="s">
        <v>113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1:31" s="9" customFormat="1" ht="24.9" customHeight="1">
      <c r="B104" s="115"/>
      <c r="D104" s="116" t="s">
        <v>1359</v>
      </c>
      <c r="E104" s="117"/>
      <c r="F104" s="117"/>
      <c r="G104" s="117"/>
      <c r="H104" s="117"/>
      <c r="I104" s="117"/>
      <c r="J104" s="118">
        <f>J152</f>
        <v>0</v>
      </c>
      <c r="L104" s="115"/>
    </row>
    <row r="105" spans="1:31" s="9" customFormat="1" ht="21.75" customHeight="1">
      <c r="B105" s="115"/>
      <c r="D105" s="123" t="s">
        <v>114</v>
      </c>
      <c r="J105" s="124">
        <f>J156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7" t="str">
        <f>E7</f>
        <v>Soš Tornaľa - Modernizácia odborného vzdelávania - budova Soš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4 - OPZ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kat.úz.: Tornaľa, p.č. 1869/17; 1869/37; 1869/40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116</v>
      </c>
      <c r="D124" s="128" t="s">
        <v>59</v>
      </c>
      <c r="E124" s="128" t="s">
        <v>55</v>
      </c>
      <c r="F124" s="128" t="s">
        <v>56</v>
      </c>
      <c r="G124" s="128" t="s">
        <v>117</v>
      </c>
      <c r="H124" s="128" t="s">
        <v>118</v>
      </c>
      <c r="I124" s="128" t="s">
        <v>119</v>
      </c>
      <c r="J124" s="129" t="s">
        <v>101</v>
      </c>
      <c r="K124" s="130" t="s">
        <v>120</v>
      </c>
      <c r="L124" s="131"/>
      <c r="M124" s="62" t="s">
        <v>1</v>
      </c>
      <c r="N124" s="63" t="s">
        <v>38</v>
      </c>
      <c r="O124" s="63" t="s">
        <v>121</v>
      </c>
      <c r="P124" s="63" t="s">
        <v>122</v>
      </c>
      <c r="Q124" s="63" t="s">
        <v>123</v>
      </c>
      <c r="R124" s="63" t="s">
        <v>124</v>
      </c>
      <c r="S124" s="63" t="s">
        <v>125</v>
      </c>
      <c r="T124" s="64" t="s">
        <v>126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102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P126+P146+P150+P152+P156</f>
        <v>0</v>
      </c>
      <c r="Q125" s="66"/>
      <c r="R125" s="133">
        <f>R126+R146+R150+R152+R156</f>
        <v>0.16569999999999999</v>
      </c>
      <c r="S125" s="66"/>
      <c r="T125" s="134">
        <f>T126+T146+T150+T152+T156</f>
        <v>0.16955999999999999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103</v>
      </c>
      <c r="BK125" s="135">
        <f>BK126+BK146+BK150+BK152+BK156</f>
        <v>0</v>
      </c>
    </row>
    <row r="126" spans="1:65" s="12" customFormat="1" ht="25.95" customHeight="1">
      <c r="B126" s="136"/>
      <c r="D126" s="137" t="s">
        <v>73</v>
      </c>
      <c r="E126" s="138" t="s">
        <v>159</v>
      </c>
      <c r="F126" s="138" t="s">
        <v>160</v>
      </c>
      <c r="I126" s="139"/>
      <c r="J126" s="124">
        <f>BK126</f>
        <v>0</v>
      </c>
      <c r="L126" s="136"/>
      <c r="M126" s="140"/>
      <c r="N126" s="141"/>
      <c r="O126" s="141"/>
      <c r="P126" s="142">
        <f>P127+P142+P144</f>
        <v>0</v>
      </c>
      <c r="Q126" s="141"/>
      <c r="R126" s="142">
        <f>R127+R142+R144</f>
        <v>0.16569999999999999</v>
      </c>
      <c r="S126" s="141"/>
      <c r="T126" s="143">
        <f>T127+T142+T144</f>
        <v>0.16955999999999999</v>
      </c>
      <c r="AR126" s="137" t="s">
        <v>86</v>
      </c>
      <c r="AT126" s="144" t="s">
        <v>73</v>
      </c>
      <c r="AU126" s="144" t="s">
        <v>74</v>
      </c>
      <c r="AY126" s="137" t="s">
        <v>129</v>
      </c>
      <c r="BK126" s="145">
        <f>BK127+BK142+BK144</f>
        <v>0</v>
      </c>
    </row>
    <row r="127" spans="1:65" s="12" customFormat="1" ht="22.8" customHeight="1">
      <c r="B127" s="136"/>
      <c r="D127" s="137" t="s">
        <v>73</v>
      </c>
      <c r="E127" s="146" t="s">
        <v>1360</v>
      </c>
      <c r="F127" s="146" t="s">
        <v>1361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SUM(P128:P141)</f>
        <v>0</v>
      </c>
      <c r="Q127" s="141"/>
      <c r="R127" s="142">
        <f>SUM(R128:R141)</f>
        <v>0.16403999999999999</v>
      </c>
      <c r="S127" s="141"/>
      <c r="T127" s="143">
        <f>SUM(T128:T141)</f>
        <v>0.16955999999999999</v>
      </c>
      <c r="AR127" s="137" t="s">
        <v>86</v>
      </c>
      <c r="AT127" s="144" t="s">
        <v>73</v>
      </c>
      <c r="AU127" s="144" t="s">
        <v>79</v>
      </c>
      <c r="AY127" s="137" t="s">
        <v>129</v>
      </c>
      <c r="BK127" s="145">
        <f>SUM(BK128:BK141)</f>
        <v>0</v>
      </c>
    </row>
    <row r="128" spans="1:65" s="2" customFormat="1" ht="24.15" customHeight="1">
      <c r="A128" s="29"/>
      <c r="B128" s="148"/>
      <c r="C128" s="149" t="s">
        <v>331</v>
      </c>
      <c r="D128" s="149" t="s">
        <v>133</v>
      </c>
      <c r="E128" s="150" t="s">
        <v>1362</v>
      </c>
      <c r="F128" s="151" t="s">
        <v>1363</v>
      </c>
      <c r="G128" s="152" t="s">
        <v>166</v>
      </c>
      <c r="H128" s="153">
        <v>6</v>
      </c>
      <c r="I128" s="153"/>
      <c r="J128" s="154">
        <f t="shared" ref="J128:J141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41" si="1">O128*H128</f>
        <v>0</v>
      </c>
      <c r="Q128" s="158">
        <v>1.8500000000000001E-3</v>
      </c>
      <c r="R128" s="158">
        <f t="shared" ref="R128:R141" si="2">Q128*H128</f>
        <v>1.11E-2</v>
      </c>
      <c r="S128" s="158">
        <v>0</v>
      </c>
      <c r="T128" s="159">
        <f t="shared" ref="T128:T141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167</v>
      </c>
      <c r="AT128" s="160" t="s">
        <v>133</v>
      </c>
      <c r="AU128" s="160" t="s">
        <v>86</v>
      </c>
      <c r="AY128" s="14" t="s">
        <v>129</v>
      </c>
      <c r="BE128" s="161">
        <f t="shared" ref="BE128:BE141" si="4">IF(N128="základná",J128,0)</f>
        <v>0</v>
      </c>
      <c r="BF128" s="161">
        <f t="shared" ref="BF128:BF141" si="5">IF(N128="znížená",J128,0)</f>
        <v>0</v>
      </c>
      <c r="BG128" s="161">
        <f t="shared" ref="BG128:BG141" si="6">IF(N128="zákl. prenesená",J128,0)</f>
        <v>0</v>
      </c>
      <c r="BH128" s="161">
        <f t="shared" ref="BH128:BH141" si="7">IF(N128="zníž. prenesená",J128,0)</f>
        <v>0</v>
      </c>
      <c r="BI128" s="161">
        <f t="shared" ref="BI128:BI141" si="8">IF(N128="nulová",J128,0)</f>
        <v>0</v>
      </c>
      <c r="BJ128" s="14" t="s">
        <v>86</v>
      </c>
      <c r="BK128" s="161">
        <f t="shared" ref="BK128:BK141" si="9">ROUND(I128*H128,2)</f>
        <v>0</v>
      </c>
      <c r="BL128" s="14" t="s">
        <v>167</v>
      </c>
      <c r="BM128" s="160" t="s">
        <v>1364</v>
      </c>
    </row>
    <row r="129" spans="1:65" s="2" customFormat="1" ht="24.15" customHeight="1">
      <c r="A129" s="29"/>
      <c r="B129" s="148"/>
      <c r="C129" s="149" t="s">
        <v>1044</v>
      </c>
      <c r="D129" s="149" t="s">
        <v>133</v>
      </c>
      <c r="E129" s="150" t="s">
        <v>1365</v>
      </c>
      <c r="F129" s="151" t="s">
        <v>1366</v>
      </c>
      <c r="G129" s="152" t="s">
        <v>166</v>
      </c>
      <c r="H129" s="153">
        <v>6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3.8999999999999999E-4</v>
      </c>
      <c r="R129" s="158">
        <f t="shared" si="2"/>
        <v>2.3400000000000001E-3</v>
      </c>
      <c r="S129" s="158">
        <v>3.4199999999999999E-3</v>
      </c>
      <c r="T129" s="159">
        <f t="shared" si="3"/>
        <v>2.052E-2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1367</v>
      </c>
    </row>
    <row r="130" spans="1:65" s="2" customFormat="1" ht="24.15" customHeight="1">
      <c r="A130" s="29"/>
      <c r="B130" s="148"/>
      <c r="C130" s="149" t="s">
        <v>1368</v>
      </c>
      <c r="D130" s="149" t="s">
        <v>133</v>
      </c>
      <c r="E130" s="150" t="s">
        <v>1369</v>
      </c>
      <c r="F130" s="151" t="s">
        <v>1370</v>
      </c>
      <c r="G130" s="152" t="s">
        <v>166</v>
      </c>
      <c r="H130" s="153">
        <v>18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3.8999999999999999E-4</v>
      </c>
      <c r="R130" s="158">
        <f t="shared" si="2"/>
        <v>7.0200000000000002E-3</v>
      </c>
      <c r="S130" s="158">
        <v>8.2799999999999992E-3</v>
      </c>
      <c r="T130" s="159">
        <f t="shared" si="3"/>
        <v>0.14903999999999998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167</v>
      </c>
      <c r="AT130" s="160" t="s">
        <v>133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1371</v>
      </c>
    </row>
    <row r="131" spans="1:65" s="2" customFormat="1" ht="24.15" customHeight="1">
      <c r="A131" s="29"/>
      <c r="B131" s="148"/>
      <c r="C131" s="149" t="s">
        <v>1372</v>
      </c>
      <c r="D131" s="149" t="s">
        <v>133</v>
      </c>
      <c r="E131" s="150" t="s">
        <v>1373</v>
      </c>
      <c r="F131" s="151" t="s">
        <v>1374</v>
      </c>
      <c r="G131" s="152" t="s">
        <v>166</v>
      </c>
      <c r="H131" s="153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7.8899999999999994E-3</v>
      </c>
      <c r="R131" s="158">
        <f t="shared" si="2"/>
        <v>0.14201999999999998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1375</v>
      </c>
    </row>
    <row r="132" spans="1:65" s="2" customFormat="1" ht="24.15" customHeight="1">
      <c r="A132" s="29"/>
      <c r="B132" s="148"/>
      <c r="C132" s="149" t="s">
        <v>1376</v>
      </c>
      <c r="D132" s="149" t="s">
        <v>133</v>
      </c>
      <c r="E132" s="150" t="s">
        <v>1377</v>
      </c>
      <c r="F132" s="151" t="s">
        <v>1378</v>
      </c>
      <c r="G132" s="152" t="s">
        <v>149</v>
      </c>
      <c r="H132" s="153">
        <v>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1379</v>
      </c>
    </row>
    <row r="133" spans="1:65" s="2" customFormat="1" ht="24.15" customHeight="1">
      <c r="A133" s="29"/>
      <c r="B133" s="148"/>
      <c r="C133" s="149" t="s">
        <v>1164</v>
      </c>
      <c r="D133" s="149" t="s">
        <v>133</v>
      </c>
      <c r="E133" s="150" t="s">
        <v>1380</v>
      </c>
      <c r="F133" s="151" t="s">
        <v>1381</v>
      </c>
      <c r="G133" s="152" t="s">
        <v>166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1382</v>
      </c>
    </row>
    <row r="134" spans="1:65" s="2" customFormat="1" ht="24.15" customHeight="1">
      <c r="A134" s="29"/>
      <c r="B134" s="148"/>
      <c r="C134" s="149" t="s">
        <v>1040</v>
      </c>
      <c r="D134" s="149" t="s">
        <v>133</v>
      </c>
      <c r="E134" s="150" t="s">
        <v>1383</v>
      </c>
      <c r="F134" s="151" t="s">
        <v>1384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2.5000000000000001E-4</v>
      </c>
      <c r="R134" s="158">
        <f t="shared" si="2"/>
        <v>7.5000000000000002E-4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1385</v>
      </c>
    </row>
    <row r="135" spans="1:65" s="2" customFormat="1" ht="16.5" customHeight="1">
      <c r="A135" s="29"/>
      <c r="B135" s="148"/>
      <c r="C135" s="149" t="s">
        <v>1386</v>
      </c>
      <c r="D135" s="149" t="s">
        <v>133</v>
      </c>
      <c r="E135" s="150" t="s">
        <v>1387</v>
      </c>
      <c r="F135" s="151" t="s">
        <v>1388</v>
      </c>
      <c r="G135" s="152" t="s">
        <v>149</v>
      </c>
      <c r="H135" s="153">
        <v>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1.0000000000000001E-5</v>
      </c>
      <c r="R135" s="158">
        <f t="shared" si="2"/>
        <v>3.0000000000000004E-5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1389</v>
      </c>
    </row>
    <row r="136" spans="1:65" s="2" customFormat="1" ht="33" customHeight="1">
      <c r="A136" s="29"/>
      <c r="B136" s="148"/>
      <c r="C136" s="162" t="s">
        <v>1390</v>
      </c>
      <c r="D136" s="162" t="s">
        <v>170</v>
      </c>
      <c r="E136" s="163" t="s">
        <v>1391</v>
      </c>
      <c r="F136" s="164" t="s">
        <v>1392</v>
      </c>
      <c r="G136" s="165" t="s">
        <v>149</v>
      </c>
      <c r="H136" s="166">
        <v>3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2.5999999999999998E-4</v>
      </c>
      <c r="R136" s="158">
        <f t="shared" si="2"/>
        <v>7.7999999999999988E-4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1393</v>
      </c>
    </row>
    <row r="137" spans="1:65" s="2" customFormat="1" ht="24.15" customHeight="1">
      <c r="A137" s="29"/>
      <c r="B137" s="148"/>
      <c r="C137" s="149" t="s">
        <v>1394</v>
      </c>
      <c r="D137" s="149" t="s">
        <v>133</v>
      </c>
      <c r="E137" s="150" t="s">
        <v>1395</v>
      </c>
      <c r="F137" s="151" t="s">
        <v>1396</v>
      </c>
      <c r="G137" s="152" t="s">
        <v>149</v>
      </c>
      <c r="H137" s="153">
        <v>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167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1397</v>
      </c>
    </row>
    <row r="138" spans="1:65" s="2" customFormat="1" ht="16.5" customHeight="1">
      <c r="A138" s="29"/>
      <c r="B138" s="148"/>
      <c r="C138" s="162" t="s">
        <v>1398</v>
      </c>
      <c r="D138" s="162" t="s">
        <v>170</v>
      </c>
      <c r="E138" s="163" t="s">
        <v>1399</v>
      </c>
      <c r="F138" s="164" t="s">
        <v>1400</v>
      </c>
      <c r="G138" s="165" t="s">
        <v>149</v>
      </c>
      <c r="H138" s="166">
        <v>3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86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1401</v>
      </c>
    </row>
    <row r="139" spans="1:65" s="2" customFormat="1" ht="24.15" customHeight="1">
      <c r="A139" s="29"/>
      <c r="B139" s="148"/>
      <c r="C139" s="149" t="s">
        <v>1402</v>
      </c>
      <c r="D139" s="149" t="s">
        <v>133</v>
      </c>
      <c r="E139" s="150" t="s">
        <v>1403</v>
      </c>
      <c r="F139" s="151" t="s">
        <v>1404</v>
      </c>
      <c r="G139" s="152" t="s">
        <v>194</v>
      </c>
      <c r="H139" s="153"/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86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1405</v>
      </c>
    </row>
    <row r="140" spans="1:65" s="2" customFormat="1" ht="24.15" customHeight="1">
      <c r="A140" s="29"/>
      <c r="B140" s="148"/>
      <c r="C140" s="149" t="s">
        <v>1406</v>
      </c>
      <c r="D140" s="149" t="s">
        <v>133</v>
      </c>
      <c r="E140" s="150" t="s">
        <v>1407</v>
      </c>
      <c r="F140" s="151" t="s">
        <v>1408</v>
      </c>
      <c r="G140" s="152" t="s">
        <v>194</v>
      </c>
      <c r="H140" s="153"/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167</v>
      </c>
      <c r="AT140" s="160" t="s">
        <v>133</v>
      </c>
      <c r="AU140" s="160" t="s">
        <v>86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1409</v>
      </c>
    </row>
    <row r="141" spans="1:65" s="2" customFormat="1" ht="24.15" customHeight="1">
      <c r="A141" s="29"/>
      <c r="B141" s="148"/>
      <c r="C141" s="149" t="s">
        <v>1410</v>
      </c>
      <c r="D141" s="149" t="s">
        <v>133</v>
      </c>
      <c r="E141" s="150" t="s">
        <v>1411</v>
      </c>
      <c r="F141" s="151" t="s">
        <v>1412</v>
      </c>
      <c r="G141" s="152" t="s">
        <v>194</v>
      </c>
      <c r="H141" s="153"/>
      <c r="I141" s="153"/>
      <c r="J141" s="154">
        <f t="shared" si="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1413</v>
      </c>
    </row>
    <row r="142" spans="1:65" s="12" customFormat="1" ht="22.8" customHeight="1">
      <c r="B142" s="136"/>
      <c r="D142" s="137" t="s">
        <v>73</v>
      </c>
      <c r="E142" s="146" t="s">
        <v>200</v>
      </c>
      <c r="F142" s="146" t="s">
        <v>1275</v>
      </c>
      <c r="I142" s="139"/>
      <c r="J142" s="147">
        <f>BK142</f>
        <v>0</v>
      </c>
      <c r="L142" s="136"/>
      <c r="M142" s="140"/>
      <c r="N142" s="141"/>
      <c r="O142" s="141"/>
      <c r="P142" s="142">
        <f>P143</f>
        <v>0</v>
      </c>
      <c r="Q142" s="141"/>
      <c r="R142" s="142">
        <f>R143</f>
        <v>9.3999999999999997E-4</v>
      </c>
      <c r="S142" s="141"/>
      <c r="T142" s="143">
        <f>T143</f>
        <v>0</v>
      </c>
      <c r="AR142" s="137" t="s">
        <v>86</v>
      </c>
      <c r="AT142" s="144" t="s">
        <v>73</v>
      </c>
      <c r="AU142" s="144" t="s">
        <v>79</v>
      </c>
      <c r="AY142" s="137" t="s">
        <v>129</v>
      </c>
      <c r="BK142" s="145">
        <f>BK143</f>
        <v>0</v>
      </c>
    </row>
    <row r="143" spans="1:65" s="2" customFormat="1" ht="24.15" customHeight="1">
      <c r="A143" s="29"/>
      <c r="B143" s="148"/>
      <c r="C143" s="149" t="s">
        <v>1414</v>
      </c>
      <c r="D143" s="149" t="s">
        <v>133</v>
      </c>
      <c r="E143" s="150" t="s">
        <v>1415</v>
      </c>
      <c r="F143" s="151" t="s">
        <v>1416</v>
      </c>
      <c r="G143" s="152" t="s">
        <v>149</v>
      </c>
      <c r="H143" s="153">
        <v>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4.6999999999999999E-4</v>
      </c>
      <c r="R143" s="158">
        <f>Q143*H143</f>
        <v>9.3999999999999997E-4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167</v>
      </c>
      <c r="AT143" s="160" t="s">
        <v>133</v>
      </c>
      <c r="AU143" s="160" t="s">
        <v>86</v>
      </c>
      <c r="AY143" s="14" t="s">
        <v>129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86</v>
      </c>
      <c r="BK143" s="161">
        <f>ROUND(I143*H143,2)</f>
        <v>0</v>
      </c>
      <c r="BL143" s="14" t="s">
        <v>167</v>
      </c>
      <c r="BM143" s="160" t="s">
        <v>1417</v>
      </c>
    </row>
    <row r="144" spans="1:65" s="12" customFormat="1" ht="22.8" customHeight="1">
      <c r="B144" s="136"/>
      <c r="D144" s="137" t="s">
        <v>73</v>
      </c>
      <c r="E144" s="146" t="s">
        <v>1418</v>
      </c>
      <c r="F144" s="146" t="s">
        <v>1419</v>
      </c>
      <c r="I144" s="139"/>
      <c r="J144" s="147">
        <f>BK144</f>
        <v>0</v>
      </c>
      <c r="L144" s="136"/>
      <c r="M144" s="140"/>
      <c r="N144" s="141"/>
      <c r="O144" s="141"/>
      <c r="P144" s="142">
        <f>P145</f>
        <v>0</v>
      </c>
      <c r="Q144" s="141"/>
      <c r="R144" s="142">
        <f>R145</f>
        <v>7.2000000000000005E-4</v>
      </c>
      <c r="S144" s="141"/>
      <c r="T144" s="143">
        <f>T145</f>
        <v>0</v>
      </c>
      <c r="AR144" s="137" t="s">
        <v>86</v>
      </c>
      <c r="AT144" s="144" t="s">
        <v>73</v>
      </c>
      <c r="AU144" s="144" t="s">
        <v>79</v>
      </c>
      <c r="AY144" s="137" t="s">
        <v>129</v>
      </c>
      <c r="BK144" s="145">
        <f>BK145</f>
        <v>0</v>
      </c>
    </row>
    <row r="145" spans="1:65" s="2" customFormat="1" ht="33" customHeight="1">
      <c r="A145" s="29"/>
      <c r="B145" s="148"/>
      <c r="C145" s="149" t="s">
        <v>1420</v>
      </c>
      <c r="D145" s="149" t="s">
        <v>133</v>
      </c>
      <c r="E145" s="150" t="s">
        <v>1421</v>
      </c>
      <c r="F145" s="151" t="s">
        <v>1422</v>
      </c>
      <c r="G145" s="152" t="s">
        <v>166</v>
      </c>
      <c r="H145" s="153">
        <v>6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1.2E-4</v>
      </c>
      <c r="R145" s="158">
        <f>Q145*H145</f>
        <v>7.2000000000000005E-4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ROUND(I145*H145,2)</f>
        <v>0</v>
      </c>
      <c r="BL145" s="14" t="s">
        <v>167</v>
      </c>
      <c r="BM145" s="160" t="s">
        <v>1423</v>
      </c>
    </row>
    <row r="146" spans="1:65" s="12" customFormat="1" ht="25.95" customHeight="1">
      <c r="B146" s="136"/>
      <c r="D146" s="137" t="s">
        <v>73</v>
      </c>
      <c r="E146" s="138" t="s">
        <v>170</v>
      </c>
      <c r="F146" s="138" t="s">
        <v>427</v>
      </c>
      <c r="I146" s="139"/>
      <c r="J146" s="124">
        <f>BK146</f>
        <v>0</v>
      </c>
      <c r="L146" s="136"/>
      <c r="M146" s="140"/>
      <c r="N146" s="141"/>
      <c r="O146" s="141"/>
      <c r="P146" s="142">
        <f>P147</f>
        <v>0</v>
      </c>
      <c r="Q146" s="141"/>
      <c r="R146" s="142">
        <f>R147</f>
        <v>0</v>
      </c>
      <c r="S146" s="141"/>
      <c r="T146" s="143">
        <f>T147</f>
        <v>0</v>
      </c>
      <c r="AR146" s="137" t="s">
        <v>89</v>
      </c>
      <c r="AT146" s="144" t="s">
        <v>73</v>
      </c>
      <c r="AU146" s="144" t="s">
        <v>74</v>
      </c>
      <c r="AY146" s="137" t="s">
        <v>129</v>
      </c>
      <c r="BK146" s="145">
        <f>BK147</f>
        <v>0</v>
      </c>
    </row>
    <row r="147" spans="1:65" s="12" customFormat="1" ht="22.8" customHeight="1">
      <c r="B147" s="136"/>
      <c r="D147" s="137" t="s">
        <v>73</v>
      </c>
      <c r="E147" s="146" t="s">
        <v>428</v>
      </c>
      <c r="F147" s="146" t="s">
        <v>429</v>
      </c>
      <c r="I147" s="139"/>
      <c r="J147" s="147">
        <f>BK147</f>
        <v>0</v>
      </c>
      <c r="L147" s="136"/>
      <c r="M147" s="140"/>
      <c r="N147" s="141"/>
      <c r="O147" s="141"/>
      <c r="P147" s="142">
        <f>SUM(P148:P149)</f>
        <v>0</v>
      </c>
      <c r="Q147" s="141"/>
      <c r="R147" s="142">
        <f>SUM(R148:R149)</f>
        <v>0</v>
      </c>
      <c r="S147" s="141"/>
      <c r="T147" s="143">
        <f>SUM(T148:T149)</f>
        <v>0</v>
      </c>
      <c r="AR147" s="137" t="s">
        <v>89</v>
      </c>
      <c r="AT147" s="144" t="s">
        <v>73</v>
      </c>
      <c r="AU147" s="144" t="s">
        <v>79</v>
      </c>
      <c r="AY147" s="137" t="s">
        <v>129</v>
      </c>
      <c r="BK147" s="145">
        <f>SUM(BK148:BK149)</f>
        <v>0</v>
      </c>
    </row>
    <row r="148" spans="1:65" s="2" customFormat="1" ht="16.5" customHeight="1">
      <c r="A148" s="29"/>
      <c r="B148" s="148"/>
      <c r="C148" s="149" t="s">
        <v>1424</v>
      </c>
      <c r="D148" s="149" t="s">
        <v>133</v>
      </c>
      <c r="E148" s="150" t="s">
        <v>1425</v>
      </c>
      <c r="F148" s="151" t="s">
        <v>1426</v>
      </c>
      <c r="G148" s="152" t="s">
        <v>166</v>
      </c>
      <c r="H148" s="153">
        <v>10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433</v>
      </c>
      <c r="AT148" s="160" t="s">
        <v>133</v>
      </c>
      <c r="AU148" s="160" t="s">
        <v>86</v>
      </c>
      <c r="AY148" s="14" t="s">
        <v>129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ROUND(I148*H148,2)</f>
        <v>0</v>
      </c>
      <c r="BL148" s="14" t="s">
        <v>433</v>
      </c>
      <c r="BM148" s="160" t="s">
        <v>1427</v>
      </c>
    </row>
    <row r="149" spans="1:65" s="2" customFormat="1" ht="24.15" customHeight="1">
      <c r="A149" s="29"/>
      <c r="B149" s="148"/>
      <c r="C149" s="149" t="s">
        <v>1180</v>
      </c>
      <c r="D149" s="149" t="s">
        <v>133</v>
      </c>
      <c r="E149" s="150" t="s">
        <v>1428</v>
      </c>
      <c r="F149" s="151" t="s">
        <v>1429</v>
      </c>
      <c r="G149" s="152" t="s">
        <v>166</v>
      </c>
      <c r="H149" s="153">
        <v>10.4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433</v>
      </c>
      <c r="AT149" s="160" t="s">
        <v>133</v>
      </c>
      <c r="AU149" s="160" t="s">
        <v>86</v>
      </c>
      <c r="AY149" s="14" t="s">
        <v>129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86</v>
      </c>
      <c r="BK149" s="161">
        <f>ROUND(I149*H149,2)</f>
        <v>0</v>
      </c>
      <c r="BL149" s="14" t="s">
        <v>433</v>
      </c>
      <c r="BM149" s="160" t="s">
        <v>1430</v>
      </c>
    </row>
    <row r="150" spans="1:65" s="12" customFormat="1" ht="25.95" customHeight="1">
      <c r="B150" s="136"/>
      <c r="D150" s="137" t="s">
        <v>73</v>
      </c>
      <c r="E150" s="138" t="s">
        <v>465</v>
      </c>
      <c r="F150" s="138" t="s">
        <v>466</v>
      </c>
      <c r="I150" s="139"/>
      <c r="J150" s="124">
        <f>BK150</f>
        <v>0</v>
      </c>
      <c r="L150" s="136"/>
      <c r="M150" s="140"/>
      <c r="N150" s="141"/>
      <c r="O150" s="141"/>
      <c r="P150" s="142">
        <f>P151</f>
        <v>0</v>
      </c>
      <c r="Q150" s="141"/>
      <c r="R150" s="142">
        <f>R151</f>
        <v>0</v>
      </c>
      <c r="S150" s="141"/>
      <c r="T150" s="143">
        <f>T151</f>
        <v>0</v>
      </c>
      <c r="AR150" s="137" t="s">
        <v>93</v>
      </c>
      <c r="AT150" s="144" t="s">
        <v>73</v>
      </c>
      <c r="AU150" s="144" t="s">
        <v>74</v>
      </c>
      <c r="AY150" s="137" t="s">
        <v>129</v>
      </c>
      <c r="BK150" s="145">
        <f>BK151</f>
        <v>0</v>
      </c>
    </row>
    <row r="151" spans="1:65" s="2" customFormat="1" ht="37.799999999999997" customHeight="1">
      <c r="A151" s="29"/>
      <c r="B151" s="148"/>
      <c r="C151" s="149" t="s">
        <v>1431</v>
      </c>
      <c r="D151" s="149" t="s">
        <v>133</v>
      </c>
      <c r="E151" s="150" t="s">
        <v>1296</v>
      </c>
      <c r="F151" s="151" t="s">
        <v>1297</v>
      </c>
      <c r="G151" s="152" t="s">
        <v>470</v>
      </c>
      <c r="H151" s="153">
        <v>4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471</v>
      </c>
      <c r="AT151" s="160" t="s">
        <v>133</v>
      </c>
      <c r="AU151" s="160" t="s">
        <v>79</v>
      </c>
      <c r="AY151" s="14" t="s">
        <v>129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86</v>
      </c>
      <c r="BK151" s="161">
        <f>ROUND(I151*H151,2)</f>
        <v>0</v>
      </c>
      <c r="BL151" s="14" t="s">
        <v>471</v>
      </c>
      <c r="BM151" s="160" t="s">
        <v>1432</v>
      </c>
    </row>
    <row r="152" spans="1:65" s="12" customFormat="1" ht="25.95" customHeight="1">
      <c r="B152" s="136"/>
      <c r="D152" s="137" t="s">
        <v>73</v>
      </c>
      <c r="E152" s="138" t="s">
        <v>1433</v>
      </c>
      <c r="F152" s="138" t="s">
        <v>1434</v>
      </c>
      <c r="I152" s="139"/>
      <c r="J152" s="124">
        <f>BK152</f>
        <v>0</v>
      </c>
      <c r="L152" s="136"/>
      <c r="M152" s="140"/>
      <c r="N152" s="141"/>
      <c r="O152" s="141"/>
      <c r="P152" s="142">
        <f>SUM(P153:P155)</f>
        <v>0</v>
      </c>
      <c r="Q152" s="141"/>
      <c r="R152" s="142">
        <f>SUM(R153:R155)</f>
        <v>0</v>
      </c>
      <c r="S152" s="141"/>
      <c r="T152" s="143">
        <f>SUM(T153:T155)</f>
        <v>0</v>
      </c>
      <c r="AR152" s="137" t="s">
        <v>93</v>
      </c>
      <c r="AT152" s="144" t="s">
        <v>73</v>
      </c>
      <c r="AU152" s="144" t="s">
        <v>74</v>
      </c>
      <c r="AY152" s="137" t="s">
        <v>129</v>
      </c>
      <c r="BK152" s="145">
        <f>SUM(BK153:BK155)</f>
        <v>0</v>
      </c>
    </row>
    <row r="153" spans="1:65" s="2" customFormat="1" ht="16.5" customHeight="1">
      <c r="A153" s="29"/>
      <c r="B153" s="148"/>
      <c r="C153" s="149" t="s">
        <v>1435</v>
      </c>
      <c r="D153" s="149" t="s">
        <v>133</v>
      </c>
      <c r="E153" s="150" t="s">
        <v>1436</v>
      </c>
      <c r="F153" s="151" t="s">
        <v>1437</v>
      </c>
      <c r="G153" s="152" t="s">
        <v>1354</v>
      </c>
      <c r="H153" s="153">
        <v>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471</v>
      </c>
      <c r="AT153" s="160" t="s">
        <v>133</v>
      </c>
      <c r="AU153" s="160" t="s">
        <v>79</v>
      </c>
      <c r="AY153" s="14" t="s">
        <v>129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86</v>
      </c>
      <c r="BK153" s="161">
        <f>ROUND(I153*H153,2)</f>
        <v>0</v>
      </c>
      <c r="BL153" s="14" t="s">
        <v>471</v>
      </c>
      <c r="BM153" s="160" t="s">
        <v>1438</v>
      </c>
    </row>
    <row r="154" spans="1:65" s="2" customFormat="1" ht="16.5" customHeight="1">
      <c r="A154" s="29"/>
      <c r="B154" s="148"/>
      <c r="C154" s="149" t="s">
        <v>347</v>
      </c>
      <c r="D154" s="149" t="s">
        <v>133</v>
      </c>
      <c r="E154" s="150" t="s">
        <v>1439</v>
      </c>
      <c r="F154" s="151" t="s">
        <v>1440</v>
      </c>
      <c r="G154" s="152" t="s">
        <v>319</v>
      </c>
      <c r="H154" s="153">
        <v>1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471</v>
      </c>
      <c r="AT154" s="160" t="s">
        <v>133</v>
      </c>
      <c r="AU154" s="160" t="s">
        <v>79</v>
      </c>
      <c r="AY154" s="14" t="s">
        <v>129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86</v>
      </c>
      <c r="BK154" s="161">
        <f>ROUND(I154*H154,2)</f>
        <v>0</v>
      </c>
      <c r="BL154" s="14" t="s">
        <v>471</v>
      </c>
      <c r="BM154" s="160" t="s">
        <v>1441</v>
      </c>
    </row>
    <row r="155" spans="1:65" s="2" customFormat="1" ht="16.5" customHeight="1">
      <c r="A155" s="29"/>
      <c r="B155" s="148"/>
      <c r="C155" s="149" t="s">
        <v>1442</v>
      </c>
      <c r="D155" s="149" t="s">
        <v>133</v>
      </c>
      <c r="E155" s="150" t="s">
        <v>1443</v>
      </c>
      <c r="F155" s="151" t="s">
        <v>1444</v>
      </c>
      <c r="G155" s="152" t="s">
        <v>470</v>
      </c>
      <c r="H155" s="153">
        <v>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471</v>
      </c>
      <c r="AT155" s="160" t="s">
        <v>133</v>
      </c>
      <c r="AU155" s="160" t="s">
        <v>79</v>
      </c>
      <c r="AY155" s="14" t="s">
        <v>129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86</v>
      </c>
      <c r="BK155" s="161">
        <f>ROUND(I155*H155,2)</f>
        <v>0</v>
      </c>
      <c r="BL155" s="14" t="s">
        <v>471</v>
      </c>
      <c r="BM155" s="160" t="s">
        <v>1445</v>
      </c>
    </row>
    <row r="156" spans="1:65" s="2" customFormat="1" ht="49.95" customHeight="1">
      <c r="A156" s="29"/>
      <c r="B156" s="30"/>
      <c r="C156" s="29"/>
      <c r="D156" s="29"/>
      <c r="E156" s="138" t="s">
        <v>482</v>
      </c>
      <c r="F156" s="138" t="s">
        <v>483</v>
      </c>
      <c r="G156" s="29"/>
      <c r="H156" s="29"/>
      <c r="I156" s="29"/>
      <c r="J156" s="124">
        <f t="shared" ref="J156:J161" si="10">BK156</f>
        <v>0</v>
      </c>
      <c r="K156" s="29"/>
      <c r="L156" s="30"/>
      <c r="M156" s="172"/>
      <c r="N156" s="173"/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73</v>
      </c>
      <c r="AU156" s="14" t="s">
        <v>74</v>
      </c>
      <c r="AY156" s="14" t="s">
        <v>484</v>
      </c>
      <c r="BK156" s="161">
        <f>SUM(BK157:BK161)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133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1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484</v>
      </c>
      <c r="AU157" s="14" t="s">
        <v>79</v>
      </c>
      <c r="AY157" s="14" t="s">
        <v>484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86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133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1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484</v>
      </c>
      <c r="AU158" s="14" t="s">
        <v>79</v>
      </c>
      <c r="AY158" s="14" t="s">
        <v>484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86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133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10"/>
        <v>0</v>
      </c>
      <c r="K159" s="180"/>
      <c r="L159" s="30"/>
      <c r="M159" s="181" t="s">
        <v>1</v>
      </c>
      <c r="N159" s="182" t="s">
        <v>40</v>
      </c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484</v>
      </c>
      <c r="AU159" s="14" t="s">
        <v>79</v>
      </c>
      <c r="AY159" s="14" t="s">
        <v>484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86</v>
      </c>
      <c r="BK159" s="161">
        <f>I159*H159</f>
        <v>0</v>
      </c>
    </row>
    <row r="160" spans="1:65" s="2" customFormat="1" ht="16.350000000000001" customHeight="1">
      <c r="A160" s="29"/>
      <c r="B160" s="30"/>
      <c r="C160" s="174" t="s">
        <v>1</v>
      </c>
      <c r="D160" s="174" t="s">
        <v>133</v>
      </c>
      <c r="E160" s="175" t="s">
        <v>1</v>
      </c>
      <c r="F160" s="176" t="s">
        <v>1</v>
      </c>
      <c r="G160" s="177" t="s">
        <v>1</v>
      </c>
      <c r="H160" s="178"/>
      <c r="I160" s="178"/>
      <c r="J160" s="179">
        <f t="shared" si="10"/>
        <v>0</v>
      </c>
      <c r="K160" s="180"/>
      <c r="L160" s="30"/>
      <c r="M160" s="181" t="s">
        <v>1</v>
      </c>
      <c r="N160" s="182" t="s">
        <v>40</v>
      </c>
      <c r="O160" s="58"/>
      <c r="P160" s="58"/>
      <c r="Q160" s="58"/>
      <c r="R160" s="58"/>
      <c r="S160" s="58"/>
      <c r="T160" s="5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484</v>
      </c>
      <c r="AU160" s="14" t="s">
        <v>79</v>
      </c>
      <c r="AY160" s="14" t="s">
        <v>484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86</v>
      </c>
      <c r="BK160" s="161">
        <f>I160*H160</f>
        <v>0</v>
      </c>
    </row>
    <row r="161" spans="1:63" s="2" customFormat="1" ht="16.350000000000001" customHeight="1">
      <c r="A161" s="29"/>
      <c r="B161" s="30"/>
      <c r="C161" s="174" t="s">
        <v>1</v>
      </c>
      <c r="D161" s="174" t="s">
        <v>133</v>
      </c>
      <c r="E161" s="175" t="s">
        <v>1</v>
      </c>
      <c r="F161" s="176" t="s">
        <v>1</v>
      </c>
      <c r="G161" s="177" t="s">
        <v>1</v>
      </c>
      <c r="H161" s="178"/>
      <c r="I161" s="178"/>
      <c r="J161" s="179">
        <f t="shared" si="10"/>
        <v>0</v>
      </c>
      <c r="K161" s="180"/>
      <c r="L161" s="30"/>
      <c r="M161" s="181" t="s">
        <v>1</v>
      </c>
      <c r="N161" s="182" t="s">
        <v>40</v>
      </c>
      <c r="O161" s="183"/>
      <c r="P161" s="183"/>
      <c r="Q161" s="183"/>
      <c r="R161" s="183"/>
      <c r="S161" s="183"/>
      <c r="T161" s="184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484</v>
      </c>
      <c r="AU161" s="14" t="s">
        <v>79</v>
      </c>
      <c r="AY161" s="14" t="s">
        <v>484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86</v>
      </c>
      <c r="BK161" s="161">
        <f>I161*H161</f>
        <v>0</v>
      </c>
    </row>
    <row r="162" spans="1:63" s="2" customFormat="1" ht="6.9" customHeight="1">
      <c r="A162" s="29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7:D162">
      <formula1>"K, M"</formula1>
    </dataValidation>
    <dataValidation type="list" allowBlank="1" showInputMessage="1" showErrorMessage="1" error="Povolené sú hodnoty základná, znížená, nulová." sqref="N157:N162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UK</vt:lpstr>
      <vt:lpstr>1.1 - Kotolňa</vt:lpstr>
      <vt:lpstr>2 - ZTI</vt:lpstr>
      <vt:lpstr>3 - Vetranie</vt:lpstr>
      <vt:lpstr>4 - OPZ</vt:lpstr>
      <vt:lpstr>'1 - UK'!Názvy_tlače</vt:lpstr>
      <vt:lpstr>'1.1 - Kotolňa'!Názvy_tlače</vt:lpstr>
      <vt:lpstr>'2 - ZTI'!Názvy_tlače</vt:lpstr>
      <vt:lpstr>'3 - Vetranie'!Názvy_tlače</vt:lpstr>
      <vt:lpstr>'4 - OPZ'!Názvy_tlače</vt:lpstr>
      <vt:lpstr>'Rekapitulácia stavby'!Názvy_tlače</vt:lpstr>
      <vt:lpstr>'1 - UK'!Oblasť_tlače</vt:lpstr>
      <vt:lpstr>'1.1 - Kotolňa'!Oblasť_tlače</vt:lpstr>
      <vt:lpstr>'2 - ZTI'!Oblasť_tlače</vt:lpstr>
      <vt:lpstr>'3 - Vetranie'!Oblasť_tlače</vt:lpstr>
      <vt:lpstr>'4 - OPZ'!Oblasť_tlače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2021-08-03T11:56:04Z</cp:lastPrinted>
  <dcterms:created xsi:type="dcterms:W3CDTF">2021-08-03T05:34:01Z</dcterms:created>
  <dcterms:modified xsi:type="dcterms:W3CDTF">2021-08-03T11:56:08Z</dcterms:modified>
</cp:coreProperties>
</file>