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Rekapitulácia stavby" sheetId="1" r:id="rId1"/>
    <sheet name="5 - SO 04 - pristresok na..." sheetId="6" r:id="rId2"/>
  </sheets>
  <definedNames>
    <definedName name="_xlnm._FilterDatabase" localSheetId="1" hidden="1">'5 - SO 04 - pristresok na...'!$C$121:$K$134</definedName>
    <definedName name="_xlnm.Print_Titles" localSheetId="1">'5 - SO 04 - pristresok na...'!$121:$121</definedName>
    <definedName name="_xlnm.Print_Titles" localSheetId="0">'Rekapitulácia stavby'!$92:$92</definedName>
    <definedName name="_xlnm.Print_Area" localSheetId="1">'5 - SO 04 - pristresok na...'!$C$4:$J$76,'5 - SO 04 - pristresok na...'!$C$109:$K$134</definedName>
    <definedName name="_xlnm.Print_Area" localSheetId="0">'Rekapitulácia stavby'!$D$4:$AO$76,'Rekapitulácia stavby'!$C$82:$AQ$96</definedName>
  </definedNames>
  <calcPr calcId="124519" iterateDelta="1E-4"/>
</workbook>
</file>

<file path=xl/calcChain.xml><?xml version="1.0" encoding="utf-8"?>
<calcChain xmlns="http://schemas.openxmlformats.org/spreadsheetml/2006/main">
  <c r="J37" i="6"/>
  <c r="J36"/>
  <c r="AY95" i="1" s="1"/>
  <c r="J35" i="6"/>
  <c r="AX95" i="1"/>
  <c r="BI134" i="6"/>
  <c r="BH134"/>
  <c r="BG134"/>
  <c r="BE134"/>
  <c r="T134"/>
  <c r="T133"/>
  <c r="R134"/>
  <c r="R133"/>
  <c r="P134"/>
  <c r="P133" s="1"/>
  <c r="BK134"/>
  <c r="BK133" s="1"/>
  <c r="J133" s="1"/>
  <c r="J102" s="1"/>
  <c r="J134"/>
  <c r="BF134" s="1"/>
  <c r="BI132"/>
  <c r="BH132"/>
  <c r="BG132"/>
  <c r="BE132"/>
  <c r="T132"/>
  <c r="T131" s="1"/>
  <c r="R132"/>
  <c r="R131"/>
  <c r="P132"/>
  <c r="P131"/>
  <c r="BK132"/>
  <c r="BK131" s="1"/>
  <c r="J131" s="1"/>
  <c r="J101" s="1"/>
  <c r="J132"/>
  <c r="BF132" s="1"/>
  <c r="BI130"/>
  <c r="BH130"/>
  <c r="BG130"/>
  <c r="BE130"/>
  <c r="T130"/>
  <c r="T129"/>
  <c r="R130"/>
  <c r="R129" s="1"/>
  <c r="P130"/>
  <c r="P129"/>
  <c r="BK130"/>
  <c r="BK129" s="1"/>
  <c r="J129" s="1"/>
  <c r="J100" s="1"/>
  <c r="J130"/>
  <c r="BF130" s="1"/>
  <c r="BI128"/>
  <c r="BH128"/>
  <c r="BG128"/>
  <c r="BE128"/>
  <c r="T128"/>
  <c r="R128"/>
  <c r="P128"/>
  <c r="BK128"/>
  <c r="J128"/>
  <c r="BF128" s="1"/>
  <c r="BI127"/>
  <c r="BH127"/>
  <c r="BG127"/>
  <c r="BE127"/>
  <c r="T127"/>
  <c r="T126" s="1"/>
  <c r="R127"/>
  <c r="R126"/>
  <c r="P127"/>
  <c r="P126"/>
  <c r="BK127"/>
  <c r="J127"/>
  <c r="BF127" s="1"/>
  <c r="BI125"/>
  <c r="BH125"/>
  <c r="BG125"/>
  <c r="BE125"/>
  <c r="T125"/>
  <c r="T124"/>
  <c r="T123" s="1"/>
  <c r="T122" s="1"/>
  <c r="R125"/>
  <c r="R124" s="1"/>
  <c r="P125"/>
  <c r="P124"/>
  <c r="P123"/>
  <c r="P122" s="1"/>
  <c r="AU95" i="1" s="1"/>
  <c r="BK125" i="6"/>
  <c r="BK124" s="1"/>
  <c r="J124" s="1"/>
  <c r="J98" s="1"/>
  <c r="J125"/>
  <c r="BF125" s="1"/>
  <c r="F116"/>
  <c r="E114"/>
  <c r="F89"/>
  <c r="E87"/>
  <c r="J24"/>
  <c r="E24"/>
  <c r="J119" s="1"/>
  <c r="J92"/>
  <c r="J23"/>
  <c r="J21"/>
  <c r="E21"/>
  <c r="J118" s="1"/>
  <c r="J20"/>
  <c r="J18"/>
  <c r="E18"/>
  <c r="F119" s="1"/>
  <c r="J17"/>
  <c r="J15"/>
  <c r="E15"/>
  <c r="J14"/>
  <c r="J12"/>
  <c r="J89" s="1"/>
  <c r="E7"/>
  <c r="E112" s="1"/>
  <c r="E85"/>
  <c r="AS94" i="1"/>
  <c r="L90"/>
  <c r="AM90"/>
  <c r="AM89"/>
  <c r="L89"/>
  <c r="AM87"/>
  <c r="L87"/>
  <c r="L85"/>
  <c r="L84"/>
  <c r="J116" i="6" l="1"/>
  <c r="BK126"/>
  <c r="J126" s="1"/>
  <c r="J99" s="1"/>
  <c r="F36"/>
  <c r="BC95" i="1" s="1"/>
  <c r="F33" i="6"/>
  <c r="AZ95" i="1" s="1"/>
  <c r="J33" i="6"/>
  <c r="AV95" i="1" s="1"/>
  <c r="J91" i="6"/>
  <c r="F92"/>
  <c r="F118"/>
  <c r="F91"/>
  <c r="J34"/>
  <c r="AW95" i="1" s="1"/>
  <c r="AT95" s="1"/>
  <c r="F34" i="6"/>
  <c r="BA95" i="1" s="1"/>
  <c r="F35" i="6"/>
  <c r="BB95" i="1" s="1"/>
  <c r="BB94" s="1"/>
  <c r="R123" i="6"/>
  <c r="R122" s="1"/>
  <c r="F37"/>
  <c r="BD95" i="1" s="1"/>
  <c r="BC94"/>
  <c r="BK123" i="6" l="1"/>
  <c r="AZ94" i="1"/>
  <c r="W29" s="1"/>
  <c r="BD94"/>
  <c r="W33" s="1"/>
  <c r="W31"/>
  <c r="AX94"/>
  <c r="W32"/>
  <c r="AY94"/>
  <c r="J123" i="6"/>
  <c r="J97" s="1"/>
  <c r="BK122"/>
  <c r="J122" s="1"/>
  <c r="AU94" i="1"/>
  <c r="BA94"/>
  <c r="AV94" l="1"/>
  <c r="AK29" s="1"/>
  <c r="AW94"/>
  <c r="AK30" s="1"/>
  <c r="W30"/>
  <c r="J96" i="6"/>
  <c r="J30"/>
  <c r="AT94" i="1" l="1"/>
  <c r="J39" i="6"/>
  <c r="AG95" i="1"/>
  <c r="AN95" s="1"/>
  <c r="AG94" l="1"/>
  <c r="AN94" l="1"/>
  <c r="AK26"/>
  <c r="AK35" s="1"/>
</calcChain>
</file>

<file path=xl/sharedStrings.xml><?xml version="1.0" encoding="utf-8"?>
<sst xmlns="http://schemas.openxmlformats.org/spreadsheetml/2006/main" count="387" uniqueCount="147">
  <si>
    <t>Export Komplet</t>
  </si>
  <si>
    <t/>
  </si>
  <si>
    <t>2.0</t>
  </si>
  <si>
    <t>False</t>
  </si>
  <si>
    <t>{81d7c9ea-1389-4bef-9975-92b56cebd715}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</si>
  <si>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</si>
  <si>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</si>
  <si>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</si>
  <si>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</si>
  <si>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</si>
  <si>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</si>
  <si>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</si>
  <si>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</si>
  <si>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SOŠ Tornaľa - modernizácia odborného vzdelávania - budova SOŠ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</si>
  <si>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</si>
  <si>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</si>
  <si>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</si>
  <si>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</si>
  <si>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</si>
  <si>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</si>
  <si>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</si>
  <si>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</si>
  <si>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</si>
  <si>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</si>
  <si>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</si>
  <si>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</si>
  <si>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</si>
  <si>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</si>
  <si>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</si>
  <si>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</si>
  <si>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</si>
  <si>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</si>
  <si>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</si>
  <si>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</si>
  <si>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</si>
  <si>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</si>
  <si>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</si>
  <si>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</si>
  <si>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</si>
  <si>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</si>
  <si>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</si>
  <si>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</si>
  <si>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</si>
  <si>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</si>
  <si>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</si>
  <si>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</si>
  <si>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</si>
  <si>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</si>
  <si>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</si>
  <si>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</si>
  <si>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</si>
  <si>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</si>
  <si>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</si>
  <si>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</si>
  <si>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</si>
  <si>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</si>
  <si>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</si>
  <si>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</si>
  <si>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</si>
  <si>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</si>
  <si>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</si>
  <si>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</si>
  <si>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</si>
  <si>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</si>
  <si>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</si>
  <si>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</si>
  <si>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</si>
  <si>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</si>
  <si>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</si>
  <si>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</si>
  <si>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</si>
  <si>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</si>
  <si>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</si>
  <si>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</si>
  <si>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</si>
  <si>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>3</t>
  </si>
  <si>
    <t>4</t>
  </si>
  <si>
    <t>5</t>
  </si>
  <si>
    <t>SO 04 - pristresok na bicykle</t>
  </si>
  <si>
    <t>{98840aa9-5164-44fb-8066-4863d21d57e7}</t>
  </si>
  <si>
    <t>6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</si>
  <si>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</si>
  <si>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</si>
  <si>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</si>
  <si>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</si>
  <si>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</si>
  <si>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</si>
  <si>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</si>
  <si>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</si>
  <si>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</si>
  <si>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</si>
  <si>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</si>
  <si>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</si>
  <si>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</si>
  <si>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</si>
  <si>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</si>
  <si>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</si>
  <si>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</si>
  <si>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</si>
  <si>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</si>
  <si>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</si>
  <si>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</si>
  <si>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</si>
  <si>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</si>
  <si>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</si>
  <si>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K</t>
  </si>
  <si>
    <t>kpl</t>
  </si>
  <si>
    <t>m3</t>
  </si>
  <si>
    <t>m2</t>
  </si>
  <si>
    <t>t</t>
  </si>
  <si>
    <t xml:space="preserve">    1 - Zemné práce</t>
  </si>
  <si>
    <t xml:space="preserve">    6 - Úpravy povrchov, podlahy, osadenie</t>
  </si>
  <si>
    <t xml:space="preserve">    99 - Presun hmôt HSV</t>
  </si>
  <si>
    <t>Zemné práce</t>
  </si>
  <si>
    <t>Úpravy povrchov, podlahy, osadenie</t>
  </si>
  <si>
    <t>CS CENEKON 2019 01</t>
  </si>
  <si>
    <t>99</t>
  </si>
  <si>
    <t>Presun hmôt HSV</t>
  </si>
  <si>
    <t>VRN</t>
  </si>
  <si>
    <t>631571003</t>
  </si>
  <si>
    <t>Násyp zo štrkopiesku 0-32 (pre spevnenie podkladu)</t>
  </si>
  <si>
    <t>998223011</t>
  </si>
  <si>
    <t>Presun hmôt pre pozemné komunikácie s krytom dláždeným (822 2.3, 822 5.3) akejkoľvek dĺžky objektu</t>
  </si>
  <si>
    <t xml:space="preserve">    2 - Zakladanie</t>
  </si>
  <si>
    <t>Zakladanie</t>
  </si>
  <si>
    <t>5 - SO 04 - pristresok na bicykle</t>
  </si>
  <si>
    <t>VRN - Vedľajšie rozpočtové náklady</t>
  </si>
  <si>
    <t>121101002</t>
  </si>
  <si>
    <t>Odstránenie ornice ručne s vodorov. premiest., na hromady do 50 m hr. nad 150 mm</t>
  </si>
  <si>
    <t>-1230949215</t>
  </si>
  <si>
    <t>273321312</t>
  </si>
  <si>
    <t>Betón základových dosiek, železový (bez výstuže), tr. C 20/25</t>
  </si>
  <si>
    <t>-782722990</t>
  </si>
  <si>
    <t>273362442</t>
  </si>
  <si>
    <t>Výstuž základových dosiek zo zvár. sietí KARI, priemer drôtu 8/8 mm, veľkosť oka 150x150 mm - s prekrytim - ulozena 2X</t>
  </si>
  <si>
    <t>1966438458</t>
  </si>
  <si>
    <t>-144554525</t>
  </si>
  <si>
    <t>-1736317107</t>
  </si>
  <si>
    <t>Vedľajšie rozpočtové náklady</t>
  </si>
  <si>
    <t>000500011</t>
  </si>
  <si>
    <t>1024</t>
  </si>
  <si>
    <t>-1831379222</t>
  </si>
  <si>
    <t>D+M, Prístrešok na bicykle EDG110-02 (edge), strecha a bočné steny z kaleného skla + oceľové stojany  s gumovou opierkou na bicykle STE410(edge tyre) alebo ekvivalent</t>
  </si>
  <si>
    <t>Tornaľa</t>
  </si>
  <si>
    <t>Ing. Marian Magyar</t>
  </si>
  <si>
    <t>Banskobystrický samosprávny kraj</t>
  </si>
  <si>
    <t>Ing. Arch. Mário Regec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</si>
</sst>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0" fontId="18" fillId="0" borderId="21" xfId="0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0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47" t="s">
        <v>5</v>
      </c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53" t="s">
        <v>11</v>
      </c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R5" s="16"/>
      <c r="BS5" s="13" t="s">
        <v>6</v>
      </c>
    </row>
    <row r="6" spans="1:74" ht="36.9" customHeight="1">
      <c r="B6" s="16"/>
      <c r="D6" s="21" t="s">
        <v>12</v>
      </c>
      <c r="K6" s="154" t="s">
        <v>13</v>
      </c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143" t="s">
        <v>143</v>
      </c>
      <c r="AK8" s="22" t="s">
        <v>18</v>
      </c>
      <c r="AN8" s="181">
        <v>44398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K10" s="141" t="s">
        <v>145</v>
      </c>
      <c r="AK10" s="22" t="s">
        <v>20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20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K16" s="141" t="s">
        <v>146</v>
      </c>
      <c r="AK16" s="22" t="s">
        <v>20</v>
      </c>
      <c r="AN16" s="20" t="s">
        <v>1</v>
      </c>
      <c r="AR16" s="16"/>
      <c r="BS16" s="13" t="s">
        <v>3</v>
      </c>
    </row>
    <row r="17" spans="2:71" ht="18.45" customHeight="1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6.9" customHeight="1">
      <c r="B18" s="16"/>
      <c r="AR18" s="16"/>
      <c r="BS18" s="13" t="s">
        <v>25</v>
      </c>
    </row>
    <row r="19" spans="2:71" ht="12" customHeight="1">
      <c r="B19" s="16"/>
      <c r="D19" s="22" t="s">
        <v>26</v>
      </c>
      <c r="K19" s="140" t="s">
        <v>144</v>
      </c>
      <c r="AK19" s="22" t="s">
        <v>20</v>
      </c>
      <c r="AN19" s="20" t="s">
        <v>1</v>
      </c>
      <c r="AR19" s="16"/>
      <c r="BS19" s="13" t="s">
        <v>25</v>
      </c>
    </row>
    <row r="20" spans="2:71" ht="18.45" customHeight="1">
      <c r="B20" s="16"/>
      <c r="E20" s="20" t="s">
        <v>17</v>
      </c>
      <c r="AK20" s="22" t="s">
        <v>21</v>
      </c>
      <c r="AN20" s="20" t="s">
        <v>1</v>
      </c>
      <c r="AR20" s="16"/>
      <c r="BS20" s="13" t="s">
        <v>24</v>
      </c>
    </row>
    <row r="21" spans="2:71" ht="6.9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49" t="s">
        <v>1</v>
      </c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0">
        <f>ROUND(AG94,2)</f>
        <v>0</v>
      </c>
      <c r="AL26" s="151"/>
      <c r="AM26" s="151"/>
      <c r="AN26" s="151"/>
      <c r="AO26" s="151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52" t="s">
        <v>29</v>
      </c>
      <c r="M28" s="152"/>
      <c r="N28" s="152"/>
      <c r="O28" s="152"/>
      <c r="P28" s="152"/>
      <c r="W28" s="152" t="s">
        <v>30</v>
      </c>
      <c r="X28" s="152"/>
      <c r="Y28" s="152"/>
      <c r="Z28" s="152"/>
      <c r="AA28" s="152"/>
      <c r="AB28" s="152"/>
      <c r="AC28" s="152"/>
      <c r="AD28" s="152"/>
      <c r="AE28" s="152"/>
      <c r="AK28" s="152" t="s">
        <v>31</v>
      </c>
      <c r="AL28" s="152"/>
      <c r="AM28" s="152"/>
      <c r="AN28" s="152"/>
      <c r="AO28" s="152"/>
      <c r="AR28" s="25"/>
    </row>
    <row r="29" spans="2:71" s="2" customFormat="1" ht="14.4" customHeight="1">
      <c r="B29" s="29"/>
      <c r="D29" s="22" t="s">
        <v>32</v>
      </c>
      <c r="F29" s="22" t="s">
        <v>33</v>
      </c>
      <c r="L29" s="146">
        <v>0.2</v>
      </c>
      <c r="M29" s="145"/>
      <c r="N29" s="145"/>
      <c r="O29" s="145"/>
      <c r="P29" s="145"/>
      <c r="W29" s="144">
        <f>ROUND(AZ94, 2)</f>
        <v>0</v>
      </c>
      <c r="X29" s="145"/>
      <c r="Y29" s="145"/>
      <c r="Z29" s="145"/>
      <c r="AA29" s="145"/>
      <c r="AB29" s="145"/>
      <c r="AC29" s="145"/>
      <c r="AD29" s="145"/>
      <c r="AE29" s="145"/>
      <c r="AK29" s="144">
        <f>ROUND(AV94, 2)</f>
        <v>0</v>
      </c>
      <c r="AL29" s="145"/>
      <c r="AM29" s="145"/>
      <c r="AN29" s="145"/>
      <c r="AO29" s="145"/>
      <c r="AR29" s="29"/>
    </row>
    <row r="30" spans="2:71" s="2" customFormat="1" ht="14.4" customHeight="1">
      <c r="B30" s="29"/>
      <c r="F30" s="22" t="s">
        <v>34</v>
      </c>
      <c r="L30" s="146">
        <v>0.2</v>
      </c>
      <c r="M30" s="145"/>
      <c r="N30" s="145"/>
      <c r="O30" s="145"/>
      <c r="P30" s="145"/>
      <c r="W30" s="144">
        <f>ROUND(BA94, 2)</f>
        <v>0</v>
      </c>
      <c r="X30" s="145"/>
      <c r="Y30" s="145"/>
      <c r="Z30" s="145"/>
      <c r="AA30" s="145"/>
      <c r="AB30" s="145"/>
      <c r="AC30" s="145"/>
      <c r="AD30" s="145"/>
      <c r="AE30" s="145"/>
      <c r="AK30" s="144">
        <f>ROUND(AW94, 2)</f>
        <v>0</v>
      </c>
      <c r="AL30" s="145"/>
      <c r="AM30" s="145"/>
      <c r="AN30" s="145"/>
      <c r="AO30" s="145"/>
      <c r="AR30" s="29"/>
    </row>
    <row r="31" spans="2:71" s="2" customFormat="1" ht="14.4" hidden="1" customHeight="1">
      <c r="B31" s="29"/>
      <c r="F31" s="22" t="s">
        <v>35</v>
      </c>
      <c r="L31" s="146">
        <v>0.2</v>
      </c>
      <c r="M31" s="145"/>
      <c r="N31" s="145"/>
      <c r="O31" s="145"/>
      <c r="P31" s="145"/>
      <c r="W31" s="144">
        <f>ROUND(BB94, 2)</f>
        <v>0</v>
      </c>
      <c r="X31" s="145"/>
      <c r="Y31" s="145"/>
      <c r="Z31" s="145"/>
      <c r="AA31" s="145"/>
      <c r="AB31" s="145"/>
      <c r="AC31" s="145"/>
      <c r="AD31" s="145"/>
      <c r="AE31" s="145"/>
      <c r="AK31" s="144">
        <v>0</v>
      </c>
      <c r="AL31" s="145"/>
      <c r="AM31" s="145"/>
      <c r="AN31" s="145"/>
      <c r="AO31" s="145"/>
      <c r="AR31" s="29"/>
    </row>
    <row r="32" spans="2:71" s="2" customFormat="1" ht="14.4" hidden="1" customHeight="1">
      <c r="B32" s="29"/>
      <c r="F32" s="22" t="s">
        <v>36</v>
      </c>
      <c r="L32" s="146">
        <v>0.2</v>
      </c>
      <c r="M32" s="145"/>
      <c r="N32" s="145"/>
      <c r="O32" s="145"/>
      <c r="P32" s="145"/>
      <c r="W32" s="144">
        <f>ROUND(BC94, 2)</f>
        <v>0</v>
      </c>
      <c r="X32" s="145"/>
      <c r="Y32" s="145"/>
      <c r="Z32" s="145"/>
      <c r="AA32" s="145"/>
      <c r="AB32" s="145"/>
      <c r="AC32" s="145"/>
      <c r="AD32" s="145"/>
      <c r="AE32" s="145"/>
      <c r="AK32" s="144">
        <v>0</v>
      </c>
      <c r="AL32" s="145"/>
      <c r="AM32" s="145"/>
      <c r="AN32" s="145"/>
      <c r="AO32" s="145"/>
      <c r="AR32" s="29"/>
    </row>
    <row r="33" spans="2:44" s="2" customFormat="1" ht="14.4" hidden="1" customHeight="1">
      <c r="B33" s="29"/>
      <c r="F33" s="22" t="s">
        <v>37</v>
      </c>
      <c r="L33" s="146">
        <v>0</v>
      </c>
      <c r="M33" s="145"/>
      <c r="N33" s="145"/>
      <c r="O33" s="145"/>
      <c r="P33" s="145"/>
      <c r="W33" s="144">
        <f>ROUND(BD94, 2)</f>
        <v>0</v>
      </c>
      <c r="X33" s="145"/>
      <c r="Y33" s="145"/>
      <c r="Z33" s="145"/>
      <c r="AA33" s="145"/>
      <c r="AB33" s="145"/>
      <c r="AC33" s="145"/>
      <c r="AD33" s="145"/>
      <c r="AE33" s="145"/>
      <c r="AK33" s="144">
        <v>0</v>
      </c>
      <c r="AL33" s="145"/>
      <c r="AM33" s="145"/>
      <c r="AN33" s="145"/>
      <c r="AO33" s="145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155" t="s">
        <v>40</v>
      </c>
      <c r="Y35" s="156"/>
      <c r="Z35" s="156"/>
      <c r="AA35" s="156"/>
      <c r="AB35" s="156"/>
      <c r="AC35" s="32"/>
      <c r="AD35" s="32"/>
      <c r="AE35" s="32"/>
      <c r="AF35" s="32"/>
      <c r="AG35" s="32"/>
      <c r="AH35" s="32"/>
      <c r="AI35" s="32"/>
      <c r="AJ35" s="32"/>
      <c r="AK35" s="157">
        <f>SUM(AK26:AK33)</f>
        <v>0</v>
      </c>
      <c r="AL35" s="156"/>
      <c r="AM35" s="156"/>
      <c r="AN35" s="156"/>
      <c r="AO35" s="158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42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6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43</v>
      </c>
      <c r="AI60" s="27"/>
      <c r="AJ60" s="27"/>
      <c r="AK60" s="27"/>
      <c r="AL60" s="27"/>
      <c r="AM60" s="36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4" t="s">
        <v>45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46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6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43</v>
      </c>
      <c r="AI75" s="27"/>
      <c r="AJ75" s="27"/>
      <c r="AK75" s="27"/>
      <c r="AL75" s="27"/>
      <c r="AM75" s="36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47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10</v>
      </c>
      <c r="L84" s="3" t="str">
        <f>K5</f>
        <v>1</v>
      </c>
      <c r="AR84" s="41"/>
    </row>
    <row r="85" spans="1:91" s="4" customFormat="1" ht="36.9" customHeight="1">
      <c r="B85" s="42"/>
      <c r="C85" s="43" t="s">
        <v>12</v>
      </c>
      <c r="L85" s="162" t="str">
        <f>K6</f>
        <v>SOŠ Tornaľa - modernizácia odborného vzdelávania - budova SOŠ</v>
      </c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16</v>
      </c>
      <c r="L87" s="44" t="str">
        <f>IF(K8="","",K8)</f>
        <v>Tornaľa</v>
      </c>
      <c r="AI87" s="22" t="s">
        <v>18</v>
      </c>
      <c r="AM87" s="164">
        <f>IF(AN8= "","",AN8)</f>
        <v>44398</v>
      </c>
      <c r="AN87" s="164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19</v>
      </c>
      <c r="L89" s="3" t="str">
        <f>IF(E11= "","",E11)</f>
        <v xml:space="preserve"> </v>
      </c>
      <c r="AI89" s="22" t="s">
        <v>23</v>
      </c>
      <c r="AM89" s="165" t="str">
        <f>IF(E17="","",E17)</f>
        <v xml:space="preserve"> </v>
      </c>
      <c r="AN89" s="166"/>
      <c r="AO89" s="166"/>
      <c r="AP89" s="166"/>
      <c r="AR89" s="25"/>
      <c r="AS89" s="172" t="s">
        <v>48</v>
      </c>
      <c r="AT89" s="173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>
      <c r="B90" s="25"/>
      <c r="C90" s="22" t="s">
        <v>22</v>
      </c>
      <c r="L90" s="3" t="str">
        <f>IF(E14="","",E14)</f>
        <v xml:space="preserve"> </v>
      </c>
      <c r="AI90" s="22" t="s">
        <v>26</v>
      </c>
      <c r="AM90" s="165" t="str">
        <f>IF(E20="","",E20)</f>
        <v xml:space="preserve"> </v>
      </c>
      <c r="AN90" s="166"/>
      <c r="AO90" s="166"/>
      <c r="AP90" s="166"/>
      <c r="AR90" s="25"/>
      <c r="AS90" s="174"/>
      <c r="AT90" s="175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5" customHeight="1">
      <c r="B91" s="25"/>
      <c r="AR91" s="25"/>
      <c r="AS91" s="174"/>
      <c r="AT91" s="175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59" t="s">
        <v>49</v>
      </c>
      <c r="D92" s="160"/>
      <c r="E92" s="160"/>
      <c r="F92" s="160"/>
      <c r="G92" s="160"/>
      <c r="H92" s="50"/>
      <c r="I92" s="167" t="s">
        <v>50</v>
      </c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  <c r="AC92" s="160"/>
      <c r="AD92" s="160"/>
      <c r="AE92" s="160"/>
      <c r="AF92" s="160"/>
      <c r="AG92" s="177" t="s">
        <v>51</v>
      </c>
      <c r="AH92" s="160"/>
      <c r="AI92" s="160"/>
      <c r="AJ92" s="160"/>
      <c r="AK92" s="160"/>
      <c r="AL92" s="160"/>
      <c r="AM92" s="160"/>
      <c r="AN92" s="167" t="s">
        <v>52</v>
      </c>
      <c r="AO92" s="160"/>
      <c r="AP92" s="168"/>
      <c r="AQ92" s="51" t="s">
        <v>53</v>
      </c>
      <c r="AR92" s="25"/>
      <c r="AS92" s="52" t="s">
        <v>54</v>
      </c>
      <c r="AT92" s="53" t="s">
        <v>55</v>
      </c>
      <c r="AU92" s="53" t="s">
        <v>56</v>
      </c>
      <c r="AV92" s="53" t="s">
        <v>57</v>
      </c>
      <c r="AW92" s="53" t="s">
        <v>58</v>
      </c>
      <c r="AX92" s="53" t="s">
        <v>59</v>
      </c>
      <c r="AY92" s="53" t="s">
        <v>60</v>
      </c>
      <c r="AZ92" s="53" t="s">
        <v>61</v>
      </c>
      <c r="BA92" s="53" t="s">
        <v>62</v>
      </c>
      <c r="BB92" s="53" t="s">
        <v>63</v>
      </c>
      <c r="BC92" s="53" t="s">
        <v>64</v>
      </c>
      <c r="BD92" s="54" t="s">
        <v>65</v>
      </c>
    </row>
    <row r="93" spans="1:91" s="1" customFormat="1" ht="10.9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66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6">
        <f>ROUND(SUM(AG95:AG95),2)</f>
        <v>0</v>
      </c>
      <c r="AH94" s="176"/>
      <c r="AI94" s="176"/>
      <c r="AJ94" s="176"/>
      <c r="AK94" s="176"/>
      <c r="AL94" s="176"/>
      <c r="AM94" s="176"/>
      <c r="AN94" s="171">
        <f t="shared" ref="AN94:AN95" si="0">SUM(AG94,AT94)</f>
        <v>0</v>
      </c>
      <c r="AO94" s="171"/>
      <c r="AP94" s="171"/>
      <c r="AQ94" s="60" t="s">
        <v>1</v>
      </c>
      <c r="AR94" s="56"/>
      <c r="AS94" s="61">
        <f>ROUND(SUM(AS95:AS95),2)</f>
        <v>0</v>
      </c>
      <c r="AT94" s="62">
        <f t="shared" ref="AT94:AT95" si="1">ROUND(SUM(AV94:AW94),2)</f>
        <v>0</v>
      </c>
      <c r="AU94" s="63">
        <f>ROUND(SUM(AU95:AU95),5)</f>
        <v>5.8425399999999996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67</v>
      </c>
      <c r="BT94" s="65" t="s">
        <v>68</v>
      </c>
      <c r="BU94" s="66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1" s="6" customFormat="1" ht="16.5" customHeight="1">
      <c r="A95" s="67" t="s">
        <v>72</v>
      </c>
      <c r="B95" s="68"/>
      <c r="C95" s="69"/>
      <c r="D95" s="161" t="s">
        <v>77</v>
      </c>
      <c r="E95" s="161"/>
      <c r="F95" s="161"/>
      <c r="G95" s="161"/>
      <c r="H95" s="161"/>
      <c r="I95" s="70"/>
      <c r="J95" s="161" t="s">
        <v>78</v>
      </c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1"/>
      <c r="AF95" s="161"/>
      <c r="AG95" s="169">
        <f>'5 - SO 04 - pristresok na...'!J30</f>
        <v>0</v>
      </c>
      <c r="AH95" s="170"/>
      <c r="AI95" s="170"/>
      <c r="AJ95" s="170"/>
      <c r="AK95" s="170"/>
      <c r="AL95" s="170"/>
      <c r="AM95" s="170"/>
      <c r="AN95" s="169">
        <f t="shared" si="0"/>
        <v>0</v>
      </c>
      <c r="AO95" s="170"/>
      <c r="AP95" s="170"/>
      <c r="AQ95" s="71" t="s">
        <v>73</v>
      </c>
      <c r="AR95" s="68"/>
      <c r="AS95" s="72">
        <v>0</v>
      </c>
      <c r="AT95" s="73">
        <f t="shared" si="1"/>
        <v>0</v>
      </c>
      <c r="AU95" s="74">
        <f>'5 - SO 04 - pristresok na...'!P122</f>
        <v>5.8425430499999997</v>
      </c>
      <c r="AV95" s="73">
        <f>'5 - SO 04 - pristresok na...'!J33</f>
        <v>0</v>
      </c>
      <c r="AW95" s="73">
        <f>'5 - SO 04 - pristresok na...'!J34</f>
        <v>0</v>
      </c>
      <c r="AX95" s="73">
        <f>'5 - SO 04 - pristresok na...'!J35</f>
        <v>0</v>
      </c>
      <c r="AY95" s="73">
        <f>'5 - SO 04 - pristresok na...'!J36</f>
        <v>0</v>
      </c>
      <c r="AZ95" s="73">
        <f>'5 - SO 04 - pristresok na...'!F33</f>
        <v>0</v>
      </c>
      <c r="BA95" s="73">
        <f>'5 - SO 04 - pristresok na...'!F34</f>
        <v>0</v>
      </c>
      <c r="BB95" s="73">
        <f>'5 - SO 04 - pristresok na...'!F35</f>
        <v>0</v>
      </c>
      <c r="BC95" s="73">
        <f>'5 - SO 04 - pristresok na...'!F36</f>
        <v>0</v>
      </c>
      <c r="BD95" s="75">
        <f>'5 - SO 04 - pristresok na...'!F37</f>
        <v>0</v>
      </c>
      <c r="BT95" s="76" t="s">
        <v>11</v>
      </c>
      <c r="BV95" s="76" t="s">
        <v>70</v>
      </c>
      <c r="BW95" s="76" t="s">
        <v>79</v>
      </c>
      <c r="BX95" s="76" t="s">
        <v>4</v>
      </c>
      <c r="CL95" s="76" t="s">
        <v>1</v>
      </c>
      <c r="CM95" s="76" t="s">
        <v>68</v>
      </c>
    </row>
    <row r="96" spans="1:91" s="1" customFormat="1" ht="30" customHeight="1">
      <c r="B96" s="25"/>
      <c r="AR96" s="25"/>
    </row>
    <row r="97" spans="2:44" s="1" customFormat="1" ht="6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AS89:AT91"/>
    <mergeCell ref="AM90:AP90"/>
    <mergeCell ref="AG95:AM95"/>
    <mergeCell ref="AG94:AM94"/>
    <mergeCell ref="I92:AF92"/>
    <mergeCell ref="AG92:AM92"/>
    <mergeCell ref="X35:AB35"/>
    <mergeCell ref="AK35:AO35"/>
    <mergeCell ref="C92:G92"/>
    <mergeCell ref="D95:H95"/>
    <mergeCell ref="L85:AO85"/>
    <mergeCell ref="AM87:AN87"/>
    <mergeCell ref="J95:AF95"/>
    <mergeCell ref="AM89:AP89"/>
    <mergeCell ref="AN92:AP92"/>
    <mergeCell ref="AN95:AP95"/>
    <mergeCell ref="AN94:AP94"/>
    <mergeCell ref="AR2:BE2"/>
    <mergeCell ref="E23:AN23"/>
    <mergeCell ref="AK26:AO26"/>
    <mergeCell ref="L28:P28"/>
    <mergeCell ref="W28:AE28"/>
    <mergeCell ref="AK28:AO28"/>
    <mergeCell ref="K5:AO5"/>
    <mergeCell ref="K6:AO6"/>
    <mergeCell ref="AK32:AO32"/>
    <mergeCell ref="L32:P32"/>
    <mergeCell ref="AK33:AO33"/>
    <mergeCell ref="L33:P33"/>
    <mergeCell ref="W29:AE29"/>
    <mergeCell ref="AK29:AO29"/>
    <mergeCell ref="L29:P29"/>
    <mergeCell ref="AK30:AO30"/>
    <mergeCell ref="L30:P30"/>
    <mergeCell ref="AK31:AO31"/>
    <mergeCell ref="L31:P31"/>
    <mergeCell ref="W32:AE32"/>
    <mergeCell ref="W30:AE30"/>
    <mergeCell ref="W31:AE31"/>
    <mergeCell ref="W33:AE33"/>
  </mergeCells>
  <hyperlinks>
    <hyperlink ref="A95" location="'5 - SO 04 - pristresok na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M135"/>
  <sheetViews>
    <sheetView showGridLines="0" workbookViewId="0">
      <selection activeCell="F21" sqref="F2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77"/>
    </row>
    <row r="2" spans="1:46" ht="36.9" customHeight="1">
      <c r="L2" s="147" t="s">
        <v>5</v>
      </c>
      <c r="M2" s="148"/>
      <c r="N2" s="148"/>
      <c r="O2" s="148"/>
      <c r="P2" s="148"/>
      <c r="Q2" s="148"/>
      <c r="R2" s="148"/>
      <c r="S2" s="148"/>
      <c r="T2" s="148"/>
      <c r="U2" s="148"/>
      <c r="V2" s="148"/>
      <c r="AT2" s="13" t="s">
        <v>79</v>
      </c>
    </row>
    <row r="3" spans="1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1:46" ht="24.9" customHeight="1">
      <c r="B4" s="16"/>
      <c r="D4" s="17" t="s">
        <v>81</v>
      </c>
      <c r="L4" s="16"/>
      <c r="M4" s="78" t="s">
        <v>9</v>
      </c>
      <c r="AT4" s="13" t="s">
        <v>3</v>
      </c>
    </row>
    <row r="5" spans="1:46" ht="6.9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179" t="str">
        <f>'Rekapitulácia stavby'!K6</f>
        <v>SOŠ Tornaľa - modernizácia odborného vzdelávania - budova SOŠ</v>
      </c>
      <c r="F7" s="180"/>
      <c r="G7" s="180"/>
      <c r="H7" s="180"/>
      <c r="L7" s="16"/>
    </row>
    <row r="8" spans="1:46" s="1" customFormat="1" ht="12" customHeight="1">
      <c r="B8" s="25"/>
      <c r="D8" s="22" t="s">
        <v>82</v>
      </c>
      <c r="L8" s="25"/>
    </row>
    <row r="9" spans="1:46" s="1" customFormat="1" ht="36.9" customHeight="1">
      <c r="B9" s="25"/>
      <c r="E9" s="162" t="s">
        <v>125</v>
      </c>
      <c r="F9" s="178"/>
      <c r="G9" s="178"/>
      <c r="H9" s="178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>
      <c r="B12" s="25"/>
      <c r="D12" s="22" t="s">
        <v>16</v>
      </c>
      <c r="F12" s="143" t="s">
        <v>143</v>
      </c>
      <c r="I12" s="22" t="s">
        <v>18</v>
      </c>
      <c r="J12" s="45">
        <f>'Rekapitulácia stavby'!AN8</f>
        <v>44398</v>
      </c>
      <c r="L12" s="25"/>
    </row>
    <row r="13" spans="1:46" s="1" customFormat="1" ht="10.95" customHeight="1">
      <c r="B13" s="25"/>
      <c r="L13" s="25"/>
    </row>
    <row r="14" spans="1:46" s="1" customFormat="1" ht="12" customHeight="1">
      <c r="B14" s="25"/>
      <c r="D14" s="22" t="s">
        <v>19</v>
      </c>
      <c r="F14" s="142" t="s">
        <v>145</v>
      </c>
      <c r="I14" s="22" t="s">
        <v>20</v>
      </c>
      <c r="J14" s="20" t="str">
        <f>IF('Rekapitulácia stavby'!AN10="","",'Rekapitulácia stavby'!AN10)</f>
        <v/>
      </c>
      <c r="L14" s="25"/>
    </row>
    <row r="15" spans="1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21</v>
      </c>
      <c r="J15" s="20" t="str">
        <f>IF('Rekapitulácia stavby'!AN11="","",'Rekapitulácia stavby'!AN11)</f>
        <v/>
      </c>
      <c r="L15" s="25"/>
    </row>
    <row r="16" spans="1:46" s="1" customFormat="1" ht="6.9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3" t="str">
        <f>'Rekapitulácia stavby'!E14</f>
        <v xml:space="preserve"> </v>
      </c>
      <c r="F18" s="153"/>
      <c r="G18" s="153"/>
      <c r="H18" s="153"/>
      <c r="I18" s="22" t="s">
        <v>21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F20" s="142" t="s">
        <v>146</v>
      </c>
      <c r="I20" s="22" t="s">
        <v>20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21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26</v>
      </c>
      <c r="F23" s="142" t="s">
        <v>144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79"/>
      <c r="E27" s="149" t="s">
        <v>1</v>
      </c>
      <c r="F27" s="149"/>
      <c r="G27" s="149"/>
      <c r="H27" s="149"/>
      <c r="L27" s="79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0" t="s">
        <v>28</v>
      </c>
      <c r="J30" s="59">
        <f>ROUND(J122, 2)</f>
        <v>0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" customHeight="1">
      <c r="B33" s="25"/>
      <c r="D33" s="81" t="s">
        <v>32</v>
      </c>
      <c r="E33" s="22" t="s">
        <v>33</v>
      </c>
      <c r="F33" s="82">
        <f>ROUND((SUM(BE122:BE134)),  2)</f>
        <v>0</v>
      </c>
      <c r="I33" s="83">
        <v>0.2</v>
      </c>
      <c r="J33" s="82">
        <f>ROUND(((SUM(BE122:BE134))*I33),  2)</f>
        <v>0</v>
      </c>
      <c r="L33" s="25"/>
    </row>
    <row r="34" spans="2:12" s="1" customFormat="1" ht="14.4" customHeight="1">
      <c r="B34" s="25"/>
      <c r="E34" s="22" t="s">
        <v>34</v>
      </c>
      <c r="F34" s="82">
        <f>ROUND((SUM(BF122:BF134)),  2)</f>
        <v>0</v>
      </c>
      <c r="I34" s="83">
        <v>0.2</v>
      </c>
      <c r="J34" s="82">
        <f>ROUND(((SUM(BF122:BF134))*I34),  2)</f>
        <v>0</v>
      </c>
      <c r="L34" s="25"/>
    </row>
    <row r="35" spans="2:12" s="1" customFormat="1" ht="14.4" hidden="1" customHeight="1">
      <c r="B35" s="25"/>
      <c r="E35" s="22" t="s">
        <v>35</v>
      </c>
      <c r="F35" s="82">
        <f>ROUND((SUM(BG122:BG134)),  2)</f>
        <v>0</v>
      </c>
      <c r="I35" s="83">
        <v>0.2</v>
      </c>
      <c r="J35" s="82">
        <f>0</f>
        <v>0</v>
      </c>
      <c r="L35" s="25"/>
    </row>
    <row r="36" spans="2:12" s="1" customFormat="1" ht="14.4" hidden="1" customHeight="1">
      <c r="B36" s="25"/>
      <c r="E36" s="22" t="s">
        <v>36</v>
      </c>
      <c r="F36" s="82">
        <f>ROUND((SUM(BH122:BH134)),  2)</f>
        <v>0</v>
      </c>
      <c r="I36" s="83">
        <v>0.2</v>
      </c>
      <c r="J36" s="82">
        <f>0</f>
        <v>0</v>
      </c>
      <c r="L36" s="25"/>
    </row>
    <row r="37" spans="2:12" s="1" customFormat="1" ht="14.4" hidden="1" customHeight="1">
      <c r="B37" s="25"/>
      <c r="E37" s="22" t="s">
        <v>37</v>
      </c>
      <c r="F37" s="82">
        <f>ROUND((SUM(BI122:BI134)),  2)</f>
        <v>0</v>
      </c>
      <c r="I37" s="83">
        <v>0</v>
      </c>
      <c r="J37" s="82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4"/>
      <c r="D39" s="85" t="s">
        <v>38</v>
      </c>
      <c r="E39" s="50"/>
      <c r="F39" s="50"/>
      <c r="G39" s="86" t="s">
        <v>39</v>
      </c>
      <c r="H39" s="87" t="s">
        <v>40</v>
      </c>
      <c r="I39" s="50"/>
      <c r="J39" s="88">
        <f>SUM(J30:J37)</f>
        <v>0</v>
      </c>
      <c r="K39" s="89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43</v>
      </c>
      <c r="E61" s="27"/>
      <c r="F61" s="90" t="s">
        <v>44</v>
      </c>
      <c r="G61" s="36" t="s">
        <v>43</v>
      </c>
      <c r="H61" s="27"/>
      <c r="I61" s="27"/>
      <c r="J61" s="91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43</v>
      </c>
      <c r="E76" s="27"/>
      <c r="F76" s="90" t="s">
        <v>44</v>
      </c>
      <c r="G76" s="36" t="s">
        <v>43</v>
      </c>
      <c r="H76" s="27"/>
      <c r="I76" s="27"/>
      <c r="J76" s="91" t="s">
        <v>44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83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179" t="str">
        <f>E7</f>
        <v>SOŠ Tornaľa - modernizácia odborného vzdelávania - budova SOŠ</v>
      </c>
      <c r="F85" s="180"/>
      <c r="G85" s="180"/>
      <c r="H85" s="180"/>
      <c r="L85" s="25"/>
    </row>
    <row r="86" spans="2:47" s="1" customFormat="1" ht="12" hidden="1" customHeight="1">
      <c r="B86" s="25"/>
      <c r="C86" s="22" t="s">
        <v>82</v>
      </c>
      <c r="L86" s="25"/>
    </row>
    <row r="87" spans="2:47" s="1" customFormat="1" ht="16.5" hidden="1" customHeight="1">
      <c r="B87" s="25"/>
      <c r="E87" s="162" t="str">
        <f>E9</f>
        <v>5 - SO 04 - pristresok na bicykle</v>
      </c>
      <c r="F87" s="178"/>
      <c r="G87" s="178"/>
      <c r="H87" s="178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>Tornaľa</v>
      </c>
      <c r="I89" s="22" t="s">
        <v>18</v>
      </c>
      <c r="J89" s="45">
        <f>IF(J12="","",J12)</f>
        <v>44398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15" hidden="1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2" t="s">
        <v>84</v>
      </c>
      <c r="D94" s="84"/>
      <c r="E94" s="84"/>
      <c r="F94" s="84"/>
      <c r="G94" s="84"/>
      <c r="H94" s="84"/>
      <c r="I94" s="84"/>
      <c r="J94" s="93" t="s">
        <v>85</v>
      </c>
      <c r="K94" s="84"/>
      <c r="L94" s="25"/>
    </row>
    <row r="95" spans="2:47" s="1" customFormat="1" ht="10.35" hidden="1" customHeight="1">
      <c r="B95" s="25"/>
      <c r="L95" s="25"/>
    </row>
    <row r="96" spans="2:47" s="1" customFormat="1" ht="22.95" hidden="1" customHeight="1">
      <c r="B96" s="25"/>
      <c r="C96" s="94" t="s">
        <v>86</v>
      </c>
      <c r="J96" s="59">
        <f>J122</f>
        <v>0</v>
      </c>
      <c r="L96" s="25"/>
      <c r="AU96" s="13" t="s">
        <v>87</v>
      </c>
    </row>
    <row r="97" spans="2:12" s="8" customFormat="1" ht="24.9" hidden="1" customHeight="1">
      <c r="B97" s="95"/>
      <c r="D97" s="96" t="s">
        <v>88</v>
      </c>
      <c r="E97" s="97"/>
      <c r="F97" s="97"/>
      <c r="G97" s="97"/>
      <c r="H97" s="97"/>
      <c r="I97" s="97"/>
      <c r="J97" s="98">
        <f>J123</f>
        <v>0</v>
      </c>
      <c r="L97" s="95"/>
    </row>
    <row r="98" spans="2:12" s="9" customFormat="1" ht="19.95" hidden="1" customHeight="1">
      <c r="B98" s="99"/>
      <c r="D98" s="100" t="s">
        <v>110</v>
      </c>
      <c r="E98" s="101"/>
      <c r="F98" s="101"/>
      <c r="G98" s="101"/>
      <c r="H98" s="101"/>
      <c r="I98" s="101"/>
      <c r="J98" s="102">
        <f>J124</f>
        <v>0</v>
      </c>
      <c r="L98" s="99"/>
    </row>
    <row r="99" spans="2:12" s="9" customFormat="1" ht="19.95" hidden="1" customHeight="1">
      <c r="B99" s="99"/>
      <c r="D99" s="100" t="s">
        <v>123</v>
      </c>
      <c r="E99" s="101"/>
      <c r="F99" s="101"/>
      <c r="G99" s="101"/>
      <c r="H99" s="101"/>
      <c r="I99" s="101"/>
      <c r="J99" s="102">
        <f>J126</f>
        <v>0</v>
      </c>
      <c r="L99" s="99"/>
    </row>
    <row r="100" spans="2:12" s="9" customFormat="1" ht="19.95" hidden="1" customHeight="1">
      <c r="B100" s="99"/>
      <c r="D100" s="100" t="s">
        <v>111</v>
      </c>
      <c r="E100" s="101"/>
      <c r="F100" s="101"/>
      <c r="G100" s="101"/>
      <c r="H100" s="101"/>
      <c r="I100" s="101"/>
      <c r="J100" s="102">
        <f>J129</f>
        <v>0</v>
      </c>
      <c r="L100" s="99"/>
    </row>
    <row r="101" spans="2:12" s="9" customFormat="1" ht="19.95" hidden="1" customHeight="1">
      <c r="B101" s="99"/>
      <c r="D101" s="100" t="s">
        <v>112</v>
      </c>
      <c r="E101" s="101"/>
      <c r="F101" s="101"/>
      <c r="G101" s="101"/>
      <c r="H101" s="101"/>
      <c r="I101" s="101"/>
      <c r="J101" s="102">
        <f>J131</f>
        <v>0</v>
      </c>
      <c r="L101" s="99"/>
    </row>
    <row r="102" spans="2:12" s="8" customFormat="1" ht="24.9" hidden="1" customHeight="1">
      <c r="B102" s="95"/>
      <c r="D102" s="96" t="s">
        <v>126</v>
      </c>
      <c r="E102" s="97"/>
      <c r="F102" s="97"/>
      <c r="G102" s="97"/>
      <c r="H102" s="97"/>
      <c r="I102" s="97"/>
      <c r="J102" s="98">
        <f>J133</f>
        <v>0</v>
      </c>
      <c r="L102" s="95"/>
    </row>
    <row r="103" spans="2:12" s="1" customFormat="1" ht="21.75" hidden="1" customHeight="1">
      <c r="B103" s="25"/>
      <c r="L103" s="25"/>
    </row>
    <row r="104" spans="2:12" s="1" customFormat="1" ht="6.9" hidden="1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25"/>
    </row>
    <row r="105" spans="2:12" hidden="1"/>
    <row r="106" spans="2:12" hidden="1"/>
    <row r="107" spans="2:12" hidden="1"/>
    <row r="108" spans="2:12" s="1" customFormat="1" ht="6.9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5"/>
    </row>
    <row r="109" spans="2:12" s="1" customFormat="1" ht="24.9" customHeight="1">
      <c r="B109" s="25"/>
      <c r="C109" s="17" t="s">
        <v>89</v>
      </c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6.5" customHeight="1">
      <c r="B112" s="25"/>
      <c r="E112" s="179" t="str">
        <f>E7</f>
        <v>SOŠ Tornaľa - modernizácia odborného vzdelávania - budova SOŠ</v>
      </c>
      <c r="F112" s="180"/>
      <c r="G112" s="180"/>
      <c r="H112" s="180"/>
      <c r="L112" s="25"/>
    </row>
    <row r="113" spans="2:65" s="1" customFormat="1" ht="12" customHeight="1">
      <c r="B113" s="25"/>
      <c r="C113" s="22" t="s">
        <v>82</v>
      </c>
      <c r="L113" s="25"/>
    </row>
    <row r="114" spans="2:65" s="1" customFormat="1" ht="16.5" customHeight="1">
      <c r="B114" s="25"/>
      <c r="E114" s="162" t="str">
        <f>E9</f>
        <v>5 - SO 04 - pristresok na bicykle</v>
      </c>
      <c r="F114" s="178"/>
      <c r="G114" s="178"/>
      <c r="H114" s="178"/>
      <c r="L114" s="25"/>
    </row>
    <row r="115" spans="2:65" s="1" customFormat="1" ht="6.9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F12</f>
        <v>Tornaľa</v>
      </c>
      <c r="I116" s="22" t="s">
        <v>18</v>
      </c>
      <c r="J116" s="45">
        <f>IF(J12="","",J12)</f>
        <v>44398</v>
      </c>
      <c r="L116" s="25"/>
    </row>
    <row r="117" spans="2:65" s="1" customFormat="1" ht="6.9" customHeight="1">
      <c r="B117" s="25"/>
      <c r="L117" s="25"/>
    </row>
    <row r="118" spans="2:65" s="1" customFormat="1" ht="15.15" customHeight="1">
      <c r="B118" s="25"/>
      <c r="C118" s="22" t="s">
        <v>19</v>
      </c>
      <c r="F118" s="20" t="str">
        <f>E15</f>
        <v xml:space="preserve"> </v>
      </c>
      <c r="I118" s="22" t="s">
        <v>23</v>
      </c>
      <c r="J118" s="23" t="str">
        <f>E21</f>
        <v xml:space="preserve"> </v>
      </c>
      <c r="L118" s="25"/>
    </row>
    <row r="119" spans="2:65" s="1" customFormat="1" ht="15.15" customHeight="1">
      <c r="B119" s="25"/>
      <c r="C119" s="22" t="s">
        <v>22</v>
      </c>
      <c r="F119" s="20" t="str">
        <f>IF(E18="","",E18)</f>
        <v xml:space="preserve"> </v>
      </c>
      <c r="I119" s="22" t="s">
        <v>26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03"/>
      <c r="C121" s="104" t="s">
        <v>90</v>
      </c>
      <c r="D121" s="105" t="s">
        <v>53</v>
      </c>
      <c r="E121" s="105" t="s">
        <v>49</v>
      </c>
      <c r="F121" s="105" t="s">
        <v>50</v>
      </c>
      <c r="G121" s="105" t="s">
        <v>91</v>
      </c>
      <c r="H121" s="105" t="s">
        <v>92</v>
      </c>
      <c r="I121" s="105" t="s">
        <v>93</v>
      </c>
      <c r="J121" s="106" t="s">
        <v>85</v>
      </c>
      <c r="K121" s="107" t="s">
        <v>94</v>
      </c>
      <c r="L121" s="103"/>
      <c r="M121" s="52" t="s">
        <v>1</v>
      </c>
      <c r="N121" s="53" t="s">
        <v>32</v>
      </c>
      <c r="O121" s="53" t="s">
        <v>95</v>
      </c>
      <c r="P121" s="53" t="s">
        <v>96</v>
      </c>
      <c r="Q121" s="53" t="s">
        <v>97</v>
      </c>
      <c r="R121" s="53" t="s">
        <v>98</v>
      </c>
      <c r="S121" s="53" t="s">
        <v>99</v>
      </c>
      <c r="T121" s="53" t="s">
        <v>100</v>
      </c>
      <c r="U121" s="54" t="s">
        <v>101</v>
      </c>
    </row>
    <row r="122" spans="2:65" s="1" customFormat="1" ht="22.95" customHeight="1">
      <c r="B122" s="25"/>
      <c r="C122" s="57" t="s">
        <v>86</v>
      </c>
      <c r="J122" s="108">
        <f>BK122</f>
        <v>0</v>
      </c>
      <c r="L122" s="25"/>
      <c r="M122" s="55"/>
      <c r="N122" s="46"/>
      <c r="O122" s="46"/>
      <c r="P122" s="109">
        <f>P123+P133</f>
        <v>5.8425430499999997</v>
      </c>
      <c r="Q122" s="46"/>
      <c r="R122" s="109">
        <f>R123+R133</f>
        <v>3.4003610999999996</v>
      </c>
      <c r="S122" s="46"/>
      <c r="T122" s="109">
        <f>T123+T133</f>
        <v>0</v>
      </c>
      <c r="U122" s="47"/>
      <c r="AT122" s="13" t="s">
        <v>67</v>
      </c>
      <c r="AU122" s="13" t="s">
        <v>87</v>
      </c>
      <c r="BK122" s="110">
        <f>BK123+BK133</f>
        <v>0</v>
      </c>
    </row>
    <row r="123" spans="2:65" s="11" customFormat="1" ht="25.95" customHeight="1">
      <c r="B123" s="111"/>
      <c r="D123" s="112" t="s">
        <v>67</v>
      </c>
      <c r="E123" s="113" t="s">
        <v>102</v>
      </c>
      <c r="F123" s="113" t="s">
        <v>103</v>
      </c>
      <c r="J123" s="114">
        <f>BK123</f>
        <v>0</v>
      </c>
      <c r="L123" s="111"/>
      <c r="M123" s="115"/>
      <c r="N123" s="116"/>
      <c r="O123" s="116"/>
      <c r="P123" s="117">
        <f>P124+P126+P129+P131</f>
        <v>5.8425430499999997</v>
      </c>
      <c r="Q123" s="116"/>
      <c r="R123" s="117">
        <f>R124+R126+R129+R131</f>
        <v>3.4003610999999996</v>
      </c>
      <c r="S123" s="116"/>
      <c r="T123" s="117">
        <f>T124+T126+T129+T131</f>
        <v>0</v>
      </c>
      <c r="U123" s="118"/>
      <c r="AR123" s="112" t="s">
        <v>11</v>
      </c>
      <c r="AT123" s="119" t="s">
        <v>67</v>
      </c>
      <c r="AU123" s="119" t="s">
        <v>68</v>
      </c>
      <c r="AY123" s="112" t="s">
        <v>104</v>
      </c>
      <c r="BK123" s="120">
        <f>BK124+BK126+BK129+BK131</f>
        <v>0</v>
      </c>
    </row>
    <row r="124" spans="2:65" s="11" customFormat="1" ht="22.95" customHeight="1">
      <c r="B124" s="111"/>
      <c r="D124" s="112" t="s">
        <v>67</v>
      </c>
      <c r="E124" s="121" t="s">
        <v>11</v>
      </c>
      <c r="F124" s="121" t="s">
        <v>113</v>
      </c>
      <c r="J124" s="122">
        <f>BK124</f>
        <v>0</v>
      </c>
      <c r="L124" s="111"/>
      <c r="M124" s="115"/>
      <c r="N124" s="116"/>
      <c r="O124" s="116"/>
      <c r="P124" s="117">
        <f>P125</f>
        <v>1.95435</v>
      </c>
      <c r="Q124" s="116"/>
      <c r="R124" s="117">
        <f>R125</f>
        <v>0</v>
      </c>
      <c r="S124" s="116"/>
      <c r="T124" s="117">
        <f>T125</f>
        <v>0</v>
      </c>
      <c r="U124" s="118"/>
      <c r="AR124" s="112" t="s">
        <v>11</v>
      </c>
      <c r="AT124" s="119" t="s">
        <v>67</v>
      </c>
      <c r="AU124" s="119" t="s">
        <v>11</v>
      </c>
      <c r="AY124" s="112" t="s">
        <v>104</v>
      </c>
      <c r="BK124" s="120">
        <f>BK125</f>
        <v>0</v>
      </c>
    </row>
    <row r="125" spans="2:65" s="1" customFormat="1" ht="24" customHeight="1">
      <c r="B125" s="123"/>
      <c r="C125" s="124" t="s">
        <v>77</v>
      </c>
      <c r="D125" s="124" t="s">
        <v>105</v>
      </c>
      <c r="E125" s="125" t="s">
        <v>127</v>
      </c>
      <c r="F125" s="126" t="s">
        <v>128</v>
      </c>
      <c r="G125" s="127" t="s">
        <v>107</v>
      </c>
      <c r="H125" s="128">
        <v>1.29</v>
      </c>
      <c r="I125" s="128"/>
      <c r="J125" s="128">
        <f>ROUND(I125*H125,3)</f>
        <v>0</v>
      </c>
      <c r="K125" s="126" t="s">
        <v>115</v>
      </c>
      <c r="L125" s="25"/>
      <c r="M125" s="129" t="s">
        <v>1</v>
      </c>
      <c r="N125" s="130" t="s">
        <v>34</v>
      </c>
      <c r="O125" s="131">
        <v>1.5149999999999999</v>
      </c>
      <c r="P125" s="131">
        <f>O125*H125</f>
        <v>1.95435</v>
      </c>
      <c r="Q125" s="131">
        <v>0</v>
      </c>
      <c r="R125" s="131">
        <f>Q125*H125</f>
        <v>0</v>
      </c>
      <c r="S125" s="131">
        <v>0</v>
      </c>
      <c r="T125" s="131">
        <f>S125*H125</f>
        <v>0</v>
      </c>
      <c r="U125" s="132" t="s">
        <v>1</v>
      </c>
      <c r="AR125" s="133" t="s">
        <v>76</v>
      </c>
      <c r="AT125" s="133" t="s">
        <v>105</v>
      </c>
      <c r="AU125" s="133" t="s">
        <v>74</v>
      </c>
      <c r="AY125" s="13" t="s">
        <v>104</v>
      </c>
      <c r="BE125" s="134">
        <f>IF(N125="základná",J125,0)</f>
        <v>0</v>
      </c>
      <c r="BF125" s="134">
        <f>IF(N125="znížená",J125,0)</f>
        <v>0</v>
      </c>
      <c r="BG125" s="134">
        <f>IF(N125="zákl. prenesená",J125,0)</f>
        <v>0</v>
      </c>
      <c r="BH125" s="134">
        <f>IF(N125="zníž. prenesená",J125,0)</f>
        <v>0</v>
      </c>
      <c r="BI125" s="134">
        <f>IF(N125="nulová",J125,0)</f>
        <v>0</v>
      </c>
      <c r="BJ125" s="13" t="s">
        <v>74</v>
      </c>
      <c r="BK125" s="135">
        <f>ROUND(I125*H125,3)</f>
        <v>0</v>
      </c>
      <c r="BL125" s="13" t="s">
        <v>76</v>
      </c>
      <c r="BM125" s="133" t="s">
        <v>129</v>
      </c>
    </row>
    <row r="126" spans="2:65" s="11" customFormat="1" ht="22.95" customHeight="1">
      <c r="B126" s="111"/>
      <c r="D126" s="112" t="s">
        <v>67</v>
      </c>
      <c r="E126" s="121" t="s">
        <v>74</v>
      </c>
      <c r="F126" s="121" t="s">
        <v>124</v>
      </c>
      <c r="J126" s="122">
        <f>BK126</f>
        <v>0</v>
      </c>
      <c r="L126" s="111"/>
      <c r="M126" s="115"/>
      <c r="N126" s="116"/>
      <c r="O126" s="116"/>
      <c r="P126" s="117">
        <f>SUM(P127:P128)</f>
        <v>1.2619349999999998</v>
      </c>
      <c r="Q126" s="116"/>
      <c r="R126" s="117">
        <f>SUM(R127:R128)</f>
        <v>2.2154960999999997</v>
      </c>
      <c r="S126" s="116"/>
      <c r="T126" s="117">
        <f>SUM(T127:T128)</f>
        <v>0</v>
      </c>
      <c r="U126" s="118"/>
      <c r="AR126" s="112" t="s">
        <v>11</v>
      </c>
      <c r="AT126" s="119" t="s">
        <v>67</v>
      </c>
      <c r="AU126" s="119" t="s">
        <v>11</v>
      </c>
      <c r="AY126" s="112" t="s">
        <v>104</v>
      </c>
      <c r="BK126" s="120">
        <f>SUM(BK127:BK128)</f>
        <v>0</v>
      </c>
    </row>
    <row r="127" spans="2:65" s="1" customFormat="1" ht="24" customHeight="1">
      <c r="B127" s="123"/>
      <c r="C127" s="124" t="s">
        <v>74</v>
      </c>
      <c r="D127" s="124" t="s">
        <v>105</v>
      </c>
      <c r="E127" s="125" t="s">
        <v>130</v>
      </c>
      <c r="F127" s="126" t="s">
        <v>131</v>
      </c>
      <c r="G127" s="127" t="s">
        <v>107</v>
      </c>
      <c r="H127" s="128">
        <v>0.96</v>
      </c>
      <c r="I127" s="128"/>
      <c r="J127" s="128">
        <f>ROUND(I127*H127,3)</f>
        <v>0</v>
      </c>
      <c r="K127" s="126" t="s">
        <v>115</v>
      </c>
      <c r="L127" s="25"/>
      <c r="M127" s="129" t="s">
        <v>1</v>
      </c>
      <c r="N127" s="130" t="s">
        <v>34</v>
      </c>
      <c r="O127" s="131">
        <v>0.61890999999999996</v>
      </c>
      <c r="P127" s="131">
        <f>O127*H127</f>
        <v>0.59415359999999995</v>
      </c>
      <c r="Q127" s="131">
        <v>2.2151299999999998</v>
      </c>
      <c r="R127" s="131">
        <f>Q127*H127</f>
        <v>2.1265247999999999</v>
      </c>
      <c r="S127" s="131">
        <v>0</v>
      </c>
      <c r="T127" s="131">
        <f>S127*H127</f>
        <v>0</v>
      </c>
      <c r="U127" s="132" t="s">
        <v>1</v>
      </c>
      <c r="AR127" s="133" t="s">
        <v>76</v>
      </c>
      <c r="AT127" s="133" t="s">
        <v>105</v>
      </c>
      <c r="AU127" s="133" t="s">
        <v>74</v>
      </c>
      <c r="AY127" s="13" t="s">
        <v>104</v>
      </c>
      <c r="BE127" s="134">
        <f>IF(N127="základná",J127,0)</f>
        <v>0</v>
      </c>
      <c r="BF127" s="134">
        <f>IF(N127="znížená",J127,0)</f>
        <v>0</v>
      </c>
      <c r="BG127" s="134">
        <f>IF(N127="zákl. prenesená",J127,0)</f>
        <v>0</v>
      </c>
      <c r="BH127" s="134">
        <f>IF(N127="zníž. prenesená",J127,0)</f>
        <v>0</v>
      </c>
      <c r="BI127" s="134">
        <f>IF(N127="nulová",J127,0)</f>
        <v>0</v>
      </c>
      <c r="BJ127" s="13" t="s">
        <v>74</v>
      </c>
      <c r="BK127" s="135">
        <f>ROUND(I127*H127,3)</f>
        <v>0</v>
      </c>
      <c r="BL127" s="13" t="s">
        <v>76</v>
      </c>
      <c r="BM127" s="133" t="s">
        <v>132</v>
      </c>
    </row>
    <row r="128" spans="2:65" s="1" customFormat="1" ht="36" customHeight="1">
      <c r="B128" s="123"/>
      <c r="C128" s="124" t="s">
        <v>75</v>
      </c>
      <c r="D128" s="124" t="s">
        <v>105</v>
      </c>
      <c r="E128" s="125" t="s">
        <v>133</v>
      </c>
      <c r="F128" s="126" t="s">
        <v>134</v>
      </c>
      <c r="G128" s="127" t="s">
        <v>108</v>
      </c>
      <c r="H128" s="128">
        <v>14.19</v>
      </c>
      <c r="I128" s="128"/>
      <c r="J128" s="128">
        <f>ROUND(I128*H128,3)</f>
        <v>0</v>
      </c>
      <c r="K128" s="126" t="s">
        <v>115</v>
      </c>
      <c r="L128" s="25"/>
      <c r="M128" s="129" t="s">
        <v>1</v>
      </c>
      <c r="N128" s="130" t="s">
        <v>34</v>
      </c>
      <c r="O128" s="131">
        <v>4.7059999999999998E-2</v>
      </c>
      <c r="P128" s="131">
        <f>O128*H128</f>
        <v>0.66778139999999997</v>
      </c>
      <c r="Q128" s="131">
        <v>6.2700000000000004E-3</v>
      </c>
      <c r="R128" s="131">
        <f>Q128*H128</f>
        <v>8.8971300000000003E-2</v>
      </c>
      <c r="S128" s="131">
        <v>0</v>
      </c>
      <c r="T128" s="131">
        <f>S128*H128</f>
        <v>0</v>
      </c>
      <c r="U128" s="132" t="s">
        <v>1</v>
      </c>
      <c r="AR128" s="133" t="s">
        <v>76</v>
      </c>
      <c r="AT128" s="133" t="s">
        <v>105</v>
      </c>
      <c r="AU128" s="133" t="s">
        <v>74</v>
      </c>
      <c r="AY128" s="13" t="s">
        <v>104</v>
      </c>
      <c r="BE128" s="134">
        <f>IF(N128="základná",J128,0)</f>
        <v>0</v>
      </c>
      <c r="BF128" s="134">
        <f>IF(N128="znížená",J128,0)</f>
        <v>0</v>
      </c>
      <c r="BG128" s="134">
        <f>IF(N128="zákl. prenesená",J128,0)</f>
        <v>0</v>
      </c>
      <c r="BH128" s="134">
        <f>IF(N128="zníž. prenesená",J128,0)</f>
        <v>0</v>
      </c>
      <c r="BI128" s="134">
        <f>IF(N128="nulová",J128,0)</f>
        <v>0</v>
      </c>
      <c r="BJ128" s="13" t="s">
        <v>74</v>
      </c>
      <c r="BK128" s="135">
        <f>ROUND(I128*H128,3)</f>
        <v>0</v>
      </c>
      <c r="BL128" s="13" t="s">
        <v>76</v>
      </c>
      <c r="BM128" s="133" t="s">
        <v>135</v>
      </c>
    </row>
    <row r="129" spans="2:65" s="11" customFormat="1" ht="22.95" customHeight="1">
      <c r="B129" s="111"/>
      <c r="D129" s="112" t="s">
        <v>67</v>
      </c>
      <c r="E129" s="121" t="s">
        <v>80</v>
      </c>
      <c r="F129" s="121" t="s">
        <v>114</v>
      </c>
      <c r="J129" s="122">
        <f>BK129</f>
        <v>0</v>
      </c>
      <c r="L129" s="111"/>
      <c r="M129" s="115"/>
      <c r="N129" s="116"/>
      <c r="O129" s="116"/>
      <c r="P129" s="117">
        <f>P130</f>
        <v>1.2900580500000001</v>
      </c>
      <c r="Q129" s="116"/>
      <c r="R129" s="117">
        <f>R130</f>
        <v>1.1848650000000001</v>
      </c>
      <c r="S129" s="116"/>
      <c r="T129" s="117">
        <f>T130</f>
        <v>0</v>
      </c>
      <c r="U129" s="118"/>
      <c r="AR129" s="112" t="s">
        <v>11</v>
      </c>
      <c r="AT129" s="119" t="s">
        <v>67</v>
      </c>
      <c r="AU129" s="119" t="s">
        <v>11</v>
      </c>
      <c r="AY129" s="112" t="s">
        <v>104</v>
      </c>
      <c r="BK129" s="120">
        <f>BK130</f>
        <v>0</v>
      </c>
    </row>
    <row r="130" spans="2:65" s="1" customFormat="1" ht="16.5" customHeight="1">
      <c r="B130" s="123"/>
      <c r="C130" s="124" t="s">
        <v>11</v>
      </c>
      <c r="D130" s="124" t="s">
        <v>105</v>
      </c>
      <c r="E130" s="125" t="s">
        <v>119</v>
      </c>
      <c r="F130" s="126" t="s">
        <v>120</v>
      </c>
      <c r="G130" s="127" t="s">
        <v>107</v>
      </c>
      <c r="H130" s="128">
        <v>0.64500000000000002</v>
      </c>
      <c r="I130" s="128"/>
      <c r="J130" s="128">
        <f>ROUND(I130*H130,3)</f>
        <v>0</v>
      </c>
      <c r="K130" s="126" t="s">
        <v>115</v>
      </c>
      <c r="L130" s="25"/>
      <c r="M130" s="129" t="s">
        <v>1</v>
      </c>
      <c r="N130" s="130" t="s">
        <v>34</v>
      </c>
      <c r="O130" s="131">
        <v>2.0000900000000001</v>
      </c>
      <c r="P130" s="131">
        <f>O130*H130</f>
        <v>1.2900580500000001</v>
      </c>
      <c r="Q130" s="131">
        <v>1.837</v>
      </c>
      <c r="R130" s="131">
        <f>Q130*H130</f>
        <v>1.1848650000000001</v>
      </c>
      <c r="S130" s="131">
        <v>0</v>
      </c>
      <c r="T130" s="131">
        <f>S130*H130</f>
        <v>0</v>
      </c>
      <c r="U130" s="132" t="s">
        <v>1</v>
      </c>
      <c r="AR130" s="133" t="s">
        <v>76</v>
      </c>
      <c r="AT130" s="133" t="s">
        <v>105</v>
      </c>
      <c r="AU130" s="133" t="s">
        <v>74</v>
      </c>
      <c r="AY130" s="13" t="s">
        <v>104</v>
      </c>
      <c r="BE130" s="134">
        <f>IF(N130="základná",J130,0)</f>
        <v>0</v>
      </c>
      <c r="BF130" s="134">
        <f>IF(N130="znížená",J130,0)</f>
        <v>0</v>
      </c>
      <c r="BG130" s="134">
        <f>IF(N130="zákl. prenesená",J130,0)</f>
        <v>0</v>
      </c>
      <c r="BH130" s="134">
        <f>IF(N130="zníž. prenesená",J130,0)</f>
        <v>0</v>
      </c>
      <c r="BI130" s="134">
        <f>IF(N130="nulová",J130,0)</f>
        <v>0</v>
      </c>
      <c r="BJ130" s="13" t="s">
        <v>74</v>
      </c>
      <c r="BK130" s="135">
        <f>ROUND(I130*H130,3)</f>
        <v>0</v>
      </c>
      <c r="BL130" s="13" t="s">
        <v>76</v>
      </c>
      <c r="BM130" s="133" t="s">
        <v>136</v>
      </c>
    </row>
    <row r="131" spans="2:65" s="11" customFormat="1" ht="22.95" customHeight="1">
      <c r="B131" s="111"/>
      <c r="D131" s="112" t="s">
        <v>67</v>
      </c>
      <c r="E131" s="121" t="s">
        <v>116</v>
      </c>
      <c r="F131" s="121" t="s">
        <v>117</v>
      </c>
      <c r="J131" s="122">
        <f>BK131</f>
        <v>0</v>
      </c>
      <c r="L131" s="111"/>
      <c r="M131" s="115"/>
      <c r="N131" s="116"/>
      <c r="O131" s="116"/>
      <c r="P131" s="117">
        <f>P132</f>
        <v>1.3362000000000001</v>
      </c>
      <c r="Q131" s="116"/>
      <c r="R131" s="117">
        <f>R132</f>
        <v>0</v>
      </c>
      <c r="S131" s="116"/>
      <c r="T131" s="117">
        <f>T132</f>
        <v>0</v>
      </c>
      <c r="U131" s="118"/>
      <c r="AR131" s="112" t="s">
        <v>11</v>
      </c>
      <c r="AT131" s="119" t="s">
        <v>67</v>
      </c>
      <c r="AU131" s="119" t="s">
        <v>11</v>
      </c>
      <c r="AY131" s="112" t="s">
        <v>104</v>
      </c>
      <c r="BK131" s="120">
        <f>BK132</f>
        <v>0</v>
      </c>
    </row>
    <row r="132" spans="2:65" s="1" customFormat="1" ht="24" customHeight="1">
      <c r="B132" s="123"/>
      <c r="C132" s="124" t="s">
        <v>80</v>
      </c>
      <c r="D132" s="124" t="s">
        <v>105</v>
      </c>
      <c r="E132" s="125" t="s">
        <v>121</v>
      </c>
      <c r="F132" s="126" t="s">
        <v>122</v>
      </c>
      <c r="G132" s="127" t="s">
        <v>109</v>
      </c>
      <c r="H132" s="128">
        <v>3.4</v>
      </c>
      <c r="I132" s="128"/>
      <c r="J132" s="128">
        <f>ROUND(I132*H132,3)</f>
        <v>0</v>
      </c>
      <c r="K132" s="126" t="s">
        <v>115</v>
      </c>
      <c r="L132" s="25"/>
      <c r="M132" s="129" t="s">
        <v>1</v>
      </c>
      <c r="N132" s="130" t="s">
        <v>34</v>
      </c>
      <c r="O132" s="131">
        <v>0.39300000000000002</v>
      </c>
      <c r="P132" s="131">
        <f>O132*H132</f>
        <v>1.3362000000000001</v>
      </c>
      <c r="Q132" s="131">
        <v>0</v>
      </c>
      <c r="R132" s="131">
        <f>Q132*H132</f>
        <v>0</v>
      </c>
      <c r="S132" s="131">
        <v>0</v>
      </c>
      <c r="T132" s="131">
        <f>S132*H132</f>
        <v>0</v>
      </c>
      <c r="U132" s="132" t="s">
        <v>1</v>
      </c>
      <c r="AR132" s="133" t="s">
        <v>76</v>
      </c>
      <c r="AT132" s="133" t="s">
        <v>105</v>
      </c>
      <c r="AU132" s="133" t="s">
        <v>74</v>
      </c>
      <c r="AY132" s="13" t="s">
        <v>104</v>
      </c>
      <c r="BE132" s="134">
        <f>IF(N132="základná",J132,0)</f>
        <v>0</v>
      </c>
      <c r="BF132" s="134">
        <f>IF(N132="znížená",J132,0)</f>
        <v>0</v>
      </c>
      <c r="BG132" s="134">
        <f>IF(N132="zákl. prenesená",J132,0)</f>
        <v>0</v>
      </c>
      <c r="BH132" s="134">
        <f>IF(N132="zníž. prenesená",J132,0)</f>
        <v>0</v>
      </c>
      <c r="BI132" s="134">
        <f>IF(N132="nulová",J132,0)</f>
        <v>0</v>
      </c>
      <c r="BJ132" s="13" t="s">
        <v>74</v>
      </c>
      <c r="BK132" s="135">
        <f>ROUND(I132*H132,3)</f>
        <v>0</v>
      </c>
      <c r="BL132" s="13" t="s">
        <v>76</v>
      </c>
      <c r="BM132" s="133" t="s">
        <v>137</v>
      </c>
    </row>
    <row r="133" spans="2:65" s="11" customFormat="1" ht="25.95" customHeight="1">
      <c r="B133" s="111"/>
      <c r="D133" s="112" t="s">
        <v>67</v>
      </c>
      <c r="E133" s="113" t="s">
        <v>118</v>
      </c>
      <c r="F133" s="113" t="s">
        <v>138</v>
      </c>
      <c r="J133" s="114">
        <f>BK133</f>
        <v>0</v>
      </c>
      <c r="L133" s="111"/>
      <c r="M133" s="115"/>
      <c r="N133" s="116"/>
      <c r="O133" s="116"/>
      <c r="P133" s="117">
        <f>P134</f>
        <v>0</v>
      </c>
      <c r="Q133" s="116"/>
      <c r="R133" s="117">
        <f>R134</f>
        <v>0</v>
      </c>
      <c r="S133" s="116"/>
      <c r="T133" s="117">
        <f>T134</f>
        <v>0</v>
      </c>
      <c r="U133" s="118"/>
      <c r="AR133" s="112" t="s">
        <v>77</v>
      </c>
      <c r="AT133" s="119" t="s">
        <v>67</v>
      </c>
      <c r="AU133" s="119" t="s">
        <v>68</v>
      </c>
      <c r="AY133" s="112" t="s">
        <v>104</v>
      </c>
      <c r="BK133" s="120">
        <f>BK134</f>
        <v>0</v>
      </c>
    </row>
    <row r="134" spans="2:65" s="1" customFormat="1" ht="45.75" customHeight="1">
      <c r="B134" s="123"/>
      <c r="C134" s="124" t="s">
        <v>76</v>
      </c>
      <c r="D134" s="124" t="s">
        <v>105</v>
      </c>
      <c r="E134" s="125" t="s">
        <v>139</v>
      </c>
      <c r="F134" s="126" t="s">
        <v>142</v>
      </c>
      <c r="G134" s="127" t="s">
        <v>106</v>
      </c>
      <c r="H134" s="128">
        <v>1</v>
      </c>
      <c r="I134" s="128"/>
      <c r="J134" s="128">
        <f>ROUND(I134*H134,3)</f>
        <v>0</v>
      </c>
      <c r="K134" s="126" t="s">
        <v>115</v>
      </c>
      <c r="L134" s="25"/>
      <c r="M134" s="136" t="s">
        <v>1</v>
      </c>
      <c r="N134" s="137" t="s">
        <v>34</v>
      </c>
      <c r="O134" s="138">
        <v>0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8">
        <f>S134*H134</f>
        <v>0</v>
      </c>
      <c r="U134" s="139" t="s">
        <v>1</v>
      </c>
      <c r="AR134" s="133" t="s">
        <v>140</v>
      </c>
      <c r="AT134" s="133" t="s">
        <v>105</v>
      </c>
      <c r="AU134" s="133" t="s">
        <v>11</v>
      </c>
      <c r="AY134" s="13" t="s">
        <v>104</v>
      </c>
      <c r="BE134" s="134">
        <f>IF(N134="základná",J134,0)</f>
        <v>0</v>
      </c>
      <c r="BF134" s="134">
        <f>IF(N134="znížená",J134,0)</f>
        <v>0</v>
      </c>
      <c r="BG134" s="134">
        <f>IF(N134="zákl. prenesená",J134,0)</f>
        <v>0</v>
      </c>
      <c r="BH134" s="134">
        <f>IF(N134="zníž. prenesená",J134,0)</f>
        <v>0</v>
      </c>
      <c r="BI134" s="134">
        <f>IF(N134="nulová",J134,0)</f>
        <v>0</v>
      </c>
      <c r="BJ134" s="13" t="s">
        <v>74</v>
      </c>
      <c r="BK134" s="135">
        <f>ROUND(I134*H134,3)</f>
        <v>0</v>
      </c>
      <c r="BL134" s="13" t="s">
        <v>140</v>
      </c>
      <c r="BM134" s="133" t="s">
        <v>141</v>
      </c>
    </row>
    <row r="135" spans="2:65" s="1" customFormat="1" ht="6.9" customHeight="1"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25"/>
    </row>
  </sheetData>
  <autoFilter ref="C121:K13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5 - SO 04 - pristresok na...</vt:lpstr>
      <vt:lpstr>'5 - SO 04 - pristresok na...'!Názvy_tlače</vt:lpstr>
      <vt:lpstr>'Rekapitulácia stavby'!Názvy_tlače</vt:lpstr>
      <vt:lpstr>'5 - SO 04 - pristresok na...'!Oblasť_tlače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Michal</cp:lastModifiedBy>
  <cp:lastPrinted>2021-03-16T11:23:57Z</cp:lastPrinted>
  <dcterms:created xsi:type="dcterms:W3CDTF">2021-01-26T16:12:47Z</dcterms:created>
  <dcterms:modified xsi:type="dcterms:W3CDTF">2021-07-29T13:19:39Z</dcterms:modified>
</cp:coreProperties>
</file>