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7" activeTab="7"/>
  </bookViews>
  <sheets>
    <sheet name="Rekapitulácia stavby" sheetId="1" state="hidden" r:id="rId1"/>
    <sheet name="1 - UK" sheetId="2" state="hidden" r:id="rId2"/>
    <sheet name="1.1 - KOTOLŇA" sheetId="3" state="hidden" r:id="rId3"/>
    <sheet name="2 - ZTI" sheetId="4" state="hidden" r:id="rId4"/>
    <sheet name="3 - VZT" sheetId="5" state="hidden" r:id="rId5"/>
    <sheet name="4 - Odberné plynové zaria..." sheetId="6" state="hidden" r:id="rId6"/>
    <sheet name="5 - IO 01 - Vodovodná prí..." sheetId="7" state="hidden" r:id="rId7"/>
    <sheet name="6 - IO 02.1 Kanalizačná p..." sheetId="8" r:id="rId8"/>
    <sheet name="7 - IO 02.2 Kanalizačná p..." sheetId="9" state="hidden" r:id="rId9"/>
  </sheets>
  <definedNames>
    <definedName name="_xlnm._FilterDatabase" localSheetId="1" hidden="1">'1 - UK'!$C$126:$K$219</definedName>
    <definedName name="_xlnm._FilterDatabase" localSheetId="2" hidden="1">'1.1 - KOTOLŇA'!$C$128:$K$217</definedName>
    <definedName name="_xlnm._FilterDatabase" localSheetId="3" hidden="1">'2 - ZTI'!$C$132:$K$308</definedName>
    <definedName name="_xlnm._FilterDatabase" localSheetId="4" hidden="1">'3 - VZT'!$C$124:$K$217</definedName>
    <definedName name="_xlnm._FilterDatabase" localSheetId="5" hidden="1">'4 - Odberné plynové zaria...'!$C$126:$K$177</definedName>
    <definedName name="_xlnm._FilterDatabase" localSheetId="6" hidden="1">'5 - IO 01 - Vodovodná prí...'!$C$127:$K$196</definedName>
    <definedName name="_xlnm._FilterDatabase" localSheetId="7" hidden="1">'6 - IO 02.1 Kanalizačná p...'!$C$121:$K$159</definedName>
    <definedName name="_xlnm._FilterDatabase" localSheetId="8" hidden="1">'7 - IO 02.2 Kanalizačná p...'!$C$121:$K$159</definedName>
    <definedName name="_xlnm.Print_Titles" localSheetId="1">'1 - UK'!$126:$126</definedName>
    <definedName name="_xlnm.Print_Titles" localSheetId="2">'1.1 - KOTOLŇA'!$128:$128</definedName>
    <definedName name="_xlnm.Print_Titles" localSheetId="3">'2 - ZTI'!$132:$132</definedName>
    <definedName name="_xlnm.Print_Titles" localSheetId="4">'3 - VZT'!$124:$124</definedName>
    <definedName name="_xlnm.Print_Titles" localSheetId="5">'4 - Odberné plynové zaria...'!$126:$126</definedName>
    <definedName name="_xlnm.Print_Titles" localSheetId="6">'5 - IO 01 - Vodovodná prí...'!$127:$127</definedName>
    <definedName name="_xlnm.Print_Titles" localSheetId="7">'6 - IO 02.1 Kanalizačná p...'!$121:$121</definedName>
    <definedName name="_xlnm.Print_Titles" localSheetId="8">'7 - IO 02.2 Kanalizačná p...'!$121:$121</definedName>
    <definedName name="_xlnm.Print_Titles" localSheetId="0">'Rekapitulácia stavby'!$92:$92</definedName>
    <definedName name="_xlnm.Print_Area" localSheetId="1">'1 - UK'!$C$4:$J$76,'1 - UK'!$C$82:$J$108,'1 - UK'!$C$114:$J$219</definedName>
    <definedName name="_xlnm.Print_Area" localSheetId="2">'1.1 - KOTOLŇA'!$C$4:$J$76,'1.1 - KOTOLŇA'!$C$82:$J$110,'1.1 - KOTOLŇA'!$C$116:$J$217</definedName>
    <definedName name="_xlnm.Print_Area" localSheetId="3">'2 - ZTI'!$C$4:$J$76,'2 - ZTI'!$C$82:$J$114,'2 - ZTI'!$C$120:$J$308</definedName>
    <definedName name="_xlnm.Print_Area" localSheetId="4">'3 - VZT'!$C$4:$J$76,'3 - VZT'!$C$82:$J$106,'3 - VZT'!$C$112:$J$217</definedName>
    <definedName name="_xlnm.Print_Area" localSheetId="5">'4 - Odberné plynové zaria...'!$C$4:$J$76,'4 - Odberné plynové zaria...'!$C$82:$J$108,'4 - Odberné plynové zaria...'!$C$114:$J$177</definedName>
    <definedName name="_xlnm.Print_Area" localSheetId="6">'5 - IO 01 - Vodovodná prí...'!$C$4:$J$76,'5 - IO 01 - Vodovodná prí...'!$C$82:$J$109,'5 - IO 01 - Vodovodná prí...'!$C$115:$J$196</definedName>
    <definedName name="_xlnm.Print_Area" localSheetId="7">'6 - IO 02.1 Kanalizačná p...'!$C$4:$J$76,'6 - IO 02.1 Kanalizačná p...'!$C$82:$J$103,'6 - IO 02.1 Kanalizačná p...'!$C$109:$J$159</definedName>
    <definedName name="_xlnm.Print_Area" localSheetId="8">'7 - IO 02.2 Kanalizačná p...'!$C$4:$J$76,'7 - IO 02.2 Kanalizačná p...'!$C$82:$J$103,'7 - IO 02.2 Kanalizačná p...'!$C$109:$J$159</definedName>
    <definedName name="_xlnm.Print_Area" localSheetId="0">'Rekapitulácia stavby'!$D$4:$AO$76,'Rekapitulácia stavby'!$C$82:$AQ$103</definedName>
  </definedNames>
  <calcPr calcId="124519"/>
</workbook>
</file>

<file path=xl/calcChain.xml><?xml version="1.0" encoding="utf-8"?>
<calcChain xmlns="http://schemas.openxmlformats.org/spreadsheetml/2006/main">
  <c r="J37" i="9"/>
  <c r="J36"/>
  <c r="AY102" i="1" s="1"/>
  <c r="J35" i="9"/>
  <c r="AX102" i="1"/>
  <c r="BI159" i="9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 s="1"/>
  <c r="BF157" s="1"/>
  <c r="BI156"/>
  <c r="BH156"/>
  <c r="BG156"/>
  <c r="BE156"/>
  <c r="BK156"/>
  <c r="J156"/>
  <c r="BF156" s="1"/>
  <c r="BI155"/>
  <c r="BH155"/>
  <c r="BG155"/>
  <c r="BE155"/>
  <c r="BK155"/>
  <c r="J155" s="1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/>
  <c r="R133"/>
  <c r="R132" s="1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 s="1"/>
  <c r="J37" i="8"/>
  <c r="J36"/>
  <c r="AY101" i="1" s="1"/>
  <c r="J35" i="8"/>
  <c r="AX101" i="1"/>
  <c r="BI159" i="8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/>
  <c r="BF157" s="1"/>
  <c r="BI156"/>
  <c r="BH156"/>
  <c r="BG156"/>
  <c r="BE156"/>
  <c r="BK156"/>
  <c r="J156" s="1"/>
  <c r="BF156" s="1"/>
  <c r="BI155"/>
  <c r="BH155"/>
  <c r="BG155"/>
  <c r="BE155"/>
  <c r="BK155"/>
  <c r="J155" s="1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 s="1"/>
  <c r="P133"/>
  <c r="P132" s="1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116" s="1"/>
  <c r="E7"/>
  <c r="E112" s="1"/>
  <c r="J187" i="7"/>
  <c r="J37"/>
  <c r="J36"/>
  <c r="AY100" i="1"/>
  <c r="J35" i="7"/>
  <c r="AX100" i="1" s="1"/>
  <c r="BI196" i="7"/>
  <c r="BH196"/>
  <c r="BG196"/>
  <c r="BE196"/>
  <c r="BK196"/>
  <c r="J196" s="1"/>
  <c r="BF196" s="1"/>
  <c r="BI195"/>
  <c r="BH195"/>
  <c r="BG195"/>
  <c r="BE195"/>
  <c r="BK195"/>
  <c r="J195" s="1"/>
  <c r="BF195" s="1"/>
  <c r="BI194"/>
  <c r="BH194"/>
  <c r="BG194"/>
  <c r="BE194"/>
  <c r="BK194"/>
  <c r="J194"/>
  <c r="BF194" s="1"/>
  <c r="BI193"/>
  <c r="BH193"/>
  <c r="BG193"/>
  <c r="BE193"/>
  <c r="BK193"/>
  <c r="J193" s="1"/>
  <c r="BF193" s="1"/>
  <c r="BI192"/>
  <c r="BH192"/>
  <c r="BG192"/>
  <c r="BE192"/>
  <c r="BK192"/>
  <c r="J192"/>
  <c r="BF192" s="1"/>
  <c r="BI190"/>
  <c r="BH190"/>
  <c r="BG190"/>
  <c r="BE190"/>
  <c r="T190"/>
  <c r="R190"/>
  <c r="P190"/>
  <c r="BI189"/>
  <c r="BH189"/>
  <c r="BG189"/>
  <c r="BE189"/>
  <c r="T189"/>
  <c r="R189"/>
  <c r="P189"/>
  <c r="J106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T167" s="1"/>
  <c r="R168"/>
  <c r="R167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 s="1"/>
  <c r="R142"/>
  <c r="R141" s="1"/>
  <c r="P142"/>
  <c r="P141" s="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89" s="1"/>
  <c r="E7"/>
  <c r="E118" s="1"/>
  <c r="J37" i="6"/>
  <c r="J36"/>
  <c r="AY99" i="1" s="1"/>
  <c r="J35" i="6"/>
  <c r="AX99" i="1"/>
  <c r="BI177" i="6"/>
  <c r="BH177"/>
  <c r="BG177"/>
  <c r="BE177"/>
  <c r="BK177"/>
  <c r="J177"/>
  <c r="BF177" s="1"/>
  <c r="BI176"/>
  <c r="BH176"/>
  <c r="BG176"/>
  <c r="BE176"/>
  <c r="BK176"/>
  <c r="J176" s="1"/>
  <c r="BF176" s="1"/>
  <c r="BI175"/>
  <c r="BH175"/>
  <c r="BG175"/>
  <c r="BE175"/>
  <c r="BK175"/>
  <c r="J175"/>
  <c r="BF175" s="1"/>
  <c r="BI174"/>
  <c r="BH174"/>
  <c r="BG174"/>
  <c r="BE174"/>
  <c r="BK174"/>
  <c r="J174" s="1"/>
  <c r="BF174" s="1"/>
  <c r="BI173"/>
  <c r="BH173"/>
  <c r="BG173"/>
  <c r="BE173"/>
  <c r="BK173"/>
  <c r="J173" s="1"/>
  <c r="BF173" s="1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/>
  <c r="R167"/>
  <c r="R166" s="1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 s="1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121" s="1"/>
  <c r="E7"/>
  <c r="E117" s="1"/>
  <c r="J37" i="5"/>
  <c r="J36"/>
  <c r="AY98" i="1"/>
  <c r="J35" i="5"/>
  <c r="AX98" i="1"/>
  <c r="BI217" i="5"/>
  <c r="BH217"/>
  <c r="BG217"/>
  <c r="BE217"/>
  <c r="BK217"/>
  <c r="J217"/>
  <c r="BF217" s="1"/>
  <c r="BI216"/>
  <c r="BH216"/>
  <c r="BG216"/>
  <c r="BE216"/>
  <c r="BK216"/>
  <c r="J216" s="1"/>
  <c r="BF216" s="1"/>
  <c r="BI215"/>
  <c r="BH215"/>
  <c r="BG215"/>
  <c r="BE215"/>
  <c r="BK215"/>
  <c r="J215" s="1"/>
  <c r="BF215" s="1"/>
  <c r="BI214"/>
  <c r="BH214"/>
  <c r="BG214"/>
  <c r="BE214"/>
  <c r="BK214"/>
  <c r="J214"/>
  <c r="BF214"/>
  <c r="BI213"/>
  <c r="BH213"/>
  <c r="BG213"/>
  <c r="BE213"/>
  <c r="BK213"/>
  <c r="J213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 s="1"/>
  <c r="E7"/>
  <c r="E85" s="1"/>
  <c r="J37" i="4"/>
  <c r="J36"/>
  <c r="AY97" i="1" s="1"/>
  <c r="J35" i="4"/>
  <c r="AX97" i="1"/>
  <c r="BI308" i="4"/>
  <c r="BH308"/>
  <c r="BG308"/>
  <c r="BE308"/>
  <c r="BK308"/>
  <c r="J308"/>
  <c r="BF308" s="1"/>
  <c r="BI307"/>
  <c r="BH307"/>
  <c r="BG307"/>
  <c r="BE307"/>
  <c r="BK307"/>
  <c r="J307" s="1"/>
  <c r="BF307" s="1"/>
  <c r="BI306"/>
  <c r="BH306"/>
  <c r="BG306"/>
  <c r="BE306"/>
  <c r="BK306"/>
  <c r="J306"/>
  <c r="BF306" s="1"/>
  <c r="BI305"/>
  <c r="BH305"/>
  <c r="BG305"/>
  <c r="BE305"/>
  <c r="BK305"/>
  <c r="J305" s="1"/>
  <c r="BF305" s="1"/>
  <c r="BI304"/>
  <c r="BH304"/>
  <c r="BG304"/>
  <c r="BE304"/>
  <c r="BK304"/>
  <c r="J304" s="1"/>
  <c r="BF304" s="1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 s="1"/>
  <c r="P138"/>
  <c r="P137" s="1"/>
  <c r="BI136"/>
  <c r="BH136"/>
  <c r="BG136"/>
  <c r="BE136"/>
  <c r="T136"/>
  <c r="R136"/>
  <c r="P136"/>
  <c r="BI135"/>
  <c r="BH135"/>
  <c r="BG135"/>
  <c r="BE135"/>
  <c r="T135"/>
  <c r="R135"/>
  <c r="P135"/>
  <c r="J130"/>
  <c r="J129"/>
  <c r="F129"/>
  <c r="F127"/>
  <c r="E125"/>
  <c r="J92"/>
  <c r="J91"/>
  <c r="F91"/>
  <c r="F89"/>
  <c r="E87"/>
  <c r="J18"/>
  <c r="E18"/>
  <c r="F130" s="1"/>
  <c r="J17"/>
  <c r="J12"/>
  <c r="J89" s="1"/>
  <c r="E7"/>
  <c r="E85"/>
  <c r="J37" i="3"/>
  <c r="J36"/>
  <c r="AY96" i="1"/>
  <c r="J35" i="3"/>
  <c r="AX96" i="1" s="1"/>
  <c r="BI217" i="3"/>
  <c r="BH217"/>
  <c r="BG217"/>
  <c r="BE217"/>
  <c r="BK217"/>
  <c r="J217" s="1"/>
  <c r="BF217" s="1"/>
  <c r="BI216"/>
  <c r="BH216"/>
  <c r="BG216"/>
  <c r="BE216"/>
  <c r="BK216"/>
  <c r="J216"/>
  <c r="BF216"/>
  <c r="BI215"/>
  <c r="BH215"/>
  <c r="BG215"/>
  <c r="BE215"/>
  <c r="BK215"/>
  <c r="J215"/>
  <c r="BF215" s="1"/>
  <c r="BI214"/>
  <c r="BH214"/>
  <c r="BG214"/>
  <c r="BE214"/>
  <c r="BK214"/>
  <c r="J214" s="1"/>
  <c r="BF214" s="1"/>
  <c r="BI213"/>
  <c r="BH213"/>
  <c r="BG213"/>
  <c r="BE213"/>
  <c r="BK213"/>
  <c r="J213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T202" s="1"/>
  <c r="R203"/>
  <c r="R202" s="1"/>
  <c r="P203"/>
  <c r="P202" s="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 s="1"/>
  <c r="J17"/>
  <c r="J12"/>
  <c r="J89"/>
  <c r="E7"/>
  <c r="E85" s="1"/>
  <c r="J206" i="2"/>
  <c r="J37"/>
  <c r="J36"/>
  <c r="AY95" i="1"/>
  <c r="J35" i="2"/>
  <c r="AX95" i="1"/>
  <c r="BI219" i="2"/>
  <c r="BH219"/>
  <c r="BG219"/>
  <c r="BE219"/>
  <c r="BK219"/>
  <c r="J219"/>
  <c r="BF219"/>
  <c r="BI218"/>
  <c r="BH218"/>
  <c r="BG218"/>
  <c r="BE218"/>
  <c r="BK218"/>
  <c r="J218"/>
  <c r="BF218"/>
  <c r="BI217"/>
  <c r="BH217"/>
  <c r="BG217"/>
  <c r="BE217"/>
  <c r="BK217"/>
  <c r="J217"/>
  <c r="BF217" s="1"/>
  <c r="BI216"/>
  <c r="BH216"/>
  <c r="BG216"/>
  <c r="BE216"/>
  <c r="BK216"/>
  <c r="J216" s="1"/>
  <c r="BF216" s="1"/>
  <c r="BI215"/>
  <c r="BH215"/>
  <c r="BG215"/>
  <c r="BE215"/>
  <c r="BK215"/>
  <c r="J215"/>
  <c r="BF215" s="1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J104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89" s="1"/>
  <c r="E7"/>
  <c r="E117" s="1"/>
  <c r="L90" i="1"/>
  <c r="AM90"/>
  <c r="AM89"/>
  <c r="L89"/>
  <c r="AM87"/>
  <c r="L87"/>
  <c r="L85"/>
  <c r="L84"/>
  <c r="BK134" i="2"/>
  <c r="J188"/>
  <c r="BK179"/>
  <c r="J175"/>
  <c r="J168"/>
  <c r="J146"/>
  <c r="J130"/>
  <c r="J192" i="3"/>
  <c r="J159"/>
  <c r="BK167"/>
  <c r="BK136"/>
  <c r="J185"/>
  <c r="J141"/>
  <c r="J174"/>
  <c r="BK142" i="4"/>
  <c r="BK220"/>
  <c r="J285"/>
  <c r="BK217"/>
  <c r="J144"/>
  <c r="J277"/>
  <c r="BK166"/>
  <c r="BK265"/>
  <c r="J188"/>
  <c r="J166"/>
  <c r="BK253"/>
  <c r="J167"/>
  <c r="J221"/>
  <c r="J196"/>
  <c r="J275"/>
  <c r="J194"/>
  <c r="J165"/>
  <c r="J273"/>
  <c r="BK189" i="5"/>
  <c r="BK210"/>
  <c r="BK142"/>
  <c r="J160"/>
  <c r="J167"/>
  <c r="J166"/>
  <c r="J210"/>
  <c r="J140"/>
  <c r="BK164"/>
  <c r="J189"/>
  <c r="BK152"/>
  <c r="J164" i="6"/>
  <c r="J169"/>
  <c r="J141"/>
  <c r="J142"/>
  <c r="BK156"/>
  <c r="J174" i="7"/>
  <c r="BK155"/>
  <c r="BK153"/>
  <c r="BK149"/>
  <c r="BK133"/>
  <c r="BK157"/>
  <c r="J159"/>
  <c r="J145"/>
  <c r="J141" i="8"/>
  <c r="BK153"/>
  <c r="BK153" i="2"/>
  <c r="BK198"/>
  <c r="J201"/>
  <c r="BK157"/>
  <c r="BK175"/>
  <c r="BK154"/>
  <c r="J170"/>
  <c r="J162"/>
  <c r="BK212"/>
  <c r="J158"/>
  <c r="BK176"/>
  <c r="J173"/>
  <c r="J195"/>
  <c r="J132"/>
  <c r="BK149" i="3"/>
  <c r="J184"/>
  <c r="J160"/>
  <c r="J210"/>
  <c r="BK147"/>
  <c r="J179"/>
  <c r="BK133"/>
  <c r="BK195"/>
  <c r="J148"/>
  <c r="BK199"/>
  <c r="BK140"/>
  <c r="J271" i="4"/>
  <c r="BK211"/>
  <c r="BK183"/>
  <c r="J291"/>
  <c r="J229"/>
  <c r="BK195"/>
  <c r="J148"/>
  <c r="BK270"/>
  <c r="J149"/>
  <c r="BK254"/>
  <c r="J145"/>
  <c r="BK282"/>
  <c r="J223"/>
  <c r="BK153"/>
  <c r="BK201"/>
  <c r="J156"/>
  <c r="BK222"/>
  <c r="J247"/>
  <c r="J206"/>
  <c r="J281"/>
  <c r="BK198"/>
  <c r="J172"/>
  <c r="J284"/>
  <c r="J195" i="5"/>
  <c r="BK144"/>
  <c r="J203"/>
  <c r="J208"/>
  <c r="J149"/>
  <c r="J187"/>
  <c r="BK180"/>
  <c r="J155"/>
  <c r="BK129"/>
  <c r="BK200"/>
  <c r="BK169"/>
  <c r="J171" i="6"/>
  <c r="J165"/>
  <c r="BK140"/>
  <c r="BK169"/>
  <c r="BK138"/>
  <c r="J143"/>
  <c r="BK181" i="7"/>
  <c r="J134"/>
  <c r="BK160"/>
  <c r="J168"/>
  <c r="BK182"/>
  <c r="BK174"/>
  <c r="BK190"/>
  <c r="J132"/>
  <c r="J154"/>
  <c r="BK128" i="8"/>
  <c r="BK131"/>
  <c r="J152"/>
  <c r="J146"/>
  <c r="J138"/>
  <c r="BK142" i="9"/>
  <c r="BK147"/>
  <c r="BK153"/>
  <c r="J141"/>
  <c r="J138"/>
  <c r="J191" i="2"/>
  <c r="J200"/>
  <c r="J147"/>
  <c r="BK194"/>
  <c r="BK163"/>
  <c r="J183"/>
  <c r="BK141"/>
  <c r="BK168"/>
  <c r="J196"/>
  <c r="J131"/>
  <c r="BK211"/>
  <c r="J161"/>
  <c r="BK185"/>
  <c r="J135"/>
  <c r="BK148"/>
  <c r="BK184"/>
  <c r="J169" i="3"/>
  <c r="BK162"/>
  <c r="BK138"/>
  <c r="J140"/>
  <c r="J170"/>
  <c r="BK132"/>
  <c r="J162"/>
  <c r="J193"/>
  <c r="J165"/>
  <c r="BK189"/>
  <c r="BK209"/>
  <c r="J150"/>
  <c r="BK244" i="4"/>
  <c r="J189"/>
  <c r="J246"/>
  <c r="BK230"/>
  <c r="BK185"/>
  <c r="J262"/>
  <c r="BK297"/>
  <c r="BK255"/>
  <c r="BK203"/>
  <c r="BK168"/>
  <c r="BK283"/>
  <c r="J184"/>
  <c r="J299"/>
  <c r="BK200"/>
  <c r="BK173"/>
  <c r="BK276"/>
  <c r="J214"/>
  <c r="BK138"/>
  <c r="J211"/>
  <c r="BK287"/>
  <c r="BK214"/>
  <c r="BK180"/>
  <c r="BK302"/>
  <c r="J194" i="5"/>
  <c r="J168"/>
  <c r="J192"/>
  <c r="J144"/>
  <c r="J158"/>
  <c r="BK183"/>
  <c r="BK177"/>
  <c r="BK141"/>
  <c r="J170"/>
  <c r="BK196"/>
  <c r="J183"/>
  <c r="BK140"/>
  <c r="BK150" i="6"/>
  <c r="BK143"/>
  <c r="J136"/>
  <c r="BK141"/>
  <c r="J148"/>
  <c r="BK178" i="7"/>
  <c r="J156"/>
  <c r="BK165"/>
  <c r="J137"/>
  <c r="BK189"/>
  <c r="BK134"/>
  <c r="BK156"/>
  <c r="J165"/>
  <c r="BK147"/>
  <c r="J136"/>
  <c r="J137" i="8"/>
  <c r="BK151"/>
  <c r="J133"/>
  <c r="BK147"/>
  <c r="BK140"/>
  <c r="J153" i="9"/>
  <c r="J133"/>
  <c r="BK127"/>
  <c r="BK145"/>
  <c r="BK150"/>
  <c r="BK143"/>
  <c r="J131"/>
  <c r="J181" i="2"/>
  <c r="BK131"/>
  <c r="J174"/>
  <c r="J202"/>
  <c r="BK204"/>
  <c r="BK137"/>
  <c r="BK140"/>
  <c r="J163"/>
  <c r="J212"/>
  <c r="BK171"/>
  <c r="J185"/>
  <c r="BK181"/>
  <c r="BK180"/>
  <c r="J141"/>
  <c r="BK149"/>
  <c r="BK175" i="3"/>
  <c r="BK191"/>
  <c r="J144"/>
  <c r="BK174"/>
  <c r="J168"/>
  <c r="BK186"/>
  <c r="J152"/>
  <c r="BK197"/>
  <c r="BK160"/>
  <c r="BK150"/>
  <c r="J175"/>
  <c r="J171"/>
  <c r="BK141"/>
  <c r="BK281" i="4"/>
  <c r="BK231"/>
  <c r="J136"/>
  <c r="J260"/>
  <c r="J220"/>
  <c r="BK182"/>
  <c r="BK268"/>
  <c r="BK163"/>
  <c r="BK279"/>
  <c r="J249"/>
  <c r="BK181"/>
  <c r="BK241"/>
  <c r="BK193"/>
  <c r="J218"/>
  <c r="BK199"/>
  <c r="BK155"/>
  <c r="BK221"/>
  <c r="BK232"/>
  <c r="BK160"/>
  <c r="BK278"/>
  <c r="BK212"/>
  <c r="J157"/>
  <c r="BK275"/>
  <c r="J268"/>
  <c r="BK261"/>
  <c r="BK257"/>
  <c r="J238"/>
  <c r="BK293"/>
  <c r="J280"/>
  <c r="BK256"/>
  <c r="BK240"/>
  <c r="J236"/>
  <c r="J197"/>
  <c r="J191"/>
  <c r="J177"/>
  <c r="J152"/>
  <c r="J279"/>
  <c r="J257"/>
  <c r="BK242"/>
  <c r="BK205"/>
  <c r="BK164"/>
  <c r="J207" i="5"/>
  <c r="J172"/>
  <c r="BK136"/>
  <c r="J200"/>
  <c r="BK172"/>
  <c r="J146"/>
  <c r="J139"/>
  <c r="BK185"/>
  <c r="J150"/>
  <c r="J129"/>
  <c r="BK192"/>
  <c r="J154"/>
  <c r="J163" i="6"/>
  <c r="J162"/>
  <c r="BK171"/>
  <c r="J147"/>
  <c r="J154"/>
  <c r="BK154"/>
  <c r="BK175" i="7"/>
  <c r="J152"/>
  <c r="J158"/>
  <c r="J135"/>
  <c r="J185"/>
  <c r="BK164"/>
  <c r="BK144"/>
  <c r="BK142" i="8"/>
  <c r="BK129"/>
  <c r="J126"/>
  <c r="BK139"/>
  <c r="J142"/>
  <c r="BK146" i="9"/>
  <c r="BK136"/>
  <c r="J137"/>
  <c r="BK137"/>
  <c r="J156" i="2"/>
  <c r="J199"/>
  <c r="J140"/>
  <c r="BK193"/>
  <c r="BK196"/>
  <c r="BK146"/>
  <c r="BK152"/>
  <c r="BK165"/>
  <c r="BK182"/>
  <c r="BK178"/>
  <c r="BK159"/>
  <c r="J152"/>
  <c r="BK189"/>
  <c r="J192"/>
  <c r="J142"/>
  <c r="J155" i="3"/>
  <c r="J145"/>
  <c r="J183"/>
  <c r="BK182"/>
  <c r="BK205"/>
  <c r="J209"/>
  <c r="BK179"/>
  <c r="J132"/>
  <c r="BK165"/>
  <c r="J211"/>
  <c r="J139"/>
  <c r="BK139"/>
  <c r="J198" i="4"/>
  <c r="J297"/>
  <c r="J237"/>
  <c r="J201"/>
  <c r="J143"/>
  <c r="J258"/>
  <c r="BK271"/>
  <c r="BK224"/>
  <c r="BK291"/>
  <c r="J228"/>
  <c r="BK176"/>
  <c r="BK233"/>
  <c r="J170"/>
  <c r="J272"/>
  <c r="J185"/>
  <c r="J244"/>
  <c r="J203"/>
  <c r="BK227"/>
  <c r="BK159"/>
  <c r="J270"/>
  <c r="BK228"/>
  <c r="BK190"/>
  <c r="J159"/>
  <c r="J298"/>
  <c r="J263"/>
  <c r="J255"/>
  <c r="BK249"/>
  <c r="J195"/>
  <c r="BK157"/>
  <c r="BK201" i="5"/>
  <c r="J186"/>
  <c r="BK170"/>
  <c r="BK131"/>
  <c r="J209"/>
  <c r="J163"/>
  <c r="J202"/>
  <c r="BK171"/>
  <c r="J181"/>
  <c r="BK156"/>
  <c r="J156"/>
  <c r="J177"/>
  <c r="BK175"/>
  <c r="BK165" i="6"/>
  <c r="J149"/>
  <c r="BK155"/>
  <c r="BK162"/>
  <c r="J139"/>
  <c r="BK147"/>
  <c r="J177" i="7"/>
  <c r="BK161"/>
  <c r="BK151"/>
  <c r="BK177"/>
  <c r="BK162"/>
  <c r="BK132"/>
  <c r="BK131"/>
  <c r="BK148"/>
  <c r="J181"/>
  <c r="J140" i="8"/>
  <c r="BK141"/>
  <c r="J151"/>
  <c r="J153"/>
  <c r="BK137"/>
  <c r="J152" i="9"/>
  <c r="J143"/>
  <c r="J142"/>
  <c r="BK139"/>
  <c r="BK138"/>
  <c r="J164" i="2"/>
  <c r="J197"/>
  <c r="J137"/>
  <c r="J172"/>
  <c r="BK186"/>
  <c r="J205"/>
  <c r="BK203"/>
  <c r="J150"/>
  <c r="BK156"/>
  <c r="J134"/>
  <c r="J198"/>
  <c r="BK174"/>
  <c r="BK145"/>
  <c r="BK133"/>
  <c r="BK172" i="3"/>
  <c r="J154"/>
  <c r="BK178"/>
  <c r="BK181"/>
  <c r="BK166"/>
  <c r="J133"/>
  <c r="J199"/>
  <c r="J163"/>
  <c r="BK168"/>
  <c r="BK159"/>
  <c r="J190"/>
  <c r="BK190"/>
  <c r="BK299" i="4"/>
  <c r="J222"/>
  <c r="J302"/>
  <c r="J232"/>
  <c r="BK213"/>
  <c r="BK184"/>
  <c r="J282"/>
  <c r="J234"/>
  <c r="J147"/>
  <c r="BK223"/>
  <c r="J154"/>
  <c r="J217"/>
  <c r="J176"/>
  <c r="BK266"/>
  <c r="BK262"/>
  <c r="BK243"/>
  <c r="BK298"/>
  <c r="BK285"/>
  <c r="J241"/>
  <c r="BK239"/>
  <c r="J208"/>
  <c r="BK196"/>
  <c r="J186"/>
  <c r="J155"/>
  <c r="BK286"/>
  <c r="BK260"/>
  <c r="BK250"/>
  <c r="J235"/>
  <c r="BK192"/>
  <c r="BK154"/>
  <c r="BK187" i="5"/>
  <c r="BK163"/>
  <c r="BK209"/>
  <c r="BK165"/>
  <c r="J178"/>
  <c r="BK128"/>
  <c r="BK147"/>
  <c r="BK188"/>
  <c r="J132"/>
  <c r="BK157"/>
  <c r="BK197"/>
  <c r="J162"/>
  <c r="J170" i="6"/>
  <c r="J138"/>
  <c r="BK131"/>
  <c r="J140"/>
  <c r="J153" i="7"/>
  <c r="BK171"/>
  <c r="J150"/>
  <c r="J179"/>
  <c r="J133"/>
  <c r="J155"/>
  <c r="J149"/>
  <c r="J138"/>
  <c r="J139"/>
  <c r="BK145" i="8"/>
  <c r="BK135"/>
  <c r="BK138"/>
  <c r="J127"/>
  <c r="BK141" i="9"/>
  <c r="BK151"/>
  <c r="BK152"/>
  <c r="BK126"/>
  <c r="J204" i="2"/>
  <c r="BK142"/>
  <c r="BK172"/>
  <c r="J209"/>
  <c r="J182"/>
  <c r="J178"/>
  <c r="J145"/>
  <c r="J169"/>
  <c r="J211"/>
  <c r="J193"/>
  <c r="BK195"/>
  <c r="J151"/>
  <c r="BK164"/>
  <c r="J159"/>
  <c r="J179"/>
  <c r="J186" i="3"/>
  <c r="BK151"/>
  <c r="BK211"/>
  <c r="BK155"/>
  <c r="J203"/>
  <c r="BK142"/>
  <c r="J189"/>
  <c r="BK135"/>
  <c r="J194"/>
  <c r="J146"/>
  <c r="J157"/>
  <c r="BK164"/>
  <c r="J253" i="4"/>
  <c r="BK188"/>
  <c r="J256"/>
  <c r="J216"/>
  <c r="J289"/>
  <c r="BK245"/>
  <c r="BK237"/>
  <c r="BK292"/>
  <c r="BK280"/>
  <c r="J225"/>
  <c r="BK165"/>
  <c r="BK288"/>
  <c r="J183"/>
  <c r="BK246"/>
  <c r="J178"/>
  <c r="BK202"/>
  <c r="BK141"/>
  <c r="J233"/>
  <c r="J173"/>
  <c r="J283"/>
  <c r="BK193" i="5"/>
  <c r="BK211"/>
  <c r="BK202"/>
  <c r="BK198"/>
  <c r="BK159"/>
  <c r="J184"/>
  <c r="J182"/>
  <c r="J211"/>
  <c r="BK160"/>
  <c r="BK130"/>
  <c r="J185"/>
  <c r="BK144" i="6"/>
  <c r="J131"/>
  <c r="BK153"/>
  <c r="J150"/>
  <c r="BK148"/>
  <c r="BK163"/>
  <c r="J130"/>
  <c r="J171" i="7"/>
  <c r="J182"/>
  <c r="J147"/>
  <c r="BK150"/>
  <c r="J173"/>
  <c r="BK173"/>
  <c r="J150" i="9"/>
  <c r="BK130"/>
  <c r="J146"/>
  <c r="J135"/>
  <c r="J160" i="2"/>
  <c r="BK190"/>
  <c r="AS94" i="1"/>
  <c r="J148" i="2"/>
  <c r="BK161"/>
  <c r="BK202"/>
  <c r="BK132"/>
  <c r="J155"/>
  <c r="J194"/>
  <c r="BK197"/>
  <c r="BK199"/>
  <c r="BK201"/>
  <c r="BK151"/>
  <c r="BK170"/>
  <c r="BK188" i="3"/>
  <c r="BK146"/>
  <c r="J191"/>
  <c r="BK193"/>
  <c r="J200"/>
  <c r="BK170"/>
  <c r="J195"/>
  <c r="J158"/>
  <c r="BK152"/>
  <c r="J182"/>
  <c r="J166"/>
  <c r="J252" i="4"/>
  <c r="BK208"/>
  <c r="J169"/>
  <c r="BK289"/>
  <c r="J231"/>
  <c r="J209"/>
  <c r="BK144"/>
  <c r="BK215"/>
  <c r="J301"/>
  <c r="BK267"/>
  <c r="BK189"/>
  <c r="BK290"/>
  <c r="J230"/>
  <c r="J164"/>
  <c r="J264"/>
  <c r="BK186"/>
  <c r="BK169"/>
  <c r="BK235"/>
  <c r="J294"/>
  <c r="J187"/>
  <c r="BK136"/>
  <c r="J157" i="5"/>
  <c r="BK161"/>
  <c r="BK195"/>
  <c r="BK181"/>
  <c r="BK133"/>
  <c r="J148"/>
  <c r="BK168"/>
  <c r="J151"/>
  <c r="J204"/>
  <c r="J198"/>
  <c r="J130"/>
  <c r="J155" i="6"/>
  <c r="BK142"/>
  <c r="BK152"/>
  <c r="BK164"/>
  <c r="J156"/>
  <c r="BK159"/>
  <c r="BK132"/>
  <c r="J189" i="7"/>
  <c r="J190"/>
  <c r="J175"/>
  <c r="J166"/>
  <c r="J157"/>
  <c r="J162"/>
  <c r="J144"/>
  <c r="BK166"/>
  <c r="BK186"/>
  <c r="BK148" i="8"/>
  <c r="BK127"/>
  <c r="BK126"/>
  <c r="J129"/>
  <c r="J144"/>
  <c r="J130"/>
  <c r="J128" i="9"/>
  <c r="BK125"/>
  <c r="BK144"/>
  <c r="BK135"/>
  <c r="BK135" i="2"/>
  <c r="BK143"/>
  <c r="J143"/>
  <c r="BK155"/>
  <c r="J187"/>
  <c r="BK176" i="3"/>
  <c r="J205"/>
  <c r="BK158"/>
  <c r="J177"/>
  <c r="BK154"/>
  <c r="BK192"/>
  <c r="J172"/>
  <c r="J207"/>
  <c r="J164"/>
  <c r="BK144"/>
  <c r="BK171"/>
  <c r="J181"/>
  <c r="BK200"/>
  <c r="J142"/>
  <c r="J287" i="4"/>
  <c r="J224"/>
  <c r="BK175"/>
  <c r="J292"/>
  <c r="J245"/>
  <c r="BK225"/>
  <c r="J193"/>
  <c r="J278"/>
  <c r="J242"/>
  <c r="BK294"/>
  <c r="J250"/>
  <c r="BK151"/>
  <c r="BK264"/>
  <c r="J180"/>
  <c r="BK147"/>
  <c r="J213"/>
  <c r="BK174"/>
  <c r="BK258"/>
  <c r="BK209"/>
  <c r="J227"/>
  <c r="J142"/>
  <c r="J215"/>
  <c r="J160"/>
  <c r="BK272"/>
  <c r="J179" i="5"/>
  <c r="J196"/>
  <c r="BK179"/>
  <c r="J143"/>
  <c r="BK153"/>
  <c r="J135"/>
  <c r="BK173"/>
  <c r="J197"/>
  <c r="BK191"/>
  <c r="J190"/>
  <c r="BK184"/>
  <c r="J176"/>
  <c r="BK162"/>
  <c r="J159"/>
  <c r="BK158"/>
  <c r="BK154"/>
  <c r="J152"/>
  <c r="BK151"/>
  <c r="BK150"/>
  <c r="BK145"/>
  <c r="J141"/>
  <c r="J133"/>
  <c r="BK208"/>
  <c r="J171"/>
  <c r="BK204"/>
  <c r="BK176"/>
  <c r="J145" i="6"/>
  <c r="BK167"/>
  <c r="J157"/>
  <c r="J159"/>
  <c r="J132"/>
  <c r="BK149"/>
  <c r="BK176" i="7"/>
  <c r="BK138"/>
  <c r="J176"/>
  <c r="J131"/>
  <c r="J183"/>
  <c r="J164"/>
  <c r="BK180"/>
  <c r="BK179"/>
  <c r="J160"/>
  <c r="J139" i="8"/>
  <c r="BK152"/>
  <c r="J148"/>
  <c r="J128"/>
  <c r="J145"/>
  <c r="J131"/>
  <c r="J139" i="9"/>
  <c r="J129"/>
  <c r="J125"/>
  <c r="J148"/>
  <c r="J136"/>
  <c r="J165" i="2"/>
  <c r="J184"/>
  <c r="J208"/>
  <c r="J213"/>
  <c r="J149"/>
  <c r="J190"/>
  <c r="J157"/>
  <c r="BK183"/>
  <c r="BK188"/>
  <c r="BK209"/>
  <c r="BK192"/>
  <c r="BK167"/>
  <c r="BK200"/>
  <c r="BK147"/>
  <c r="BK160"/>
  <c r="J187" i="3"/>
  <c r="J196"/>
  <c r="BK185"/>
  <c r="J206"/>
  <c r="BK184"/>
  <c r="J136"/>
  <c r="BK183"/>
  <c r="J176"/>
  <c r="J197"/>
  <c r="BK163"/>
  <c r="BK203"/>
  <c r="J138"/>
  <c r="J259" i="4"/>
  <c r="J192"/>
  <c r="J290"/>
  <c r="J239"/>
  <c r="J210"/>
  <c r="BK178"/>
  <c r="J269"/>
  <c r="BK156"/>
  <c r="J266"/>
  <c r="J190"/>
  <c r="J286"/>
  <c r="BK206"/>
  <c r="BK152"/>
  <c r="J202"/>
  <c r="BK177"/>
  <c r="J288"/>
  <c r="BK229"/>
  <c r="BK191"/>
  <c r="BK226"/>
  <c r="J151"/>
  <c r="BK216"/>
  <c r="J175"/>
  <c r="BK274"/>
  <c r="J180" i="5"/>
  <c r="BK166"/>
  <c r="J161"/>
  <c r="BK190"/>
  <c r="BK132"/>
  <c r="J136"/>
  <c r="BK143"/>
  <c r="J142"/>
  <c r="J169"/>
  <c r="J128"/>
  <c r="BK146"/>
  <c r="J144" i="6"/>
  <c r="BK136"/>
  <c r="BK145"/>
  <c r="BK133"/>
  <c r="BK139"/>
  <c r="J140" i="7"/>
  <c r="BK135"/>
  <c r="BK139"/>
  <c r="BK145"/>
  <c r="J161"/>
  <c r="BK159"/>
  <c r="BK152"/>
  <c r="BK183"/>
  <c r="J125" i="8"/>
  <c r="J135"/>
  <c r="BK136"/>
  <c r="J136"/>
  <c r="J151" i="9"/>
  <c r="J130"/>
  <c r="BK128"/>
  <c r="J145"/>
  <c r="J180" i="2"/>
  <c r="BK191"/>
  <c r="BK150"/>
  <c r="BK187"/>
  <c r="J176"/>
  <c r="J203"/>
  <c r="BK158"/>
  <c r="J171"/>
  <c r="J133"/>
  <c r="BK169"/>
  <c r="BK136"/>
  <c r="J136"/>
  <c r="BK205"/>
  <c r="BK162"/>
  <c r="J189"/>
  <c r="J178" i="3"/>
  <c r="BK134"/>
  <c r="J147"/>
  <c r="J156"/>
  <c r="BK148"/>
  <c r="BK187"/>
  <c r="BK145"/>
  <c r="J167"/>
  <c r="J151"/>
  <c r="BK210"/>
  <c r="BK206"/>
  <c r="J149"/>
  <c r="J243" i="4"/>
  <c r="J207"/>
  <c r="BK135"/>
  <c r="BK238"/>
  <c r="J200"/>
  <c r="BK263"/>
  <c r="J168"/>
  <c r="BK277"/>
  <c r="BK149"/>
  <c r="BK269"/>
  <c r="BK194"/>
  <c r="J135"/>
  <c r="J204"/>
  <c r="J179"/>
  <c r="J254"/>
  <c r="J205"/>
  <c r="J240"/>
  <c r="J199"/>
  <c r="BK301"/>
  <c r="J265"/>
  <c r="J181"/>
  <c r="J153"/>
  <c r="BK182" i="5"/>
  <c r="BK149"/>
  <c r="J164"/>
  <c r="BK135"/>
  <c r="J165"/>
  <c r="J131"/>
  <c r="J201"/>
  <c r="BK139"/>
  <c r="J153"/>
  <c r="J191"/>
  <c r="BK194"/>
  <c r="BK203"/>
  <c r="BK148"/>
  <c r="J133" i="6"/>
  <c r="BK157"/>
  <c r="J137"/>
  <c r="J151"/>
  <c r="BK130"/>
  <c r="J184" i="7"/>
  <c r="J142"/>
  <c r="BK140"/>
  <c r="J148"/>
  <c r="BK185"/>
  <c r="BK142"/>
  <c r="BK158"/>
  <c r="J178"/>
  <c r="BK172"/>
  <c r="BK137"/>
  <c r="BK150" i="8"/>
  <c r="BK146"/>
  <c r="BK125"/>
  <c r="J143"/>
  <c r="J147"/>
  <c r="J140" i="9"/>
  <c r="J127"/>
  <c r="BK131"/>
  <c r="BK140"/>
  <c r="BK173" i="2"/>
  <c r="J167"/>
  <c r="BK213"/>
  <c r="BK208"/>
  <c r="J186"/>
  <c r="BK130"/>
  <c r="J154"/>
  <c r="J153"/>
  <c r="BK156" i="3"/>
  <c r="J135"/>
  <c r="BK157"/>
  <c r="J153"/>
  <c r="BK153"/>
  <c r="BK194"/>
  <c r="BK169"/>
  <c r="BK177"/>
  <c r="J134"/>
  <c r="BK196"/>
  <c r="BK207"/>
  <c r="J188"/>
  <c r="J293" i="4"/>
  <c r="BK234"/>
  <c r="BK187"/>
  <c r="BK284"/>
  <c r="BK218"/>
  <c r="BK170"/>
  <c r="J261"/>
  <c r="J174"/>
  <c r="J274"/>
  <c r="BK204"/>
  <c r="BK167"/>
  <c r="BK247"/>
  <c r="J212"/>
  <c r="J163"/>
  <c r="BK259"/>
  <c r="BK197"/>
  <c r="J141"/>
  <c r="J226"/>
  <c r="J276"/>
  <c r="BK210"/>
  <c r="BK148"/>
  <c r="BK273"/>
  <c r="J182"/>
  <c r="J138"/>
  <c r="BK207"/>
  <c r="BK172"/>
  <c r="BK143"/>
  <c r="J267"/>
  <c r="BK252"/>
  <c r="BK236"/>
  <c r="BK179"/>
  <c r="BK145"/>
  <c r="J188" i="5"/>
  <c r="BK178"/>
  <c r="BK167"/>
  <c r="J175"/>
  <c r="J173"/>
  <c r="BK186"/>
  <c r="J145"/>
  <c r="J174"/>
  <c r="BK174"/>
  <c r="BK207"/>
  <c r="BK155"/>
  <c r="J193"/>
  <c r="J147"/>
  <c r="BK137" i="6"/>
  <c r="J167"/>
  <c r="BK170"/>
  <c r="J153"/>
  <c r="BK151"/>
  <c r="J152"/>
  <c r="J186" i="7"/>
  <c r="BK154"/>
  <c r="BK136"/>
  <c r="BK168"/>
  <c r="J172"/>
  <c r="J151"/>
  <c r="BK184"/>
  <c r="J180"/>
  <c r="BK144" i="8"/>
  <c r="J150"/>
  <c r="BK130"/>
  <c r="BK143"/>
  <c r="BK133"/>
  <c r="J144" i="9"/>
  <c r="J126"/>
  <c r="BK148"/>
  <c r="J147"/>
  <c r="BK133"/>
  <c r="BK129"/>
  <c r="R144" i="2" l="1"/>
  <c r="P207"/>
  <c r="T131" i="3"/>
  <c r="BK161"/>
  <c r="J161" s="1"/>
  <c r="J101" s="1"/>
  <c r="P198"/>
  <c r="BK171" i="4"/>
  <c r="J171" s="1"/>
  <c r="J106" s="1"/>
  <c r="T219"/>
  <c r="BK296"/>
  <c r="J296"/>
  <c r="J111" s="1"/>
  <c r="R127" i="5"/>
  <c r="R126"/>
  <c r="T206"/>
  <c r="T205" s="1"/>
  <c r="R135" i="6"/>
  <c r="P168"/>
  <c r="P130" i="7"/>
  <c r="R143"/>
  <c r="T124" i="8"/>
  <c r="P149"/>
  <c r="R139" i="2"/>
  <c r="T166"/>
  <c r="BK210"/>
  <c r="J210"/>
  <c r="J106" s="1"/>
  <c r="T137" i="3"/>
  <c r="P161"/>
  <c r="BK198"/>
  <c r="J198" s="1"/>
  <c r="J104" s="1"/>
  <c r="R208"/>
  <c r="P146" i="4"/>
  <c r="P158"/>
  <c r="BK251"/>
  <c r="J251" s="1"/>
  <c r="J109" s="1"/>
  <c r="BK303"/>
  <c r="J303" s="1"/>
  <c r="J113" s="1"/>
  <c r="T134" i="5"/>
  <c r="BK206"/>
  <c r="J206"/>
  <c r="J104" s="1"/>
  <c r="P135" i="6"/>
  <c r="P129" i="2"/>
  <c r="P128" s="1"/>
  <c r="T177"/>
  <c r="BK143" i="3"/>
  <c r="J143" s="1"/>
  <c r="J100" s="1"/>
  <c r="BK173"/>
  <c r="BK130" s="1"/>
  <c r="T204"/>
  <c r="T201" s="1"/>
  <c r="P140" i="4"/>
  <c r="T150"/>
  <c r="R162"/>
  <c r="P219"/>
  <c r="P296"/>
  <c r="P295" s="1"/>
  <c r="R146" i="6"/>
  <c r="P146" i="7"/>
  <c r="P163"/>
  <c r="BK188"/>
  <c r="J188"/>
  <c r="J107" s="1"/>
  <c r="P134" i="8"/>
  <c r="BK129" i="2"/>
  <c r="BK128" s="1"/>
  <c r="J128" s="1"/>
  <c r="J97" s="1"/>
  <c r="R177"/>
  <c r="P143" i="3"/>
  <c r="P173"/>
  <c r="R204"/>
  <c r="R201" s="1"/>
  <c r="P134" i="4"/>
  <c r="BK146"/>
  <c r="J146" s="1"/>
  <c r="J101" s="1"/>
  <c r="R171"/>
  <c r="P248"/>
  <c r="P300"/>
  <c r="T138" i="5"/>
  <c r="T137" s="1"/>
  <c r="BK146" i="6"/>
  <c r="BK134" s="1"/>
  <c r="J134" s="1"/>
  <c r="J99" s="1"/>
  <c r="BK172"/>
  <c r="J172" s="1"/>
  <c r="J107" s="1"/>
  <c r="T146" i="7"/>
  <c r="BK191"/>
  <c r="J191" s="1"/>
  <c r="J108" s="1"/>
  <c r="BK134" i="8"/>
  <c r="J134" s="1"/>
  <c r="J100" s="1"/>
  <c r="P144" i="2"/>
  <c r="T210"/>
  <c r="P137" i="3"/>
  <c r="T180"/>
  <c r="BK212"/>
  <c r="J212"/>
  <c r="J109" s="1"/>
  <c r="R140" i="4"/>
  <c r="T171"/>
  <c r="T248"/>
  <c r="BK300"/>
  <c r="J300"/>
  <c r="J112" s="1"/>
  <c r="BK138" i="5"/>
  <c r="BK137" s="1"/>
  <c r="J137" s="1"/>
  <c r="J100" s="1"/>
  <c r="BK212"/>
  <c r="J212" s="1"/>
  <c r="J105" s="1"/>
  <c r="T134" i="8"/>
  <c r="BK124" i="9"/>
  <c r="J124" s="1"/>
  <c r="J98" s="1"/>
  <c r="T139" i="2"/>
  <c r="P166"/>
  <c r="R207"/>
  <c r="P131" i="3"/>
  <c r="R161"/>
  <c r="R198"/>
  <c r="R150" i="4"/>
  <c r="BK134" i="5"/>
  <c r="J134" s="1"/>
  <c r="J99" s="1"/>
  <c r="BK199"/>
  <c r="J199"/>
  <c r="J102" s="1"/>
  <c r="BK129" i="6"/>
  <c r="J129" s="1"/>
  <c r="J98" s="1"/>
  <c r="T146"/>
  <c r="R168"/>
  <c r="P143" i="7"/>
  <c r="R170"/>
  <c r="R169" s="1"/>
  <c r="P124" i="8"/>
  <c r="P123" s="1"/>
  <c r="P122" s="1"/>
  <c r="AU101" i="1" s="1"/>
  <c r="BK154" i="8"/>
  <c r="J154" s="1"/>
  <c r="J102" s="1"/>
  <c r="BK134" i="9"/>
  <c r="J134"/>
  <c r="J100" s="1"/>
  <c r="T144" i="2"/>
  <c r="R131" i="3"/>
  <c r="T161"/>
  <c r="T198"/>
  <c r="BK208"/>
  <c r="J208" s="1"/>
  <c r="J108" s="1"/>
  <c r="T146" i="4"/>
  <c r="R158"/>
  <c r="T251"/>
  <c r="T127" i="5"/>
  <c r="T126" s="1"/>
  <c r="P199"/>
  <c r="T135" i="6"/>
  <c r="T134"/>
  <c r="BK168"/>
  <c r="J168"/>
  <c r="J106" s="1"/>
  <c r="P170" i="7"/>
  <c r="P169" s="1"/>
  <c r="R149" i="8"/>
  <c r="T124" i="9"/>
  <c r="BK149"/>
  <c r="J149" s="1"/>
  <c r="J101" s="1"/>
  <c r="R129" i="2"/>
  <c r="R128"/>
  <c r="BK177"/>
  <c r="J177"/>
  <c r="J103" s="1"/>
  <c r="BK214"/>
  <c r="J214" s="1"/>
  <c r="J107" s="1"/>
  <c r="BK131" i="3"/>
  <c r="J131"/>
  <c r="J98" s="1"/>
  <c r="BK180"/>
  <c r="J180" s="1"/>
  <c r="J103" s="1"/>
  <c r="BK140" i="4"/>
  <c r="J140"/>
  <c r="J100" s="1"/>
  <c r="P171"/>
  <c r="BK248"/>
  <c r="J248"/>
  <c r="J108" s="1"/>
  <c r="T300"/>
  <c r="P127" i="5"/>
  <c r="P126"/>
  <c r="P125" s="1"/>
  <c r="AU98" i="1" s="1"/>
  <c r="R199" i="5"/>
  <c r="P129" i="6"/>
  <c r="P128" s="1"/>
  <c r="BK161"/>
  <c r="BK160" s="1"/>
  <c r="J160" s="1"/>
  <c r="J103" s="1"/>
  <c r="R146" i="7"/>
  <c r="R163"/>
  <c r="T188"/>
  <c r="R134" i="8"/>
  <c r="P134" i="9"/>
  <c r="T129" i="2"/>
  <c r="T128" s="1"/>
  <c r="P177"/>
  <c r="R210"/>
  <c r="R143" i="3"/>
  <c r="R173"/>
  <c r="BK204"/>
  <c r="J204" s="1"/>
  <c r="J107" s="1"/>
  <c r="T134" i="4"/>
  <c r="R146"/>
  <c r="BK162"/>
  <c r="P251"/>
  <c r="P134" i="5"/>
  <c r="R206"/>
  <c r="R205" s="1"/>
  <c r="P146" i="6"/>
  <c r="BK130" i="7"/>
  <c r="J130"/>
  <c r="J98" s="1"/>
  <c r="BK143"/>
  <c r="J143" s="1"/>
  <c r="J100" s="1"/>
  <c r="BK163"/>
  <c r="J163"/>
  <c r="J102" s="1"/>
  <c r="R149" i="9"/>
  <c r="P139" i="2"/>
  <c r="P138"/>
  <c r="R166"/>
  <c r="BK207"/>
  <c r="J207" s="1"/>
  <c r="J105" s="1"/>
  <c r="R137" i="3"/>
  <c r="R180"/>
  <c r="T208"/>
  <c r="R134" i="4"/>
  <c r="BK150"/>
  <c r="J150" s="1"/>
  <c r="J102" s="1"/>
  <c r="T158"/>
  <c r="R251"/>
  <c r="R300"/>
  <c r="P138" i="5"/>
  <c r="P137" s="1"/>
  <c r="T199"/>
  <c r="T129" i="6"/>
  <c r="T128" s="1"/>
  <c r="R161"/>
  <c r="R160" s="1"/>
  <c r="BK146" i="7"/>
  <c r="J146" s="1"/>
  <c r="J101" s="1"/>
  <c r="T170"/>
  <c r="T169" s="1"/>
  <c r="R124" i="9"/>
  <c r="P149"/>
  <c r="BK139" i="2"/>
  <c r="J139"/>
  <c r="J100" s="1"/>
  <c r="BK166"/>
  <c r="J166" s="1"/>
  <c r="J102" s="1"/>
  <c r="P210"/>
  <c r="BK137" i="3"/>
  <c r="J137" s="1"/>
  <c r="J99" s="1"/>
  <c r="P180"/>
  <c r="P204"/>
  <c r="P201" s="1"/>
  <c r="P150" i="4"/>
  <c r="P162"/>
  <c r="P161" s="1"/>
  <c r="BK219"/>
  <c r="J219"/>
  <c r="J107" s="1"/>
  <c r="R248"/>
  <c r="T296"/>
  <c r="T295" s="1"/>
  <c r="BK127" i="5"/>
  <c r="BK126"/>
  <c r="BK125" s="1"/>
  <c r="J125" s="1"/>
  <c r="J96" s="1"/>
  <c r="R134"/>
  <c r="P206"/>
  <c r="P205" s="1"/>
  <c r="R129" i="6"/>
  <c r="R128" s="1"/>
  <c r="P161"/>
  <c r="P160" s="1"/>
  <c r="T130" i="7"/>
  <c r="BK170"/>
  <c r="BK169"/>
  <c r="J169" s="1"/>
  <c r="J104" s="1"/>
  <c r="P188"/>
  <c r="BK124" i="8"/>
  <c r="BK149"/>
  <c r="J149"/>
  <c r="J101" s="1"/>
  <c r="P124" i="9"/>
  <c r="P123" s="1"/>
  <c r="P122" s="1"/>
  <c r="AU102" i="1" s="1"/>
  <c r="T134" i="9"/>
  <c r="T149"/>
  <c r="BK144" i="2"/>
  <c r="J144" s="1"/>
  <c r="J101" s="1"/>
  <c r="T207"/>
  <c r="T143" i="3"/>
  <c r="T173"/>
  <c r="P208"/>
  <c r="BK134" i="4"/>
  <c r="T140"/>
  <c r="T139" s="1"/>
  <c r="BK158"/>
  <c r="J158" s="1"/>
  <c r="J103" s="1"/>
  <c r="T162"/>
  <c r="T161" s="1"/>
  <c r="R219"/>
  <c r="R296"/>
  <c r="R295" s="1"/>
  <c r="R138" i="5"/>
  <c r="R137" s="1"/>
  <c r="BK135" i="6"/>
  <c r="J135" s="1"/>
  <c r="J100" s="1"/>
  <c r="T161"/>
  <c r="T160"/>
  <c r="T168"/>
  <c r="R130" i="7"/>
  <c r="R129" s="1"/>
  <c r="R128" s="1"/>
  <c r="T143"/>
  <c r="T163"/>
  <c r="R188"/>
  <c r="R124" i="8"/>
  <c r="R123" s="1"/>
  <c r="R122" s="1"/>
  <c r="T149"/>
  <c r="R134" i="9"/>
  <c r="BK154"/>
  <c r="J154" s="1"/>
  <c r="J102" s="1"/>
  <c r="BK137" i="4"/>
  <c r="J137" s="1"/>
  <c r="J98" s="1"/>
  <c r="BK158" i="6"/>
  <c r="J158" s="1"/>
  <c r="J102" s="1"/>
  <c r="BK132" i="8"/>
  <c r="J132" s="1"/>
  <c r="J99" s="1"/>
  <c r="BK167" i="7"/>
  <c r="J167" s="1"/>
  <c r="J103" s="1"/>
  <c r="BK141"/>
  <c r="BK129" s="1"/>
  <c r="J129" s="1"/>
  <c r="J97" s="1"/>
  <c r="BK166" i="6"/>
  <c r="J166" s="1"/>
  <c r="J105" s="1"/>
  <c r="BK132" i="9"/>
  <c r="J132" s="1"/>
  <c r="J99" s="1"/>
  <c r="BK202" i="3"/>
  <c r="J202" s="1"/>
  <c r="J106" s="1"/>
  <c r="J124" i="8"/>
  <c r="J98" s="1"/>
  <c r="E85" i="9"/>
  <c r="F119"/>
  <c r="BF141"/>
  <c r="J116"/>
  <c r="BF127"/>
  <c r="BF146"/>
  <c r="BF136"/>
  <c r="BF152"/>
  <c r="BF142"/>
  <c r="BF129"/>
  <c r="BF139"/>
  <c r="BF147"/>
  <c r="BF150"/>
  <c r="BF126"/>
  <c r="BF140"/>
  <c r="BF137"/>
  <c r="BF153"/>
  <c r="BF128"/>
  <c r="BF130"/>
  <c r="BF131"/>
  <c r="BF133"/>
  <c r="BF144"/>
  <c r="BF138"/>
  <c r="BF148"/>
  <c r="BF151"/>
  <c r="BF125"/>
  <c r="BF135"/>
  <c r="BF143"/>
  <c r="BF145"/>
  <c r="J170" i="7"/>
  <c r="J105"/>
  <c r="F119" i="8"/>
  <c r="BF139"/>
  <c r="BF128"/>
  <c r="BF131"/>
  <c r="BF130"/>
  <c r="BF146"/>
  <c r="BF148"/>
  <c r="E85"/>
  <c r="BF125"/>
  <c r="BF140"/>
  <c r="BF144"/>
  <c r="BF145"/>
  <c r="BF147"/>
  <c r="BF126"/>
  <c r="BF137"/>
  <c r="BF141"/>
  <c r="BF127"/>
  <c r="BF133"/>
  <c r="BF138"/>
  <c r="BF142"/>
  <c r="BF143"/>
  <c r="BF150"/>
  <c r="BF135"/>
  <c r="J89"/>
  <c r="BF136"/>
  <c r="BF151"/>
  <c r="BF152"/>
  <c r="BF129"/>
  <c r="BF153"/>
  <c r="BK128" i="6"/>
  <c r="J128"/>
  <c r="J97" s="1"/>
  <c r="E85" i="7"/>
  <c r="BF132"/>
  <c r="BF156"/>
  <c r="BF172"/>
  <c r="BF177"/>
  <c r="BF139"/>
  <c r="BF145"/>
  <c r="BF149"/>
  <c r="BF151"/>
  <c r="BF152"/>
  <c r="BF157"/>
  <c r="BF162"/>
  <c r="BF181"/>
  <c r="BF190"/>
  <c r="BF137"/>
  <c r="BF142"/>
  <c r="BF158"/>
  <c r="BF168"/>
  <c r="BF184"/>
  <c r="J122"/>
  <c r="BF135"/>
  <c r="BF150"/>
  <c r="BF160"/>
  <c r="BF165"/>
  <c r="BF179"/>
  <c r="BF155"/>
  <c r="BF175"/>
  <c r="BF189"/>
  <c r="BF133"/>
  <c r="BF154"/>
  <c r="BF161"/>
  <c r="BF171"/>
  <c r="BF178"/>
  <c r="BF182"/>
  <c r="BF134"/>
  <c r="BF140"/>
  <c r="BF144"/>
  <c r="BF153"/>
  <c r="BF173"/>
  <c r="BF180"/>
  <c r="BF185"/>
  <c r="F125"/>
  <c r="BF136"/>
  <c r="BF147"/>
  <c r="BF166"/>
  <c r="BF174"/>
  <c r="BF176"/>
  <c r="BF131"/>
  <c r="BF159"/>
  <c r="BF164"/>
  <c r="BF183"/>
  <c r="BF186"/>
  <c r="BF138"/>
  <c r="BF148"/>
  <c r="J89" i="6"/>
  <c r="BF148"/>
  <c r="E85"/>
  <c r="BF133"/>
  <c r="BF141"/>
  <c r="BF170"/>
  <c r="BF162"/>
  <c r="J127" i="5"/>
  <c r="J98" s="1"/>
  <c r="F92" i="6"/>
  <c r="BF130"/>
  <c r="J138" i="5"/>
  <c r="J101"/>
  <c r="BF137" i="6"/>
  <c r="BF155"/>
  <c r="BF132"/>
  <c r="BF138"/>
  <c r="BF154"/>
  <c r="BF169"/>
  <c r="BF143"/>
  <c r="BF145"/>
  <c r="BF150"/>
  <c r="BF164"/>
  <c r="BF171"/>
  <c r="BK205" i="5"/>
  <c r="J205" s="1"/>
  <c r="J103" s="1"/>
  <c r="BF140" i="6"/>
  <c r="BF149"/>
  <c r="BF139"/>
  <c r="BF147"/>
  <c r="BF152"/>
  <c r="BF153"/>
  <c r="BF156"/>
  <c r="BF159"/>
  <c r="BF142"/>
  <c r="BF151"/>
  <c r="BF157"/>
  <c r="BF163"/>
  <c r="BF131"/>
  <c r="BF136"/>
  <c r="BF144"/>
  <c r="BF165"/>
  <c r="BF167"/>
  <c r="J134" i="4"/>
  <c r="J97"/>
  <c r="BF172" i="5"/>
  <c r="BF198"/>
  <c r="BF201"/>
  <c r="BF204"/>
  <c r="BF133"/>
  <c r="BF150"/>
  <c r="BF152"/>
  <c r="BF209"/>
  <c r="BK139" i="4"/>
  <c r="J139"/>
  <c r="J99" s="1"/>
  <c r="BF146" i="5"/>
  <c r="BF147"/>
  <c r="BF153"/>
  <c r="BF166"/>
  <c r="BF177"/>
  <c r="BF180"/>
  <c r="BF186"/>
  <c r="BF202"/>
  <c r="J162" i="4"/>
  <c r="J105"/>
  <c r="E115" i="5"/>
  <c r="BF128"/>
  <c r="BF148"/>
  <c r="BF155"/>
  <c r="BF163"/>
  <c r="BF164"/>
  <c r="BF170"/>
  <c r="BF173"/>
  <c r="BF174"/>
  <c r="BF178"/>
  <c r="BF182"/>
  <c r="BF195"/>
  <c r="BF200"/>
  <c r="BF207"/>
  <c r="BF208"/>
  <c r="BK295" i="4"/>
  <c r="J295"/>
  <c r="J110"/>
  <c r="BF144" i="5"/>
  <c r="BF211"/>
  <c r="J89"/>
  <c r="BF132"/>
  <c r="BF135"/>
  <c r="BF181"/>
  <c r="BF192"/>
  <c r="F122"/>
  <c r="BF131"/>
  <c r="BF140"/>
  <c r="BF169"/>
  <c r="BF179"/>
  <c r="BF203"/>
  <c r="BF141"/>
  <c r="BF157"/>
  <c r="BF160"/>
  <c r="BF162"/>
  <c r="BF167"/>
  <c r="BF175"/>
  <c r="BF187"/>
  <c r="BF190"/>
  <c r="BF193"/>
  <c r="BF210"/>
  <c r="BF129"/>
  <c r="BF136"/>
  <c r="BF149"/>
  <c r="BF156"/>
  <c r="BF158"/>
  <c r="BF159"/>
  <c r="BF194"/>
  <c r="BF154"/>
  <c r="BF168"/>
  <c r="BF171"/>
  <c r="BF176"/>
  <c r="BF185"/>
  <c r="BF197"/>
  <c r="BF130"/>
  <c r="BF143"/>
  <c r="BF151"/>
  <c r="BF184"/>
  <c r="BF188"/>
  <c r="BF189"/>
  <c r="BF191"/>
  <c r="BF139"/>
  <c r="BF142"/>
  <c r="BF145"/>
  <c r="BF161"/>
  <c r="BF165"/>
  <c r="BF183"/>
  <c r="BF196"/>
  <c r="BF149" i="4"/>
  <c r="BF166"/>
  <c r="BF182"/>
  <c r="BF184"/>
  <c r="BF188"/>
  <c r="BF193"/>
  <c r="BF208"/>
  <c r="BF240"/>
  <c r="BF258"/>
  <c r="BF265"/>
  <c r="BF273"/>
  <c r="BF277"/>
  <c r="BF281"/>
  <c r="BF173"/>
  <c r="BF194"/>
  <c r="BF200"/>
  <c r="BF202"/>
  <c r="BF203"/>
  <c r="BF217"/>
  <c r="BF220"/>
  <c r="BF231"/>
  <c r="BF243"/>
  <c r="BF252"/>
  <c r="BF262"/>
  <c r="BF272"/>
  <c r="BF276"/>
  <c r="BF286"/>
  <c r="BF302"/>
  <c r="BF244"/>
  <c r="BF250"/>
  <c r="BF299"/>
  <c r="BF141"/>
  <c r="BF143"/>
  <c r="BF147"/>
  <c r="BF183"/>
  <c r="BF196"/>
  <c r="BF201"/>
  <c r="BF209"/>
  <c r="BF222"/>
  <c r="BF229"/>
  <c r="BF261"/>
  <c r="BF270"/>
  <c r="BF294"/>
  <c r="BF297"/>
  <c r="BF145"/>
  <c r="BF156"/>
  <c r="BF178"/>
  <c r="BF181"/>
  <c r="BF212"/>
  <c r="BF234"/>
  <c r="BF245"/>
  <c r="BF263"/>
  <c r="BF264"/>
  <c r="BF269"/>
  <c r="E123"/>
  <c r="BF180"/>
  <c r="BF192"/>
  <c r="BF207"/>
  <c r="BF215"/>
  <c r="BF236"/>
  <c r="BF255"/>
  <c r="BF256"/>
  <c r="BF266"/>
  <c r="BF279"/>
  <c r="BF282"/>
  <c r="J127"/>
  <c r="BF142"/>
  <c r="BF157"/>
  <c r="BF168"/>
  <c r="BF175"/>
  <c r="BF191"/>
  <c r="BF214"/>
  <c r="BF228"/>
  <c r="BF230"/>
  <c r="BF253"/>
  <c r="BF289"/>
  <c r="BF292"/>
  <c r="F92"/>
  <c r="BF136"/>
  <c r="BF148"/>
  <c r="BF169"/>
  <c r="BF170"/>
  <c r="BF189"/>
  <c r="BF204"/>
  <c r="BF210"/>
  <c r="BF213"/>
  <c r="BF242"/>
  <c r="BF249"/>
  <c r="BF259"/>
  <c r="BF267"/>
  <c r="BF271"/>
  <c r="BF275"/>
  <c r="BF287"/>
  <c r="BF165"/>
  <c r="BF172"/>
  <c r="BF177"/>
  <c r="BF185"/>
  <c r="BF199"/>
  <c r="BF205"/>
  <c r="BF206"/>
  <c r="BF211"/>
  <c r="BF226"/>
  <c r="BF233"/>
  <c r="BF238"/>
  <c r="BF239"/>
  <c r="BF268"/>
  <c r="BF288"/>
  <c r="BF291"/>
  <c r="BF144"/>
  <c r="BF152"/>
  <c r="BF154"/>
  <c r="BF159"/>
  <c r="BF187"/>
  <c r="BF197"/>
  <c r="BF218"/>
  <c r="BF221"/>
  <c r="BF223"/>
  <c r="BF224"/>
  <c r="BF235"/>
  <c r="BF246"/>
  <c r="BF280"/>
  <c r="BF283"/>
  <c r="BF290"/>
  <c r="BF301"/>
  <c r="BF135"/>
  <c r="BF138"/>
  <c r="BF151"/>
  <c r="BF153"/>
  <c r="BF155"/>
  <c r="BF164"/>
  <c r="BF167"/>
  <c r="BF174"/>
  <c r="BF176"/>
  <c r="BF190"/>
  <c r="BF198"/>
  <c r="BF227"/>
  <c r="BF241"/>
  <c r="BF254"/>
  <c r="BF274"/>
  <c r="BF278"/>
  <c r="BF285"/>
  <c r="BF293"/>
  <c r="BF298"/>
  <c r="BF160"/>
  <c r="BF163"/>
  <c r="BF179"/>
  <c r="BF186"/>
  <c r="BF195"/>
  <c r="BF216"/>
  <c r="BF225"/>
  <c r="BF232"/>
  <c r="BF237"/>
  <c r="BF247"/>
  <c r="BF257"/>
  <c r="BF260"/>
  <c r="BF284"/>
  <c r="F92" i="3"/>
  <c r="J123"/>
  <c r="BF151"/>
  <c r="BF160"/>
  <c r="BF182"/>
  <c r="BF134"/>
  <c r="BF136"/>
  <c r="BF138"/>
  <c r="BF139"/>
  <c r="BF146"/>
  <c r="BF158"/>
  <c r="BF162"/>
  <c r="BF168"/>
  <c r="BF172"/>
  <c r="BF174"/>
  <c r="BF178"/>
  <c r="BF184"/>
  <c r="BF185"/>
  <c r="BF149"/>
  <c r="BF150"/>
  <c r="BF176"/>
  <c r="BF205"/>
  <c r="BF132"/>
  <c r="BF145"/>
  <c r="BF148"/>
  <c r="BF153"/>
  <c r="BF155"/>
  <c r="BF167"/>
  <c r="BF181"/>
  <c r="E119"/>
  <c r="BF140"/>
  <c r="BF141"/>
  <c r="BF147"/>
  <c r="BF152"/>
  <c r="BF156"/>
  <c r="BF169"/>
  <c r="BF171"/>
  <c r="BF186"/>
  <c r="BF190"/>
  <c r="BF199"/>
  <c r="BF203"/>
  <c r="BK138" i="2"/>
  <c r="J138" s="1"/>
  <c r="J99" s="1"/>
  <c r="BF159" i="3"/>
  <c r="BF193"/>
  <c r="BF195"/>
  <c r="BF144"/>
  <c r="BF157"/>
  <c r="BF177"/>
  <c r="BF191"/>
  <c r="J129" i="2"/>
  <c r="J98" s="1"/>
  <c r="BF142" i="3"/>
  <c r="BF154"/>
  <c r="BF163"/>
  <c r="BF175"/>
  <c r="BF183"/>
  <c r="BF187"/>
  <c r="BF188"/>
  <c r="BF194"/>
  <c r="BF200"/>
  <c r="BF207"/>
  <c r="BF165"/>
  <c r="BF166"/>
  <c r="BF192"/>
  <c r="BF206"/>
  <c r="BF133"/>
  <c r="BF197"/>
  <c r="BF210"/>
  <c r="BF135"/>
  <c r="BF164"/>
  <c r="BF170"/>
  <c r="BF179"/>
  <c r="BF189"/>
  <c r="BF196"/>
  <c r="BF209"/>
  <c r="BF211"/>
  <c r="BF134" i="2"/>
  <c r="BF140"/>
  <c r="BF154"/>
  <c r="BF161"/>
  <c r="BF181"/>
  <c r="BF185"/>
  <c r="E85"/>
  <c r="J121"/>
  <c r="BF135"/>
  <c r="BF137"/>
  <c r="BF165"/>
  <c r="BF176"/>
  <c r="BF182"/>
  <c r="BF187"/>
  <c r="BF190"/>
  <c r="BF192"/>
  <c r="BF193"/>
  <c r="BF209"/>
  <c r="BF133"/>
  <c r="BF146"/>
  <c r="BF147"/>
  <c r="BF148"/>
  <c r="BF150"/>
  <c r="BF170"/>
  <c r="BF171"/>
  <c r="BF183"/>
  <c r="BF186"/>
  <c r="BF189"/>
  <c r="BF195"/>
  <c r="BF213"/>
  <c r="BF149"/>
  <c r="BF163"/>
  <c r="F92"/>
  <c r="BF196"/>
  <c r="BF197"/>
  <c r="BF199"/>
  <c r="BF203"/>
  <c r="BF153"/>
  <c r="BF184"/>
  <c r="BF198"/>
  <c r="BF202"/>
  <c r="BF204"/>
  <c r="BF205"/>
  <c r="BF211"/>
  <c r="BF136"/>
  <c r="BF152"/>
  <c r="BF157"/>
  <c r="BF159"/>
  <c r="BF172"/>
  <c r="BF179"/>
  <c r="BF194"/>
  <c r="BF200"/>
  <c r="BF142"/>
  <c r="BF145"/>
  <c r="BF188"/>
  <c r="BF208"/>
  <c r="BF212"/>
  <c r="BF155"/>
  <c r="BF160"/>
  <c r="BF169"/>
  <c r="BF174"/>
  <c r="BF191"/>
  <c r="BF130"/>
  <c r="BF158"/>
  <c r="BF164"/>
  <c r="BF167"/>
  <c r="BF131"/>
  <c r="BF141"/>
  <c r="BF143"/>
  <c r="BF156"/>
  <c r="BF168"/>
  <c r="BF180"/>
  <c r="BF201"/>
  <c r="BF132"/>
  <c r="BF151"/>
  <c r="BF162"/>
  <c r="BF173"/>
  <c r="BF175"/>
  <c r="BF178"/>
  <c r="F35" i="3"/>
  <c r="BB96" i="1" s="1"/>
  <c r="J33" i="4"/>
  <c r="AV97" i="1" s="1"/>
  <c r="J33" i="6"/>
  <c r="AV99" i="1" s="1"/>
  <c r="J33" i="7"/>
  <c r="AV100" i="1" s="1"/>
  <c r="J33" i="3"/>
  <c r="AV96" i="1" s="1"/>
  <c r="J33" i="5"/>
  <c r="AV98" i="1" s="1"/>
  <c r="F35" i="7"/>
  <c r="BB100" i="1" s="1"/>
  <c r="F37" i="3"/>
  <c r="BD96" i="1" s="1"/>
  <c r="F37" i="4"/>
  <c r="BD97" i="1" s="1"/>
  <c r="J33" i="2"/>
  <c r="AV95" i="1" s="1"/>
  <c r="F36" i="4"/>
  <c r="BC97" i="1" s="1"/>
  <c r="F35" i="9"/>
  <c r="BB102" i="1" s="1"/>
  <c r="F36" i="2"/>
  <c r="BC95" i="1" s="1"/>
  <c r="F37" i="6"/>
  <c r="BD99" i="1" s="1"/>
  <c r="F35" i="6"/>
  <c r="BB99" i="1" s="1"/>
  <c r="F36" i="7"/>
  <c r="BC100" i="1" s="1"/>
  <c r="F35" i="2"/>
  <c r="BB95" i="1" s="1"/>
  <c r="F33" i="5"/>
  <c r="AZ98" i="1" s="1"/>
  <c r="F33" i="8"/>
  <c r="AZ101" i="1" s="1"/>
  <c r="F37" i="9"/>
  <c r="BD102" i="1" s="1"/>
  <c r="F33" i="3"/>
  <c r="AZ96" i="1" s="1"/>
  <c r="F33" i="6"/>
  <c r="AZ99" i="1" s="1"/>
  <c r="F36" i="6"/>
  <c r="BC99" i="1" s="1"/>
  <c r="F37" i="7"/>
  <c r="BD100" i="1" s="1"/>
  <c r="F33" i="4"/>
  <c r="AZ97" i="1" s="1"/>
  <c r="F33" i="7"/>
  <c r="AZ100" i="1" s="1"/>
  <c r="F36" i="9"/>
  <c r="BC102" i="1" s="1"/>
  <c r="F36" i="3"/>
  <c r="BC96" i="1" s="1"/>
  <c r="F35" i="5"/>
  <c r="BB98" i="1" s="1"/>
  <c r="J33" i="9"/>
  <c r="AV102" i="1" s="1"/>
  <c r="F35" i="4"/>
  <c r="BB97" i="1" s="1"/>
  <c r="F37" i="8"/>
  <c r="BD101" i="1" s="1"/>
  <c r="F33" i="9"/>
  <c r="AZ102" i="1" s="1"/>
  <c r="F33" i="2"/>
  <c r="AZ95" i="1" s="1"/>
  <c r="F37" i="5"/>
  <c r="BD98" i="1" s="1"/>
  <c r="F35" i="8"/>
  <c r="BB101" i="1" s="1"/>
  <c r="F36" i="8"/>
  <c r="BC101" i="1" s="1"/>
  <c r="F37" i="2"/>
  <c r="BD95" i="1" s="1"/>
  <c r="F36" i="5"/>
  <c r="BC98" i="1" s="1"/>
  <c r="J33" i="8"/>
  <c r="AV101" i="1" s="1"/>
  <c r="J141" i="7" l="1"/>
  <c r="J99" s="1"/>
  <c r="J126" i="5"/>
  <c r="J97" s="1"/>
  <c r="J161" i="6"/>
  <c r="J104" s="1"/>
  <c r="J146"/>
  <c r="J101" s="1"/>
  <c r="J173" i="3"/>
  <c r="J102" s="1"/>
  <c r="T129" i="7"/>
  <c r="T128"/>
  <c r="T127" i="6"/>
  <c r="T133" i="4"/>
  <c r="BK123" i="8"/>
  <c r="BK122"/>
  <c r="J122" s="1"/>
  <c r="J30" s="1"/>
  <c r="AG101" i="1" s="1"/>
  <c r="R161" i="4"/>
  <c r="R133" s="1"/>
  <c r="P134" i="6"/>
  <c r="P127" s="1"/>
  <c r="AU99" i="1" s="1"/>
  <c r="BK161" i="4"/>
  <c r="J161" s="1"/>
  <c r="J104" s="1"/>
  <c r="R123" i="9"/>
  <c r="R122" s="1"/>
  <c r="T138" i="2"/>
  <c r="T127"/>
  <c r="R139" i="4"/>
  <c r="R138" i="2"/>
  <c r="R127" s="1"/>
  <c r="P129" i="7"/>
  <c r="P128"/>
  <c r="AU100" i="1" s="1"/>
  <c r="T123" i="9"/>
  <c r="T122" s="1"/>
  <c r="P127" i="2"/>
  <c r="AU95" i="1"/>
  <c r="P130" i="3"/>
  <c r="P129" s="1"/>
  <c r="AU96" i="1" s="1"/>
  <c r="P139" i="4"/>
  <c r="P133" s="1"/>
  <c r="AU97" i="1" s="1"/>
  <c r="R134" i="6"/>
  <c r="R127" s="1"/>
  <c r="T125" i="5"/>
  <c r="R130" i="3"/>
  <c r="R129" s="1"/>
  <c r="T123" i="8"/>
  <c r="T122"/>
  <c r="R125" i="5"/>
  <c r="T130" i="3"/>
  <c r="T129" s="1"/>
  <c r="BK123" i="9"/>
  <c r="J123"/>
  <c r="J97"/>
  <c r="BK201" i="3"/>
  <c r="J201"/>
  <c r="J105" s="1"/>
  <c r="BK128" i="7"/>
  <c r="J128"/>
  <c r="J96"/>
  <c r="BK127" i="6"/>
  <c r="J127"/>
  <c r="J96" s="1"/>
  <c r="J130" i="3"/>
  <c r="J97"/>
  <c r="BK127" i="2"/>
  <c r="J127" s="1"/>
  <c r="J96" s="1"/>
  <c r="J34" i="3"/>
  <c r="AW96" i="1" s="1"/>
  <c r="AT96" s="1"/>
  <c r="J34" i="9"/>
  <c r="AW102" i="1"/>
  <c r="AT102" s="1"/>
  <c r="F34" i="5"/>
  <c r="BA98" i="1" s="1"/>
  <c r="F34" i="9"/>
  <c r="BA102" i="1" s="1"/>
  <c r="F34" i="4"/>
  <c r="BA97" i="1" s="1"/>
  <c r="J34" i="4"/>
  <c r="AW97" i="1" s="1"/>
  <c r="AT97" s="1"/>
  <c r="J34" i="2"/>
  <c r="AW95" i="1"/>
  <c r="AT95" s="1"/>
  <c r="AZ94"/>
  <c r="AV94" s="1"/>
  <c r="AK29" s="1"/>
  <c r="F34" i="2"/>
  <c r="BA95" i="1"/>
  <c r="BC94"/>
  <c r="W32" s="1"/>
  <c r="F34" i="3"/>
  <c r="BA96" i="1" s="1"/>
  <c r="J34" i="5"/>
  <c r="AW98" i="1"/>
  <c r="AT98" s="1"/>
  <c r="BD94"/>
  <c r="W33" s="1"/>
  <c r="J34" i="7"/>
  <c r="AW100" i="1"/>
  <c r="AT100"/>
  <c r="J30" i="5"/>
  <c r="AG98" i="1"/>
  <c r="J34" i="6"/>
  <c r="AW99" i="1" s="1"/>
  <c r="AT99" s="1"/>
  <c r="J34" i="8"/>
  <c r="AW101" i="1" s="1"/>
  <c r="AT101" s="1"/>
  <c r="F34" i="6"/>
  <c r="BA99" i="1"/>
  <c r="BB94"/>
  <c r="AX94" s="1"/>
  <c r="F34" i="7"/>
  <c r="BA100" i="1" s="1"/>
  <c r="F34" i="8"/>
  <c r="BA101" i="1"/>
  <c r="AN101" l="1"/>
  <c r="BK133" i="4"/>
  <c r="J133" s="1"/>
  <c r="J96" s="1"/>
  <c r="J96" i="8"/>
  <c r="BK129" i="3"/>
  <c r="J129" s="1"/>
  <c r="J30" s="1"/>
  <c r="AG96" i="1" s="1"/>
  <c r="BK122" i="9"/>
  <c r="J122"/>
  <c r="J96" s="1"/>
  <c r="J123" i="8"/>
  <c r="J97"/>
  <c r="J39"/>
  <c r="AN98" i="1"/>
  <c r="J39" i="5"/>
  <c r="AU94" i="1"/>
  <c r="J30" i="7"/>
  <c r="AG100" i="1"/>
  <c r="AN100" s="1"/>
  <c r="J30" i="6"/>
  <c r="AG99" i="1" s="1"/>
  <c r="AN99" s="1"/>
  <c r="AY94"/>
  <c r="J30" i="4"/>
  <c r="AG97" i="1"/>
  <c r="AN97" s="1"/>
  <c r="W29"/>
  <c r="J30" i="2"/>
  <c r="AG95" i="1" s="1"/>
  <c r="BA94"/>
  <c r="AW94"/>
  <c r="AK30" s="1"/>
  <c r="W31"/>
  <c r="J39" i="3" l="1"/>
  <c r="J96"/>
  <c r="J39" i="7"/>
  <c r="J39" i="6"/>
  <c r="J39" i="4"/>
  <c r="J39" i="2"/>
  <c r="AN95" i="1"/>
  <c r="AN96"/>
  <c r="J30" i="9"/>
  <c r="AG102" i="1" s="1"/>
  <c r="AG94" s="1"/>
  <c r="AK26" s="1"/>
  <c r="AK35" s="1"/>
  <c r="AT94"/>
  <c r="W30"/>
  <c r="J39" i="9" l="1"/>
  <c r="AN94" i="1"/>
  <c r="AN102"/>
</calcChain>
</file>

<file path=xl/sharedStrings.xml><?xml version="1.0" encoding="utf-8"?>
<sst xmlns="http://schemas.openxmlformats.org/spreadsheetml/2006/main" count="9360" uniqueCount="1919">
  <si>
    <t>Export Komplet</t>
  </si>
  <si>
    <t/>
  </si>
  <si>
    <t>2.0</t>
  </si>
  <si>
    <t>False</t>
  </si>
  <si>
    <t>{8a5d9dbf-e7b9-408a-ab5f-2a7cdedc2b2b}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</si>
  <si>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</si>
  <si>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</si>
  <si>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</si>
  <si>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</si>
  <si>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</si>
  <si>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</si>
  <si>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</si>
  <si>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300b/2020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</si>
  <si>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</si>
  <si>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</si>
  <si>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bývalej Mš</t>
  </si>
  <si>
    <t>JKSO:</t>
  </si>
  <si>
    <t>KS:</t>
  </si>
  <si>
    <t>Miesto:</t>
  </si>
  <si>
    <t>kat. úz. Tornaľa, parc. č. 1451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</si>
  <si>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</si>
  <si>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</si>
  <si>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</si>
  <si>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</si>
  <si>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</si>
  <si>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</si>
  <si>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</si>
  <si>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</si>
  <si>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</si>
  <si>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</si>
  <si>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</si>
  <si>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</si>
  <si>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</si>
  <si>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Pre všetky zariadenie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</si>
  <si>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</si>
  <si>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</si>
  <si>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</si>
  <si>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</si>
  <si>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</si>
  <si>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</si>
  <si>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</si>
  <si>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</si>
  <si>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</si>
  <si>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</si>
  <si>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</si>
  <si>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</si>
  <si>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</si>
  <si>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</si>
  <si>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</si>
  <si>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</si>
  <si>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</si>
  <si>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</si>
  <si>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</si>
  <si>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</si>
  <si>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</si>
  <si>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</si>
  <si>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</si>
  <si>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</si>
  <si>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</si>
  <si>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</si>
  <si>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</si>
  <si>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</si>
  <si>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</si>
  <si>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</si>
  <si>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</si>
  <si>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</si>
  <si>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</si>
  <si>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</si>
  <si>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</si>
  <si>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</si>
  <si>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</si>
  <si>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</si>
  <si>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</si>
  <si>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</si>
  <si>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</si>
  <si>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</si>
  <si>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</si>
  <si>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</si>
  <si>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</si>
  <si>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</si>
  <si>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</si>
  <si>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</si>
  <si>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{c997465e-45bf-4db2-ba7f-719618f65763}</t>
  </si>
  <si>
    <t>1.1</t>
  </si>
  <si>
    <t>KOTOLŇA</t>
  </si>
  <si>
    <t>{ea4a2fb3-c98d-41db-bff2-cbcef5fde3dd}</t>
  </si>
  <si>
    <t xml:space="preserve"> </t>
  </si>
  <si>
    <t>2</t>
  </si>
  <si>
    <t>ZTI</t>
  </si>
  <si>
    <t>{5cd4f24e-f415-4f44-9466-b4ec23bc4bbc}</t>
  </si>
  <si>
    <t>3</t>
  </si>
  <si>
    <t>VZT</t>
  </si>
  <si>
    <t>{77ce617b-350d-49a5-b92f-f4548da3d6ff}</t>
  </si>
  <si>
    <t>4</t>
  </si>
  <si>
    <t>Odberné plynové zariadenie</t>
  </si>
  <si>
    <t>{ffe19807-3b42-4825-81c3-29e235aa4c5d}</t>
  </si>
  <si>
    <t>5</t>
  </si>
  <si>
    <t>IO 01 - Vodovodná prípojka</t>
  </si>
  <si>
    <t>{27421269-b4d2-4f08-a5d5-f74436e20cd8}</t>
  </si>
  <si>
    <t>6</t>
  </si>
  <si>
    <t>IO 02.1 Kanalizačná prípojka</t>
  </si>
  <si>
    <t>{946948c0-6c19-454a-b9c1-7834e6e8146f}</t>
  </si>
  <si>
    <t>7</t>
  </si>
  <si>
    <t>IO 02.2 Kanalizačná prípojka</t>
  </si>
  <si>
    <t>{739fce69-80bd-4f50-8d91-0d9f1aa43f4a}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</si>
  <si>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</si>
  <si>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</si>
  <si>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</si>
  <si>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</si>
  <si>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</si>
  <si>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</si>
  <si>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</si>
  <si>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</si>
  <si>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</si>
  <si>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</si>
  <si>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</si>
  <si>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</si>
  <si>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</si>
  <si>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</si>
  <si>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</si>
  <si>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</si>
  <si>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</si>
  <si>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</si>
  <si>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</si>
  <si>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</si>
  <si>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</si>
  <si>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</si>
  <si>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</si>
  <si>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</si>
  <si>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</si>
  <si>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</si>
  <si>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</si>
  <si>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</si>
  <si>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</si>
  <si>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</si>
  <si>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</si>
  <si>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</si>
  <si>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</si>
  <si>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</si>
  <si>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</si>
  <si>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</si>
  <si>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</si>
  <si>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</si>
  <si>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</si>
  <si>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</si>
  <si>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</si>
  <si>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</si>
  <si>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</si>
  <si>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</si>
  <si>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</si>
  <si>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</si>
  <si>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</si>
  <si>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</si>
  <si>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</si>
  <si>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</si>
  <si>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</si>
  <si>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</si>
  <si>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</si>
  <si>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</si>
  <si>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</si>
  <si>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</si>
  <si>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</si>
  <si>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</si>
  <si>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</si>
  <si>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400</t>
  </si>
  <si>
    <t>979081111.S</t>
  </si>
  <si>
    <t>Odvoz sutiny a vybúraných hmôt na skládku do 1 km</t>
  </si>
  <si>
    <t>2098153765</t>
  </si>
  <si>
    <t>401</t>
  </si>
  <si>
    <t>979081121.S</t>
  </si>
  <si>
    <t>Odvoz sutiny a vybúraných hmôt na skládku za každý ďalší 1 km</t>
  </si>
  <si>
    <t>-1255443875</t>
  </si>
  <si>
    <t>402</t>
  </si>
  <si>
    <t>979089012.S</t>
  </si>
  <si>
    <t>Poplatok za skladovanie - betón, tehly, dlaždice (17 01) ostatné</t>
  </si>
  <si>
    <t>16</t>
  </si>
  <si>
    <t>-1090373300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</si>
  <si>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</si>
  <si>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</si>
  <si>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</si>
  <si>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</si>
  <si>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</si>
  <si>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</si>
  <si>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</si>
  <si>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</si>
  <si>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-1760463289</t>
  </si>
  <si>
    <t>384</t>
  </si>
  <si>
    <t>M</t>
  </si>
  <si>
    <t>283310003200.S</t>
  </si>
  <si>
    <t>Izolačná PE trubica dxhr. 32x13 mm, nadrezaná, na izolovanie rozvodov vody, kúrenia, zdravotechniky</t>
  </si>
  <si>
    <t>32</t>
  </si>
  <si>
    <t>-1660954916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</si>
  <si>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</si>
  <si>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</si>
  <si>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</si>
  <si>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</si>
  <si>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</si>
  <si>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</si>
  <si>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</si>
  <si>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</si>
  <si>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</si>
  <si>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</si>
  <si>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</si>
  <si>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403</t>
  </si>
  <si>
    <t>733120815</t>
  </si>
  <si>
    <t>Demontáž potrubia z oceľových rúrok hladkých do priem. 38,  -0,00254t</t>
  </si>
  <si>
    <t>-665698357</t>
  </si>
  <si>
    <t>406</t>
  </si>
  <si>
    <t>733120819.S</t>
  </si>
  <si>
    <t>Demontáž potrubia z oceľových rúrok hladkých nad 38 do D 60,3,  -0,00473t</t>
  </si>
  <si>
    <t>1606567868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</si>
  <si>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</si>
  <si>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</si>
  <si>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</si>
  <si>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</si>
  <si>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</si>
  <si>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</si>
  <si>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</si>
  <si>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</si>
  <si>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389</t>
  </si>
  <si>
    <t>286210001700.S</t>
  </si>
  <si>
    <t>Rúra plasthliníková, D 16 mm, 5 m tyče</t>
  </si>
  <si>
    <t>662675571</t>
  </si>
  <si>
    <t>373</t>
  </si>
  <si>
    <t>733167109.S</t>
  </si>
  <si>
    <t>Montáž plasthliníkového potrubia pre vykurovanie lisovaním D 32 mm</t>
  </si>
  <si>
    <t>-1247229037</t>
  </si>
  <si>
    <t>374</t>
  </si>
  <si>
    <t>286210002000.S</t>
  </si>
  <si>
    <t>Rúra plasthliníková, D 32 mm, 5 m tyče</t>
  </si>
  <si>
    <t>549147237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</si>
  <si>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</si>
  <si>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</si>
  <si>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</si>
  <si>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</si>
  <si>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</si>
  <si>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</si>
  <si>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</si>
  <si>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</si>
  <si>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381</t>
  </si>
  <si>
    <t>733167166.S</t>
  </si>
  <si>
    <t>Montáž plasthliníkového prechodu lisovaním D 32 mm</t>
  </si>
  <si>
    <t>2062850083</t>
  </si>
  <si>
    <t>383</t>
  </si>
  <si>
    <t>198730022600.S</t>
  </si>
  <si>
    <t>Prechod s prevlečnou maticou pre plasthliníkové potrubia(tesniaca naplocho) 32 - G1, červený bronz</t>
  </si>
  <si>
    <t>-697525699</t>
  </si>
  <si>
    <t>278</t>
  </si>
  <si>
    <t>733167178</t>
  </si>
  <si>
    <t>Montáž plasthliníkového kolena lisovaním D 16</t>
  </si>
  <si>
    <t>-1941258129</t>
  </si>
  <si>
    <t>380</t>
  </si>
  <si>
    <t>286220006800.S</t>
  </si>
  <si>
    <t>Koleno 90° pre plasthliníkové potrubia s centrovacími zarážkami D 16 mm</t>
  </si>
  <si>
    <t>-132584356</t>
  </si>
  <si>
    <t>376</t>
  </si>
  <si>
    <t>733167187.S</t>
  </si>
  <si>
    <t>Montáž plasthliníkového kolena lisovaním D 32 mm</t>
  </si>
  <si>
    <t>-1105454679</t>
  </si>
  <si>
    <t>377</t>
  </si>
  <si>
    <t>286220007100.S</t>
  </si>
  <si>
    <t>Koleno 90° pre plasthliníkové potrubia s centrovacími zarážkami D 32 mm</t>
  </si>
  <si>
    <t>-1876742667</t>
  </si>
  <si>
    <t>390</t>
  </si>
  <si>
    <t>733167206.S</t>
  </si>
  <si>
    <t>Montáž plasthliníkového T-kusu lisovaním D 32 mm</t>
  </si>
  <si>
    <t>-1558008374</t>
  </si>
  <si>
    <t>391</t>
  </si>
  <si>
    <t>286220019000.S</t>
  </si>
  <si>
    <t>T-Kus pre plasthliníkové potrubia D 32-16-32 mm, odbočka redukovaná</t>
  </si>
  <si>
    <t>266987811</t>
  </si>
  <si>
    <t>277</t>
  </si>
  <si>
    <t>733167212.1</t>
  </si>
  <si>
    <t>Montáž plasthliníkových tvaroviek nad rámec ( 10 % z ceny )</t>
  </si>
  <si>
    <t>-102962534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</si>
  <si>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</si>
  <si>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</si>
  <si>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</si>
  <si>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</si>
  <si>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</si>
  <si>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</si>
  <si>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</si>
  <si>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</si>
  <si>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</si>
  <si>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</si>
  <si>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</si>
  <si>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</si>
  <si>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</si>
  <si>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</si>
  <si>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405</t>
  </si>
  <si>
    <t>734200811.S</t>
  </si>
  <si>
    <t>Demontáž armatúry závitovej s jedným závitom do G 1/2 -0,00045t</t>
  </si>
  <si>
    <t>-974796760</t>
  </si>
  <si>
    <t>135</t>
  </si>
  <si>
    <t>734209112</t>
  </si>
  <si>
    <t>Montáž závitovej armatúry s 2 závitmi do G 1/2</t>
  </si>
  <si>
    <t>676825620</t>
  </si>
  <si>
    <t>136</t>
  </si>
  <si>
    <t>1376611</t>
  </si>
  <si>
    <t>Diel pripájací rohový pre 2-rúrk. sústavy, obojstr. uzatvárat., pripoj. telesa G 3/4, pripoj. na rúru vonk. závit. G 3/4 s kuž. tesnením</t>
  </si>
  <si>
    <t>-1335718199</t>
  </si>
  <si>
    <t>378</t>
  </si>
  <si>
    <t>1778341</t>
  </si>
  <si>
    <t>Ventil DN 15, štvorcestný termostatický priamy, pre 2-rúrkové sústavy, prednastaviteľný termostatický zvršok, pripojenie vyk. telesa ponornou rúrou dĺ = 150 mm - DN 11 mm,</t>
  </si>
  <si>
    <t>-473088878</t>
  </si>
  <si>
    <t>138</t>
  </si>
  <si>
    <t>734223208</t>
  </si>
  <si>
    <t>Montáž termostatickej hlavice kvapalinovej jednoduchej</t>
  </si>
  <si>
    <t>súb.</t>
  </si>
  <si>
    <t>1928300470</t>
  </si>
  <si>
    <t>140</t>
  </si>
  <si>
    <t>1923006</t>
  </si>
  <si>
    <t>Hlavica termostatická pre rebríkové radiátory s kvapalinovým snímačom, automatická protimrazová ochrana pri cca 6°C, teplotný rozsah 6 - 28 °C</t>
  </si>
  <si>
    <t>-517893355</t>
  </si>
  <si>
    <t>379</t>
  </si>
  <si>
    <t>1926098</t>
  </si>
  <si>
    <t>Hlavica termostatická pre článkové radiátory, protimraz. ochrana pri cca 6°C, od 6-30 °C,</t>
  </si>
  <si>
    <t>-1586020451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</si>
  <si>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</si>
  <si>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</si>
  <si>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</si>
  <si>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</si>
  <si>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</si>
  <si>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</si>
  <si>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</si>
  <si>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</si>
  <si>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</si>
  <si>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</si>
  <si>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</si>
  <si>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</si>
  <si>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</si>
  <si>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vykurov. telesá</t>
  </si>
  <si>
    <t>141</t>
  </si>
  <si>
    <t>735000912</t>
  </si>
  <si>
    <t>Vyregulovanie dvojregulačného ventilu s termostatickým ovládaním</t>
  </si>
  <si>
    <t>-2121668025</t>
  </si>
  <si>
    <t>392</t>
  </si>
  <si>
    <t>735112055.S</t>
  </si>
  <si>
    <t>Montáž vykurovacieho telesa článkového liatinového</t>
  </si>
  <si>
    <t>280785589</t>
  </si>
  <si>
    <t>393</t>
  </si>
  <si>
    <t>Liatinový článkový radiátor dizajnový, dl/v/h(mm), 828/600/100, 18 článkov</t>
  </si>
  <si>
    <t>1476389979</t>
  </si>
  <si>
    <t>394</t>
  </si>
  <si>
    <t>Liatinový článkový radiátor dizajnový, dl/v/h(mm), 782/600/136, 17 článkov</t>
  </si>
  <si>
    <t>-1995995710</t>
  </si>
  <si>
    <t>395</t>
  </si>
  <si>
    <t>Liatinový článkový radiátor dizajnový, dl/v/h(mm), 276/600/100, 6 článkov</t>
  </si>
  <si>
    <t>521274387</t>
  </si>
  <si>
    <t>396</t>
  </si>
  <si>
    <t>Liatinový článkový radiátor dizajnový, dl/v/h(mm), 874/600/100, 19 článkov</t>
  </si>
  <si>
    <t>2001143771</t>
  </si>
  <si>
    <t>397</t>
  </si>
  <si>
    <t>Liatinový článkový radiátor dizajnový, dl/v/h(mm), 506/600/100, 11 článkov</t>
  </si>
  <si>
    <t>241544226</t>
  </si>
  <si>
    <t>398</t>
  </si>
  <si>
    <t>Liatinový článkový radiátor dizajnový, dl/v/h(mm), 1702/300/173, 37 článkov</t>
  </si>
  <si>
    <t>1568055986</t>
  </si>
  <si>
    <t>399</t>
  </si>
  <si>
    <t>Liatinový článkový radiátor dizajnový, dl/v/h(mm), 552/600/100, 10 článkov</t>
  </si>
  <si>
    <t>937585913</t>
  </si>
  <si>
    <t>404</t>
  </si>
  <si>
    <t>735151821</t>
  </si>
  <si>
    <t>Demontáž radiátora</t>
  </si>
  <si>
    <t>831778766</t>
  </si>
  <si>
    <t>259</t>
  </si>
  <si>
    <t>735154140</t>
  </si>
  <si>
    <t>Montáž vykurovacieho telesa panelového dvojradového výšky 600 mm/ dĺžky 400-600 mm</t>
  </si>
  <si>
    <t>-1194574928</t>
  </si>
  <si>
    <t>388</t>
  </si>
  <si>
    <t>V00226006009016011</t>
  </si>
  <si>
    <t>Oceľové panelové radiátory 22VK 600x600, s pripojením vpravo/vľavo, s 2 panelmi a 2 konvektormi</t>
  </si>
  <si>
    <t>-481316213</t>
  </si>
  <si>
    <t>262</t>
  </si>
  <si>
    <t>735154141</t>
  </si>
  <si>
    <t>Montáž vykurovacieho telesa panelového dvojradového výšky 600 mm/ dĺžky 700-900 mm</t>
  </si>
  <si>
    <t>243029718</t>
  </si>
  <si>
    <t>387</t>
  </si>
  <si>
    <t>V00226010009016011</t>
  </si>
  <si>
    <t>Oceľové panelové radiátory 22VK 600x1000, s pripojením vpravo/vľavo, s 2 panelmi a 2 konvektormi</t>
  </si>
  <si>
    <t>-1479687523</t>
  </si>
  <si>
    <t>264</t>
  </si>
  <si>
    <t>735154143</t>
  </si>
  <si>
    <t>Montáž vykurovacieho telesa panelového dvojradového výšky 600 mm/ dĺžky 1400-1800 mm</t>
  </si>
  <si>
    <t>835824105</t>
  </si>
  <si>
    <t>151</t>
  </si>
  <si>
    <t>735158120</t>
  </si>
  <si>
    <t>Vykurovacie telesá panelové, tlaková skúška telesa vodou</t>
  </si>
  <si>
    <t>330733444</t>
  </si>
  <si>
    <t>152</t>
  </si>
  <si>
    <t>735153300</t>
  </si>
  <si>
    <t>Príplatok k cene za odvzdušňovací ventil telies s príplatkom 8 %</t>
  </si>
  <si>
    <t>693326627</t>
  </si>
  <si>
    <t>385</t>
  </si>
  <si>
    <t>735162120.S</t>
  </si>
  <si>
    <t>Montáž vykurovacieho telesa rúrkového výšky 900 mm</t>
  </si>
  <si>
    <t>-1233542110</t>
  </si>
  <si>
    <t>386</t>
  </si>
  <si>
    <t>484520002700.S</t>
  </si>
  <si>
    <t>Teleso vykurovacie rebríkové oceľové, lxvxhĺ 750x900x30-65 mm, pripojenie G 1/2" vnútorné</t>
  </si>
  <si>
    <t>-259656899</t>
  </si>
  <si>
    <t>153</t>
  </si>
  <si>
    <t>735191910</t>
  </si>
  <si>
    <t>Napustenie vody do vykurovacieho systému vrátane potrubia o v. pl. vykurovacích telies</t>
  </si>
  <si>
    <t>m2</t>
  </si>
  <si>
    <t>489787052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</si>
  <si>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</si>
  <si>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</si>
  <si>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</si>
  <si>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</si>
  <si>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</si>
  <si>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</si>
  <si>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</si>
  <si>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</si>
  <si>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200</t>
  </si>
  <si>
    <t>551240011900</t>
  </si>
  <si>
    <t>Set guľových kohútov 1“ (2 ks priame) na pripojenie k rozdeľovaču alebo ekvivalent</t>
  </si>
  <si>
    <t>pár</t>
  </si>
  <si>
    <t>658900130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</si>
  <si>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</si>
  <si>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</si>
  <si>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</si>
  <si>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</si>
  <si>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</si>
  <si>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</si>
  <si>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</si>
  <si>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</si>
  <si>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126</t>
  </si>
  <si>
    <t>PVK00011417</t>
  </si>
  <si>
    <t>Chránička červenej farby pre rúrku DN 16</t>
  </si>
  <si>
    <t>1182730302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</si>
  <si>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</si>
  <si>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</si>
  <si>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</si>
  <si>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</si>
  <si>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</si>
  <si>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</si>
  <si>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</si>
  <si>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</si>
  <si>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</si>
  <si>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</si>
  <si>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</si>
  <si>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</si>
  <si>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</si>
  <si>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</si>
  <si>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</si>
  <si>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</si>
  <si>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</si>
  <si>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</si>
  <si>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</si>
  <si>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</si>
  <si>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</si>
  <si>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</si>
  <si>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</si>
  <si>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</si>
  <si>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</si>
  <si>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</si>
  <si>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</si>
  <si>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</si>
  <si>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</si>
  <si>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</si>
  <si>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</si>
  <si>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</si>
  <si>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</si>
  <si>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</si>
  <si>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</si>
  <si>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</si>
  <si>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</si>
  <si>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</si>
  <si>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</si>
  <si>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 xml:space="preserve">    725 - Zdravotechnika - zariaďovacie predmety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</si>
  <si>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</si>
  <si>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</si>
  <si>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</si>
  <si>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</si>
  <si>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769 - Montáže vzduchotechnických zariadení</t>
  </si>
  <si>
    <t xml:space="preserve">    21-M - Elektromontáže</t>
  </si>
  <si>
    <t xml:space="preserve">    36-M - Montáž prevádzkových, meracích a regulačných zariadení</t>
  </si>
  <si>
    <t>713482112</t>
  </si>
  <si>
    <t>Montáž trubíc z PE, hr.do 10 mm,vnút.priemer 39-70 mm</t>
  </si>
  <si>
    <t>228</t>
  </si>
  <si>
    <t>283310003100</t>
  </si>
  <si>
    <t>Izolačná PE trubica 28x13 mm (d potrubia x hr. izolácie), nadrezaná</t>
  </si>
  <si>
    <t>2043466517</t>
  </si>
  <si>
    <t>713482212</t>
  </si>
  <si>
    <t>Montáž trubíc z PE, hr.11-20 mm,na tvarovky</t>
  </si>
  <si>
    <t>10</t>
  </si>
  <si>
    <t>11</t>
  </si>
  <si>
    <t>725</t>
  </si>
  <si>
    <t>Zdravotechnika - zariaďovacie predmety</t>
  </si>
  <si>
    <t>24</t>
  </si>
  <si>
    <t>725869310</t>
  </si>
  <si>
    <t>Montáž zápachovej uzávierky pre zariaďovacie predmety, drezová do D 40 (pre jeden drez)</t>
  </si>
  <si>
    <t>25</t>
  </si>
  <si>
    <t>4849110114.1</t>
  </si>
  <si>
    <t xml:space="preserve">Sada odtokového lievika </t>
  </si>
  <si>
    <t>26</t>
  </si>
  <si>
    <t>4849110114.2</t>
  </si>
  <si>
    <t>Dopojovacia rada odvod kondenzu k neutralizátoru kondenzátu</t>
  </si>
  <si>
    <t>27</t>
  </si>
  <si>
    <t>998725201</t>
  </si>
  <si>
    <t>Presun hmôt pre zariaďovacie predmety v objektoch výšky do 6 m</t>
  </si>
  <si>
    <t>28</t>
  </si>
  <si>
    <t>998725292</t>
  </si>
  <si>
    <t>Zariaďovacie predmety, prípl.za presun nad vymedz. najväčšiu dopravnú vzdialenosť do 100m</t>
  </si>
  <si>
    <t>731</t>
  </si>
  <si>
    <t>Ústredné kúrenie - kotolne</t>
  </si>
  <si>
    <t>731200816.S</t>
  </si>
  <si>
    <t>Demontáž kotla oceľového na tuhé palivá s výkonom nad 40 do 60 kW,  -0,35625t</t>
  </si>
  <si>
    <t>1074754844</t>
  </si>
  <si>
    <t>249</t>
  </si>
  <si>
    <t>731261070.S</t>
  </si>
  <si>
    <t>Montáž plynového kotla nástenného kondenzačného vykurovacieho bez zásobníka</t>
  </si>
  <si>
    <t>-368187720</t>
  </si>
  <si>
    <t>255</t>
  </si>
  <si>
    <t>484120011106.S</t>
  </si>
  <si>
    <t>Kotol nástenný, plynový, oceľový, kondenzačný, vykurovací, pre prevádzku závislú/nezávislú na vzduchu v miestnosti, farebný 7" dotykový displej, výkon do 19 kW</t>
  </si>
  <si>
    <t>-2023042569</t>
  </si>
  <si>
    <t>33</t>
  </si>
  <si>
    <t>4849111060</t>
  </si>
  <si>
    <t>Montážna pomôcka k montáži na omietku</t>
  </si>
  <si>
    <t>484120027200</t>
  </si>
  <si>
    <t>Koleno AZ 87° pre rozmer systému D 60/100 mm</t>
  </si>
  <si>
    <t>-1891135045</t>
  </si>
  <si>
    <t>181</t>
  </si>
  <si>
    <t>484120028300</t>
  </si>
  <si>
    <t>Kus AZ revízny, priamy pre rozmer systému D 60/100 mm</t>
  </si>
  <si>
    <t>-2043638090</t>
  </si>
  <si>
    <t>484120031000</t>
  </si>
  <si>
    <t>Prechod AZ strechou pre rozmer systému D 60/100 mm, čierna</t>
  </si>
  <si>
    <t>-1605113305</t>
  </si>
  <si>
    <t>183</t>
  </si>
  <si>
    <t>484120033900</t>
  </si>
  <si>
    <t>Rúra AZ 0,5 m dlhá pre rozmer systému D 60/100 mm</t>
  </si>
  <si>
    <t>101917431</t>
  </si>
  <si>
    <t>184</t>
  </si>
  <si>
    <t>484120034500</t>
  </si>
  <si>
    <t>Rúra AZ 1,95 m dlhá pre rozmer systému D 60/100 mm</t>
  </si>
  <si>
    <t>-282787492</t>
  </si>
  <si>
    <t>186</t>
  </si>
  <si>
    <t>7172998</t>
  </si>
  <si>
    <t>odkaľovač MagnaBooster 1"</t>
  </si>
  <si>
    <t>98117425</t>
  </si>
  <si>
    <t>187</t>
  </si>
  <si>
    <t>7546077</t>
  </si>
  <si>
    <t>tep. izol. pre odkaľovač SpiroTrap MB3</t>
  </si>
  <si>
    <t>-1557900221</t>
  </si>
  <si>
    <t>34</t>
  </si>
  <si>
    <t>7415056</t>
  </si>
  <si>
    <t>Konektor pre čerpadlo vykurovacieho okruhu, systémový konektor s 5 zástrčkami, 3-pólový, 3 kusy.</t>
  </si>
  <si>
    <t>173</t>
  </si>
  <si>
    <t>7415057</t>
  </si>
  <si>
    <t>Konektor pre motor zmiešavača, systémový konektor s 5 zástrčkami, 4-pólový, 3 kusy.</t>
  </si>
  <si>
    <t>-832730542</t>
  </si>
  <si>
    <t>174</t>
  </si>
  <si>
    <t>484120041900</t>
  </si>
  <si>
    <t>Snímač príložný NTC 10 kOhm, dĺžka 5,8 m</t>
  </si>
  <si>
    <t>-1703804600</t>
  </si>
  <si>
    <t>57</t>
  </si>
  <si>
    <t>998731201</t>
  </si>
  <si>
    <t>Presun hmôt pre kotolne umiestnené vo výške (hĺbke) do 6 m</t>
  </si>
  <si>
    <t>257</t>
  </si>
  <si>
    <t>998731294.S</t>
  </si>
  <si>
    <t>Kotolne, prípl.za presun nad vymedz. najväčšiu dopravnú vzdialenosť do 1000 m</t>
  </si>
  <si>
    <t>-1245074194</t>
  </si>
  <si>
    <t>998731299.S</t>
  </si>
  <si>
    <t>Kotolne, prípl.za presun za každých ďaľších aj začatých 1000 m nad 1000 m</t>
  </si>
  <si>
    <t>32869617</t>
  </si>
  <si>
    <t>732</t>
  </si>
  <si>
    <t>Ústredné kúrenie - strojovne</t>
  </si>
  <si>
    <t>250</t>
  </si>
  <si>
    <t>732219235.S</t>
  </si>
  <si>
    <t>Montáž zásobníkového ohrievača vody pre ohrev pitnej vody v spojení s kotlami</t>
  </si>
  <si>
    <t>1658772605</t>
  </si>
  <si>
    <t>248</t>
  </si>
  <si>
    <t>4849111060.1</t>
  </si>
  <si>
    <t>Tepelné čerpadlo na prípravu teplej úžitkovej vody 150 l</t>
  </si>
  <si>
    <t>-1028223785</t>
  </si>
  <si>
    <t>201</t>
  </si>
  <si>
    <t>732331000</t>
  </si>
  <si>
    <t>Montáž expanznej nádoby tlak 3 bary s membránou 8 l</t>
  </si>
  <si>
    <t>1101165461</t>
  </si>
  <si>
    <t>202</t>
  </si>
  <si>
    <t>484630005100</t>
  </si>
  <si>
    <t>Nádoba expanzná s membránou typ NG 8 l, D 206 mm, v 308 mm, pripojenie R 3/4", 3/1,5 bar, šedá</t>
  </si>
  <si>
    <t>83463988</t>
  </si>
  <si>
    <t>245</t>
  </si>
  <si>
    <t>484630012500.S</t>
  </si>
  <si>
    <t>Držiak nástenný pre expanznú membánovú nádobu</t>
  </si>
  <si>
    <t>-339110187</t>
  </si>
  <si>
    <t>217</t>
  </si>
  <si>
    <t>7613000</t>
  </si>
  <si>
    <t>Guľový kohút so zaistením MK 3/4" pre expanzné nádoby</t>
  </si>
  <si>
    <t>-139796661</t>
  </si>
  <si>
    <t>243</t>
  </si>
  <si>
    <t>732331006.S</t>
  </si>
  <si>
    <t>Montáž expanznej nádoby tlak do 6 bar s membránou 18 l</t>
  </si>
  <si>
    <t>-28212858</t>
  </si>
  <si>
    <t>484630006200.S</t>
  </si>
  <si>
    <t>Nádoba expanzná s membránou, objem 18 l, 3/1,5 bar, 6/1,5 bar</t>
  </si>
  <si>
    <t>-797730358</t>
  </si>
  <si>
    <t>998732201</t>
  </si>
  <si>
    <t>Presun hmôt pre strojovne v objektoch výšky do 6 m</t>
  </si>
  <si>
    <t>73</t>
  </si>
  <si>
    <t>998732293</t>
  </si>
  <si>
    <t>Strojovne, prípl.za presun nad vymedz. najväčšiu dopravnú vzdialenosť do 500 m</t>
  </si>
  <si>
    <t>74</t>
  </si>
  <si>
    <t>HZS000114.4</t>
  </si>
  <si>
    <t>Elektroinštalácia, drobný materiál, ochranné pospojovanie ku kotlu</t>
  </si>
  <si>
    <t>Ústredné kúrenie - rozvodné potrubie</t>
  </si>
  <si>
    <t>161</t>
  </si>
  <si>
    <t>733125009</t>
  </si>
  <si>
    <t>Potrubie z uhlíkovej ocele spájané lisovaním 22x1,5</t>
  </si>
  <si>
    <t>-1538091641</t>
  </si>
  <si>
    <t>229</t>
  </si>
  <si>
    <t>733125012</t>
  </si>
  <si>
    <t>Potrubie z uhlíkovej ocele spájané lisovaním 28x1,5</t>
  </si>
  <si>
    <t>-403772739</t>
  </si>
  <si>
    <t>195</t>
  </si>
  <si>
    <t>733190217</t>
  </si>
  <si>
    <t>Tlaková skúška potrubia z oceľových rúrok do priem. 89/5</t>
  </si>
  <si>
    <t>1986455059</t>
  </si>
  <si>
    <t>102</t>
  </si>
  <si>
    <t>733551140.5</t>
  </si>
  <si>
    <t>Ostatné prepojovacie a kotviace prvky dopojenie kotol</t>
  </si>
  <si>
    <t>103</t>
  </si>
  <si>
    <t>104</t>
  </si>
  <si>
    <t>Rozvody potrubia, prípl.za presun nad vymedz. najväčšiu dopravnú vzdial. do 500 m</t>
  </si>
  <si>
    <t>Ústredné kúrenie - armatúry</t>
  </si>
  <si>
    <t>256</t>
  </si>
  <si>
    <t>734209112.S</t>
  </si>
  <si>
    <t>-474690557</t>
  </si>
  <si>
    <t>108</t>
  </si>
  <si>
    <t>734213270</t>
  </si>
  <si>
    <t xml:space="preserve">Montáž ventilu odvzdušňovacieho závitového automatického G 1/2 so spätnou klapkou </t>
  </si>
  <si>
    <t>109</t>
  </si>
  <si>
    <t>4848906830</t>
  </si>
  <si>
    <t>Automatický odvzdušňovací ventil so spätnou klapkou, 1/2”</t>
  </si>
  <si>
    <t>239</t>
  </si>
  <si>
    <t>734240010</t>
  </si>
  <si>
    <t>Montáž spätnej klapky závitovej G 1</t>
  </si>
  <si>
    <t>132782514</t>
  </si>
  <si>
    <t>240</t>
  </si>
  <si>
    <t>551190001000</t>
  </si>
  <si>
    <t>Spätná klapka vodorovná, 1" FF, mäkké tesnenie na disku, mosadz</t>
  </si>
  <si>
    <t>-1003154723</t>
  </si>
  <si>
    <t>114</t>
  </si>
  <si>
    <t>734291113</t>
  </si>
  <si>
    <t>Ostané armatúry, kohútik plniaci a vypúšťací normy 13 7061, PN 1,0/100st. C G 1/2</t>
  </si>
  <si>
    <t>121</t>
  </si>
  <si>
    <t>734209115</t>
  </si>
  <si>
    <t>Montáž závitovej armatúry s 2 závitmi G 1</t>
  </si>
  <si>
    <t>197</t>
  </si>
  <si>
    <t>1210003</t>
  </si>
  <si>
    <t>Kohút guľový PROFI s pákovým ovládačom, PN 50, DN 25</t>
  </si>
  <si>
    <t>-26883274</t>
  </si>
  <si>
    <t>198</t>
  </si>
  <si>
    <t>I031201034</t>
  </si>
  <si>
    <t>Magnetický filtr 1"</t>
  </si>
  <si>
    <t>93013896</t>
  </si>
  <si>
    <t>734291113.1</t>
  </si>
  <si>
    <t>Ostané prepojovacie a kotviace tvarovky (fittingy, objímky)</t>
  </si>
  <si>
    <t>237</t>
  </si>
  <si>
    <t>734291340</t>
  </si>
  <si>
    <t>Montáž filtra závitového G 1</t>
  </si>
  <si>
    <t>1225119032</t>
  </si>
  <si>
    <t>238</t>
  </si>
  <si>
    <t>422010002300.S</t>
  </si>
  <si>
    <t>Filter závitový nerez 1", dĺ. 90 mm, pre vykurovanie a klimatizácie, rozvody vody a priemysel</t>
  </si>
  <si>
    <t>939856090</t>
  </si>
  <si>
    <t>235</t>
  </si>
  <si>
    <t>734424120</t>
  </si>
  <si>
    <t>Montáž tlakomera - manometra axiálneho priemer 63 mm</t>
  </si>
  <si>
    <t>1294915716</t>
  </si>
  <si>
    <t>236</t>
  </si>
  <si>
    <t>388430004400</t>
  </si>
  <si>
    <t>Manometer axiálny d 63 mm, pripojenie 1/4" zadné, 0-4 bar</t>
  </si>
  <si>
    <t>-554493192</t>
  </si>
  <si>
    <t>137</t>
  </si>
  <si>
    <t>734890801</t>
  </si>
  <si>
    <t>Vnútrostaveniskové premiestnenie vybúraných hmôt armatúr do 6m</t>
  </si>
  <si>
    <t>139</t>
  </si>
  <si>
    <t>Armatúry, prípl.za presun nad vymedz. najväčšiu dopravnú vzdialenosť do 500 m</t>
  </si>
  <si>
    <t>769</t>
  </si>
  <si>
    <t>Montáže vzduchotechnických zariadení</t>
  </si>
  <si>
    <t>253</t>
  </si>
  <si>
    <t>769060530</t>
  </si>
  <si>
    <t>Montáž dvojice medeného potrubia predizolovaného 6-10 (1/4"x3/8")</t>
  </si>
  <si>
    <t>1189080859</t>
  </si>
  <si>
    <t>254</t>
  </si>
  <si>
    <t>196350002300.S</t>
  </si>
  <si>
    <t>Dvojica rúr medených predizolovaných d 6-12 mm (1/4"x1/2"), pre chladiarensku techniku</t>
  </si>
  <si>
    <t>-608794863</t>
  </si>
  <si>
    <t>21-M</t>
  </si>
  <si>
    <t>Elektromontáže</t>
  </si>
  <si>
    <t>145</t>
  </si>
  <si>
    <t>210800030.1</t>
  </si>
  <si>
    <t>Dodávka a montáž vodiča  v elektroinštal.lište (k vonkajšiemu snímaču teploty, k diaľkovému ovládaniu)</t>
  </si>
  <si>
    <t>36-M</t>
  </si>
  <si>
    <t>Montáž prevádzkových, meracích a regulačných zariadení</t>
  </si>
  <si>
    <t>147</t>
  </si>
  <si>
    <t>HZS000212</t>
  </si>
  <si>
    <t>Elektroinštalácia v kotolni (drobný elektroinštal.materiál)</t>
  </si>
  <si>
    <t>148</t>
  </si>
  <si>
    <t>HZS000212.1</t>
  </si>
  <si>
    <t>Uzemnenie kotolne (ochranné pospojovanie)</t>
  </si>
  <si>
    <t>149</t>
  </si>
  <si>
    <t>HZS0004.1</t>
  </si>
  <si>
    <t>Ostatné drobné búracie práce a vysprávky v kotolni</t>
  </si>
  <si>
    <t>150</t>
  </si>
  <si>
    <t>HZS0001.1</t>
  </si>
  <si>
    <t>Uvedenie do prevádzky kotla</t>
  </si>
  <si>
    <t>168</t>
  </si>
  <si>
    <t>HZS000112</t>
  </si>
  <si>
    <t>Stavebno montážne práce náročnejšie, ucelené, obtiažne, rutinné (Tr. 2) v rozsahu viac ako 8 hodín náročnejšie</t>
  </si>
  <si>
    <t>-1030659530</t>
  </si>
  <si>
    <t>HZS0003</t>
  </si>
  <si>
    <t xml:space="preserve">Uvedenie do prevádzky regulácie </t>
  </si>
  <si>
    <t>2 - ZTI</t>
  </si>
  <si>
    <t>2 - Zakladanie</t>
  </si>
  <si>
    <t>4 - Vodorovné konštrukcie</t>
  </si>
  <si>
    <t xml:space="preserve">    1 - Zemné práce</t>
  </si>
  <si>
    <t xml:space="preserve">    8 - Rúrové vedenie</t>
  </si>
  <si>
    <t>732 - Ústredné kúrenie, strojovne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</si>
  <si>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</si>
  <si>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</si>
  <si>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</si>
  <si>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</si>
  <si>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 xml:space="preserve">    23-M - Montáže potrubia</t>
  </si>
  <si>
    <t>Zakladanie</t>
  </si>
  <si>
    <t>429</t>
  </si>
  <si>
    <t>279100015r</t>
  </si>
  <si>
    <t>Prestup v základoch  pre kanal.potrubia /250x250/ mm dĺžky 600 mm (po stenách polyst.10mm, zvyšok openiť pur penou)</t>
  </si>
  <si>
    <t>-1830650317</t>
  </si>
  <si>
    <t>430</t>
  </si>
  <si>
    <t>279100031r</t>
  </si>
  <si>
    <t>Prestup v základoch  pre vodovo.potrubie D 110 mm dĺžky 600 mm (Sklolaminát.al PE potrubie D 110, potr.vystrediť cez dištančné objímky)</t>
  </si>
  <si>
    <t>1700537661</t>
  </si>
  <si>
    <t>Vodorovné konštrukcie</t>
  </si>
  <si>
    <t>439</t>
  </si>
  <si>
    <t>451572111</t>
  </si>
  <si>
    <t>Lôžko pod potrubie, stoky a drobné objekty, v otvorenom výkope z kameniva drobného ťaženého 0-4 mm</t>
  </si>
  <si>
    <t>-1305233789</t>
  </si>
  <si>
    <t>Zemné práce</t>
  </si>
  <si>
    <t>431</t>
  </si>
  <si>
    <t>130201001</t>
  </si>
  <si>
    <t>Výkop jamy a ryhy v obmedzenom priestore horn. tr.3 ručne</t>
  </si>
  <si>
    <t>-1314415975</t>
  </si>
  <si>
    <t>432</t>
  </si>
  <si>
    <t>130001101r</t>
  </si>
  <si>
    <t>Príplatok k cenám za sťaženie výkopu - pre všetky triedy</t>
  </si>
  <si>
    <t>-1035643651</t>
  </si>
  <si>
    <t>433</t>
  </si>
  <si>
    <t>162301101</t>
  </si>
  <si>
    <t>Vodorovné premiestnenie výkopku po spevnenej ceste z horniny tr.1-4, do 100 m3 na vzdialenosť do 500 m</t>
  </si>
  <si>
    <t>-1531405533</t>
  </si>
  <si>
    <t>434</t>
  </si>
  <si>
    <t>174101001</t>
  </si>
  <si>
    <t>Zásyp sypaninou so zhutnením jám, šachiet, rýh, zárezov alebo okolo objektov do 100 m3</t>
  </si>
  <si>
    <t>-49468826</t>
  </si>
  <si>
    <t>435</t>
  </si>
  <si>
    <t>175101102</t>
  </si>
  <si>
    <t>Obsyp potrubia sypaninou z vhodných hornín 1 až 4 s prehodením sypaniny</t>
  </si>
  <si>
    <t>-429457649</t>
  </si>
  <si>
    <t>8</t>
  </si>
  <si>
    <t>Rúrové vedenie</t>
  </si>
  <si>
    <t>461</t>
  </si>
  <si>
    <t>871211004</t>
  </si>
  <si>
    <t>Montáž vodovodného potrubia z dvojvsrtvového PE 100 SDR11/PN16 zváraných natupo D 50x4,6 mm</t>
  </si>
  <si>
    <t>1142882178</t>
  </si>
  <si>
    <t>462</t>
  </si>
  <si>
    <t>286130033600</t>
  </si>
  <si>
    <t>Rúra HDPE na vodu PE100 PN16 SDR11 50x4,6x100 m, WAVIN</t>
  </si>
  <si>
    <t>1985357434</t>
  </si>
  <si>
    <t>463</t>
  </si>
  <si>
    <t>286530020300</t>
  </si>
  <si>
    <t>Koleno 90° na tupo PE 100, na vodu, plyn a kanalizáciu, SDR 11 L D 50 mm, WAVIN</t>
  </si>
  <si>
    <t>-847942063</t>
  </si>
  <si>
    <t>445</t>
  </si>
  <si>
    <t>965022121.S</t>
  </si>
  <si>
    <t>Búranie kamenných podláh alebo dlažieb z lomového kameňa alebo kociek,  -0,43200t</t>
  </si>
  <si>
    <t>1596096734</t>
  </si>
  <si>
    <t>446</t>
  </si>
  <si>
    <t>965043331.S</t>
  </si>
  <si>
    <t>Búranie podkladov pod dlažby, liatych dlažieb a mazanín,betón s poterom,teracom hr.do 100 mm, plochy do 4 m2 -2,20000t</t>
  </si>
  <si>
    <t>-2011093797</t>
  </si>
  <si>
    <t>453</t>
  </si>
  <si>
    <t>971036015.S</t>
  </si>
  <si>
    <t>Jadrové vrty diamantovými korunkami do D 160 mm do stien - murivo tehlové -0,00032t</t>
  </si>
  <si>
    <t>-1773427534</t>
  </si>
  <si>
    <t>452</t>
  </si>
  <si>
    <t>971045806.S</t>
  </si>
  <si>
    <t>Vrty príklepovým vrtákom do D 35 mm do stien alebo smerom dole do betónu -0.00003t</t>
  </si>
  <si>
    <t>-974458947</t>
  </si>
  <si>
    <t>455</t>
  </si>
  <si>
    <t>974031132.S</t>
  </si>
  <si>
    <t>Vysekanie rýh v akomkoľvek murive tehlovom na akúkoľvek maltu do hĺbky 50 mm a š. do 70 mm,  -0,00600t</t>
  </si>
  <si>
    <t>-831321356</t>
  </si>
  <si>
    <t>449</t>
  </si>
  <si>
    <t>355904933</t>
  </si>
  <si>
    <t>450</t>
  </si>
  <si>
    <t>1700633176</t>
  </si>
  <si>
    <t>Ústredné kúrenie, strojovne</t>
  </si>
  <si>
    <t>320</t>
  </si>
  <si>
    <t>732422045</t>
  </si>
  <si>
    <t>Montáž obehového čerpadla teplovodného DN 25 výtlak do 4 m rozpon 180 mm</t>
  </si>
  <si>
    <t>1966796688</t>
  </si>
  <si>
    <t>321</t>
  </si>
  <si>
    <t>426110002500</t>
  </si>
  <si>
    <t>Čerpadlo obehové ALPHA2 25-40 A 180, s odlučovačom vzduchu, GRUNDFOS alebo ekvivalent</t>
  </si>
  <si>
    <t>238100810</t>
  </si>
  <si>
    <t>100</t>
  </si>
  <si>
    <t>713482305</t>
  </si>
  <si>
    <t>Montaž trubíc  hr. do 13 mm, vnút.priemer 22 - 42 mm</t>
  </si>
  <si>
    <t>-1907870038</t>
  </si>
  <si>
    <t>468</t>
  </si>
  <si>
    <t>283310003400.S</t>
  </si>
  <si>
    <t>Izolačná PE trubica dxhr. 40x13 mm, nadrezaná, na izolovanie rozvodov vody, kúrenia, zdravotechniky</t>
  </si>
  <si>
    <t>-313112340</t>
  </si>
  <si>
    <t>469</t>
  </si>
  <si>
    <t>1038051301</t>
  </si>
  <si>
    <t>471</t>
  </si>
  <si>
    <t>283310002800.S</t>
  </si>
  <si>
    <t>Izolačná PE trubica dxhr. 20x13 mm, nadrezaná, na izolovanie rozvodov vody, kúrenia, zdravotechniky</t>
  </si>
  <si>
    <t>933723913</t>
  </si>
  <si>
    <t>713482306</t>
  </si>
  <si>
    <t>Montaž trubíc hr. do 13 mm, vnút.priemer 43-52 mm</t>
  </si>
  <si>
    <t>1278580393</t>
  </si>
  <si>
    <t>467</t>
  </si>
  <si>
    <t>283310003700.S</t>
  </si>
  <si>
    <t>Izolačná PE trubica dxhr. 50x13 mm, nadrezaná, na izolovanie rozvodov vody, kúrenia, zdravotechniky</t>
  </si>
  <si>
    <t>-297822122</t>
  </si>
  <si>
    <t>14</t>
  </si>
  <si>
    <t>721</t>
  </si>
  <si>
    <t>Zdravotechnika - vnútorná kanalizácia</t>
  </si>
  <si>
    <t>506</t>
  </si>
  <si>
    <t>721110806.S</t>
  </si>
  <si>
    <t>Demontáž kanalizačného potrubia</t>
  </si>
  <si>
    <t>-429149486</t>
  </si>
  <si>
    <t>407</t>
  </si>
  <si>
    <t>721171208.S</t>
  </si>
  <si>
    <t>Potrubie z rúr PE-HD 110/4,3 mm ležaté zavesené vrátane kolien, odbočiek...</t>
  </si>
  <si>
    <t>-300837483</t>
  </si>
  <si>
    <t>493</t>
  </si>
  <si>
    <t>721171209.S</t>
  </si>
  <si>
    <t>Potrubie z rúr PE-HD 125/4,9 mm ležaté zavesené vrátane kolien, odbočiek...</t>
  </si>
  <si>
    <t>-1009225151</t>
  </si>
  <si>
    <t>408</t>
  </si>
  <si>
    <t>721171308.S</t>
  </si>
  <si>
    <t>Potrubie z rúr PE-HD 110/4,3 mm ležaté, vrátane kolien, odbočiek... alebo ekvivalent</t>
  </si>
  <si>
    <t>-930963619</t>
  </si>
  <si>
    <t>409</t>
  </si>
  <si>
    <t>721171309.S</t>
  </si>
  <si>
    <t>Potrubie z rúr PE-HD 125/4,9 mm ležaté, vrátane kolien, odbočiek... alebo ekvivalent</t>
  </si>
  <si>
    <t>-1203423166</t>
  </si>
  <si>
    <t>492</t>
  </si>
  <si>
    <t>721171502.1</t>
  </si>
  <si>
    <t xml:space="preserve">Potrubie z rúr PE-HD 30/3 odpadné prípojné, vrátane kolien, odbočiek... </t>
  </si>
  <si>
    <t>1442006959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</si>
  <si>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</si>
  <si>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</si>
  <si>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</si>
  <si>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</si>
  <si>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</si>
  <si>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</si>
  <si>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</si>
  <si>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</si>
  <si>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</si>
  <si>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</si>
  <si>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</si>
  <si>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</si>
  <si>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</si>
  <si>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</si>
  <si>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</si>
  <si>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</si>
  <si>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</si>
  <si>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</si>
  <si>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413</t>
  </si>
  <si>
    <t>286530067400.S</t>
  </si>
  <si>
    <t>Koleno 88,5° PE-HD, DN/D 70/75 mm</t>
  </si>
  <si>
    <t>-1071744563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</si>
  <si>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</si>
  <si>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</si>
  <si>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</si>
  <si>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</si>
  <si>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</si>
  <si>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</si>
  <si>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</si>
  <si>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</si>
  <si>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286530149100</t>
  </si>
  <si>
    <t>Odbočka kanalizačná dvojnásobná, D 110/110 mm</t>
  </si>
  <si>
    <t>942491938</t>
  </si>
  <si>
    <t>416</t>
  </si>
  <si>
    <t>286530139800.S</t>
  </si>
  <si>
    <t>Odbočka kanalizačná PE-HD, D 110/40 mm</t>
  </si>
  <si>
    <t>-234207384</t>
  </si>
  <si>
    <t>721174051</t>
  </si>
  <si>
    <t>Montáž tvarovky kanalizačného potrubia z PE-HD zváraného natupo D 75 mm</t>
  </si>
  <si>
    <t>829881794</t>
  </si>
  <si>
    <t>483</t>
  </si>
  <si>
    <t>286530122500.S</t>
  </si>
  <si>
    <t>Redukcia excentrická krátka PE-HD, D 110/75 mm</t>
  </si>
  <si>
    <t>-1309106011</t>
  </si>
  <si>
    <t>721174057</t>
  </si>
  <si>
    <t>Montáž tvarovky kanalizačného potrubia z PE-HD zváraného natupo D 110 mm</t>
  </si>
  <si>
    <t>1394715465</t>
  </si>
  <si>
    <t>286530264000</t>
  </si>
  <si>
    <t>Čistiaca tvarovka PE 90° s kruhovým servisným otvorom, D 110 mm, GEBERIT alebo ekvivalent</t>
  </si>
  <si>
    <t>279741121</t>
  </si>
  <si>
    <t>484</t>
  </si>
  <si>
    <t>721174060.S</t>
  </si>
  <si>
    <t>Montáž tvarovky kanalizačného potrubia z PE-HD zváraného natupo D 125 mm</t>
  </si>
  <si>
    <t>1653946559</t>
  </si>
  <si>
    <t>494</t>
  </si>
  <si>
    <t>286530264100.S</t>
  </si>
  <si>
    <t>Čistiaca tvarovka PE 90° s kruhovým servisným otvorom, D 125 mm</t>
  </si>
  <si>
    <t>-908452993</t>
  </si>
  <si>
    <t>485</t>
  </si>
  <si>
    <t>286530123200.S</t>
  </si>
  <si>
    <t>Redukcia excentrická krátka PE-HD, D 125/110 mm</t>
  </si>
  <si>
    <t>-728930646</t>
  </si>
  <si>
    <t>410</t>
  </si>
  <si>
    <t>721174063.S</t>
  </si>
  <si>
    <t>Montáž tvarovky kanalizačného potrubia z PE-HD zváraného natupo D 160 mm</t>
  </si>
  <si>
    <t>1361566043</t>
  </si>
  <si>
    <t>412</t>
  </si>
  <si>
    <t>286530123400.S</t>
  </si>
  <si>
    <t>Redukcia excentrická krátka PE-HD, D 160/125 mm</t>
  </si>
  <si>
    <t>-1559016169</t>
  </si>
  <si>
    <t>488</t>
  </si>
  <si>
    <t>721175006.S</t>
  </si>
  <si>
    <t>Montáž PVC potrubia na odvod kondenzátu D 20 mm</t>
  </si>
  <si>
    <t>-501460731</t>
  </si>
  <si>
    <t>489</t>
  </si>
  <si>
    <t>286120017030.S</t>
  </si>
  <si>
    <t>Hadica PVC pre odvod kondenzátu, D 20 mm, dĺ. 30 m</t>
  </si>
  <si>
    <t>377084671</t>
  </si>
  <si>
    <t>490</t>
  </si>
  <si>
    <t>721175012.S</t>
  </si>
  <si>
    <t>Montáž spojky PVC potrubia na odvod kondenzátu D 20 mm</t>
  </si>
  <si>
    <t>-2085839365</t>
  </si>
  <si>
    <t>491</t>
  </si>
  <si>
    <t>286220043330.S</t>
  </si>
  <si>
    <t>Spojka na hadicu pre odvod kondenzátu vnútorná, 20/20 pre hadicu d 20 mm</t>
  </si>
  <si>
    <t>123271729</t>
  </si>
  <si>
    <t>265</t>
  </si>
  <si>
    <t>721175015</t>
  </si>
  <si>
    <t>Montáž zápachového uzáveru (sifónu) pre klimatizačné zariadenia</t>
  </si>
  <si>
    <t>-1666945066</t>
  </si>
  <si>
    <t>266</t>
  </si>
  <si>
    <t>551620027100</t>
  </si>
  <si>
    <t>Vtokový lievik, DN 32, (0,17 l/s), s protizápachovým uzáverom, vetranie a klimatizácia</t>
  </si>
  <si>
    <t>623247720</t>
  </si>
  <si>
    <t>486</t>
  </si>
  <si>
    <t>551620015600</t>
  </si>
  <si>
    <t>Zápachová uzávierka podomietková UP HL138, DN32, krytka 100x100 mm, prídavná zápachová uzávierka, vetranie a klimatizácia, PP/ABS</t>
  </si>
  <si>
    <t>-966347542</t>
  </si>
  <si>
    <t>13</t>
  </si>
  <si>
    <t>721180923r</t>
  </si>
  <si>
    <t>Spojovací materiál kolená, spojky, odbočky nad vymedzené množstvo (10 % z ceny)</t>
  </si>
  <si>
    <t>721194104</t>
  </si>
  <si>
    <t>Zriadenie prípojky na potrubí vyvedenie a upevnenie odpadových výpustiek D 40x1, 8</t>
  </si>
  <si>
    <t>15</t>
  </si>
  <si>
    <t>721194105</t>
  </si>
  <si>
    <t>Zriadenie prípojky na potrubí vyvedenie a upevnenie odpadových výpustiek D 50x1, 8</t>
  </si>
  <si>
    <t>30</t>
  </si>
  <si>
    <t>17</t>
  </si>
  <si>
    <t>721194109</t>
  </si>
  <si>
    <t>Zriadenie prípojky na potrubí vyvedenie a upevnenie odpadových výpustiek D 110x2, 3</t>
  </si>
  <si>
    <t>513</t>
  </si>
  <si>
    <t>721220801.S</t>
  </si>
  <si>
    <t>Demontáž zápachovej uzávierky do DN 70,  -0,00310t</t>
  </si>
  <si>
    <t>-1385709533</t>
  </si>
  <si>
    <t>496</t>
  </si>
  <si>
    <t>721229023.S</t>
  </si>
  <si>
    <t>Montáž podlahového odtokového žlabu dĺžky 1000 mm pre montáž k stene</t>
  </si>
  <si>
    <t>1557209915</t>
  </si>
  <si>
    <t>498</t>
  </si>
  <si>
    <t>552240017600.S</t>
  </si>
  <si>
    <t>Žľab rozmer 1200x55 mm, integrované priečne spádovanie, stavebná výška 10-32 mm, nerez</t>
  </si>
  <si>
    <t>-152535249</t>
  </si>
  <si>
    <t>721274103</t>
  </si>
  <si>
    <t>Ventilačné hlavice strešná - plastové DN 100 HL 810 alebo ekvivalent</t>
  </si>
  <si>
    <t>40</t>
  </si>
  <si>
    <t>721274112.S</t>
  </si>
  <si>
    <t>Montáž ventilačných hlavíc - iných typov DN 100</t>
  </si>
  <si>
    <t>64086982</t>
  </si>
  <si>
    <t>428</t>
  </si>
  <si>
    <t>551610000300.S</t>
  </si>
  <si>
    <t>Privzdušňovacia hlavica DN 75, vnútorná kanalizácia, PP</t>
  </si>
  <si>
    <t>1319951949</t>
  </si>
  <si>
    <t>21</t>
  </si>
  <si>
    <t>721290111</t>
  </si>
  <si>
    <t>Ostatné - skúška tesnosti kanalizácie v objektoch vodou do DN 125</t>
  </si>
  <si>
    <t>42</t>
  </si>
  <si>
    <t>508</t>
  </si>
  <si>
    <t>721290821.S</t>
  </si>
  <si>
    <t>Vnútrostav. premiestnenie vybúraných hmôt vnútor. kanal. vodorovne do 100 m z budov vysokých do 6 m</t>
  </si>
  <si>
    <t>1440609132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</si>
  <si>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</si>
  <si>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</si>
  <si>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</si>
  <si>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</si>
  <si>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</si>
  <si>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</si>
  <si>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</si>
  <si>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</si>
  <si>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</si>
  <si>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</si>
  <si>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</si>
  <si>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</si>
  <si>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501</t>
  </si>
  <si>
    <t>722130802.S</t>
  </si>
  <si>
    <t>Demontáž potrubia</t>
  </si>
  <si>
    <t>1691220658</t>
  </si>
  <si>
    <t>222</t>
  </si>
  <si>
    <t>722171312</t>
  </si>
  <si>
    <t>Potrubie plasthliníkové D 20 mm, vrátané kolien, odbočiek...</t>
  </si>
  <si>
    <t>-465489566</t>
  </si>
  <si>
    <t>722171314</t>
  </si>
  <si>
    <t>Potrubie plasthliníkové D 32 mm, vrátané kolien, odbočiek...</t>
  </si>
  <si>
    <t>277074874</t>
  </si>
  <si>
    <t>456</t>
  </si>
  <si>
    <t>722171135.S</t>
  </si>
  <si>
    <t>Potrubie plasthliníkové D 40 mm, vrátané kolien, odbočiek...</t>
  </si>
  <si>
    <t>955226595</t>
  </si>
  <si>
    <t>457</t>
  </si>
  <si>
    <t>722171136.S</t>
  </si>
  <si>
    <t>Potrubie plasthliníkové D 50 mm, vrátané kolien, odbočiek...</t>
  </si>
  <si>
    <t>-775903512</t>
  </si>
  <si>
    <t>472</t>
  </si>
  <si>
    <t>722221010.S</t>
  </si>
  <si>
    <t>Montáž guľového kohúta závitového priameho pre vodu G 1/2</t>
  </si>
  <si>
    <t>135211857</t>
  </si>
  <si>
    <t>473</t>
  </si>
  <si>
    <t>551110004900.S</t>
  </si>
  <si>
    <t>Guľový uzáver pre vodu 1/2", niklovaná mosadz</t>
  </si>
  <si>
    <t>-669849739</t>
  </si>
  <si>
    <t>206</t>
  </si>
  <si>
    <t>722221020</t>
  </si>
  <si>
    <t>Montáž guľového kohúta závitového priameho pre vodu G 1</t>
  </si>
  <si>
    <t>-471508714</t>
  </si>
  <si>
    <t>207</t>
  </si>
  <si>
    <t>551110013900</t>
  </si>
  <si>
    <t>Guľový uzáver pre vodu 1" FF, páčka, niklovaná mosadz</t>
  </si>
  <si>
    <t>-1686698461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</si>
  <si>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</si>
  <si>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</si>
  <si>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</si>
  <si>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</si>
  <si>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</si>
  <si>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</si>
  <si>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</si>
  <si>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</si>
  <si>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</si>
  <si>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</si>
  <si>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</si>
  <si>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</si>
  <si>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</si>
  <si>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</si>
  <si>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</si>
  <si>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</si>
  <si>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464</t>
  </si>
  <si>
    <t>722221112</t>
  </si>
  <si>
    <t>Montáž guľového kohúta záhradného závitového G 1/2</t>
  </si>
  <si>
    <t>-2070631236</t>
  </si>
  <si>
    <t>465</t>
  </si>
  <si>
    <t>551110011900</t>
  </si>
  <si>
    <t>Guľový uzáver zahradný nezámrzný, 1/2" M, d 16 mm, páčka, niklovaná mosadz, IVAR</t>
  </si>
  <si>
    <t>1219726199</t>
  </si>
  <si>
    <t>466</t>
  </si>
  <si>
    <t>8595568923684</t>
  </si>
  <si>
    <t>Krabica do zateplenia s vekom hlbka 120-300mm</t>
  </si>
  <si>
    <t>258866130</t>
  </si>
  <si>
    <t>722221245.S</t>
  </si>
  <si>
    <t>Montáž tlakového redukčného závitového ventilu s manometrom G 2</t>
  </si>
  <si>
    <t>1744408757</t>
  </si>
  <si>
    <t>460</t>
  </si>
  <si>
    <t>551110018500.S</t>
  </si>
  <si>
    <t>Tlakový redukčný ventil, 6/4" MM, so šróbením a manometrom, 1 až 6 bar, mosadz, plast</t>
  </si>
  <si>
    <t>128</t>
  </si>
  <si>
    <t>254073602</t>
  </si>
  <si>
    <t>287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</si>
  <si>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</si>
  <si>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</si>
  <si>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</si>
  <si>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</si>
  <si>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</si>
  <si>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</si>
  <si>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</si>
  <si>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</si>
  <si>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</si>
  <si>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</si>
  <si>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722220111</t>
  </si>
  <si>
    <t>Montáž armatúry závitovej s jedným závitom, nástenka pre výtokový ventil G 1/2</t>
  </si>
  <si>
    <t>54</t>
  </si>
  <si>
    <t>197730011100</t>
  </si>
  <si>
    <t>Nástenné koleno s vnútorným závitom RX 20-Rp1/2 krátke, materiál: mosadz</t>
  </si>
  <si>
    <t>-2006562106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</si>
  <si>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</si>
  <si>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</si>
  <si>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</si>
  <si>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</si>
  <si>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</si>
  <si>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</si>
  <si>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509</t>
  </si>
  <si>
    <t>722290821.S</t>
  </si>
  <si>
    <t>Vnútrostav. premiestnenie vybúraných hmôt vnútorný vodovod vodorovne do 100 m z budov vys. do 6 m</t>
  </si>
  <si>
    <t>8690020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</si>
  <si>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</si>
  <si>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</si>
  <si>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</si>
  <si>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</si>
  <si>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</si>
  <si>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</si>
  <si>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</si>
  <si>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</si>
  <si>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724</t>
  </si>
  <si>
    <t>Zdravotechnika - strojné vybavenie</t>
  </si>
  <si>
    <t>481</t>
  </si>
  <si>
    <t>724400100.S</t>
  </si>
  <si>
    <t>Montáž a zapojenie malej čerpacej stanice</t>
  </si>
  <si>
    <t>505850248</t>
  </si>
  <si>
    <t>482</t>
  </si>
  <si>
    <t>97936156</t>
  </si>
  <si>
    <t>Prečerpávacie zariadenie kondenzátu</t>
  </si>
  <si>
    <t>-1404139268</t>
  </si>
  <si>
    <t>Zdravotechnika - zariaď. predmety</t>
  </si>
  <si>
    <t>502</t>
  </si>
  <si>
    <t>725110811.S</t>
  </si>
  <si>
    <t>Demontáž záchoda splachovacieho s nádržou alebo s tlakovým splachovačom,  -0,01933t</t>
  </si>
  <si>
    <t>-171640288</t>
  </si>
  <si>
    <t>510</t>
  </si>
  <si>
    <t>725122813.S</t>
  </si>
  <si>
    <t>Demontáž pisoára s nádržkou a 1 záchodom,  -0,01720t</t>
  </si>
  <si>
    <t>546085101</t>
  </si>
  <si>
    <t>511</t>
  </si>
  <si>
    <t>725122911.S</t>
  </si>
  <si>
    <t>Príplatok za každý ďalší záchod -0,01400t</t>
  </si>
  <si>
    <t>-1980215715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</si>
  <si>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</si>
  <si>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</si>
  <si>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</si>
  <si>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</si>
  <si>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</si>
  <si>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</si>
  <si>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</si>
  <si>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</si>
  <si>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495</t>
  </si>
  <si>
    <t>725137135.S</t>
  </si>
  <si>
    <t>Montáž pisoárového žlabu z nerezu so splachovacou hlavicou a zápachovou uzávierkou dĺžky 1200 mm</t>
  </si>
  <si>
    <t>951279898</t>
  </si>
  <si>
    <t>474</t>
  </si>
  <si>
    <t>725149715.S</t>
  </si>
  <si>
    <t>Montáž predstenového systému záchodov do ľahkých stien s kovovou konštrukciou</t>
  </si>
  <si>
    <t>-803438993</t>
  </si>
  <si>
    <t>475</t>
  </si>
  <si>
    <t>552370000100.S</t>
  </si>
  <si>
    <t>Predstenový systém pre závesné WC so splachovacou podomietkovou nádržou do ľahkých montovaných konštrukcií</t>
  </si>
  <si>
    <t>251284083</t>
  </si>
  <si>
    <t>480</t>
  </si>
  <si>
    <t>111.813.00.1</t>
  </si>
  <si>
    <t>Ovládacie tlačidlo Geberit Twinline30, pre dvojité splachovanie (biele s prúžkami: lesklý chróm )</t>
  </si>
  <si>
    <t>-1243000308</t>
  </si>
  <si>
    <t>476</t>
  </si>
  <si>
    <t>725149720.S</t>
  </si>
  <si>
    <t>Montáž záchodu do predstenového systému</t>
  </si>
  <si>
    <t>586239603</t>
  </si>
  <si>
    <t>477</t>
  </si>
  <si>
    <t>642360000500.S</t>
  </si>
  <si>
    <t>Misa záchodová keramická závesná so splachovacím okruhom</t>
  </si>
  <si>
    <t>-1353374536</t>
  </si>
  <si>
    <t>503</t>
  </si>
  <si>
    <t>725210821.S</t>
  </si>
  <si>
    <t>Demontáž umývadiel alebo umývadielok bez výtokovej armatúry,  -0,01946t</t>
  </si>
  <si>
    <t>630216893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</si>
  <si>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</si>
  <si>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</si>
  <si>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</si>
  <si>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</si>
  <si>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</si>
  <si>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</si>
  <si>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504</t>
  </si>
  <si>
    <t>725240811.S</t>
  </si>
  <si>
    <t>Demontáž sprchovej kabíny a misy bez výtokových armatúr kabín,  -0,08800t</t>
  </si>
  <si>
    <t>-869175563</t>
  </si>
  <si>
    <t>725241112</t>
  </si>
  <si>
    <t>Montáž - vanička sprchová akrylátová štvorcová 900x900 mm</t>
  </si>
  <si>
    <t>326</t>
  </si>
  <si>
    <t>554230000500.S</t>
  </si>
  <si>
    <t>Sprchovacia vanička akrylátová obdĺžniková s nožičkami rozmer 1000x900 mm alebo ekvivalent</t>
  </si>
  <si>
    <t>-1548323793</t>
  </si>
  <si>
    <t>514</t>
  </si>
  <si>
    <t>725245122.S</t>
  </si>
  <si>
    <t>Montáž sprchovej zásteny dvojkrídlovej do výšky 2000 mm a šírky 900 mm</t>
  </si>
  <si>
    <t>240253595</t>
  </si>
  <si>
    <t>515</t>
  </si>
  <si>
    <t>552260001605.S</t>
  </si>
  <si>
    <t>Sprchové dvierka 900 rozmer 880-940cm alebo ekvivalent</t>
  </si>
  <si>
    <t>-1391267569</t>
  </si>
  <si>
    <t>478</t>
  </si>
  <si>
    <t>725291112.S</t>
  </si>
  <si>
    <t>Montáž záchodového sedadla s poklopom</t>
  </si>
  <si>
    <t>1454720600</t>
  </si>
  <si>
    <t>479</t>
  </si>
  <si>
    <t>554330000300.S</t>
  </si>
  <si>
    <t>Záchodové sedadlo plastové s poklopom</t>
  </si>
  <si>
    <t>2038151653</t>
  </si>
  <si>
    <t>505</t>
  </si>
  <si>
    <t>725310823.S</t>
  </si>
  <si>
    <t>Demontáž drezu jednodielneho bez výtokovej armatúry vstavanej v kuchynskej zostave,  -0,00920t</t>
  </si>
  <si>
    <t>-1016322137</t>
  </si>
  <si>
    <t>725330840.S</t>
  </si>
  <si>
    <t>Demontáž výlevky bez výtokovej armatúry, bez nádrže a splachovacieho potrubia,oceľovej alebo liatinovej,  -0,01880t</t>
  </si>
  <si>
    <t>-1362375629</t>
  </si>
  <si>
    <t>725333360</t>
  </si>
  <si>
    <t>Montáž výlevky keramickej voľne stojacej bez výtokovej armatúry</t>
  </si>
  <si>
    <t>-2112902150</t>
  </si>
  <si>
    <t>642710000200</t>
  </si>
  <si>
    <t>Výlevka stojatá keramická, rozmer 425x500x450 mm, plastová mreža</t>
  </si>
  <si>
    <t>-627307628</t>
  </si>
  <si>
    <t>507</t>
  </si>
  <si>
    <t>725530823.S</t>
  </si>
  <si>
    <t>Demontáž elektrického zásobníkového ohrievača vody tlakového od 50 l do 200 l,  -0,15500t</t>
  </si>
  <si>
    <t>-626554955</t>
  </si>
  <si>
    <t>312</t>
  </si>
  <si>
    <t>725590811</t>
  </si>
  <si>
    <t>Vnútrostav. premiestnenie vybúr. hmôt zariaď. predmetov vodorovne do 100 m z budov s výš. do 6 m</t>
  </si>
  <si>
    <t>249513289</t>
  </si>
  <si>
    <t>499</t>
  </si>
  <si>
    <t>725820810.S</t>
  </si>
  <si>
    <t>Demontáž batérie drezovej, umývadlovej nástennej,  -0,0026t</t>
  </si>
  <si>
    <t>-373432466</t>
  </si>
  <si>
    <t>66</t>
  </si>
  <si>
    <t>725829201</t>
  </si>
  <si>
    <t>Montáž batérie umývadlovej a drezovej nástennej pákovej, alebo klasickej</t>
  </si>
  <si>
    <t>132</t>
  </si>
  <si>
    <t>329</t>
  </si>
  <si>
    <t>551450003600</t>
  </si>
  <si>
    <t>Batéria umývadlová stojanková páková rozmer 166x116 mm, s click-clack odpadom, chróm</t>
  </si>
  <si>
    <t>-982209877</t>
  </si>
  <si>
    <t>199</t>
  </si>
  <si>
    <t>551450000200r</t>
  </si>
  <si>
    <t>Batéria nástenná pre výlevku, rozmer dxšxv 253x147x103 mm, jednopáková, chróm</t>
  </si>
  <si>
    <t>2072756383</t>
  </si>
  <si>
    <t>725849201</t>
  </si>
  <si>
    <t>Montáž batérie sprchovej nástennej pákovej, klasickej</t>
  </si>
  <si>
    <t>551450003000.S</t>
  </si>
  <si>
    <t>Batéria sprchová podomietková páková</t>
  </si>
  <si>
    <t>1983090850</t>
  </si>
  <si>
    <t>725849205</t>
  </si>
  <si>
    <t>Montáž batérie sprchovej nástennej, držiak sprchy s nastaviteľnou výškou sprchy</t>
  </si>
  <si>
    <t>146</t>
  </si>
  <si>
    <t>5513006810</t>
  </si>
  <si>
    <t>Sprchová sada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</si>
  <si>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</si>
  <si>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</si>
  <si>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</si>
  <si>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</si>
  <si>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</si>
  <si>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</si>
  <si>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</si>
  <si>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</si>
  <si>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122</t>
  </si>
  <si>
    <t>725869340</t>
  </si>
  <si>
    <t>Montáž zápachovej uzávierky pre zariaďovacie predmety, sprchovej do D 50</t>
  </si>
  <si>
    <t>1881225744</t>
  </si>
  <si>
    <t>123</t>
  </si>
  <si>
    <t>551620002800</t>
  </si>
  <si>
    <t>Odtok sprchovej vaničky s otvorom pre ventil d 52 mm, pripájacie koleno d 50 mm s guľovým kĺbom, plast</t>
  </si>
  <si>
    <t>864939203</t>
  </si>
  <si>
    <t>382</t>
  </si>
  <si>
    <t>725869370.S</t>
  </si>
  <si>
    <t>Montáž zápachovej uzávierky pre zariaďovacie predmety, pisoárovej do D 40</t>
  </si>
  <si>
    <t>986013298</t>
  </si>
  <si>
    <t>551620010800.S</t>
  </si>
  <si>
    <t>Zápachová uzávierka - sifón pre pisoáre DN 40</t>
  </si>
  <si>
    <t>1234145292</t>
  </si>
  <si>
    <t>85</t>
  </si>
  <si>
    <t>172</t>
  </si>
  <si>
    <t>230180068</t>
  </si>
  <si>
    <t>Montáž rúrových dielov</t>
  </si>
  <si>
    <t>-1833664179</t>
  </si>
  <si>
    <t>458</t>
  </si>
  <si>
    <t>230203594</t>
  </si>
  <si>
    <t>Montáž USTN prechodka PE/oceľ s vonk. závitom PE100 SDR11 D50/1 1/2"</t>
  </si>
  <si>
    <t>2076652808</t>
  </si>
  <si>
    <t>459</t>
  </si>
  <si>
    <t>286220027400</t>
  </si>
  <si>
    <t>Prechodka USTN PE/oceľ s vonkajším závitom PE 100 SDR 11 D 50/1 1/2", FRIALEN</t>
  </si>
  <si>
    <t>-379042880</t>
  </si>
  <si>
    <t>99</t>
  </si>
  <si>
    <t>HZS000111r</t>
  </si>
  <si>
    <t>Stavebno montážne práce menej náročne, pomocné alebo manupulačné (Tr 1) v rozsahu viac ako 8 hodín</t>
  </si>
  <si>
    <t>218</t>
  </si>
  <si>
    <t>-775204760</t>
  </si>
  <si>
    <t>3 - VZT</t>
  </si>
  <si>
    <t>713 - Izolácie tepelné</t>
  </si>
  <si>
    <t xml:space="preserve">    769 - Montáže vzduchotechnických zariad.</t>
  </si>
  <si>
    <t xml:space="preserve">    36-M - Montáž prev.,mer. a regul.zariadení</t>
  </si>
  <si>
    <t>941955002.S</t>
  </si>
  <si>
    <t>Lešenie ľahké pracovné pomocné s výškou lešeňovej podlahy nad 1,20 do 1,90 m</t>
  </si>
  <si>
    <t>-1125268310</t>
  </si>
  <si>
    <t>330</t>
  </si>
  <si>
    <t>941944831.S</t>
  </si>
  <si>
    <t>Demontáž lešenia ľahkého pracovného radového bez podláh šírky od 0,80 do 1,00 m, výšky do 10 m</t>
  </si>
  <si>
    <t>1854347047</t>
  </si>
  <si>
    <t>276</t>
  </si>
  <si>
    <t>943955032.S</t>
  </si>
  <si>
    <t>Montáž lešeňovej podlahy bez priečnikov výšky nad 10 do 20 m</t>
  </si>
  <si>
    <t>-292418048</t>
  </si>
  <si>
    <t>971036010</t>
  </si>
  <si>
    <t>Jadrové vrty diamantovými korunkami do D 110 mm do stien - murivo tehlové -0,00015t</t>
  </si>
  <si>
    <t>-1799466558</t>
  </si>
  <si>
    <t>971036016</t>
  </si>
  <si>
    <t>Jadrové vrty diamantovými korunkami do D 170 mm do stien - murivo tehlové -0,00036t</t>
  </si>
  <si>
    <t>-237484524</t>
  </si>
  <si>
    <t>375</t>
  </si>
  <si>
    <t>971036019</t>
  </si>
  <si>
    <t>Jadrové vrty diamantovými korunkami do D 225 mm do stien - murivo tehlové -0,00064t</t>
  </si>
  <si>
    <t>389258558</t>
  </si>
  <si>
    <t>328</t>
  </si>
  <si>
    <t>713483010</t>
  </si>
  <si>
    <t>Montáž technickej izolácie samolepiacej rohože hr. 25 mm na potrubia s rovnou plochou</t>
  </si>
  <si>
    <t>1018969238</t>
  </si>
  <si>
    <t>272</t>
  </si>
  <si>
    <t>283320004600</t>
  </si>
  <si>
    <t>Izolačný pás kaučukový hr. 25 mm, š. 1 m</t>
  </si>
  <si>
    <t>-1899638171</t>
  </si>
  <si>
    <t>Montáže vzduchotechnických zariad.</t>
  </si>
  <si>
    <t>354</t>
  </si>
  <si>
    <t>769021000</t>
  </si>
  <si>
    <t>Montáž spiro potrubia do DN 100</t>
  </si>
  <si>
    <t>1845595884</t>
  </si>
  <si>
    <t>355</t>
  </si>
  <si>
    <t>429810000200</t>
  </si>
  <si>
    <t>Potrubie kruhové spiro DN 100, dĺžka 1000 mm, TZB GLOBAL  alebo ekvivalent</t>
  </si>
  <si>
    <t>-1986919288</t>
  </si>
  <si>
    <t>769021006</t>
  </si>
  <si>
    <t>Montáž spiro potrubia DN 160-180</t>
  </si>
  <si>
    <t>-2140229214</t>
  </si>
  <si>
    <t>353</t>
  </si>
  <si>
    <t>429810000500</t>
  </si>
  <si>
    <t>Potrubie kruhové spiro DN 160, dĺžka 1000 mm, TZB GLOBAL alebo ekvivalent</t>
  </si>
  <si>
    <t>-226479438</t>
  </si>
  <si>
    <t>769021009</t>
  </si>
  <si>
    <t>Montáž spiro potrubia DN 200-225</t>
  </si>
  <si>
    <t>1201847297</t>
  </si>
  <si>
    <t>219</t>
  </si>
  <si>
    <t>429810000700</t>
  </si>
  <si>
    <t>Potrubie kruhové spiro DN 200, dĺžka 1000 mm, TZB GLOBAL alebo ekvivalent</t>
  </si>
  <si>
    <t>148310951</t>
  </si>
  <si>
    <t>769021012</t>
  </si>
  <si>
    <t>Montáž spiro potrubia DN 250-280</t>
  </si>
  <si>
    <t>-1171044788</t>
  </si>
  <si>
    <t>429810000900</t>
  </si>
  <si>
    <t>Potrubie kruhové spiro DN 250, dĺžka 1000 mm, TZB GLOBAL alebo ekvivalent</t>
  </si>
  <si>
    <t>-2125857546</t>
  </si>
  <si>
    <t>769021015</t>
  </si>
  <si>
    <t>Montáž spiro potrubia DN 315-355</t>
  </si>
  <si>
    <t>817406101</t>
  </si>
  <si>
    <t>429810001100</t>
  </si>
  <si>
    <t>Potrubie kruhové spiro DN 315, dĺžka 1000 mm, TZB GLOBAL alebo ekvivalent</t>
  </si>
  <si>
    <t>-475026653</t>
  </si>
  <si>
    <t>769021036</t>
  </si>
  <si>
    <t>Montáž štvorhranného potrubia tesnosti I dĺžky 1000 mm do obvodu 1000 mm</t>
  </si>
  <si>
    <t>-22082988</t>
  </si>
  <si>
    <t>429820000100</t>
  </si>
  <si>
    <t>Potrubie štvorhranné, rovné dĺ. 1000 mm, rozmer do obvodu 1000 mm, TZB GLOBAL alebo ekvivalent</t>
  </si>
  <si>
    <t>-1003882649</t>
  </si>
  <si>
    <t>769021112</t>
  </si>
  <si>
    <t>Montáž ohybnej Al hadice priemeru 100-130 mm</t>
  </si>
  <si>
    <t>1760858264</t>
  </si>
  <si>
    <t>429840013500</t>
  </si>
  <si>
    <t>Hadica ohybná nerezová, METALFLEX 100 flexo, ELEKTRODESIGN</t>
  </si>
  <si>
    <t>1478323782</t>
  </si>
  <si>
    <t>331</t>
  </si>
  <si>
    <t>769021115</t>
  </si>
  <si>
    <t>Montáž ohybnej Al hadice priemeru 150-180 mm</t>
  </si>
  <si>
    <t>829075102</t>
  </si>
  <si>
    <t>350</t>
  </si>
  <si>
    <t>429840013800</t>
  </si>
  <si>
    <t>Hadica ohybná nerezová, METALFLEX 160 flexo, ELEKTRODESIGN</t>
  </si>
  <si>
    <t>569281854</t>
  </si>
  <si>
    <t>769021250</t>
  </si>
  <si>
    <t>Montáž tvarovky do štvorhranného potrubia do obvodu 1000 mm</t>
  </si>
  <si>
    <t>-2046693223</t>
  </si>
  <si>
    <t>429850026300</t>
  </si>
  <si>
    <t>Tvarovka pre štvorhranné potrubie 1000, TZB GLOBAL alebo ekvivalent</t>
  </si>
  <si>
    <t>990558757</t>
  </si>
  <si>
    <t>769021277</t>
  </si>
  <si>
    <t>Montáž kolena 30° na spiro potrubie DN 160-250</t>
  </si>
  <si>
    <t>-1182277914</t>
  </si>
  <si>
    <t>362</t>
  </si>
  <si>
    <t>429850001000</t>
  </si>
  <si>
    <t>Koleno KS 30˚ DN 250 pre kruhové spiro potrubie, TZB GLOBAL</t>
  </si>
  <si>
    <t>1728426118</t>
  </si>
  <si>
    <t>359</t>
  </si>
  <si>
    <t>769021292</t>
  </si>
  <si>
    <t>Montáž kolena 45° na spiro potrubie DN 160-250</t>
  </si>
  <si>
    <t>-1944791064</t>
  </si>
  <si>
    <t>360</t>
  </si>
  <si>
    <t>429850003500</t>
  </si>
  <si>
    <t>Koleno KS 45˚ DN 250 pre kruhové spiro potrubie, TZB GLOBAL alebo ekvivalent</t>
  </si>
  <si>
    <t>94712173</t>
  </si>
  <si>
    <t>356</t>
  </si>
  <si>
    <t>769021322</t>
  </si>
  <si>
    <t>Montáž kolena 90° na spiro potrubie DN 160-250</t>
  </si>
  <si>
    <t>62642475</t>
  </si>
  <si>
    <t>357</t>
  </si>
  <si>
    <t>429850008300</t>
  </si>
  <si>
    <t>Koleno KS 90˚ DN 200 pre kruhové spiro potrubie, TZB GLOBAL alebo ekvivalent</t>
  </si>
  <si>
    <t>849548577</t>
  </si>
  <si>
    <t>358</t>
  </si>
  <si>
    <t>429850008500</t>
  </si>
  <si>
    <t>Koleno KS 90˚ DN 250 pre kruhové spiro potrubie, TZB GLOBAL alebo ekvivalent</t>
  </si>
  <si>
    <t>969565455</t>
  </si>
  <si>
    <t>363</t>
  </si>
  <si>
    <t>769021325</t>
  </si>
  <si>
    <t>Montáž kolena 90° na spiro potrubie DN 280-450</t>
  </si>
  <si>
    <t>1121542319</t>
  </si>
  <si>
    <t>364</t>
  </si>
  <si>
    <t>429850008700</t>
  </si>
  <si>
    <t>Koleno KS 90˚ DN 315 pre kruhové spiro potrubie, TZB GLOBAL alebo ekvivalent</t>
  </si>
  <si>
    <t>-1154162574</t>
  </si>
  <si>
    <t>77</t>
  </si>
  <si>
    <t>769021370</t>
  </si>
  <si>
    <t>Montáž nadstavca kruhového na hranaté potrubie DN 280-450</t>
  </si>
  <si>
    <t>969879868</t>
  </si>
  <si>
    <t>78</t>
  </si>
  <si>
    <t>429850028200</t>
  </si>
  <si>
    <t>Nadstavec kruhový DN 315 pre štvorhranné potrubie, TZB GLOBAL alebo ekvivalent</t>
  </si>
  <si>
    <t>-845128043</t>
  </si>
  <si>
    <t>371</t>
  </si>
  <si>
    <t>769021379</t>
  </si>
  <si>
    <t>Montáž prechodu symetrického na spiro potrubie DN 80-140</t>
  </si>
  <si>
    <t>-1250813899</t>
  </si>
  <si>
    <t>372</t>
  </si>
  <si>
    <t>429850017700</t>
  </si>
  <si>
    <t>Prechod symetrický DN 100 pre kruhové spiro potrubie, TZB GLOBAL</t>
  </si>
  <si>
    <t>1478374013</t>
  </si>
  <si>
    <t>368</t>
  </si>
  <si>
    <t>769021382</t>
  </si>
  <si>
    <t>Montáž prechodu symetrického na spiro potrubie DN 150-200</t>
  </si>
  <si>
    <t>-879453198</t>
  </si>
  <si>
    <t>429850018100</t>
  </si>
  <si>
    <t>Prechod symetrický DN 160 pre kruhové spiro potrubie, TZB GLOBAL</t>
  </si>
  <si>
    <t>-1872897833</t>
  </si>
  <si>
    <t>429850018300</t>
  </si>
  <si>
    <t>Prechod symetrický DN 200 pre kruhové spiro potrubie, TZB GLOBAL</t>
  </si>
  <si>
    <t>1280969828</t>
  </si>
  <si>
    <t>365</t>
  </si>
  <si>
    <t>769021385</t>
  </si>
  <si>
    <t>Montáž prechodu symetrického na spiro potrubie DN 225-315</t>
  </si>
  <si>
    <t>-753356208</t>
  </si>
  <si>
    <t>429850018500</t>
  </si>
  <si>
    <t>Prechod symetrický DN 250 pre kruhové spiro potrubie, TZB GLOBAL alebo ekvivalent</t>
  </si>
  <si>
    <t>-1779217025</t>
  </si>
  <si>
    <t>429850018700</t>
  </si>
  <si>
    <t>Prechod symetrický DN 315 pre kruhové spiro potrubie, TZB GLOBAL alebo ekvivalent</t>
  </si>
  <si>
    <t>-608355311</t>
  </si>
  <si>
    <t>769021397</t>
  </si>
  <si>
    <t>Montáž sedlového kusu na spiro potrubie DN 80-150</t>
  </si>
  <si>
    <t>700282047</t>
  </si>
  <si>
    <t>429850010500</t>
  </si>
  <si>
    <t>Sedlový kus DN 100 pre kruhové spiro potrubie, TZB GLOBAL alebo ekvivalent</t>
  </si>
  <si>
    <t>-465422062</t>
  </si>
  <si>
    <t>769021397.1</t>
  </si>
  <si>
    <t>Montáž sedlového kusu na spiro potrubie DN 160</t>
  </si>
  <si>
    <t>1917342306</t>
  </si>
  <si>
    <t>429850010500.1</t>
  </si>
  <si>
    <t>Sedlový kus DN 160 pre kruhové spiro potrubie, TZB GLOBAL alebo ekvivalent</t>
  </si>
  <si>
    <t>-1711314528</t>
  </si>
  <si>
    <t>769021400</t>
  </si>
  <si>
    <t>Montáž T-kusu na spiro potrubie DN 160-250</t>
  </si>
  <si>
    <t>1776076918</t>
  </si>
  <si>
    <t>429850010800</t>
  </si>
  <si>
    <t>T-kus DN 200 pre kruhové spiro potrubie, TZB GLOBAL alebo ekvivalent</t>
  </si>
  <si>
    <t>1360677182</t>
  </si>
  <si>
    <t>429850011000</t>
  </si>
  <si>
    <t>T-kus DN 250 pre kruhové spiro potrubie, TZB GLOBAL alebo ekvivalent</t>
  </si>
  <si>
    <t>-1109421638</t>
  </si>
  <si>
    <t>311</t>
  </si>
  <si>
    <t>769025069</t>
  </si>
  <si>
    <t>Montáž tlmiča hluku pre kruhové potrubie priemeru 315-355 mm</t>
  </si>
  <si>
    <t>306700474</t>
  </si>
  <si>
    <t>340</t>
  </si>
  <si>
    <t>429760009200</t>
  </si>
  <si>
    <t>Tlmič hluku pre kruhové potrubie MAA 315/600 ED, ELEKTRODESIGN alebo ekvivalent</t>
  </si>
  <si>
    <t>-743151252</t>
  </si>
  <si>
    <t>429760009200.1</t>
  </si>
  <si>
    <t>Tlmič hluku pre kruhové potrubie SLU 315/300, alebo ekvivalent</t>
  </si>
  <si>
    <t>-296313362</t>
  </si>
  <si>
    <t>347</t>
  </si>
  <si>
    <t>769036000</t>
  </si>
  <si>
    <t>Montáž protidažďovej žalúzie do prierezu 0.100 m2</t>
  </si>
  <si>
    <t>-621265363</t>
  </si>
  <si>
    <t>349</t>
  </si>
  <si>
    <t>429720045800</t>
  </si>
  <si>
    <t>Žalúzia protidažďová hliniková s rámom a sitom, rozmery šxv 315x280 mm</t>
  </si>
  <si>
    <t>332809819</t>
  </si>
  <si>
    <t>342</t>
  </si>
  <si>
    <t>769037024</t>
  </si>
  <si>
    <t>Montáž tanierového ventilu kovového priemeru 100 mm</t>
  </si>
  <si>
    <t>18187778</t>
  </si>
  <si>
    <t>343</t>
  </si>
  <si>
    <t>SP476100015</t>
  </si>
  <si>
    <t>D100 plast univers. talíř. ventil</t>
  </si>
  <si>
    <t>573187678</t>
  </si>
  <si>
    <t>344</t>
  </si>
  <si>
    <t>769037033</t>
  </si>
  <si>
    <t>Montáž tanierového ventilu kovového priemeru 160 mm</t>
  </si>
  <si>
    <t>886565824</t>
  </si>
  <si>
    <t>346</t>
  </si>
  <si>
    <t>SP476100030</t>
  </si>
  <si>
    <t>D160 plast univers. talier. ventil</t>
  </si>
  <si>
    <t>929179024</t>
  </si>
  <si>
    <t>337</t>
  </si>
  <si>
    <t>769043039</t>
  </si>
  <si>
    <t>Montáž elektrického ohrievača pre kruhové potrubie 250-315 mm</t>
  </si>
  <si>
    <t>1352412979</t>
  </si>
  <si>
    <t>339</t>
  </si>
  <si>
    <t>429420011200</t>
  </si>
  <si>
    <t>Ohrievač elektrický pre kruhové potrubie 250/ 2,0 R2 s reguláciou výkonu</t>
  </si>
  <si>
    <t>-775294536</t>
  </si>
  <si>
    <t>769052036</t>
  </si>
  <si>
    <t>Montáž rekuperačnej jednotky na podlahu prietok</t>
  </si>
  <si>
    <t>-1282137403</t>
  </si>
  <si>
    <t>178</t>
  </si>
  <si>
    <t>429530018900.3</t>
  </si>
  <si>
    <t>Duplex 1100 MultiEco-N+príslušenstvo+5r záruka, prevedenie na podlahu alebo ekvivalent</t>
  </si>
  <si>
    <t>279326863</t>
  </si>
  <si>
    <t>769071289</t>
  </si>
  <si>
    <t>Zhotovenie závesu pre kruhové a štvorhranné vzduchot. potrubia</t>
  </si>
  <si>
    <t>89</t>
  </si>
  <si>
    <t>769071289r</t>
  </si>
  <si>
    <t>Dalšie tvarovky, potrubia...( % z ceny )</t>
  </si>
  <si>
    <t>1718276807</t>
  </si>
  <si>
    <t>998769203</t>
  </si>
  <si>
    <t>Presun hmôt pre montáž vzduchotechnických zariadení v stavbe (objekte) výšky nad 7 do 24 m</t>
  </si>
  <si>
    <t>2128241253</t>
  </si>
  <si>
    <t>HZS000111</t>
  </si>
  <si>
    <t>Stavebno montážne práce menej náročne, pomocné alebo manupulačné (Tr. 1) v rozsahu viac ako 8 hodín</t>
  </si>
  <si>
    <t>263</t>
  </si>
  <si>
    <t>-1258275375</t>
  </si>
  <si>
    <t>HZS000114.S</t>
  </si>
  <si>
    <t>Stavebno montážne práce najnáročnejšie na odbornosť - prehliadky pracoviska a revízie (Tr. 4) v rozsahu viac ako 8 hodín</t>
  </si>
  <si>
    <t>49222241</t>
  </si>
  <si>
    <t>HZS-0051</t>
  </si>
  <si>
    <t xml:space="preserve">Zaregulovanie VZT + kompletácia, revízna správa, zaškolenie obsluhy   </t>
  </si>
  <si>
    <t>HZS-0061</t>
  </si>
  <si>
    <t>Odborná montáž zariadení a rozvodov, vrátane zaregulovania</t>
  </si>
  <si>
    <t>Montáž prev.,mer. a regul.zariadení</t>
  </si>
  <si>
    <t>280</t>
  </si>
  <si>
    <t>HZS000211</t>
  </si>
  <si>
    <t>Vertikálny zdvih zariadení</t>
  </si>
  <si>
    <t>kpl</t>
  </si>
  <si>
    <t>-525408305</t>
  </si>
  <si>
    <t>83</t>
  </si>
  <si>
    <t>Elektroinštalácia</t>
  </si>
  <si>
    <t>-2026411506</t>
  </si>
  <si>
    <t>Montážny, kotviaci a spojovací materiál</t>
  </si>
  <si>
    <t>-1544047851</t>
  </si>
  <si>
    <t>HZS000214</t>
  </si>
  <si>
    <t>OP a OS elektrického zariadenia v zmysle STN 33 1500:1990~2008</t>
  </si>
  <si>
    <t>2010702853</t>
  </si>
  <si>
    <t>279</t>
  </si>
  <si>
    <t>HZS000215</t>
  </si>
  <si>
    <t>Funkčné skúšky zariadení, vrátane vyhotovenia protokolu o funkčných skúškach</t>
  </si>
  <si>
    <t>-406502482</t>
  </si>
  <si>
    <t>4 - Odberné plynové zariadenie</t>
  </si>
  <si>
    <t xml:space="preserve">    723 - Zdravotechnika - plynovod</t>
  </si>
  <si>
    <t xml:space="preserve">    783 - Dokončovacie práce - nátery</t>
  </si>
  <si>
    <t>M - M</t>
  </si>
  <si>
    <t xml:space="preserve">    23-M - Montáže potrubia </t>
  </si>
  <si>
    <t>OST - Ostatné</t>
  </si>
  <si>
    <t>971035807.S</t>
  </si>
  <si>
    <t>Vrty príklepovým vrtákom do D 42 mm do stien alebo smerom dole do tehál -0.00002t</t>
  </si>
  <si>
    <t>-813493239</t>
  </si>
  <si>
    <t>971036021.S</t>
  </si>
  <si>
    <t>Jadrové vrty diamantovými korunkami do D 300 mm do stien - murivo tehlové -0,00113t</t>
  </si>
  <si>
    <t>1622243767</t>
  </si>
  <si>
    <t>133</t>
  </si>
  <si>
    <t>-1800048560</t>
  </si>
  <si>
    <t>134</t>
  </si>
  <si>
    <t>-1617958857</t>
  </si>
  <si>
    <t>723</t>
  </si>
  <si>
    <t>Zdravotechnika - plynovod</t>
  </si>
  <si>
    <t>723120203</t>
  </si>
  <si>
    <t>Potrubie z oceľových rúrok závitových čiernych spájaných zvarovaním - akosť 11 353.0 DN 20</t>
  </si>
  <si>
    <t>357947189</t>
  </si>
  <si>
    <t>723120204.S</t>
  </si>
  <si>
    <t>Potrubie z oceľových rúrok závitových čiernych spájaných zvarovaním - akosť 11 353.0 DN 25</t>
  </si>
  <si>
    <t>-1165572039</t>
  </si>
  <si>
    <t>67</t>
  </si>
  <si>
    <t>723150365</t>
  </si>
  <si>
    <t>Potrubie z oceľových rúrok hladkých čiernych, chránička D 38/2,6</t>
  </si>
  <si>
    <t>648622418</t>
  </si>
  <si>
    <t>723190252</t>
  </si>
  <si>
    <t>Prípojka k strojom a zariadeniam vyvedenie a upevnenie plynov.výpustiek na potrubí DN 20</t>
  </si>
  <si>
    <t>-759501475</t>
  </si>
  <si>
    <t>723239102</t>
  </si>
  <si>
    <t>Montáž armatúry závitovej s dvoma závitmi, kohútik priamy,solenoidový ventil G 3/4</t>
  </si>
  <si>
    <t>-823842507</t>
  </si>
  <si>
    <t>5517400870</t>
  </si>
  <si>
    <t>Armatúry a príslušenstvo     guľový kohút 3/4" plyn</t>
  </si>
  <si>
    <t>-1338893839</t>
  </si>
  <si>
    <t>7731598</t>
  </si>
  <si>
    <t>plynový filter Rp 3/4</t>
  </si>
  <si>
    <t>870572508</t>
  </si>
  <si>
    <t>129</t>
  </si>
  <si>
    <t>998723201.S</t>
  </si>
  <si>
    <t>Presun hmôt pre vnútorný plynovod v objektoch výšky do 6 m</t>
  </si>
  <si>
    <t>811341093</t>
  </si>
  <si>
    <t>130</t>
  </si>
  <si>
    <t>998723294.S</t>
  </si>
  <si>
    <t>Plynovod, prípl.za presun nad vymedz. najväčšiu dopravnú vzdialenosť do 1000 m</t>
  </si>
  <si>
    <t>1059179601</t>
  </si>
  <si>
    <t>131</t>
  </si>
  <si>
    <t>998723299.S</t>
  </si>
  <si>
    <t>Plynovod, prípl.za presun za každých ďalších aj začatých 1000 m nad 1000 m</t>
  </si>
  <si>
    <t>474594322</t>
  </si>
  <si>
    <t>-1269946234</t>
  </si>
  <si>
    <t>Potrubie kruhové spiro DN 250, dĺžka 1000 mm</t>
  </si>
  <si>
    <t>-605280114</t>
  </si>
  <si>
    <t>-1071521211</t>
  </si>
  <si>
    <t>Koleno KS 90˚ DN 250 pre kruhové spiro potrubie</t>
  </si>
  <si>
    <t>-164208480</t>
  </si>
  <si>
    <t>-1265749386</t>
  </si>
  <si>
    <t>76878</t>
  </si>
  <si>
    <t>IGC 250, sacia mriežka s ochr. pletivom, d250</t>
  </si>
  <si>
    <t>413332055</t>
  </si>
  <si>
    <t>769036027</t>
  </si>
  <si>
    <t>Montáž protidažďovej žalúzie prierezu 0.504-0.600 m2</t>
  </si>
  <si>
    <t>-1392120579</t>
  </si>
  <si>
    <t>429720064700</t>
  </si>
  <si>
    <t>Žalúzia protidažďová hliniková s rámom 1000x595m</t>
  </si>
  <si>
    <t>1950869041</t>
  </si>
  <si>
    <t>998769201</t>
  </si>
  <si>
    <t>Presun hmôt pre montáž vzduchotechnických zariadení v stavbe (objekte) výšky do 7 m</t>
  </si>
  <si>
    <t>1471750167</t>
  </si>
  <si>
    <t>998769291</t>
  </si>
  <si>
    <t>Príplatok za zväčšený presun vzduchotechnických zariadení nad vymedzenú najväčšiu dopravnú vzdialenosť po stavenisku do 1 km</t>
  </si>
  <si>
    <t>115710519</t>
  </si>
  <si>
    <t>998769294</t>
  </si>
  <si>
    <t>Príplatok za zväčšený presun vzduchotechnických zariadení nad vymedzenú najväčšiu dopravnú vzdialenosť mimo staveniska k.ď. 1 km</t>
  </si>
  <si>
    <t>1046130454</t>
  </si>
  <si>
    <t>783</t>
  </si>
  <si>
    <t>Dokončovacie práce - nátery</t>
  </si>
  <si>
    <t>783424340</t>
  </si>
  <si>
    <t>Nátery kovového potrubia syntetické farby bielej do DN 50 mm dvojnásobné 1x email a základný náter</t>
  </si>
  <si>
    <t>-483794219</t>
  </si>
  <si>
    <t xml:space="preserve">Montáže potrubia </t>
  </si>
  <si>
    <t>230170001</t>
  </si>
  <si>
    <t>Príprava pre skúšku tesnosti DN do - 40</t>
  </si>
  <si>
    <t>úsek</t>
  </si>
  <si>
    <t>-554410523</t>
  </si>
  <si>
    <t>230170011</t>
  </si>
  <si>
    <t>Skúška tesnosti potrubia podľa STN 13 0020 DN do - 40</t>
  </si>
  <si>
    <t>-1581169045</t>
  </si>
  <si>
    <t>230230001</t>
  </si>
  <si>
    <t>Predbežná tlaková skúška vodou DN 50</t>
  </si>
  <si>
    <t>-1542792591</t>
  </si>
  <si>
    <t>230230016</t>
  </si>
  <si>
    <t>Hlavná tlaková skúška vzduchom 0,6 MPa - STN 38 6413 DN 50</t>
  </si>
  <si>
    <t>-1852296571</t>
  </si>
  <si>
    <t>-1715121863</t>
  </si>
  <si>
    <t>OST</t>
  </si>
  <si>
    <t>Ostatné</t>
  </si>
  <si>
    <t>37</t>
  </si>
  <si>
    <t>HZS-0010</t>
  </si>
  <si>
    <t xml:space="preserve">Revízie </t>
  </si>
  <si>
    <t>-722075741</t>
  </si>
  <si>
    <t>Príprava systému ku komplexnému vyskúšaniu</t>
  </si>
  <si>
    <t>1426022369</t>
  </si>
  <si>
    <t>39</t>
  </si>
  <si>
    <t>HZS-0080</t>
  </si>
  <si>
    <t>Tlaková skúška - plyn</t>
  </si>
  <si>
    <t>1130670867</t>
  </si>
  <si>
    <t>5 - IO 01 - Vodovodná prípojka</t>
  </si>
  <si>
    <t xml:space="preserve">    4 - Vodorovné konštrukcie</t>
  </si>
  <si>
    <t xml:space="preserve">    5 - Komunikácie</t>
  </si>
  <si>
    <t xml:space="preserve">    99 - Presun hmôt HSV</t>
  </si>
  <si>
    <t>132201101</t>
  </si>
  <si>
    <t>Výkop ryhy do šírky 600 mm v horn.3 do 100 m3</t>
  </si>
  <si>
    <t>1176626008</t>
  </si>
  <si>
    <t>132201109</t>
  </si>
  <si>
    <t>Hĺbenie rýh šírky do 600 mm zapažených i nezapažených s urovnaním dna. Príplatok k cene za lepivosť horniny 3</t>
  </si>
  <si>
    <t>-1837132158</t>
  </si>
  <si>
    <t>132211101.S</t>
  </si>
  <si>
    <t>Hĺbenie rýh šírky do 600 mm v  hornine tr.3 súdržných - ručným náradím</t>
  </si>
  <si>
    <t>1728050245</t>
  </si>
  <si>
    <t>68</t>
  </si>
  <si>
    <t>162501102.S</t>
  </si>
  <si>
    <t>Vodorovné premiestnenie výkopku po spevnenej ceste z horniny tr.1-4, do 100 m3 na vzdialenosť do 3000 m</t>
  </si>
  <si>
    <t>-1704617347</t>
  </si>
  <si>
    <t>69</t>
  </si>
  <si>
    <t>162501105.S</t>
  </si>
  <si>
    <t>Vodorovné premiestnenie výkopku po spevnenej ceste z horniny tr.1-4, do 100 m3, príplatok k cene za každých ďalšich a začatých 1000 m</t>
  </si>
  <si>
    <t>141533868</t>
  </si>
  <si>
    <t>167101101</t>
  </si>
  <si>
    <t>Nakladanie neuľahnutého výkopku z hornín tr.1-4 do 100 m3</t>
  </si>
  <si>
    <t>-1819946493</t>
  </si>
  <si>
    <t>171201201</t>
  </si>
  <si>
    <t>Uloženie sypaniny na skládky do 100 m3</t>
  </si>
  <si>
    <t>-1779376132</t>
  </si>
  <si>
    <t>174201101</t>
  </si>
  <si>
    <t>Zásyp sypaninou bez zhutnenia jám, šachiet, rýh, zárezov v týchto vykopávkach do 100 m3</t>
  </si>
  <si>
    <t>1587739863</t>
  </si>
  <si>
    <t>175101101</t>
  </si>
  <si>
    <t>Obsyp potrubia sypaninou z vhodných hornín 1 až 4 bez prehodenia sypaniny</t>
  </si>
  <si>
    <t>1925830415</t>
  </si>
  <si>
    <t>583310002900.S</t>
  </si>
  <si>
    <t>Štrkopiesok frakcia 0-16 mm</t>
  </si>
  <si>
    <t>1802149455</t>
  </si>
  <si>
    <t>451573111</t>
  </si>
  <si>
    <t>Lôžko pod potrubie, stoky a drobné objekty, v otvorenom výkope z piesku a štrkopiesku do 63 mm</t>
  </si>
  <si>
    <t>278403846</t>
  </si>
  <si>
    <t>Komunikácie</t>
  </si>
  <si>
    <t>82</t>
  </si>
  <si>
    <t>566902152.S</t>
  </si>
  <si>
    <t>Vyspravenie podkladu po prekopoch inžinierskych sietí plochy do 15 m2 asfaltovým betónom ACP, po zhutnení hr. 150 mm</t>
  </si>
  <si>
    <t>413154646</t>
  </si>
  <si>
    <t>572943112.S</t>
  </si>
  <si>
    <t>Vyspravenie krytu vozovky po prekopoch inžinierskych sietí do 15 m2 liatym asfaltom MA hr. nad 40 do 60 mm</t>
  </si>
  <si>
    <t>975282600</t>
  </si>
  <si>
    <t>75</t>
  </si>
  <si>
    <t>851379011</t>
  </si>
  <si>
    <t>Demontáž vodovodného potrubia</t>
  </si>
  <si>
    <t>-1278872242</t>
  </si>
  <si>
    <t>51</t>
  </si>
  <si>
    <t>871211116</t>
  </si>
  <si>
    <t>Montáž vodovodného potrubia z dvojvsrtvového PE 100 SDR11, SDR17 zváraných elektrotvarovkami D 50x4,6 mm</t>
  </si>
  <si>
    <t>-630110814</t>
  </si>
  <si>
    <t>52</t>
  </si>
  <si>
    <t>242794410</t>
  </si>
  <si>
    <t>53</t>
  </si>
  <si>
    <t>286530227300</t>
  </si>
  <si>
    <t>Elektrospojka PE 100, na vodu, plyn a kanalizáciu, SDR 11, D 50 mm, WAVIN</t>
  </si>
  <si>
    <t>-1616150771</t>
  </si>
  <si>
    <t>76</t>
  </si>
  <si>
    <t>891269111.1</t>
  </si>
  <si>
    <t>Demontáž navrtávacieho pásu s ventilom</t>
  </si>
  <si>
    <t>-22672644</t>
  </si>
  <si>
    <t>891269111</t>
  </si>
  <si>
    <t>Montáž navrtávacieho pásu s ventilom Jt 1 MPa na potr. z rúr liat., oceľ., plast., DN 100</t>
  </si>
  <si>
    <t>899795877</t>
  </si>
  <si>
    <t>3350.3</t>
  </si>
  <si>
    <t>Navrtávaci pás HACOM DN 100-6/4", voda a kanál</t>
  </si>
  <si>
    <t>1445067455</t>
  </si>
  <si>
    <t>892273111</t>
  </si>
  <si>
    <t>Preplach a dezinfekcia vodovodného potrubia DN od 80 do 125</t>
  </si>
  <si>
    <t>1110625980</t>
  </si>
  <si>
    <t>891161111.</t>
  </si>
  <si>
    <t>Montáž vodovodného posúvača v otvorenom výkope s osadením zemnej súpravy (bez poklopov) DN 25</t>
  </si>
  <si>
    <t>-1366414056</t>
  </si>
  <si>
    <t>422210018100</t>
  </si>
  <si>
    <t>Posúvač pre domové prípojky 6/4", z liatiny, PN 16 na vodu, HAWLE</t>
  </si>
  <si>
    <t>2136147490</t>
  </si>
  <si>
    <t>960134218</t>
  </si>
  <si>
    <t>Zemná súprava teleskopická RD=1.30-1.80 m DN 3/4"-2", voda a kanál</t>
  </si>
  <si>
    <t>18027069</t>
  </si>
  <si>
    <t>899401111</t>
  </si>
  <si>
    <t>Osadenie poklopu liatinového ventilového</t>
  </si>
  <si>
    <t>388726241</t>
  </si>
  <si>
    <t>87</t>
  </si>
  <si>
    <t>1750</t>
  </si>
  <si>
    <t>Poklop uličný "tuhý" pre posúvače, voda a kanál</t>
  </si>
  <si>
    <t>-2103803148</t>
  </si>
  <si>
    <t>892241111</t>
  </si>
  <si>
    <t>Ostatné práce na rúrovom vedení, tlakové skúšky vodovodného potrubia DN do 80</t>
  </si>
  <si>
    <t>1992097347</t>
  </si>
  <si>
    <t>899721121</t>
  </si>
  <si>
    <t>Signalizačný vodič na potrubí PVC DN do 150 mm</t>
  </si>
  <si>
    <t>-519644487</t>
  </si>
  <si>
    <t>55</t>
  </si>
  <si>
    <t>899721131</t>
  </si>
  <si>
    <t>Označenie vodovodného potrubia bielou výstražnou fóliou</t>
  </si>
  <si>
    <t>960547812</t>
  </si>
  <si>
    <t>81</t>
  </si>
  <si>
    <t>919735112.S</t>
  </si>
  <si>
    <t>Rezanie existujúceho asfaltového krytu alebo podkladu hĺbky nad 50 do 100 mm</t>
  </si>
  <si>
    <t>1729521380</t>
  </si>
  <si>
    <t>84</t>
  </si>
  <si>
    <t>919735122.S</t>
  </si>
  <si>
    <t>Rezanie existujúceho betónového krytu alebo podkladu hĺbky nad 50 do 100 mm</t>
  </si>
  <si>
    <t>447860631</t>
  </si>
  <si>
    <t>965042241.S</t>
  </si>
  <si>
    <t>Búranie podkladov pod dlažby, liatych dlažieb a mazanín,betón,liaty asfalt hr.nad 100 mm, plochy nad 4 m2 -2,20000t</t>
  </si>
  <si>
    <t>1135434661</t>
  </si>
  <si>
    <t>Presun hmôt HSV</t>
  </si>
  <si>
    <t>998276101</t>
  </si>
  <si>
    <t>Presun hmôt pre rúrové vedenie hĺbené z rúr z plast., hmôt alebo sklolamin. v otvorenom výkope</t>
  </si>
  <si>
    <t>446449094</t>
  </si>
  <si>
    <t>56</t>
  </si>
  <si>
    <t>722150205.S</t>
  </si>
  <si>
    <t>Potrubie z oceľových rúrok závitových asfalt. a jutovaných bezšvíkových bežných 11 353.0, 10 004.00 DN 40</t>
  </si>
  <si>
    <t>1214806706</t>
  </si>
  <si>
    <t>722170804.S</t>
  </si>
  <si>
    <t>Demontáž vodovdnej prípojky</t>
  </si>
  <si>
    <t>1991373116</t>
  </si>
  <si>
    <t>286680000100</t>
  </si>
  <si>
    <t>Tesniaca manžeta HL800/40-50, pre izolovanie prestupov potrubia DN 50, bitúmenová manžeta D 40-50 mm, guma/asfalt/PP/PVC</t>
  </si>
  <si>
    <t>-978636608</t>
  </si>
  <si>
    <t>722173060.S</t>
  </si>
  <si>
    <t>Montáž plasthliníkovej spojky pre vodu lisovaním D 50 mm</t>
  </si>
  <si>
    <t>174602628</t>
  </si>
  <si>
    <t>58</t>
  </si>
  <si>
    <t>286220040400.S</t>
  </si>
  <si>
    <t>Spojka pre plasthliníkové potrubie D 50 mm</t>
  </si>
  <si>
    <t>1266973074</t>
  </si>
  <si>
    <t>59</t>
  </si>
  <si>
    <t>722221030.S</t>
  </si>
  <si>
    <t>1702204230</t>
  </si>
  <si>
    <t>60</t>
  </si>
  <si>
    <t>551110005900.S</t>
  </si>
  <si>
    <t>Guľový uzáver pre vodu 6/4", niklovaná mosadz</t>
  </si>
  <si>
    <t>574547327</t>
  </si>
  <si>
    <t>61</t>
  </si>
  <si>
    <t>-898428026</t>
  </si>
  <si>
    <t>62</t>
  </si>
  <si>
    <t>Guľový uzáver vypúšťací s páčkou, 1/2" M, mosadz</t>
  </si>
  <si>
    <t>-1642803075</t>
  </si>
  <si>
    <t>63</t>
  </si>
  <si>
    <t>722221285.S</t>
  </si>
  <si>
    <t>-641250921</t>
  </si>
  <si>
    <t>551110016800.S</t>
  </si>
  <si>
    <t>Spätný ventil kontrolovateľný, 6/4" FF, PN 16, mosadz, disk plast</t>
  </si>
  <si>
    <t>1482059735</t>
  </si>
  <si>
    <t>722221380.S</t>
  </si>
  <si>
    <t>Montáž vodovodného filtra závitového G 6/4</t>
  </si>
  <si>
    <t>1299695830</t>
  </si>
  <si>
    <t>422010003300.S</t>
  </si>
  <si>
    <t>Filter závitový na vodu 6/4", FF, PN 20, mosadz</t>
  </si>
  <si>
    <t>-1829707557</t>
  </si>
  <si>
    <t>722260902.S1</t>
  </si>
  <si>
    <t>Demontáž vodomernej zostavy</t>
  </si>
  <si>
    <t>1699677494</t>
  </si>
  <si>
    <t>65</t>
  </si>
  <si>
    <t>722263417.S</t>
  </si>
  <si>
    <t>Montáž vodomeru závitového jednovtokového suchobežného G 5/4</t>
  </si>
  <si>
    <t>2040913877</t>
  </si>
  <si>
    <t>97777</t>
  </si>
  <si>
    <t>Vodomer domový DN32,st.vod</t>
  </si>
  <si>
    <t>1167498604</t>
  </si>
  <si>
    <t>35</t>
  </si>
  <si>
    <t>Stavebno montážne práce náročnejšie, ucelené, obtiažne, rutinné (Tr. 2) v rozsahu viac ako 4 a menej ako 8 hodín</t>
  </si>
  <si>
    <t>-206130292</t>
  </si>
  <si>
    <t>Dopravné značenie</t>
  </si>
  <si>
    <t>265674780</t>
  </si>
  <si>
    <t>6 - IO 02.1 Kanalizačná prípojka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</si>
  <si>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</si>
  <si>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</si>
  <si>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</si>
  <si>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</si>
  <si>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162201101.S</t>
  </si>
  <si>
    <t>Vodorovné premiestnenie výkopku z horniny 1-4 do 20m</t>
  </si>
  <si>
    <t>1543537845</t>
  </si>
  <si>
    <t>581530000300.S</t>
  </si>
  <si>
    <t>Piesok technický triedený</t>
  </si>
  <si>
    <t>451541111</t>
  </si>
  <si>
    <t>Lôžko pod potrubie, stoky a drobné objekty, v otvorenom výkope zo štrkodrvy 0-63 mm</t>
  </si>
  <si>
    <t>871324004</t>
  </si>
  <si>
    <t>Montáž kanalizačného PP potrubia hladkého plnostenného SN 10 DN 160</t>
  </si>
  <si>
    <t>2078595495</t>
  </si>
  <si>
    <t>286140001000.S</t>
  </si>
  <si>
    <t>Rúra hladká PP pre gravitačnú kanalizáciu DN 160, SN 10, dĺ. 1 m</t>
  </si>
  <si>
    <t>-1418745583</t>
  </si>
  <si>
    <t>877313121r</t>
  </si>
  <si>
    <t>Tvarovky nad rámec ( 10% z ceny)</t>
  </si>
  <si>
    <t>-1878597014</t>
  </si>
  <si>
    <t>892311000</t>
  </si>
  <si>
    <t>Skúška tesnosti kanalizácie D 150</t>
  </si>
  <si>
    <t>894401111</t>
  </si>
  <si>
    <t>Osadenie betónového dielca pre šachty, rovná alebo prechodová skruž TBS</t>
  </si>
  <si>
    <t>-2034172871</t>
  </si>
  <si>
    <t>101</t>
  </si>
  <si>
    <t>TBS 100/65-60s</t>
  </si>
  <si>
    <t>Kónus 100/65-60 so stupačkou, šachtový program</t>
  </si>
  <si>
    <t>1105123639</t>
  </si>
  <si>
    <t>TBH 100-50s</t>
  </si>
  <si>
    <t>Šachtová skruž 100-50 so stupačkou</t>
  </si>
  <si>
    <t>-1491385768</t>
  </si>
  <si>
    <t>TBH 100-25s</t>
  </si>
  <si>
    <t>Šachtová skruž 100-25 so stupačkou</t>
  </si>
  <si>
    <t>-1335737286</t>
  </si>
  <si>
    <t>TBS 60-15</t>
  </si>
  <si>
    <t>Vyrovnávací prstenec 60-15</t>
  </si>
  <si>
    <t>478722201</t>
  </si>
  <si>
    <t>894403021</t>
  </si>
  <si>
    <t>Osadenie betónového dielca pre šachty, dno akéhokoľvek druhu</t>
  </si>
  <si>
    <t>-1011592380</t>
  </si>
  <si>
    <t>TBS  100/68</t>
  </si>
  <si>
    <t>Šachtové dno 100/68 DN 1000, h=680 -pre DN 100, 150, 200, 250, 300</t>
  </si>
  <si>
    <t>-1747488138</t>
  </si>
  <si>
    <t>899101111</t>
  </si>
  <si>
    <t>Osadenie poklopu liatinového a oceľového vrátane rámu hmotn. do 50 kg</t>
  </si>
  <si>
    <t>-86427257</t>
  </si>
  <si>
    <t>592240008400</t>
  </si>
  <si>
    <t>Poklop BEGU betón - liatina 1000 PL600/D400 pre zaťaženie do 40 t pre revízne šachty DN 630 až 1000</t>
  </si>
  <si>
    <t>1785328108</t>
  </si>
  <si>
    <t>105</t>
  </si>
  <si>
    <t>P.C.013</t>
  </si>
  <si>
    <t xml:space="preserve">Prepojenie existujúcej kanalizácie                                                                                      </t>
  </si>
  <si>
    <t>312320913</t>
  </si>
  <si>
    <t>998274101</t>
  </si>
  <si>
    <t>Presun hmôt pre rúrové vedenie hĺbené z rúr bet. alebo železobetónových v otvorenom výkope</t>
  </si>
  <si>
    <t>2115845602</t>
  </si>
  <si>
    <t>998274118</t>
  </si>
  <si>
    <t>Príplatok k cenám za zväčšený presun pre rúrové vedenie hĺbené z rúr bet. alebo železobetónových nad vymedzenú najväčšiu dopravnú vzdialenosť nad 3000 do 5000 m</t>
  </si>
  <si>
    <t>-979211634</t>
  </si>
  <si>
    <t>998274119</t>
  </si>
  <si>
    <t>Príplatok pre rúrové vedenie hĺbené z rúr bet. alebo železobetónových za každých ďalších aj začatých 5000 m</t>
  </si>
  <si>
    <t>-1277833771</t>
  </si>
  <si>
    <t>7 - IO 02.2 Kanalizačná prípojka</t>
  </si>
  <si>
    <t>-1838162132</t>
  </si>
  <si>
    <t>286140001000</t>
  </si>
  <si>
    <t>Rúra KG 2000 PP, SN 10, DN 160 dĺ. 1 m hladká pre gravitačnú kanalizáciu, WAVIN</t>
  </si>
  <si>
    <t>1214554989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</si>
</sst>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300b/2020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bývalej Mš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 úz. Tornaľa, parc. č. 1451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ROUND(SUM(AG95:AG102),2)</f>
        <v>0</v>
      </c>
      <c r="AH94" s="202"/>
      <c r="AI94" s="202"/>
      <c r="AJ94" s="202"/>
      <c r="AK94" s="202"/>
      <c r="AL94" s="202"/>
      <c r="AM94" s="202"/>
      <c r="AN94" s="203">
        <f t="shared" ref="AN94:AN102" si="0">SUM(AG94,AT94)</f>
        <v>0</v>
      </c>
      <c r="AO94" s="203"/>
      <c r="AP94" s="203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KOTOLŇA'!P129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86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87</v>
      </c>
      <c r="E97" s="199"/>
      <c r="F97" s="199"/>
      <c r="G97" s="199"/>
      <c r="H97" s="199"/>
      <c r="I97" s="82"/>
      <c r="J97" s="199" t="s">
        <v>88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ZTI'!P133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89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90</v>
      </c>
      <c r="E98" s="199"/>
      <c r="F98" s="199"/>
      <c r="G98" s="199"/>
      <c r="H98" s="199"/>
      <c r="I98" s="82"/>
      <c r="J98" s="199" t="s">
        <v>91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VZT'!J30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VZT'!P125</f>
        <v>0</v>
      </c>
      <c r="AV98" s="85">
        <f>'3 - VZT'!J33</f>
        <v>0</v>
      </c>
      <c r="AW98" s="85">
        <f>'3 - VZT'!J34</f>
        <v>0</v>
      </c>
      <c r="AX98" s="85">
        <f>'3 - VZT'!J35</f>
        <v>0</v>
      </c>
      <c r="AY98" s="85">
        <f>'3 - VZT'!J36</f>
        <v>0</v>
      </c>
      <c r="AZ98" s="85">
        <f>'3 - VZT'!F33</f>
        <v>0</v>
      </c>
      <c r="BA98" s="85">
        <f>'3 - VZT'!F34</f>
        <v>0</v>
      </c>
      <c r="BB98" s="85">
        <f>'3 - VZT'!F35</f>
        <v>0</v>
      </c>
      <c r="BC98" s="85">
        <f>'3 - VZT'!F36</f>
        <v>0</v>
      </c>
      <c r="BD98" s="87">
        <f>'3 - VZT'!F37</f>
        <v>0</v>
      </c>
      <c r="BT98" s="88" t="s">
        <v>79</v>
      </c>
      <c r="BV98" s="88" t="s">
        <v>76</v>
      </c>
      <c r="BW98" s="88" t="s">
        <v>92</v>
      </c>
      <c r="BX98" s="88" t="s">
        <v>4</v>
      </c>
      <c r="CL98" s="88" t="s">
        <v>86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Odberné plynové zaria...'!J30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4">
        <v>0</v>
      </c>
      <c r="AT99" s="85">
        <f t="shared" si="1"/>
        <v>0</v>
      </c>
      <c r="AU99" s="86">
        <f>'4 - Odberné plynové zaria...'!P127</f>
        <v>0</v>
      </c>
      <c r="AV99" s="85">
        <f>'4 - Odberné plynové zaria...'!J33</f>
        <v>0</v>
      </c>
      <c r="AW99" s="85">
        <f>'4 - Odberné plynové zaria...'!J34</f>
        <v>0</v>
      </c>
      <c r="AX99" s="85">
        <f>'4 - Odberné plynové zaria...'!J35</f>
        <v>0</v>
      </c>
      <c r="AY99" s="85">
        <f>'4 - Odberné plynové zaria...'!J36</f>
        <v>0</v>
      </c>
      <c r="AZ99" s="85">
        <f>'4 - Odberné plynové zaria...'!F33</f>
        <v>0</v>
      </c>
      <c r="BA99" s="85">
        <f>'4 - Odberné plynové zaria...'!F34</f>
        <v>0</v>
      </c>
      <c r="BB99" s="85">
        <f>'4 - Odberné plynové zaria...'!F35</f>
        <v>0</v>
      </c>
      <c r="BC99" s="85">
        <f>'4 - Odberné plynové zaria...'!F36</f>
        <v>0</v>
      </c>
      <c r="BD99" s="87">
        <f>'4 - Odberné plynové zaria...'!F37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1</v>
      </c>
      <c r="CM99" s="88" t="s">
        <v>74</v>
      </c>
    </row>
    <row r="100" spans="1:91" s="7" customFormat="1" ht="16.5" customHeight="1">
      <c r="A100" s="79" t="s">
        <v>78</v>
      </c>
      <c r="B100" s="80"/>
      <c r="C100" s="81"/>
      <c r="D100" s="199" t="s">
        <v>96</v>
      </c>
      <c r="E100" s="199"/>
      <c r="F100" s="199"/>
      <c r="G100" s="199"/>
      <c r="H100" s="199"/>
      <c r="I100" s="82"/>
      <c r="J100" s="199" t="s">
        <v>97</v>
      </c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200">
        <f>'5 - IO 01 - Vodovodná prí...'!J30</f>
        <v>0</v>
      </c>
      <c r="AH100" s="201"/>
      <c r="AI100" s="201"/>
      <c r="AJ100" s="201"/>
      <c r="AK100" s="201"/>
      <c r="AL100" s="201"/>
      <c r="AM100" s="201"/>
      <c r="AN100" s="200">
        <f t="shared" si="0"/>
        <v>0</v>
      </c>
      <c r="AO100" s="201"/>
      <c r="AP100" s="201"/>
      <c r="AQ100" s="83" t="s">
        <v>81</v>
      </c>
      <c r="AR100" s="80"/>
      <c r="AS100" s="84">
        <v>0</v>
      </c>
      <c r="AT100" s="85">
        <f t="shared" si="1"/>
        <v>0</v>
      </c>
      <c r="AU100" s="86">
        <f>'5 - IO 01 - Vodovodná prí...'!P128</f>
        <v>0</v>
      </c>
      <c r="AV100" s="85">
        <f>'5 - IO 01 - Vodovodná prí...'!J33</f>
        <v>0</v>
      </c>
      <c r="AW100" s="85">
        <f>'5 - IO 01 - Vodovodná prí...'!J34</f>
        <v>0</v>
      </c>
      <c r="AX100" s="85">
        <f>'5 - IO 01 - Vodovodná prí...'!J35</f>
        <v>0</v>
      </c>
      <c r="AY100" s="85">
        <f>'5 - IO 01 - Vodovodná prí...'!J36</f>
        <v>0</v>
      </c>
      <c r="AZ100" s="85">
        <f>'5 - IO 01 - Vodovodná prí...'!F33</f>
        <v>0</v>
      </c>
      <c r="BA100" s="85">
        <f>'5 - IO 01 - Vodovodná prí...'!F34</f>
        <v>0</v>
      </c>
      <c r="BB100" s="85">
        <f>'5 - IO 01 - Vodovodná prí...'!F35</f>
        <v>0</v>
      </c>
      <c r="BC100" s="85">
        <f>'5 - IO 01 - Vodovodná prí...'!F36</f>
        <v>0</v>
      </c>
      <c r="BD100" s="87">
        <f>'5 - IO 01 - Vodovodná prí...'!F37</f>
        <v>0</v>
      </c>
      <c r="BT100" s="88" t="s">
        <v>79</v>
      </c>
      <c r="BV100" s="88" t="s">
        <v>76</v>
      </c>
      <c r="BW100" s="88" t="s">
        <v>98</v>
      </c>
      <c r="BX100" s="88" t="s">
        <v>4</v>
      </c>
      <c r="CL100" s="88" t="s">
        <v>1</v>
      </c>
      <c r="CM100" s="88" t="s">
        <v>74</v>
      </c>
    </row>
    <row r="101" spans="1:91" s="7" customFormat="1" ht="16.5" customHeight="1">
      <c r="A101" s="79" t="s">
        <v>78</v>
      </c>
      <c r="B101" s="80"/>
      <c r="C101" s="81"/>
      <c r="D101" s="199" t="s">
        <v>99</v>
      </c>
      <c r="E101" s="199"/>
      <c r="F101" s="199"/>
      <c r="G101" s="199"/>
      <c r="H101" s="199"/>
      <c r="I101" s="82"/>
      <c r="J101" s="199" t="s">
        <v>100</v>
      </c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200">
        <f>'6 - IO 02.1 Kanalizačná p...'!J30</f>
        <v>0</v>
      </c>
      <c r="AH101" s="201"/>
      <c r="AI101" s="201"/>
      <c r="AJ101" s="201"/>
      <c r="AK101" s="201"/>
      <c r="AL101" s="201"/>
      <c r="AM101" s="201"/>
      <c r="AN101" s="200">
        <f t="shared" si="0"/>
        <v>0</v>
      </c>
      <c r="AO101" s="201"/>
      <c r="AP101" s="201"/>
      <c r="AQ101" s="83" t="s">
        <v>81</v>
      </c>
      <c r="AR101" s="80"/>
      <c r="AS101" s="84">
        <v>0</v>
      </c>
      <c r="AT101" s="85">
        <f t="shared" si="1"/>
        <v>0</v>
      </c>
      <c r="AU101" s="86">
        <f>'6 - IO 02.1 Kanalizačná p...'!P122</f>
        <v>0</v>
      </c>
      <c r="AV101" s="85">
        <f>'6 - IO 02.1 Kanalizačná p...'!J33</f>
        <v>0</v>
      </c>
      <c r="AW101" s="85">
        <f>'6 - IO 02.1 Kanalizačná p...'!J34</f>
        <v>0</v>
      </c>
      <c r="AX101" s="85">
        <f>'6 - IO 02.1 Kanalizačná p...'!J35</f>
        <v>0</v>
      </c>
      <c r="AY101" s="85">
        <f>'6 - IO 02.1 Kanalizačná p...'!J36</f>
        <v>0</v>
      </c>
      <c r="AZ101" s="85">
        <f>'6 - IO 02.1 Kanalizačná p...'!F33</f>
        <v>0</v>
      </c>
      <c r="BA101" s="85">
        <f>'6 - IO 02.1 Kanalizačná p...'!F34</f>
        <v>0</v>
      </c>
      <c r="BB101" s="85">
        <f>'6 - IO 02.1 Kanalizačná p...'!F35</f>
        <v>0</v>
      </c>
      <c r="BC101" s="85">
        <f>'6 - IO 02.1 Kanalizačná p...'!F36</f>
        <v>0</v>
      </c>
      <c r="BD101" s="87">
        <f>'6 - IO 02.1 Kanalizačná p...'!F37</f>
        <v>0</v>
      </c>
      <c r="BT101" s="88" t="s">
        <v>79</v>
      </c>
      <c r="BV101" s="88" t="s">
        <v>76</v>
      </c>
      <c r="BW101" s="88" t="s">
        <v>101</v>
      </c>
      <c r="BX101" s="88" t="s">
        <v>4</v>
      </c>
      <c r="CL101" s="88" t="s">
        <v>86</v>
      </c>
      <c r="CM101" s="88" t="s">
        <v>74</v>
      </c>
    </row>
    <row r="102" spans="1:91" s="7" customFormat="1" ht="16.5" customHeight="1">
      <c r="A102" s="79" t="s">
        <v>78</v>
      </c>
      <c r="B102" s="80"/>
      <c r="C102" s="81"/>
      <c r="D102" s="199" t="s">
        <v>102</v>
      </c>
      <c r="E102" s="199"/>
      <c r="F102" s="199"/>
      <c r="G102" s="199"/>
      <c r="H102" s="199"/>
      <c r="I102" s="82"/>
      <c r="J102" s="199" t="s">
        <v>103</v>
      </c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200">
        <f>'7 - IO 02.2 Kanalizačná p...'!J30</f>
        <v>0</v>
      </c>
      <c r="AH102" s="201"/>
      <c r="AI102" s="201"/>
      <c r="AJ102" s="201"/>
      <c r="AK102" s="201"/>
      <c r="AL102" s="201"/>
      <c r="AM102" s="201"/>
      <c r="AN102" s="200">
        <f t="shared" si="0"/>
        <v>0</v>
      </c>
      <c r="AO102" s="201"/>
      <c r="AP102" s="201"/>
      <c r="AQ102" s="83" t="s">
        <v>81</v>
      </c>
      <c r="AR102" s="80"/>
      <c r="AS102" s="89">
        <v>0</v>
      </c>
      <c r="AT102" s="90">
        <f t="shared" si="1"/>
        <v>0</v>
      </c>
      <c r="AU102" s="91">
        <f>'7 - IO 02.2 Kanalizačná p...'!P122</f>
        <v>0</v>
      </c>
      <c r="AV102" s="90">
        <f>'7 - IO 02.2 Kanalizačná p...'!J33</f>
        <v>0</v>
      </c>
      <c r="AW102" s="90">
        <f>'7 - IO 02.2 Kanalizačná p...'!J34</f>
        <v>0</v>
      </c>
      <c r="AX102" s="90">
        <f>'7 - IO 02.2 Kanalizačná p...'!J35</f>
        <v>0</v>
      </c>
      <c r="AY102" s="90">
        <f>'7 - IO 02.2 Kanalizačná p...'!J36</f>
        <v>0</v>
      </c>
      <c r="AZ102" s="90">
        <f>'7 - IO 02.2 Kanalizačná p...'!F33</f>
        <v>0</v>
      </c>
      <c r="BA102" s="90">
        <f>'7 - IO 02.2 Kanalizačná p...'!F34</f>
        <v>0</v>
      </c>
      <c r="BB102" s="90">
        <f>'7 - IO 02.2 Kanalizačná p...'!F35</f>
        <v>0</v>
      </c>
      <c r="BC102" s="90">
        <f>'7 - IO 02.2 Kanalizačná p...'!F36</f>
        <v>0</v>
      </c>
      <c r="BD102" s="92">
        <f>'7 - IO 02.2 Kanalizačná p...'!F37</f>
        <v>0</v>
      </c>
      <c r="BT102" s="88" t="s">
        <v>79</v>
      </c>
      <c r="BV102" s="88" t="s">
        <v>76</v>
      </c>
      <c r="BW102" s="88" t="s">
        <v>104</v>
      </c>
      <c r="BX102" s="88" t="s">
        <v>4</v>
      </c>
      <c r="CL102" s="88" t="s">
        <v>86</v>
      </c>
      <c r="CM102" s="88" t="s">
        <v>74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ZT'!C2" display="/"/>
    <hyperlink ref="A99" location="'4 - Odberné plynové zaria...'!C2" display="/"/>
    <hyperlink ref="A100" location="'5 - IO 01 - Vodovodná prí...'!C2" display="/"/>
    <hyperlink ref="A101" location="'6 - IO 02.1 Kanalizačná p...'!C2" display="/"/>
    <hyperlink ref="A102" location="'7 - IO 02.2 Kanalizačná p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107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ROUND((ROUND((SUM(BE127:BE213)),  2) + SUM(BE215:BE219)), 2)</f>
        <v>0</v>
      </c>
      <c r="G33" s="100"/>
      <c r="H33" s="100"/>
      <c r="I33" s="101">
        <v>0.2</v>
      </c>
      <c r="J33" s="99">
        <f>ROUND((ROUND(((SUM(BE127:BE213))*I33),  2) + (SUM(BE215:BE219)*I33)),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ROUND((ROUND((SUM(BF127:BF213)),  2) + SUM(BF215:BF219)), 2)</f>
        <v>0</v>
      </c>
      <c r="G34" s="100"/>
      <c r="H34" s="100"/>
      <c r="I34" s="101">
        <v>0.2</v>
      </c>
      <c r="J34" s="99">
        <f>ROUND((ROUND(((SUM(BF127:BF213))*I34),  2) + (SUM(BF215:BF219)*I34)),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ROUND((ROUND((SUM(BG127:BG213)),  2) + SUM(BG215:BG219)),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ROUND((ROUND((SUM(BH127:BH213)),  2) + SUM(BH215:BH219)),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ROUND((ROUND((SUM(BI127:BI213)),  2) + SUM(BI215:BI219)),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10" customFormat="1" ht="19.95" customHeight="1">
      <c r="B100" s="119"/>
      <c r="D100" s="120" t="s">
        <v>116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1:31" s="10" customFormat="1" ht="19.95" customHeight="1">
      <c r="B101" s="119"/>
      <c r="D101" s="120" t="s">
        <v>117</v>
      </c>
      <c r="E101" s="121"/>
      <c r="F101" s="121"/>
      <c r="G101" s="121"/>
      <c r="H101" s="121"/>
      <c r="I101" s="121"/>
      <c r="J101" s="122">
        <f>J144</f>
        <v>0</v>
      </c>
      <c r="L101" s="119"/>
    </row>
    <row r="102" spans="1:31" s="10" customFormat="1" ht="19.95" customHeight="1">
      <c r="B102" s="119"/>
      <c r="D102" s="120" t="s">
        <v>118</v>
      </c>
      <c r="E102" s="121"/>
      <c r="F102" s="121"/>
      <c r="G102" s="121"/>
      <c r="H102" s="121"/>
      <c r="I102" s="121"/>
      <c r="J102" s="122">
        <f>J166</f>
        <v>0</v>
      </c>
      <c r="L102" s="119"/>
    </row>
    <row r="103" spans="1:31" s="10" customFormat="1" ht="19.95" customHeight="1">
      <c r="B103" s="119"/>
      <c r="D103" s="120" t="s">
        <v>119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120</v>
      </c>
      <c r="E104" s="117"/>
      <c r="F104" s="117"/>
      <c r="G104" s="117"/>
      <c r="H104" s="117"/>
      <c r="I104" s="117"/>
      <c r="J104" s="118">
        <f>J206</f>
        <v>0</v>
      </c>
      <c r="L104" s="115"/>
    </row>
    <row r="105" spans="1:31" s="9" customFormat="1" ht="24.9" customHeight="1">
      <c r="B105" s="115"/>
      <c r="D105" s="116" t="s">
        <v>121</v>
      </c>
      <c r="E105" s="117"/>
      <c r="F105" s="117"/>
      <c r="G105" s="117"/>
      <c r="H105" s="117"/>
      <c r="I105" s="117"/>
      <c r="J105" s="118">
        <f>J207</f>
        <v>0</v>
      </c>
      <c r="L105" s="115"/>
    </row>
    <row r="106" spans="1:31" s="9" customFormat="1" ht="24.9" customHeight="1">
      <c r="B106" s="115"/>
      <c r="D106" s="116" t="s">
        <v>122</v>
      </c>
      <c r="E106" s="117"/>
      <c r="F106" s="117"/>
      <c r="G106" s="117"/>
      <c r="H106" s="117"/>
      <c r="I106" s="117"/>
      <c r="J106" s="118">
        <f>J210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J214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P128+P138+P206+P207+P210+P214</f>
        <v>0</v>
      </c>
      <c r="Q127" s="66"/>
      <c r="R127" s="133">
        <f>R128+R138+R206+R207+R210+R214</f>
        <v>0.40585499999999997</v>
      </c>
      <c r="S127" s="66"/>
      <c r="T127" s="134">
        <f>T128+T138+T206+T207+T210+T214</f>
        <v>1.1920500000000001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BK128+BK138+BK206+BK207+BK210+BK214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2.5999999999999999E-3</v>
      </c>
      <c r="S128" s="141"/>
      <c r="T128" s="143">
        <f>T129</f>
        <v>0.53220000000000001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SUM(P130:P137)</f>
        <v>0</v>
      </c>
      <c r="Q129" s="141"/>
      <c r="R129" s="142">
        <f>SUM(R130:R137)</f>
        <v>2.5999999999999999E-3</v>
      </c>
      <c r="S129" s="141"/>
      <c r="T129" s="143">
        <f>SUM(T130:T137)</f>
        <v>0.53220000000000001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SUM(BK130:BK137)</f>
        <v>0</v>
      </c>
    </row>
    <row r="130" spans="1:65" s="2" customFormat="1" ht="24.15" customHeight="1">
      <c r="A130" s="29"/>
      <c r="B130" s="148"/>
      <c r="C130" s="149" t="s">
        <v>141</v>
      </c>
      <c r="D130" s="149" t="s">
        <v>142</v>
      </c>
      <c r="E130" s="150" t="s">
        <v>143</v>
      </c>
      <c r="F130" s="151" t="s">
        <v>144</v>
      </c>
      <c r="G130" s="152" t="s">
        <v>145</v>
      </c>
      <c r="H130" s="153">
        <v>200</v>
      </c>
      <c r="I130" s="153"/>
      <c r="J130" s="154">
        <f t="shared" ref="J130:J137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7" si="1">O130*H130</f>
        <v>0</v>
      </c>
      <c r="Q130" s="158">
        <v>1.0000000000000001E-5</v>
      </c>
      <c r="R130" s="158">
        <f t="shared" ref="R130:R137" si="2">Q130*H130</f>
        <v>2E-3</v>
      </c>
      <c r="S130" s="158">
        <v>3.0000000000000001E-5</v>
      </c>
      <c r="T130" s="159">
        <f t="shared" ref="T130:T137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ref="BE130:BE137" si="4">IF(N130="základná",J130,0)</f>
        <v>0</v>
      </c>
      <c r="BF130" s="161">
        <f t="shared" ref="BF130:BF137" si="5">IF(N130="znížená",J130,0)</f>
        <v>0</v>
      </c>
      <c r="BG130" s="161">
        <f t="shared" ref="BG130:BG137" si="6">IF(N130="zákl. prenesená",J130,0)</f>
        <v>0</v>
      </c>
      <c r="BH130" s="161">
        <f t="shared" ref="BH130:BH137" si="7">IF(N130="zníž. prenesená",J130,0)</f>
        <v>0</v>
      </c>
      <c r="BI130" s="161">
        <f t="shared" ref="BI130:BI137" si="8">IF(N130="nulová",J130,0)</f>
        <v>0</v>
      </c>
      <c r="BJ130" s="14" t="s">
        <v>87</v>
      </c>
      <c r="BK130" s="161">
        <f t="shared" ref="BK130:BK137" si="9">ROUND(I130*H130,2)</f>
        <v>0</v>
      </c>
      <c r="BL130" s="14" t="s">
        <v>93</v>
      </c>
      <c r="BM130" s="160" t="s">
        <v>146</v>
      </c>
    </row>
    <row r="131" spans="1:65" s="2" customFormat="1" ht="24.15" customHeight="1">
      <c r="A131" s="29"/>
      <c r="B131" s="148"/>
      <c r="C131" s="149" t="s">
        <v>147</v>
      </c>
      <c r="D131" s="149" t="s">
        <v>142</v>
      </c>
      <c r="E131" s="150" t="s">
        <v>148</v>
      </c>
      <c r="F131" s="151" t="s">
        <v>149</v>
      </c>
      <c r="G131" s="152" t="s">
        <v>145</v>
      </c>
      <c r="H131" s="153">
        <v>60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6.0000000000000006E-4</v>
      </c>
      <c r="S131" s="158">
        <v>6.9999999999999994E-5</v>
      </c>
      <c r="T131" s="159">
        <f t="shared" si="3"/>
        <v>4.1999999999999997E-3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150</v>
      </c>
    </row>
    <row r="132" spans="1:65" s="2" customFormat="1" ht="24.15" customHeight="1">
      <c r="A132" s="29"/>
      <c r="B132" s="148"/>
      <c r="C132" s="149" t="s">
        <v>151</v>
      </c>
      <c r="D132" s="149" t="s">
        <v>142</v>
      </c>
      <c r="E132" s="150" t="s">
        <v>152</v>
      </c>
      <c r="F132" s="151" t="s">
        <v>153</v>
      </c>
      <c r="G132" s="152" t="s">
        <v>154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155</v>
      </c>
    </row>
    <row r="133" spans="1:65" s="2" customFormat="1" ht="24.15" customHeight="1">
      <c r="A133" s="29"/>
      <c r="B133" s="148"/>
      <c r="C133" s="149" t="s">
        <v>79</v>
      </c>
      <c r="D133" s="149" t="s">
        <v>142</v>
      </c>
      <c r="E133" s="150" t="s">
        <v>156</v>
      </c>
      <c r="F133" s="151" t="s">
        <v>157</v>
      </c>
      <c r="G133" s="152" t="s">
        <v>158</v>
      </c>
      <c r="H133" s="153">
        <v>15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87</v>
      </c>
    </row>
    <row r="134" spans="1:65" s="2" customFormat="1" ht="24.15" customHeight="1">
      <c r="A134" s="29"/>
      <c r="B134" s="148"/>
      <c r="C134" s="149" t="s">
        <v>159</v>
      </c>
      <c r="D134" s="149" t="s">
        <v>142</v>
      </c>
      <c r="E134" s="150" t="s">
        <v>160</v>
      </c>
      <c r="F134" s="151" t="s">
        <v>161</v>
      </c>
      <c r="G134" s="152" t="s">
        <v>162</v>
      </c>
      <c r="H134" s="153">
        <v>1.19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163</v>
      </c>
    </row>
    <row r="135" spans="1:65" s="2" customFormat="1" ht="21.75" customHeight="1">
      <c r="A135" s="29"/>
      <c r="B135" s="148"/>
      <c r="C135" s="149" t="s">
        <v>164</v>
      </c>
      <c r="D135" s="149" t="s">
        <v>142</v>
      </c>
      <c r="E135" s="150" t="s">
        <v>165</v>
      </c>
      <c r="F135" s="151" t="s">
        <v>166</v>
      </c>
      <c r="G135" s="152" t="s">
        <v>162</v>
      </c>
      <c r="H135" s="153">
        <v>1.19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167</v>
      </c>
    </row>
    <row r="136" spans="1:65" s="2" customFormat="1" ht="24.15" customHeight="1">
      <c r="A136" s="29"/>
      <c r="B136" s="148"/>
      <c r="C136" s="149" t="s">
        <v>168</v>
      </c>
      <c r="D136" s="149" t="s">
        <v>142</v>
      </c>
      <c r="E136" s="150" t="s">
        <v>169</v>
      </c>
      <c r="F136" s="151" t="s">
        <v>170</v>
      </c>
      <c r="G136" s="152" t="s">
        <v>162</v>
      </c>
      <c r="H136" s="153">
        <v>1.19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171</v>
      </c>
    </row>
    <row r="137" spans="1:65" s="2" customFormat="1" ht="24.15" customHeight="1">
      <c r="A137" s="29"/>
      <c r="B137" s="148"/>
      <c r="C137" s="149" t="s">
        <v>172</v>
      </c>
      <c r="D137" s="149" t="s">
        <v>142</v>
      </c>
      <c r="E137" s="150" t="s">
        <v>173</v>
      </c>
      <c r="F137" s="151" t="s">
        <v>174</v>
      </c>
      <c r="G137" s="152" t="s">
        <v>162</v>
      </c>
      <c r="H137" s="153">
        <v>1.19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176</v>
      </c>
    </row>
    <row r="138" spans="1:65" s="12" customFormat="1" ht="25.95" customHeight="1">
      <c r="B138" s="136"/>
      <c r="D138" s="137" t="s">
        <v>73</v>
      </c>
      <c r="E138" s="138" t="s">
        <v>177</v>
      </c>
      <c r="F138" s="138" t="s">
        <v>178</v>
      </c>
      <c r="I138" s="139"/>
      <c r="J138" s="124">
        <f>BK138</f>
        <v>0</v>
      </c>
      <c r="L138" s="136"/>
      <c r="M138" s="140"/>
      <c r="N138" s="141"/>
      <c r="O138" s="141"/>
      <c r="P138" s="142">
        <f>P139+P144+P166+P177</f>
        <v>0</v>
      </c>
      <c r="Q138" s="141"/>
      <c r="R138" s="142">
        <f>R139+R144+R166+R177</f>
        <v>0.39397499999999996</v>
      </c>
      <c r="S138" s="141"/>
      <c r="T138" s="143">
        <f>T139+T144+T166+T177</f>
        <v>0.65985000000000005</v>
      </c>
      <c r="AR138" s="137" t="s">
        <v>87</v>
      </c>
      <c r="AT138" s="144" t="s">
        <v>73</v>
      </c>
      <c r="AU138" s="144" t="s">
        <v>74</v>
      </c>
      <c r="AY138" s="137" t="s">
        <v>138</v>
      </c>
      <c r="BK138" s="145">
        <f>BK139+BK144+BK166+BK177</f>
        <v>0</v>
      </c>
    </row>
    <row r="139" spans="1:65" s="12" customFormat="1" ht="22.8" customHeight="1">
      <c r="B139" s="136"/>
      <c r="D139" s="137" t="s">
        <v>73</v>
      </c>
      <c r="E139" s="146" t="s">
        <v>179</v>
      </c>
      <c r="F139" s="146" t="s">
        <v>180</v>
      </c>
      <c r="I139" s="139"/>
      <c r="J139" s="147">
        <f>BK139</f>
        <v>0</v>
      </c>
      <c r="L139" s="136"/>
      <c r="M139" s="140"/>
      <c r="N139" s="141"/>
      <c r="O139" s="141"/>
      <c r="P139" s="142">
        <f>SUM(P140:P143)</f>
        <v>0</v>
      </c>
      <c r="Q139" s="141"/>
      <c r="R139" s="142">
        <f>SUM(R140:R143)</f>
        <v>1.2000000000000001E-3</v>
      </c>
      <c r="S139" s="141"/>
      <c r="T139" s="143">
        <f>SUM(T140:T143)</f>
        <v>0</v>
      </c>
      <c r="AR139" s="137" t="s">
        <v>87</v>
      </c>
      <c r="AT139" s="144" t="s">
        <v>73</v>
      </c>
      <c r="AU139" s="144" t="s">
        <v>79</v>
      </c>
      <c r="AY139" s="137" t="s">
        <v>138</v>
      </c>
      <c r="BK139" s="145">
        <f>SUM(BK140:BK143)</f>
        <v>0</v>
      </c>
    </row>
    <row r="140" spans="1:65" s="2" customFormat="1" ht="24.15" customHeight="1">
      <c r="A140" s="29"/>
      <c r="B140" s="148"/>
      <c r="C140" s="149" t="s">
        <v>181</v>
      </c>
      <c r="D140" s="149" t="s">
        <v>142</v>
      </c>
      <c r="E140" s="150" t="s">
        <v>182</v>
      </c>
      <c r="F140" s="151" t="s">
        <v>183</v>
      </c>
      <c r="G140" s="152" t="s">
        <v>184</v>
      </c>
      <c r="H140" s="153">
        <v>10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40</v>
      </c>
      <c r="O140" s="58"/>
      <c r="P140" s="158">
        <f>O140*H140</f>
        <v>0</v>
      </c>
      <c r="Q140" s="158">
        <v>2.0000000000000002E-5</v>
      </c>
      <c r="R140" s="158">
        <f>Q140*H140</f>
        <v>2.0000000000000001E-4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185</v>
      </c>
    </row>
    <row r="141" spans="1:65" s="2" customFormat="1" ht="33" customHeight="1">
      <c r="A141" s="29"/>
      <c r="B141" s="148"/>
      <c r="C141" s="162" t="s">
        <v>186</v>
      </c>
      <c r="D141" s="162" t="s">
        <v>187</v>
      </c>
      <c r="E141" s="163" t="s">
        <v>188</v>
      </c>
      <c r="F141" s="164" t="s">
        <v>189</v>
      </c>
      <c r="G141" s="165" t="s">
        <v>184</v>
      </c>
      <c r="H141" s="166">
        <v>10</v>
      </c>
      <c r="I141" s="166"/>
      <c r="J141" s="167">
        <f>ROUND(I141*H141,2)</f>
        <v>0</v>
      </c>
      <c r="K141" s="168"/>
      <c r="L141" s="169"/>
      <c r="M141" s="170" t="s">
        <v>1</v>
      </c>
      <c r="N141" s="171" t="s">
        <v>40</v>
      </c>
      <c r="O141" s="58"/>
      <c r="P141" s="158">
        <f>O141*H141</f>
        <v>0</v>
      </c>
      <c r="Q141" s="158">
        <v>1E-4</v>
      </c>
      <c r="R141" s="158">
        <f>Q141*H141</f>
        <v>1E-3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191</v>
      </c>
    </row>
    <row r="142" spans="1:65" s="2" customFormat="1" ht="24.15" customHeight="1">
      <c r="A142" s="29"/>
      <c r="B142" s="148"/>
      <c r="C142" s="149" t="s">
        <v>192</v>
      </c>
      <c r="D142" s="149" t="s">
        <v>142</v>
      </c>
      <c r="E142" s="150" t="s">
        <v>193</v>
      </c>
      <c r="F142" s="151" t="s">
        <v>194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196</v>
      </c>
    </row>
    <row r="143" spans="1:65" s="2" customFormat="1" ht="24.15" customHeight="1">
      <c r="A143" s="29"/>
      <c r="B143" s="148"/>
      <c r="C143" s="149" t="s">
        <v>197</v>
      </c>
      <c r="D143" s="149" t="s">
        <v>142</v>
      </c>
      <c r="E143" s="150" t="s">
        <v>198</v>
      </c>
      <c r="F143" s="151" t="s">
        <v>199</v>
      </c>
      <c r="G143" s="152" t="s">
        <v>195</v>
      </c>
      <c r="H143" s="153"/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175</v>
      </c>
      <c r="BM143" s="160" t="s">
        <v>200</v>
      </c>
    </row>
    <row r="144" spans="1:65" s="12" customFormat="1" ht="22.8" customHeight="1">
      <c r="B144" s="136"/>
      <c r="D144" s="137" t="s">
        <v>73</v>
      </c>
      <c r="E144" s="146" t="s">
        <v>201</v>
      </c>
      <c r="F144" s="146" t="s">
        <v>202</v>
      </c>
      <c r="I144" s="139"/>
      <c r="J144" s="147">
        <f>BK144</f>
        <v>0</v>
      </c>
      <c r="L144" s="136"/>
      <c r="M144" s="140"/>
      <c r="N144" s="141"/>
      <c r="O144" s="141"/>
      <c r="P144" s="142">
        <f>SUM(P145:P165)</f>
        <v>0</v>
      </c>
      <c r="Q144" s="141"/>
      <c r="R144" s="142">
        <f>SUM(R145:R165)</f>
        <v>5.2005000000000003E-2</v>
      </c>
      <c r="S144" s="141"/>
      <c r="T144" s="143">
        <f>SUM(T145:T165)</f>
        <v>0.27239999999999998</v>
      </c>
      <c r="AR144" s="137" t="s">
        <v>87</v>
      </c>
      <c r="AT144" s="144" t="s">
        <v>73</v>
      </c>
      <c r="AU144" s="144" t="s">
        <v>79</v>
      </c>
      <c r="AY144" s="137" t="s">
        <v>138</v>
      </c>
      <c r="BK144" s="145">
        <f>SUM(BK145:BK165)</f>
        <v>0</v>
      </c>
    </row>
    <row r="145" spans="1:65" s="2" customFormat="1" ht="24.15" customHeight="1">
      <c r="A145" s="29"/>
      <c r="B145" s="148"/>
      <c r="C145" s="149" t="s">
        <v>203</v>
      </c>
      <c r="D145" s="149" t="s">
        <v>142</v>
      </c>
      <c r="E145" s="150" t="s">
        <v>204</v>
      </c>
      <c r="F145" s="151" t="s">
        <v>205</v>
      </c>
      <c r="G145" s="152" t="s">
        <v>184</v>
      </c>
      <c r="H145" s="153">
        <v>70</v>
      </c>
      <c r="I145" s="153"/>
      <c r="J145" s="154">
        <f t="shared" ref="J145:J165" si="10"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ref="P145:P165" si="11">O145*H145</f>
        <v>0</v>
      </c>
      <c r="Q145" s="158">
        <v>4.0000000000000003E-5</v>
      </c>
      <c r="R145" s="158">
        <f t="shared" ref="R145:R165" si="12">Q145*H145</f>
        <v>2.8000000000000004E-3</v>
      </c>
      <c r="S145" s="158">
        <v>2.5400000000000002E-3</v>
      </c>
      <c r="T145" s="159">
        <f t="shared" ref="T145:T165" si="13">S145*H145</f>
        <v>0.17780000000000001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ref="BE145:BE165" si="14">IF(N145="základná",J145,0)</f>
        <v>0</v>
      </c>
      <c r="BF145" s="161">
        <f t="shared" ref="BF145:BF165" si="15">IF(N145="znížená",J145,0)</f>
        <v>0</v>
      </c>
      <c r="BG145" s="161">
        <f t="shared" ref="BG145:BG165" si="16">IF(N145="zákl. prenesená",J145,0)</f>
        <v>0</v>
      </c>
      <c r="BH145" s="161">
        <f t="shared" ref="BH145:BH165" si="17">IF(N145="zníž. prenesená",J145,0)</f>
        <v>0</v>
      </c>
      <c r="BI145" s="161">
        <f t="shared" ref="BI145:BI165" si="18">IF(N145="nulová",J145,0)</f>
        <v>0</v>
      </c>
      <c r="BJ145" s="14" t="s">
        <v>87</v>
      </c>
      <c r="BK145" s="161">
        <f t="shared" ref="BK145:BK165" si="19">ROUND(I145*H145,2)</f>
        <v>0</v>
      </c>
      <c r="BL145" s="14" t="s">
        <v>175</v>
      </c>
      <c r="BM145" s="160" t="s">
        <v>206</v>
      </c>
    </row>
    <row r="146" spans="1:65" s="2" customFormat="1" ht="24.15" customHeight="1">
      <c r="A146" s="29"/>
      <c r="B146" s="148"/>
      <c r="C146" s="149" t="s">
        <v>207</v>
      </c>
      <c r="D146" s="149" t="s">
        <v>142</v>
      </c>
      <c r="E146" s="150" t="s">
        <v>208</v>
      </c>
      <c r="F146" s="151" t="s">
        <v>209</v>
      </c>
      <c r="G146" s="152" t="s">
        <v>184</v>
      </c>
      <c r="H146" s="153">
        <v>20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5.0000000000000002E-5</v>
      </c>
      <c r="R146" s="158">
        <f t="shared" si="12"/>
        <v>1E-3</v>
      </c>
      <c r="S146" s="158">
        <v>4.7299999999999998E-3</v>
      </c>
      <c r="T146" s="159">
        <f t="shared" si="13"/>
        <v>9.459999999999999E-2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175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210</v>
      </c>
    </row>
    <row r="147" spans="1:65" s="2" customFormat="1" ht="16.5" customHeight="1">
      <c r="A147" s="29"/>
      <c r="B147" s="148"/>
      <c r="C147" s="149" t="s">
        <v>211</v>
      </c>
      <c r="D147" s="149" t="s">
        <v>142</v>
      </c>
      <c r="E147" s="150" t="s">
        <v>212</v>
      </c>
      <c r="F147" s="151" t="s">
        <v>213</v>
      </c>
      <c r="G147" s="152" t="s">
        <v>184</v>
      </c>
      <c r="H147" s="153">
        <v>302.5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8.0000000000000007E-5</v>
      </c>
      <c r="R147" s="158">
        <f t="shared" si="12"/>
        <v>2.4200000000000003E-2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214</v>
      </c>
    </row>
    <row r="148" spans="1:65" s="2" customFormat="1" ht="37.799999999999997" customHeight="1">
      <c r="A148" s="29"/>
      <c r="B148" s="148"/>
      <c r="C148" s="162" t="s">
        <v>215</v>
      </c>
      <c r="D148" s="162" t="s">
        <v>187</v>
      </c>
      <c r="E148" s="163" t="s">
        <v>216</v>
      </c>
      <c r="F148" s="164" t="s">
        <v>217</v>
      </c>
      <c r="G148" s="165" t="s">
        <v>184</v>
      </c>
      <c r="H148" s="166">
        <v>270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218</v>
      </c>
    </row>
    <row r="149" spans="1:65" s="2" customFormat="1" ht="16.5" customHeight="1">
      <c r="A149" s="29"/>
      <c r="B149" s="148"/>
      <c r="C149" s="162" t="s">
        <v>219</v>
      </c>
      <c r="D149" s="162" t="s">
        <v>187</v>
      </c>
      <c r="E149" s="163" t="s">
        <v>220</v>
      </c>
      <c r="F149" s="164" t="s">
        <v>221</v>
      </c>
      <c r="G149" s="165" t="s">
        <v>184</v>
      </c>
      <c r="H149" s="166">
        <v>32.5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1.2999999999999999E-4</v>
      </c>
      <c r="R149" s="158">
        <f t="shared" si="12"/>
        <v>4.2249999999999996E-3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222</v>
      </c>
    </row>
    <row r="150" spans="1:65" s="2" customFormat="1" ht="24.15" customHeight="1">
      <c r="A150" s="29"/>
      <c r="B150" s="148"/>
      <c r="C150" s="149" t="s">
        <v>223</v>
      </c>
      <c r="D150" s="149" t="s">
        <v>142</v>
      </c>
      <c r="E150" s="150" t="s">
        <v>224</v>
      </c>
      <c r="F150" s="151" t="s">
        <v>225</v>
      </c>
      <c r="G150" s="152" t="s">
        <v>184</v>
      </c>
      <c r="H150" s="153">
        <v>10</v>
      </c>
      <c r="I150" s="153"/>
      <c r="J150" s="154">
        <f t="shared" si="1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11"/>
        <v>0</v>
      </c>
      <c r="Q150" s="158">
        <v>1.2999999999999999E-4</v>
      </c>
      <c r="R150" s="158">
        <f t="shared" si="12"/>
        <v>1.2999999999999999E-3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175</v>
      </c>
      <c r="AT150" s="160" t="s">
        <v>142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226</v>
      </c>
    </row>
    <row r="151" spans="1:65" s="2" customFormat="1" ht="16.5" customHeight="1">
      <c r="A151" s="29"/>
      <c r="B151" s="148"/>
      <c r="C151" s="162" t="s">
        <v>227</v>
      </c>
      <c r="D151" s="162" t="s">
        <v>187</v>
      </c>
      <c r="E151" s="163" t="s">
        <v>228</v>
      </c>
      <c r="F151" s="164" t="s">
        <v>229</v>
      </c>
      <c r="G151" s="165" t="s">
        <v>184</v>
      </c>
      <c r="H151" s="166">
        <v>10</v>
      </c>
      <c r="I151" s="166"/>
      <c r="J151" s="167">
        <f t="shared" si="1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1"/>
        <v>0</v>
      </c>
      <c r="Q151" s="158">
        <v>4.0000000000000002E-4</v>
      </c>
      <c r="R151" s="158">
        <f t="shared" si="12"/>
        <v>4.0000000000000001E-3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230</v>
      </c>
    </row>
    <row r="152" spans="1:65" s="2" customFormat="1" ht="21.75" customHeight="1">
      <c r="A152" s="29"/>
      <c r="B152" s="148"/>
      <c r="C152" s="149" t="s">
        <v>231</v>
      </c>
      <c r="D152" s="149" t="s">
        <v>142</v>
      </c>
      <c r="E152" s="150" t="s">
        <v>232</v>
      </c>
      <c r="F152" s="151" t="s">
        <v>233</v>
      </c>
      <c r="G152" s="152" t="s">
        <v>158</v>
      </c>
      <c r="H152" s="153">
        <v>60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3.0000000000000001E-5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175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234</v>
      </c>
    </row>
    <row r="153" spans="1:65" s="2" customFormat="1" ht="33" customHeight="1">
      <c r="A153" s="29"/>
      <c r="B153" s="148"/>
      <c r="C153" s="162" t="s">
        <v>235</v>
      </c>
      <c r="D153" s="162" t="s">
        <v>187</v>
      </c>
      <c r="E153" s="163" t="s">
        <v>236</v>
      </c>
      <c r="F153" s="164" t="s">
        <v>237</v>
      </c>
      <c r="G153" s="165" t="s">
        <v>158</v>
      </c>
      <c r="H153" s="166">
        <v>60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1.2E-4</v>
      </c>
      <c r="R153" s="158">
        <f t="shared" si="12"/>
        <v>7.1999999999999998E-3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238</v>
      </c>
    </row>
    <row r="154" spans="1:65" s="2" customFormat="1" ht="21.75" customHeight="1">
      <c r="A154" s="29"/>
      <c r="B154" s="148"/>
      <c r="C154" s="149" t="s">
        <v>239</v>
      </c>
      <c r="D154" s="149" t="s">
        <v>142</v>
      </c>
      <c r="E154" s="150" t="s">
        <v>240</v>
      </c>
      <c r="F154" s="151" t="s">
        <v>241</v>
      </c>
      <c r="G154" s="152" t="s">
        <v>158</v>
      </c>
      <c r="H154" s="153">
        <v>4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1E-4</v>
      </c>
      <c r="R154" s="158">
        <f t="shared" si="12"/>
        <v>4.0000000000000002E-4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175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242</v>
      </c>
    </row>
    <row r="155" spans="1:65" s="2" customFormat="1" ht="33" customHeight="1">
      <c r="A155" s="29"/>
      <c r="B155" s="148"/>
      <c r="C155" s="162" t="s">
        <v>243</v>
      </c>
      <c r="D155" s="162" t="s">
        <v>187</v>
      </c>
      <c r="E155" s="163" t="s">
        <v>244</v>
      </c>
      <c r="F155" s="164" t="s">
        <v>245</v>
      </c>
      <c r="G155" s="165" t="s">
        <v>158</v>
      </c>
      <c r="H155" s="166">
        <v>4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1"/>
        <v>0</v>
      </c>
      <c r="Q155" s="158">
        <v>1.6000000000000001E-4</v>
      </c>
      <c r="R155" s="158">
        <f t="shared" si="12"/>
        <v>6.4000000000000005E-4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246</v>
      </c>
    </row>
    <row r="156" spans="1:65" s="2" customFormat="1" ht="16.5" customHeight="1">
      <c r="A156" s="29"/>
      <c r="B156" s="148"/>
      <c r="C156" s="149" t="s">
        <v>247</v>
      </c>
      <c r="D156" s="149" t="s">
        <v>142</v>
      </c>
      <c r="E156" s="150" t="s">
        <v>248</v>
      </c>
      <c r="F156" s="151" t="s">
        <v>249</v>
      </c>
      <c r="G156" s="152" t="s">
        <v>158</v>
      </c>
      <c r="H156" s="153">
        <v>34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3.0000000000000001E-5</v>
      </c>
      <c r="R156" s="158">
        <f t="shared" si="12"/>
        <v>1.0200000000000001E-3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250</v>
      </c>
    </row>
    <row r="157" spans="1:65" s="2" customFormat="1" ht="24.15" customHeight="1">
      <c r="A157" s="29"/>
      <c r="B157" s="148"/>
      <c r="C157" s="162" t="s">
        <v>251</v>
      </c>
      <c r="D157" s="162" t="s">
        <v>187</v>
      </c>
      <c r="E157" s="163" t="s">
        <v>252</v>
      </c>
      <c r="F157" s="164" t="s">
        <v>253</v>
      </c>
      <c r="G157" s="165" t="s">
        <v>158</v>
      </c>
      <c r="H157" s="166">
        <v>34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1.0000000000000001E-5</v>
      </c>
      <c r="R157" s="158">
        <f t="shared" si="12"/>
        <v>3.4000000000000002E-4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254</v>
      </c>
    </row>
    <row r="158" spans="1:65" s="2" customFormat="1" ht="21.75" customHeight="1">
      <c r="A158" s="29"/>
      <c r="B158" s="148"/>
      <c r="C158" s="149" t="s">
        <v>255</v>
      </c>
      <c r="D158" s="149" t="s">
        <v>142</v>
      </c>
      <c r="E158" s="150" t="s">
        <v>256</v>
      </c>
      <c r="F158" s="151" t="s">
        <v>257</v>
      </c>
      <c r="G158" s="152" t="s">
        <v>158</v>
      </c>
      <c r="H158" s="153">
        <v>10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1E-4</v>
      </c>
      <c r="R158" s="158">
        <f t="shared" si="12"/>
        <v>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258</v>
      </c>
    </row>
    <row r="159" spans="1:65" s="2" customFormat="1" ht="24.15" customHeight="1">
      <c r="A159" s="29"/>
      <c r="B159" s="148"/>
      <c r="C159" s="162" t="s">
        <v>259</v>
      </c>
      <c r="D159" s="162" t="s">
        <v>187</v>
      </c>
      <c r="E159" s="163" t="s">
        <v>260</v>
      </c>
      <c r="F159" s="164" t="s">
        <v>261</v>
      </c>
      <c r="G159" s="165" t="s">
        <v>158</v>
      </c>
      <c r="H159" s="166">
        <v>10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6.0000000000000002E-5</v>
      </c>
      <c r="R159" s="158">
        <f t="shared" si="12"/>
        <v>6.0000000000000006E-4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190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262</v>
      </c>
    </row>
    <row r="160" spans="1:65" s="2" customFormat="1" ht="21.75" customHeight="1">
      <c r="A160" s="29"/>
      <c r="B160" s="148"/>
      <c r="C160" s="149" t="s">
        <v>263</v>
      </c>
      <c r="D160" s="149" t="s">
        <v>142</v>
      </c>
      <c r="E160" s="150" t="s">
        <v>264</v>
      </c>
      <c r="F160" s="151" t="s">
        <v>265</v>
      </c>
      <c r="G160" s="152" t="s">
        <v>158</v>
      </c>
      <c r="H160" s="153">
        <v>4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1E-4</v>
      </c>
      <c r="R160" s="158">
        <f t="shared" si="12"/>
        <v>4.0000000000000002E-4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266</v>
      </c>
    </row>
    <row r="161" spans="1:65" s="2" customFormat="1" ht="24.15" customHeight="1">
      <c r="A161" s="29"/>
      <c r="B161" s="148"/>
      <c r="C161" s="162" t="s">
        <v>267</v>
      </c>
      <c r="D161" s="162" t="s">
        <v>187</v>
      </c>
      <c r="E161" s="163" t="s">
        <v>268</v>
      </c>
      <c r="F161" s="164" t="s">
        <v>269</v>
      </c>
      <c r="G161" s="165" t="s">
        <v>158</v>
      </c>
      <c r="H161" s="166">
        <v>4</v>
      </c>
      <c r="I161" s="166"/>
      <c r="J161" s="167">
        <f t="shared" si="1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1"/>
        <v>0</v>
      </c>
      <c r="Q161" s="158">
        <v>2.7E-4</v>
      </c>
      <c r="R161" s="158">
        <f t="shared" si="12"/>
        <v>1.08E-3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190</v>
      </c>
      <c r="AT161" s="160" t="s">
        <v>187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270</v>
      </c>
    </row>
    <row r="162" spans="1:65" s="2" customFormat="1" ht="24.15" customHeight="1">
      <c r="A162" s="29"/>
      <c r="B162" s="148"/>
      <c r="C162" s="149" t="s">
        <v>271</v>
      </c>
      <c r="D162" s="149" t="s">
        <v>142</v>
      </c>
      <c r="E162" s="150" t="s">
        <v>272</v>
      </c>
      <c r="F162" s="151" t="s">
        <v>273</v>
      </c>
      <c r="G162" s="152" t="s">
        <v>195</v>
      </c>
      <c r="H162" s="153"/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2.9999999999999997E-4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274</v>
      </c>
    </row>
    <row r="163" spans="1:65" s="2" customFormat="1" ht="16.5" customHeight="1">
      <c r="A163" s="29"/>
      <c r="B163" s="148"/>
      <c r="C163" s="149" t="s">
        <v>275</v>
      </c>
      <c r="D163" s="149" t="s">
        <v>142</v>
      </c>
      <c r="E163" s="150" t="s">
        <v>276</v>
      </c>
      <c r="F163" s="151" t="s">
        <v>277</v>
      </c>
      <c r="G163" s="152" t="s">
        <v>184</v>
      </c>
      <c r="H163" s="153">
        <v>322.5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278</v>
      </c>
    </row>
    <row r="164" spans="1:65" s="2" customFormat="1" ht="24.15" customHeight="1">
      <c r="A164" s="29"/>
      <c r="B164" s="148"/>
      <c r="C164" s="149" t="s">
        <v>279</v>
      </c>
      <c r="D164" s="149" t="s">
        <v>142</v>
      </c>
      <c r="E164" s="150" t="s">
        <v>280</v>
      </c>
      <c r="F164" s="151" t="s">
        <v>281</v>
      </c>
      <c r="G164" s="152" t="s">
        <v>195</v>
      </c>
      <c r="H164" s="153"/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282</v>
      </c>
    </row>
    <row r="165" spans="1:65" s="2" customFormat="1" ht="24.15" customHeight="1">
      <c r="A165" s="29"/>
      <c r="B165" s="148"/>
      <c r="C165" s="149" t="s">
        <v>283</v>
      </c>
      <c r="D165" s="149" t="s">
        <v>142</v>
      </c>
      <c r="E165" s="150" t="s">
        <v>284</v>
      </c>
      <c r="F165" s="151" t="s">
        <v>285</v>
      </c>
      <c r="G165" s="152" t="s">
        <v>195</v>
      </c>
      <c r="H165" s="153"/>
      <c r="I165" s="153"/>
      <c r="J165" s="154">
        <f t="shared" si="1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175</v>
      </c>
      <c r="AT165" s="160" t="s">
        <v>142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286</v>
      </c>
    </row>
    <row r="166" spans="1:65" s="12" customFormat="1" ht="22.8" customHeight="1">
      <c r="B166" s="136"/>
      <c r="D166" s="137" t="s">
        <v>73</v>
      </c>
      <c r="E166" s="146" t="s">
        <v>287</v>
      </c>
      <c r="F166" s="146" t="s">
        <v>288</v>
      </c>
      <c r="I166" s="139"/>
      <c r="J166" s="147">
        <f>BK166</f>
        <v>0</v>
      </c>
      <c r="L166" s="136"/>
      <c r="M166" s="140"/>
      <c r="N166" s="141"/>
      <c r="O166" s="141"/>
      <c r="P166" s="142">
        <f>SUM(P167:P176)</f>
        <v>0</v>
      </c>
      <c r="Q166" s="141"/>
      <c r="R166" s="142">
        <f>SUM(R167:R176)</f>
        <v>6.8499999999999993E-3</v>
      </c>
      <c r="S166" s="141"/>
      <c r="T166" s="143">
        <f>SUM(T167:T176)</f>
        <v>1.35E-2</v>
      </c>
      <c r="AR166" s="137" t="s">
        <v>87</v>
      </c>
      <c r="AT166" s="144" t="s">
        <v>73</v>
      </c>
      <c r="AU166" s="144" t="s">
        <v>79</v>
      </c>
      <c r="AY166" s="137" t="s">
        <v>138</v>
      </c>
      <c r="BK166" s="145">
        <f>SUM(BK167:BK176)</f>
        <v>0</v>
      </c>
    </row>
    <row r="167" spans="1:65" s="2" customFormat="1" ht="24.15" customHeight="1">
      <c r="A167" s="29"/>
      <c r="B167" s="148"/>
      <c r="C167" s="149" t="s">
        <v>289</v>
      </c>
      <c r="D167" s="149" t="s">
        <v>142</v>
      </c>
      <c r="E167" s="150" t="s">
        <v>290</v>
      </c>
      <c r="F167" s="151" t="s">
        <v>291</v>
      </c>
      <c r="G167" s="152" t="s">
        <v>158</v>
      </c>
      <c r="H167" s="153">
        <v>30</v>
      </c>
      <c r="I167" s="153"/>
      <c r="J167" s="154">
        <f t="shared" ref="J167:J176" si="20"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ref="P167:P176" si="21">O167*H167</f>
        <v>0</v>
      </c>
      <c r="Q167" s="158">
        <v>4.0000000000000003E-5</v>
      </c>
      <c r="R167" s="158">
        <f t="shared" ref="R167:R176" si="22">Q167*H167</f>
        <v>1.2000000000000001E-3</v>
      </c>
      <c r="S167" s="158">
        <v>4.4999999999999999E-4</v>
      </c>
      <c r="T167" s="159">
        <f t="shared" ref="T167:T176" si="23">S167*H167</f>
        <v>1.35E-2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ref="BE167:BE176" si="24">IF(N167="základná",J167,0)</f>
        <v>0</v>
      </c>
      <c r="BF167" s="161">
        <f t="shared" ref="BF167:BF176" si="25">IF(N167="znížená",J167,0)</f>
        <v>0</v>
      </c>
      <c r="BG167" s="161">
        <f t="shared" ref="BG167:BG176" si="26">IF(N167="zákl. prenesená",J167,0)</f>
        <v>0</v>
      </c>
      <c r="BH167" s="161">
        <f t="shared" ref="BH167:BH176" si="27">IF(N167="zníž. prenesená",J167,0)</f>
        <v>0</v>
      </c>
      <c r="BI167" s="161">
        <f t="shared" ref="BI167:BI176" si="28">IF(N167="nulová",J167,0)</f>
        <v>0</v>
      </c>
      <c r="BJ167" s="14" t="s">
        <v>87</v>
      </c>
      <c r="BK167" s="161">
        <f t="shared" ref="BK167:BK176" si="29">ROUND(I167*H167,2)</f>
        <v>0</v>
      </c>
      <c r="BL167" s="14" t="s">
        <v>175</v>
      </c>
      <c r="BM167" s="160" t="s">
        <v>292</v>
      </c>
    </row>
    <row r="168" spans="1:65" s="2" customFormat="1" ht="16.5" customHeight="1">
      <c r="A168" s="29"/>
      <c r="B168" s="148"/>
      <c r="C168" s="149" t="s">
        <v>293</v>
      </c>
      <c r="D168" s="149" t="s">
        <v>142</v>
      </c>
      <c r="E168" s="150" t="s">
        <v>294</v>
      </c>
      <c r="F168" s="151" t="s">
        <v>295</v>
      </c>
      <c r="G168" s="152" t="s">
        <v>158</v>
      </c>
      <c r="H168" s="153">
        <v>15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87</v>
      </c>
      <c r="BK168" s="161">
        <f t="shared" si="29"/>
        <v>0</v>
      </c>
      <c r="BL168" s="14" t="s">
        <v>175</v>
      </c>
      <c r="BM168" s="160" t="s">
        <v>296</v>
      </c>
    </row>
    <row r="169" spans="1:65" s="2" customFormat="1" ht="37.799999999999997" customHeight="1">
      <c r="A169" s="29"/>
      <c r="B169" s="148"/>
      <c r="C169" s="162" t="s">
        <v>297</v>
      </c>
      <c r="D169" s="162" t="s">
        <v>187</v>
      </c>
      <c r="E169" s="163" t="s">
        <v>298</v>
      </c>
      <c r="F169" s="164" t="s">
        <v>299</v>
      </c>
      <c r="G169" s="165" t="s">
        <v>158</v>
      </c>
      <c r="H169" s="166">
        <v>13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4.0999999999999999E-4</v>
      </c>
      <c r="R169" s="158">
        <f t="shared" si="22"/>
        <v>5.3299999999999997E-3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87</v>
      </c>
      <c r="BK169" s="161">
        <f t="shared" si="29"/>
        <v>0</v>
      </c>
      <c r="BL169" s="14" t="s">
        <v>175</v>
      </c>
      <c r="BM169" s="160" t="s">
        <v>300</v>
      </c>
    </row>
    <row r="170" spans="1:65" s="2" customFormat="1" ht="49.05" customHeight="1">
      <c r="A170" s="29"/>
      <c r="B170" s="148"/>
      <c r="C170" s="162" t="s">
        <v>301</v>
      </c>
      <c r="D170" s="162" t="s">
        <v>187</v>
      </c>
      <c r="E170" s="163" t="s">
        <v>302</v>
      </c>
      <c r="F170" s="164" t="s">
        <v>303</v>
      </c>
      <c r="G170" s="165" t="s">
        <v>158</v>
      </c>
      <c r="H170" s="166">
        <v>2</v>
      </c>
      <c r="I170" s="166"/>
      <c r="J170" s="167">
        <f t="shared" si="2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190</v>
      </c>
      <c r="AT170" s="160" t="s">
        <v>187</v>
      </c>
      <c r="AU170" s="160" t="s">
        <v>87</v>
      </c>
      <c r="AY170" s="14" t="s">
        <v>138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87</v>
      </c>
      <c r="BK170" s="161">
        <f t="shared" si="29"/>
        <v>0</v>
      </c>
      <c r="BL170" s="14" t="s">
        <v>175</v>
      </c>
      <c r="BM170" s="160" t="s">
        <v>304</v>
      </c>
    </row>
    <row r="171" spans="1:65" s="2" customFormat="1" ht="21.75" customHeight="1">
      <c r="A171" s="29"/>
      <c r="B171" s="148"/>
      <c r="C171" s="149" t="s">
        <v>305</v>
      </c>
      <c r="D171" s="149" t="s">
        <v>142</v>
      </c>
      <c r="E171" s="150" t="s">
        <v>306</v>
      </c>
      <c r="F171" s="151" t="s">
        <v>307</v>
      </c>
      <c r="G171" s="152" t="s">
        <v>308</v>
      </c>
      <c r="H171" s="153">
        <v>15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87</v>
      </c>
      <c r="BK171" s="161">
        <f t="shared" si="29"/>
        <v>0</v>
      </c>
      <c r="BL171" s="14" t="s">
        <v>175</v>
      </c>
      <c r="BM171" s="160" t="s">
        <v>309</v>
      </c>
    </row>
    <row r="172" spans="1:65" s="2" customFormat="1" ht="44.25" customHeight="1">
      <c r="A172" s="29"/>
      <c r="B172" s="148"/>
      <c r="C172" s="162" t="s">
        <v>310</v>
      </c>
      <c r="D172" s="162" t="s">
        <v>187</v>
      </c>
      <c r="E172" s="163" t="s">
        <v>311</v>
      </c>
      <c r="F172" s="164" t="s">
        <v>312</v>
      </c>
      <c r="G172" s="165" t="s">
        <v>158</v>
      </c>
      <c r="H172" s="166">
        <v>2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1.6000000000000001E-4</v>
      </c>
      <c r="R172" s="158">
        <f t="shared" si="22"/>
        <v>3.2000000000000003E-4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313</v>
      </c>
    </row>
    <row r="173" spans="1:65" s="2" customFormat="1" ht="24.15" customHeight="1">
      <c r="A173" s="29"/>
      <c r="B173" s="148"/>
      <c r="C173" s="162" t="s">
        <v>314</v>
      </c>
      <c r="D173" s="162" t="s">
        <v>187</v>
      </c>
      <c r="E173" s="163" t="s">
        <v>315</v>
      </c>
      <c r="F173" s="164" t="s">
        <v>316</v>
      </c>
      <c r="G173" s="165" t="s">
        <v>158</v>
      </c>
      <c r="H173" s="166">
        <v>13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190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317</v>
      </c>
    </row>
    <row r="174" spans="1:65" s="2" customFormat="1" ht="21.75" customHeight="1">
      <c r="A174" s="29"/>
      <c r="B174" s="148"/>
      <c r="C174" s="149" t="s">
        <v>318</v>
      </c>
      <c r="D174" s="149" t="s">
        <v>142</v>
      </c>
      <c r="E174" s="150" t="s">
        <v>319</v>
      </c>
      <c r="F174" s="151" t="s">
        <v>320</v>
      </c>
      <c r="G174" s="152" t="s">
        <v>195</v>
      </c>
      <c r="H174" s="153"/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310</v>
      </c>
    </row>
    <row r="175" spans="1:65" s="2" customFormat="1" ht="24.15" customHeight="1">
      <c r="A175" s="29"/>
      <c r="B175" s="148"/>
      <c r="C175" s="149" t="s">
        <v>321</v>
      </c>
      <c r="D175" s="149" t="s">
        <v>142</v>
      </c>
      <c r="E175" s="150" t="s">
        <v>322</v>
      </c>
      <c r="F175" s="151" t="s">
        <v>323</v>
      </c>
      <c r="G175" s="152" t="s">
        <v>195</v>
      </c>
      <c r="H175" s="153"/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324</v>
      </c>
    </row>
    <row r="176" spans="1:65" s="2" customFormat="1" ht="33" customHeight="1">
      <c r="A176" s="29"/>
      <c r="B176" s="148"/>
      <c r="C176" s="149" t="s">
        <v>325</v>
      </c>
      <c r="D176" s="149" t="s">
        <v>142</v>
      </c>
      <c r="E176" s="150" t="s">
        <v>326</v>
      </c>
      <c r="F176" s="151" t="s">
        <v>327</v>
      </c>
      <c r="G176" s="152" t="s">
        <v>328</v>
      </c>
      <c r="H176" s="153">
        <v>1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329</v>
      </c>
    </row>
    <row r="177" spans="1:65" s="12" customFormat="1" ht="22.8" customHeight="1">
      <c r="B177" s="136"/>
      <c r="D177" s="137" t="s">
        <v>73</v>
      </c>
      <c r="E177" s="146" t="s">
        <v>330</v>
      </c>
      <c r="F177" s="146" t="s">
        <v>331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SUM(P178:P205)</f>
        <v>0</v>
      </c>
      <c r="Q177" s="141"/>
      <c r="R177" s="142">
        <f>SUM(R178:R205)</f>
        <v>0.33391999999999994</v>
      </c>
      <c r="S177" s="141"/>
      <c r="T177" s="143">
        <f>SUM(T178:T205)</f>
        <v>0.37395</v>
      </c>
      <c r="AR177" s="137" t="s">
        <v>87</v>
      </c>
      <c r="AT177" s="144" t="s">
        <v>73</v>
      </c>
      <c r="AU177" s="144" t="s">
        <v>79</v>
      </c>
      <c r="AY177" s="137" t="s">
        <v>138</v>
      </c>
      <c r="BK177" s="145">
        <f>SUM(BK178:BK205)</f>
        <v>0</v>
      </c>
    </row>
    <row r="178" spans="1:65" s="2" customFormat="1" ht="24.15" customHeight="1">
      <c r="A178" s="29"/>
      <c r="B178" s="148"/>
      <c r="C178" s="149" t="s">
        <v>332</v>
      </c>
      <c r="D178" s="149" t="s">
        <v>142</v>
      </c>
      <c r="E178" s="150" t="s">
        <v>333</v>
      </c>
      <c r="F178" s="151" t="s">
        <v>334</v>
      </c>
      <c r="G178" s="152" t="s">
        <v>158</v>
      </c>
      <c r="H178" s="153">
        <v>15</v>
      </c>
      <c r="I178" s="153"/>
      <c r="J178" s="154">
        <f t="shared" ref="J178:J205" si="3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5" si="31">O178*H178</f>
        <v>0</v>
      </c>
      <c r="Q178" s="158">
        <v>0</v>
      </c>
      <c r="R178" s="158">
        <f t="shared" ref="R178:R205" si="32">Q178*H178</f>
        <v>0</v>
      </c>
      <c r="S178" s="158">
        <v>0</v>
      </c>
      <c r="T178" s="159">
        <f t="shared" ref="T178:T205" si="3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ref="BE178:BE205" si="34">IF(N178="základná",J178,0)</f>
        <v>0</v>
      </c>
      <c r="BF178" s="161">
        <f t="shared" ref="BF178:BF205" si="35">IF(N178="znížená",J178,0)</f>
        <v>0</v>
      </c>
      <c r="BG178" s="161">
        <f t="shared" ref="BG178:BG205" si="36">IF(N178="zákl. prenesená",J178,0)</f>
        <v>0</v>
      </c>
      <c r="BH178" s="161">
        <f t="shared" ref="BH178:BH205" si="37">IF(N178="zníž. prenesená",J178,0)</f>
        <v>0</v>
      </c>
      <c r="BI178" s="161">
        <f t="shared" ref="BI178:BI205" si="38">IF(N178="nulová",J178,0)</f>
        <v>0</v>
      </c>
      <c r="BJ178" s="14" t="s">
        <v>87</v>
      </c>
      <c r="BK178" s="161">
        <f t="shared" ref="BK178:BK205" si="39">ROUND(I178*H178,2)</f>
        <v>0</v>
      </c>
      <c r="BL178" s="14" t="s">
        <v>175</v>
      </c>
      <c r="BM178" s="160" t="s">
        <v>335</v>
      </c>
    </row>
    <row r="179" spans="1:65" s="2" customFormat="1" ht="21.75" customHeight="1">
      <c r="A179" s="29"/>
      <c r="B179" s="148"/>
      <c r="C179" s="149" t="s">
        <v>336</v>
      </c>
      <c r="D179" s="149" t="s">
        <v>142</v>
      </c>
      <c r="E179" s="150" t="s">
        <v>337</v>
      </c>
      <c r="F179" s="151" t="s">
        <v>338</v>
      </c>
      <c r="G179" s="152" t="s">
        <v>158</v>
      </c>
      <c r="H179" s="153">
        <v>11</v>
      </c>
      <c r="I179" s="153"/>
      <c r="J179" s="154">
        <f t="shared" si="3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31"/>
        <v>0</v>
      </c>
      <c r="Q179" s="158">
        <v>3.2200000000000002E-3</v>
      </c>
      <c r="R179" s="158">
        <f t="shared" si="32"/>
        <v>3.542E-2</v>
      </c>
      <c r="S179" s="158">
        <v>0</v>
      </c>
      <c r="T179" s="159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34"/>
        <v>0</v>
      </c>
      <c r="BF179" s="161">
        <f t="shared" si="35"/>
        <v>0</v>
      </c>
      <c r="BG179" s="161">
        <f t="shared" si="36"/>
        <v>0</v>
      </c>
      <c r="BH179" s="161">
        <f t="shared" si="37"/>
        <v>0</v>
      </c>
      <c r="BI179" s="161">
        <f t="shared" si="38"/>
        <v>0</v>
      </c>
      <c r="BJ179" s="14" t="s">
        <v>87</v>
      </c>
      <c r="BK179" s="161">
        <f t="shared" si="39"/>
        <v>0</v>
      </c>
      <c r="BL179" s="14" t="s">
        <v>175</v>
      </c>
      <c r="BM179" s="160" t="s">
        <v>339</v>
      </c>
    </row>
    <row r="180" spans="1:65" s="2" customFormat="1" ht="24.15" customHeight="1">
      <c r="A180" s="29"/>
      <c r="B180" s="148"/>
      <c r="C180" s="162" t="s">
        <v>340</v>
      </c>
      <c r="D180" s="162" t="s">
        <v>187</v>
      </c>
      <c r="E180" s="163" t="s">
        <v>79</v>
      </c>
      <c r="F180" s="164" t="s">
        <v>341</v>
      </c>
      <c r="G180" s="165" t="s">
        <v>158</v>
      </c>
      <c r="H180" s="166">
        <v>2</v>
      </c>
      <c r="I180" s="166"/>
      <c r="J180" s="167">
        <f t="shared" si="3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31"/>
        <v>0</v>
      </c>
      <c r="Q180" s="158">
        <v>1.8919999999999999E-2</v>
      </c>
      <c r="R180" s="158">
        <f t="shared" si="32"/>
        <v>3.7839999999999999E-2</v>
      </c>
      <c r="S180" s="158">
        <v>0</v>
      </c>
      <c r="T180" s="159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190</v>
      </c>
      <c r="AT180" s="160" t="s">
        <v>187</v>
      </c>
      <c r="AU180" s="160" t="s">
        <v>87</v>
      </c>
      <c r="AY180" s="14" t="s">
        <v>138</v>
      </c>
      <c r="BE180" s="161">
        <f t="shared" si="34"/>
        <v>0</v>
      </c>
      <c r="BF180" s="161">
        <f t="shared" si="35"/>
        <v>0</v>
      </c>
      <c r="BG180" s="161">
        <f t="shared" si="36"/>
        <v>0</v>
      </c>
      <c r="BH180" s="161">
        <f t="shared" si="37"/>
        <v>0</v>
      </c>
      <c r="BI180" s="161">
        <f t="shared" si="38"/>
        <v>0</v>
      </c>
      <c r="BJ180" s="14" t="s">
        <v>87</v>
      </c>
      <c r="BK180" s="161">
        <f t="shared" si="39"/>
        <v>0</v>
      </c>
      <c r="BL180" s="14" t="s">
        <v>175</v>
      </c>
      <c r="BM180" s="160" t="s">
        <v>342</v>
      </c>
    </row>
    <row r="181" spans="1:65" s="2" customFormat="1" ht="24.15" customHeight="1">
      <c r="A181" s="29"/>
      <c r="B181" s="148"/>
      <c r="C181" s="162" t="s">
        <v>343</v>
      </c>
      <c r="D181" s="162" t="s">
        <v>187</v>
      </c>
      <c r="E181" s="163" t="s">
        <v>87</v>
      </c>
      <c r="F181" s="164" t="s">
        <v>344</v>
      </c>
      <c r="G181" s="165" t="s">
        <v>158</v>
      </c>
      <c r="H181" s="166">
        <v>1</v>
      </c>
      <c r="I181" s="166"/>
      <c r="J181" s="167">
        <f t="shared" si="3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31"/>
        <v>0</v>
      </c>
      <c r="Q181" s="158">
        <v>1.8919999999999999E-2</v>
      </c>
      <c r="R181" s="158">
        <f t="shared" si="32"/>
        <v>1.8919999999999999E-2</v>
      </c>
      <c r="S181" s="158">
        <v>0</v>
      </c>
      <c r="T181" s="159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34"/>
        <v>0</v>
      </c>
      <c r="BF181" s="161">
        <f t="shared" si="35"/>
        <v>0</v>
      </c>
      <c r="BG181" s="161">
        <f t="shared" si="36"/>
        <v>0</v>
      </c>
      <c r="BH181" s="161">
        <f t="shared" si="37"/>
        <v>0</v>
      </c>
      <c r="BI181" s="161">
        <f t="shared" si="38"/>
        <v>0</v>
      </c>
      <c r="BJ181" s="14" t="s">
        <v>87</v>
      </c>
      <c r="BK181" s="161">
        <f t="shared" si="39"/>
        <v>0</v>
      </c>
      <c r="BL181" s="14" t="s">
        <v>175</v>
      </c>
      <c r="BM181" s="160" t="s">
        <v>345</v>
      </c>
    </row>
    <row r="182" spans="1:65" s="2" customFormat="1" ht="24.15" customHeight="1">
      <c r="A182" s="29"/>
      <c r="B182" s="148"/>
      <c r="C182" s="162" t="s">
        <v>346</v>
      </c>
      <c r="D182" s="162" t="s">
        <v>187</v>
      </c>
      <c r="E182" s="163" t="s">
        <v>90</v>
      </c>
      <c r="F182" s="164" t="s">
        <v>347</v>
      </c>
      <c r="G182" s="165" t="s">
        <v>158</v>
      </c>
      <c r="H182" s="166">
        <v>1</v>
      </c>
      <c r="I182" s="166"/>
      <c r="J182" s="167">
        <f t="shared" si="3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31"/>
        <v>0</v>
      </c>
      <c r="Q182" s="158">
        <v>1.8919999999999999E-2</v>
      </c>
      <c r="R182" s="158">
        <f t="shared" si="32"/>
        <v>1.8919999999999999E-2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348</v>
      </c>
    </row>
    <row r="183" spans="1:65" s="2" customFormat="1" ht="24.15" customHeight="1">
      <c r="A183" s="29"/>
      <c r="B183" s="148"/>
      <c r="C183" s="162" t="s">
        <v>349</v>
      </c>
      <c r="D183" s="162" t="s">
        <v>187</v>
      </c>
      <c r="E183" s="163" t="s">
        <v>93</v>
      </c>
      <c r="F183" s="164" t="s">
        <v>350</v>
      </c>
      <c r="G183" s="165" t="s">
        <v>158</v>
      </c>
      <c r="H183" s="166">
        <v>1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1.8919999999999999E-2</v>
      </c>
      <c r="R183" s="158">
        <f t="shared" si="32"/>
        <v>1.8919999999999999E-2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351</v>
      </c>
    </row>
    <row r="184" spans="1:65" s="2" customFormat="1" ht="24.15" customHeight="1">
      <c r="A184" s="29"/>
      <c r="B184" s="148"/>
      <c r="C184" s="162" t="s">
        <v>352</v>
      </c>
      <c r="D184" s="162" t="s">
        <v>187</v>
      </c>
      <c r="E184" s="163" t="s">
        <v>96</v>
      </c>
      <c r="F184" s="164" t="s">
        <v>353</v>
      </c>
      <c r="G184" s="165" t="s">
        <v>158</v>
      </c>
      <c r="H184" s="166">
        <v>1</v>
      </c>
      <c r="I184" s="166"/>
      <c r="J184" s="167">
        <f t="shared" si="3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31"/>
        <v>0</v>
      </c>
      <c r="Q184" s="158">
        <v>1.8919999999999999E-2</v>
      </c>
      <c r="R184" s="158">
        <f t="shared" si="32"/>
        <v>1.8919999999999999E-2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354</v>
      </c>
    </row>
    <row r="185" spans="1:65" s="2" customFormat="1" ht="24.15" customHeight="1">
      <c r="A185" s="29"/>
      <c r="B185" s="148"/>
      <c r="C185" s="162" t="s">
        <v>355</v>
      </c>
      <c r="D185" s="162" t="s">
        <v>187</v>
      </c>
      <c r="E185" s="163" t="s">
        <v>99</v>
      </c>
      <c r="F185" s="164" t="s">
        <v>356</v>
      </c>
      <c r="G185" s="165" t="s">
        <v>158</v>
      </c>
      <c r="H185" s="166">
        <v>4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1.8919999999999999E-2</v>
      </c>
      <c r="R185" s="158">
        <f t="shared" si="32"/>
        <v>7.5679999999999997E-2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357</v>
      </c>
    </row>
    <row r="186" spans="1:65" s="2" customFormat="1" ht="24.15" customHeight="1">
      <c r="A186" s="29"/>
      <c r="B186" s="148"/>
      <c r="C186" s="162" t="s">
        <v>358</v>
      </c>
      <c r="D186" s="162" t="s">
        <v>187</v>
      </c>
      <c r="E186" s="163" t="s">
        <v>102</v>
      </c>
      <c r="F186" s="164" t="s">
        <v>359</v>
      </c>
      <c r="G186" s="165" t="s">
        <v>158</v>
      </c>
      <c r="H186" s="166">
        <v>1</v>
      </c>
      <c r="I186" s="166"/>
      <c r="J186" s="167">
        <f t="shared" si="3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31"/>
        <v>0</v>
      </c>
      <c r="Q186" s="158">
        <v>1.8919999999999999E-2</v>
      </c>
      <c r="R186" s="158">
        <f t="shared" si="32"/>
        <v>1.8919999999999999E-2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360</v>
      </c>
    </row>
    <row r="187" spans="1:65" s="2" customFormat="1" ht="16.5" customHeight="1">
      <c r="A187" s="29"/>
      <c r="B187" s="148"/>
      <c r="C187" s="149" t="s">
        <v>361</v>
      </c>
      <c r="D187" s="149" t="s">
        <v>142</v>
      </c>
      <c r="E187" s="150" t="s">
        <v>362</v>
      </c>
      <c r="F187" s="151" t="s">
        <v>363</v>
      </c>
      <c r="G187" s="152" t="s">
        <v>158</v>
      </c>
      <c r="H187" s="153">
        <v>15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8.0000000000000007E-5</v>
      </c>
      <c r="R187" s="158">
        <f t="shared" si="32"/>
        <v>1.2000000000000001E-3</v>
      </c>
      <c r="S187" s="158">
        <v>2.4930000000000001E-2</v>
      </c>
      <c r="T187" s="159">
        <f t="shared" si="33"/>
        <v>0.37395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364</v>
      </c>
    </row>
    <row r="188" spans="1:65" s="2" customFormat="1" ht="24.15" customHeight="1">
      <c r="A188" s="29"/>
      <c r="B188" s="148"/>
      <c r="C188" s="149" t="s">
        <v>365</v>
      </c>
      <c r="D188" s="149" t="s">
        <v>142</v>
      </c>
      <c r="E188" s="150" t="s">
        <v>366</v>
      </c>
      <c r="F188" s="151" t="s">
        <v>367</v>
      </c>
      <c r="G188" s="152" t="s">
        <v>158</v>
      </c>
      <c r="H188" s="153">
        <v>1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2.0000000000000002E-5</v>
      </c>
      <c r="R188" s="158">
        <f t="shared" si="32"/>
        <v>2.0000000000000002E-5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368</v>
      </c>
    </row>
    <row r="189" spans="1:65" s="2" customFormat="1" ht="33" customHeight="1">
      <c r="A189" s="29"/>
      <c r="B189" s="148"/>
      <c r="C189" s="162" t="s">
        <v>369</v>
      </c>
      <c r="D189" s="162" t="s">
        <v>187</v>
      </c>
      <c r="E189" s="163" t="s">
        <v>370</v>
      </c>
      <c r="F189" s="164" t="s">
        <v>371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1.8919999999999999E-2</v>
      </c>
      <c r="R189" s="158">
        <f t="shared" si="32"/>
        <v>1.8919999999999999E-2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372</v>
      </c>
    </row>
    <row r="190" spans="1:65" s="2" customFormat="1" ht="24.15" customHeight="1">
      <c r="A190" s="29"/>
      <c r="B190" s="148"/>
      <c r="C190" s="149" t="s">
        <v>373</v>
      </c>
      <c r="D190" s="149" t="s">
        <v>142</v>
      </c>
      <c r="E190" s="150" t="s">
        <v>374</v>
      </c>
      <c r="F190" s="151" t="s">
        <v>375</v>
      </c>
      <c r="G190" s="152" t="s">
        <v>158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2.0000000000000002E-5</v>
      </c>
      <c r="R190" s="158">
        <f t="shared" si="32"/>
        <v>2.0000000000000002E-5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376</v>
      </c>
    </row>
    <row r="191" spans="1:65" s="2" customFormat="1" ht="33" customHeight="1">
      <c r="A191" s="29"/>
      <c r="B191" s="148"/>
      <c r="C191" s="162" t="s">
        <v>377</v>
      </c>
      <c r="D191" s="162" t="s">
        <v>187</v>
      </c>
      <c r="E191" s="163" t="s">
        <v>378</v>
      </c>
      <c r="F191" s="164" t="s">
        <v>379</v>
      </c>
      <c r="G191" s="165" t="s">
        <v>158</v>
      </c>
      <c r="H191" s="166">
        <v>1</v>
      </c>
      <c r="I191" s="166"/>
      <c r="J191" s="167">
        <f t="shared" si="3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31"/>
        <v>0</v>
      </c>
      <c r="Q191" s="158">
        <v>3.1539999999999999E-2</v>
      </c>
      <c r="R191" s="158">
        <f t="shared" si="32"/>
        <v>3.1539999999999999E-2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380</v>
      </c>
    </row>
    <row r="192" spans="1:65" s="2" customFormat="1" ht="33" customHeight="1">
      <c r="A192" s="29"/>
      <c r="B192" s="148"/>
      <c r="C192" s="149" t="s">
        <v>381</v>
      </c>
      <c r="D192" s="149" t="s">
        <v>142</v>
      </c>
      <c r="E192" s="150" t="s">
        <v>382</v>
      </c>
      <c r="F192" s="151" t="s">
        <v>383</v>
      </c>
      <c r="G192" s="152" t="s">
        <v>158</v>
      </c>
      <c r="H192" s="153">
        <v>23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2.0000000000000002E-5</v>
      </c>
      <c r="R192" s="158">
        <f t="shared" si="32"/>
        <v>4.6000000000000001E-4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384</v>
      </c>
    </row>
    <row r="193" spans="1:65" s="2" customFormat="1" ht="24.15" customHeight="1">
      <c r="A193" s="29"/>
      <c r="B193" s="148"/>
      <c r="C193" s="149" t="s">
        <v>385</v>
      </c>
      <c r="D193" s="149" t="s">
        <v>142</v>
      </c>
      <c r="E193" s="150" t="s">
        <v>386</v>
      </c>
      <c r="F193" s="151" t="s">
        <v>387</v>
      </c>
      <c r="G193" s="152" t="s">
        <v>158</v>
      </c>
      <c r="H193" s="153">
        <v>15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388</v>
      </c>
    </row>
    <row r="194" spans="1:65" s="2" customFormat="1" ht="24.15" customHeight="1">
      <c r="A194" s="29"/>
      <c r="B194" s="148"/>
      <c r="C194" s="149" t="s">
        <v>389</v>
      </c>
      <c r="D194" s="149" t="s">
        <v>142</v>
      </c>
      <c r="E194" s="150" t="s">
        <v>390</v>
      </c>
      <c r="F194" s="151" t="s">
        <v>391</v>
      </c>
      <c r="G194" s="152" t="s">
        <v>158</v>
      </c>
      <c r="H194" s="153">
        <v>15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5.0000000000000002E-5</v>
      </c>
      <c r="R194" s="158">
        <f t="shared" si="32"/>
        <v>7.5000000000000002E-4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392</v>
      </c>
    </row>
    <row r="195" spans="1:65" s="2" customFormat="1" ht="21.75" customHeight="1">
      <c r="A195" s="29"/>
      <c r="B195" s="148"/>
      <c r="C195" s="149" t="s">
        <v>393</v>
      </c>
      <c r="D195" s="149" t="s">
        <v>142</v>
      </c>
      <c r="E195" s="150" t="s">
        <v>394</v>
      </c>
      <c r="F195" s="151" t="s">
        <v>395</v>
      </c>
      <c r="G195" s="152" t="s">
        <v>158</v>
      </c>
      <c r="H195" s="153">
        <v>2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2.0000000000000002E-5</v>
      </c>
      <c r="R195" s="158">
        <f t="shared" si="32"/>
        <v>4.0000000000000003E-5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396</v>
      </c>
    </row>
    <row r="196" spans="1:65" s="2" customFormat="1" ht="24.15" customHeight="1">
      <c r="A196" s="29"/>
      <c r="B196" s="148"/>
      <c r="C196" s="162" t="s">
        <v>397</v>
      </c>
      <c r="D196" s="162" t="s">
        <v>187</v>
      </c>
      <c r="E196" s="163" t="s">
        <v>398</v>
      </c>
      <c r="F196" s="164" t="s">
        <v>399</v>
      </c>
      <c r="G196" s="165" t="s">
        <v>158</v>
      </c>
      <c r="H196" s="166">
        <v>2</v>
      </c>
      <c r="I196" s="166"/>
      <c r="J196" s="167">
        <f t="shared" si="3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31"/>
        <v>0</v>
      </c>
      <c r="Q196" s="158">
        <v>8.5400000000000007E-3</v>
      </c>
      <c r="R196" s="158">
        <f t="shared" si="32"/>
        <v>1.7080000000000001E-2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142</v>
      </c>
      <c r="E197" s="150" t="s">
        <v>402</v>
      </c>
      <c r="F197" s="151" t="s">
        <v>403</v>
      </c>
      <c r="G197" s="152" t="s">
        <v>404</v>
      </c>
      <c r="H197" s="153">
        <v>100</v>
      </c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405</v>
      </c>
    </row>
    <row r="198" spans="1:65" s="2" customFormat="1" ht="24.15" customHeight="1">
      <c r="A198" s="29"/>
      <c r="B198" s="148"/>
      <c r="C198" s="149" t="s">
        <v>406</v>
      </c>
      <c r="D198" s="149" t="s">
        <v>142</v>
      </c>
      <c r="E198" s="150" t="s">
        <v>407</v>
      </c>
      <c r="F198" s="151" t="s">
        <v>408</v>
      </c>
      <c r="G198" s="152" t="s">
        <v>158</v>
      </c>
      <c r="H198" s="153">
        <v>1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9.0000000000000006E-5</v>
      </c>
      <c r="R198" s="158">
        <f t="shared" si="32"/>
        <v>9.0000000000000006E-5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87</v>
      </c>
      <c r="BK198" s="161">
        <f t="shared" si="39"/>
        <v>0</v>
      </c>
      <c r="BL198" s="14" t="s">
        <v>175</v>
      </c>
      <c r="BM198" s="160" t="s">
        <v>409</v>
      </c>
    </row>
    <row r="199" spans="1:65" s="2" customFormat="1" ht="49.05" customHeight="1">
      <c r="A199" s="29"/>
      <c r="B199" s="148"/>
      <c r="C199" s="162" t="s">
        <v>410</v>
      </c>
      <c r="D199" s="162" t="s">
        <v>187</v>
      </c>
      <c r="E199" s="163" t="s">
        <v>411</v>
      </c>
      <c r="F199" s="164" t="s">
        <v>412</v>
      </c>
      <c r="G199" s="165" t="s">
        <v>158</v>
      </c>
      <c r="H199" s="166">
        <v>1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0</v>
      </c>
      <c r="R199" s="158">
        <f t="shared" si="32"/>
        <v>0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190</v>
      </c>
      <c r="AT199" s="160" t="s">
        <v>187</v>
      </c>
      <c r="AU199" s="160" t="s">
        <v>87</v>
      </c>
      <c r="AY199" s="14" t="s">
        <v>138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87</v>
      </c>
      <c r="BK199" s="161">
        <f t="shared" si="39"/>
        <v>0</v>
      </c>
      <c r="BL199" s="14" t="s">
        <v>175</v>
      </c>
      <c r="BM199" s="160" t="s">
        <v>413</v>
      </c>
    </row>
    <row r="200" spans="1:65" s="2" customFormat="1" ht="24.15" customHeight="1">
      <c r="A200" s="29"/>
      <c r="B200" s="148"/>
      <c r="C200" s="162" t="s">
        <v>414</v>
      </c>
      <c r="D200" s="162" t="s">
        <v>187</v>
      </c>
      <c r="E200" s="163" t="s">
        <v>415</v>
      </c>
      <c r="F200" s="164" t="s">
        <v>416</v>
      </c>
      <c r="G200" s="165" t="s">
        <v>417</v>
      </c>
      <c r="H200" s="166">
        <v>1</v>
      </c>
      <c r="I200" s="166"/>
      <c r="J200" s="167">
        <f t="shared" si="3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31"/>
        <v>0</v>
      </c>
      <c r="Q200" s="158">
        <v>1.0399999999999999E-3</v>
      </c>
      <c r="R200" s="158">
        <f t="shared" si="32"/>
        <v>1.0399999999999999E-3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87</v>
      </c>
      <c r="BK200" s="161">
        <f t="shared" si="39"/>
        <v>0</v>
      </c>
      <c r="BL200" s="14" t="s">
        <v>175</v>
      </c>
      <c r="BM200" s="160" t="s">
        <v>418</v>
      </c>
    </row>
    <row r="201" spans="1:65" s="2" customFormat="1" ht="16.5" customHeight="1">
      <c r="A201" s="29"/>
      <c r="B201" s="148"/>
      <c r="C201" s="149" t="s">
        <v>419</v>
      </c>
      <c r="D201" s="149" t="s">
        <v>142</v>
      </c>
      <c r="E201" s="150" t="s">
        <v>420</v>
      </c>
      <c r="F201" s="151" t="s">
        <v>421</v>
      </c>
      <c r="G201" s="152" t="s">
        <v>158</v>
      </c>
      <c r="H201" s="153">
        <v>1</v>
      </c>
      <c r="I201" s="153"/>
      <c r="J201" s="154">
        <f t="shared" si="3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31"/>
        <v>0</v>
      </c>
      <c r="Q201" s="158">
        <v>0</v>
      </c>
      <c r="R201" s="158">
        <f t="shared" si="32"/>
        <v>0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87</v>
      </c>
      <c r="BK201" s="161">
        <f t="shared" si="39"/>
        <v>0</v>
      </c>
      <c r="BL201" s="14" t="s">
        <v>175</v>
      </c>
      <c r="BM201" s="160" t="s">
        <v>422</v>
      </c>
    </row>
    <row r="202" spans="1:65" s="2" customFormat="1" ht="16.5" customHeight="1">
      <c r="A202" s="29"/>
      <c r="B202" s="148"/>
      <c r="C202" s="162" t="s">
        <v>423</v>
      </c>
      <c r="D202" s="162" t="s">
        <v>187</v>
      </c>
      <c r="E202" s="163" t="s">
        <v>424</v>
      </c>
      <c r="F202" s="164" t="s">
        <v>425</v>
      </c>
      <c r="G202" s="165" t="s">
        <v>158</v>
      </c>
      <c r="H202" s="166">
        <v>1</v>
      </c>
      <c r="I202" s="166"/>
      <c r="J202" s="167">
        <f t="shared" si="3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31"/>
        <v>0</v>
      </c>
      <c r="Q202" s="158">
        <v>1.9220000000000001E-2</v>
      </c>
      <c r="R202" s="158">
        <f t="shared" si="32"/>
        <v>1.9220000000000001E-2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87</v>
      </c>
      <c r="BK202" s="161">
        <f t="shared" si="39"/>
        <v>0</v>
      </c>
      <c r="BL202" s="14" t="s">
        <v>175</v>
      </c>
      <c r="BM202" s="160" t="s">
        <v>426</v>
      </c>
    </row>
    <row r="203" spans="1:65" s="2" customFormat="1" ht="16.5" customHeight="1">
      <c r="A203" s="29"/>
      <c r="B203" s="148"/>
      <c r="C203" s="162" t="s">
        <v>427</v>
      </c>
      <c r="D203" s="162" t="s">
        <v>187</v>
      </c>
      <c r="E203" s="163" t="s">
        <v>428</v>
      </c>
      <c r="F203" s="164" t="s">
        <v>429</v>
      </c>
      <c r="G203" s="165" t="s">
        <v>184</v>
      </c>
      <c r="H203" s="166">
        <v>20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0</v>
      </c>
      <c r="R203" s="158">
        <f t="shared" si="32"/>
        <v>0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87</v>
      </c>
      <c r="BK203" s="161">
        <f t="shared" si="39"/>
        <v>0</v>
      </c>
      <c r="BL203" s="14" t="s">
        <v>175</v>
      </c>
      <c r="BM203" s="160" t="s">
        <v>430</v>
      </c>
    </row>
    <row r="204" spans="1:65" s="2" customFormat="1" ht="24.15" customHeight="1">
      <c r="A204" s="29"/>
      <c r="B204" s="148"/>
      <c r="C204" s="149" t="s">
        <v>282</v>
      </c>
      <c r="D204" s="149" t="s">
        <v>142</v>
      </c>
      <c r="E204" s="150" t="s">
        <v>431</v>
      </c>
      <c r="F204" s="151" t="s">
        <v>432</v>
      </c>
      <c r="G204" s="152" t="s">
        <v>162</v>
      </c>
      <c r="H204" s="153">
        <v>0.33</v>
      </c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87</v>
      </c>
      <c r="BK204" s="161">
        <f t="shared" si="39"/>
        <v>0</v>
      </c>
      <c r="BL204" s="14" t="s">
        <v>175</v>
      </c>
      <c r="BM204" s="160" t="s">
        <v>433</v>
      </c>
    </row>
    <row r="205" spans="1:65" s="2" customFormat="1" ht="24.15" customHeight="1">
      <c r="A205" s="29"/>
      <c r="B205" s="148"/>
      <c r="C205" s="149" t="s">
        <v>434</v>
      </c>
      <c r="D205" s="149" t="s">
        <v>142</v>
      </c>
      <c r="E205" s="150" t="s">
        <v>435</v>
      </c>
      <c r="F205" s="151" t="s">
        <v>436</v>
      </c>
      <c r="G205" s="152" t="s">
        <v>162</v>
      </c>
      <c r="H205" s="153">
        <v>0.33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0</v>
      </c>
      <c r="R205" s="158">
        <f t="shared" si="32"/>
        <v>0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87</v>
      </c>
      <c r="BK205" s="161">
        <f t="shared" si="39"/>
        <v>0</v>
      </c>
      <c r="BL205" s="14" t="s">
        <v>175</v>
      </c>
      <c r="BM205" s="160" t="s">
        <v>231</v>
      </c>
    </row>
    <row r="206" spans="1:65" s="12" customFormat="1" ht="25.95" customHeight="1">
      <c r="B206" s="136"/>
      <c r="D206" s="137" t="s">
        <v>73</v>
      </c>
      <c r="E206" s="138" t="s">
        <v>187</v>
      </c>
      <c r="F206" s="138" t="s">
        <v>437</v>
      </c>
      <c r="I206" s="139"/>
      <c r="J206" s="124">
        <f>BK206</f>
        <v>0</v>
      </c>
      <c r="L206" s="136"/>
      <c r="M206" s="140"/>
      <c r="N206" s="141"/>
      <c r="O206" s="141"/>
      <c r="P206" s="142">
        <v>0</v>
      </c>
      <c r="Q206" s="141"/>
      <c r="R206" s="142">
        <v>0</v>
      </c>
      <c r="S206" s="141"/>
      <c r="T206" s="143">
        <v>0</v>
      </c>
      <c r="AR206" s="137" t="s">
        <v>90</v>
      </c>
      <c r="AT206" s="144" t="s">
        <v>73</v>
      </c>
      <c r="AU206" s="144" t="s">
        <v>74</v>
      </c>
      <c r="AY206" s="137" t="s">
        <v>138</v>
      </c>
      <c r="BK206" s="145">
        <v>0</v>
      </c>
    </row>
    <row r="207" spans="1:65" s="12" customFormat="1" ht="25.95" customHeight="1">
      <c r="B207" s="136"/>
      <c r="D207" s="137" t="s">
        <v>73</v>
      </c>
      <c r="E207" s="138" t="s">
        <v>438</v>
      </c>
      <c r="F207" s="138" t="s">
        <v>439</v>
      </c>
      <c r="I207" s="139"/>
      <c r="J207" s="124">
        <f>BK207</f>
        <v>0</v>
      </c>
      <c r="L207" s="136"/>
      <c r="M207" s="140"/>
      <c r="N207" s="141"/>
      <c r="O207" s="141"/>
      <c r="P207" s="142">
        <f>SUM(P208:P209)</f>
        <v>0</v>
      </c>
      <c r="Q207" s="141"/>
      <c r="R207" s="142">
        <f>SUM(R208:R209)</f>
        <v>9.2800000000000001E-3</v>
      </c>
      <c r="S207" s="141"/>
      <c r="T207" s="143">
        <f>SUM(T208:T209)</f>
        <v>0</v>
      </c>
      <c r="AR207" s="137" t="s">
        <v>90</v>
      </c>
      <c r="AT207" s="144" t="s">
        <v>73</v>
      </c>
      <c r="AU207" s="144" t="s">
        <v>74</v>
      </c>
      <c r="AY207" s="137" t="s">
        <v>138</v>
      </c>
      <c r="BK207" s="145">
        <f>SUM(BK208:BK209)</f>
        <v>0</v>
      </c>
    </row>
    <row r="208" spans="1:65" s="2" customFormat="1" ht="16.5" customHeight="1">
      <c r="A208" s="29"/>
      <c r="B208" s="148"/>
      <c r="C208" s="149" t="s">
        <v>440</v>
      </c>
      <c r="D208" s="149" t="s">
        <v>142</v>
      </c>
      <c r="E208" s="150" t="s">
        <v>441</v>
      </c>
      <c r="F208" s="151" t="s">
        <v>442</v>
      </c>
      <c r="G208" s="152" t="s">
        <v>158</v>
      </c>
      <c r="H208" s="153">
        <v>16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443</v>
      </c>
      <c r="AT208" s="160" t="s">
        <v>142</v>
      </c>
      <c r="AU208" s="160" t="s">
        <v>79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443</v>
      </c>
      <c r="BM208" s="160" t="s">
        <v>444</v>
      </c>
    </row>
    <row r="209" spans="1:65" s="2" customFormat="1" ht="16.5" customHeight="1">
      <c r="A209" s="29"/>
      <c r="B209" s="148"/>
      <c r="C209" s="162" t="s">
        <v>445</v>
      </c>
      <c r="D209" s="162" t="s">
        <v>187</v>
      </c>
      <c r="E209" s="163" t="s">
        <v>446</v>
      </c>
      <c r="F209" s="164" t="s">
        <v>447</v>
      </c>
      <c r="G209" s="165" t="s">
        <v>158</v>
      </c>
      <c r="H209" s="166">
        <v>16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5.8E-4</v>
      </c>
      <c r="R209" s="158">
        <f>Q209*H209</f>
        <v>9.2800000000000001E-3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190</v>
      </c>
      <c r="AT209" s="160" t="s">
        <v>187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175</v>
      </c>
      <c r="BM209" s="160" t="s">
        <v>448</v>
      </c>
    </row>
    <row r="210" spans="1:65" s="12" customFormat="1" ht="25.95" customHeight="1">
      <c r="B210" s="136"/>
      <c r="D210" s="137" t="s">
        <v>73</v>
      </c>
      <c r="E210" s="138" t="s">
        <v>449</v>
      </c>
      <c r="F210" s="138" t="s">
        <v>450</v>
      </c>
      <c r="I210" s="139"/>
      <c r="J210" s="124">
        <f>BK210</f>
        <v>0</v>
      </c>
      <c r="L210" s="136"/>
      <c r="M210" s="140"/>
      <c r="N210" s="141"/>
      <c r="O210" s="141"/>
      <c r="P210" s="142">
        <f>SUM(P211:P213)</f>
        <v>0</v>
      </c>
      <c r="Q210" s="141"/>
      <c r="R210" s="142">
        <f>SUM(R211:R213)</f>
        <v>0</v>
      </c>
      <c r="S210" s="141"/>
      <c r="T210" s="143">
        <f>SUM(T211:T213)</f>
        <v>0</v>
      </c>
      <c r="AR210" s="137" t="s">
        <v>93</v>
      </c>
      <c r="AT210" s="144" t="s">
        <v>73</v>
      </c>
      <c r="AU210" s="144" t="s">
        <v>74</v>
      </c>
      <c r="AY210" s="137" t="s">
        <v>138</v>
      </c>
      <c r="BK210" s="145">
        <f>SUM(BK211:BK213)</f>
        <v>0</v>
      </c>
    </row>
    <row r="211" spans="1:65" s="2" customFormat="1" ht="33" customHeight="1">
      <c r="A211" s="29"/>
      <c r="B211" s="148"/>
      <c r="C211" s="149" t="s">
        <v>451</v>
      </c>
      <c r="D211" s="149" t="s">
        <v>142</v>
      </c>
      <c r="E211" s="150" t="s">
        <v>452</v>
      </c>
      <c r="F211" s="151" t="s">
        <v>453</v>
      </c>
      <c r="G211" s="152" t="s">
        <v>454</v>
      </c>
      <c r="H211" s="153">
        <v>16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142</v>
      </c>
      <c r="E212" s="150" t="s">
        <v>458</v>
      </c>
      <c r="F212" s="151" t="s">
        <v>459</v>
      </c>
      <c r="G212" s="152" t="s">
        <v>328</v>
      </c>
      <c r="H212" s="153">
        <v>1</v>
      </c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460</v>
      </c>
      <c r="AT212" s="160" t="s">
        <v>142</v>
      </c>
      <c r="AU212" s="160" t="s">
        <v>79</v>
      </c>
      <c r="AY212" s="14" t="s">
        <v>138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87</v>
      </c>
      <c r="BK212" s="161">
        <f>ROUND(I212*H212,2)</f>
        <v>0</v>
      </c>
      <c r="BL212" s="14" t="s">
        <v>460</v>
      </c>
      <c r="BM212" s="160" t="s">
        <v>461</v>
      </c>
    </row>
    <row r="213" spans="1:65" s="2" customFormat="1" ht="24.15" customHeight="1">
      <c r="A213" s="29"/>
      <c r="B213" s="148"/>
      <c r="C213" s="149" t="s">
        <v>462</v>
      </c>
      <c r="D213" s="149" t="s">
        <v>142</v>
      </c>
      <c r="E213" s="150" t="s">
        <v>463</v>
      </c>
      <c r="F213" s="151" t="s">
        <v>464</v>
      </c>
      <c r="G213" s="152" t="s">
        <v>454</v>
      </c>
      <c r="H213" s="153">
        <v>36</v>
      </c>
      <c r="I213" s="153"/>
      <c r="J213" s="154">
        <f>ROUND(I213*H213,2)</f>
        <v>0</v>
      </c>
      <c r="K213" s="155"/>
      <c r="L213" s="30"/>
      <c r="M213" s="156" t="s">
        <v>1</v>
      </c>
      <c r="N213" s="157" t="s">
        <v>40</v>
      </c>
      <c r="O213" s="58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460</v>
      </c>
      <c r="AT213" s="160" t="s">
        <v>142</v>
      </c>
      <c r="AU213" s="160" t="s">
        <v>79</v>
      </c>
      <c r="AY213" s="14" t="s">
        <v>138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ROUND(I213*H213,2)</f>
        <v>0</v>
      </c>
      <c r="BL213" s="14" t="s">
        <v>460</v>
      </c>
      <c r="BM213" s="160" t="s">
        <v>465</v>
      </c>
    </row>
    <row r="214" spans="1:65" s="2" customFormat="1" ht="49.95" customHeight="1">
      <c r="A214" s="29"/>
      <c r="B214" s="30"/>
      <c r="C214" s="29"/>
      <c r="D214" s="29"/>
      <c r="E214" s="138" t="s">
        <v>466</v>
      </c>
      <c r="F214" s="138" t="s">
        <v>467</v>
      </c>
      <c r="G214" s="29"/>
      <c r="H214" s="29"/>
      <c r="I214" s="29"/>
      <c r="J214" s="124">
        <f t="shared" ref="J214:J219" si="40">BK214</f>
        <v>0</v>
      </c>
      <c r="K214" s="29"/>
      <c r="L214" s="30"/>
      <c r="M214" s="172"/>
      <c r="N214" s="173"/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73</v>
      </c>
      <c r="AU214" s="14" t="s">
        <v>74</v>
      </c>
      <c r="AY214" s="14" t="s">
        <v>468</v>
      </c>
      <c r="BK214" s="161">
        <f>SUM(BK215:BK219)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58"/>
      <c r="P217" s="58"/>
      <c r="Q217" s="58"/>
      <c r="R217" s="58"/>
      <c r="S217" s="58"/>
      <c r="T217" s="5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16.350000000000001" customHeight="1">
      <c r="A218" s="29"/>
      <c r="B218" s="30"/>
      <c r="C218" s="174" t="s">
        <v>1</v>
      </c>
      <c r="D218" s="174" t="s">
        <v>142</v>
      </c>
      <c r="E218" s="175" t="s">
        <v>1</v>
      </c>
      <c r="F218" s="176" t="s">
        <v>1</v>
      </c>
      <c r="G218" s="177" t="s">
        <v>1</v>
      </c>
      <c r="H218" s="178"/>
      <c r="I218" s="178"/>
      <c r="J218" s="179">
        <f t="shared" si="40"/>
        <v>0</v>
      </c>
      <c r="K218" s="180"/>
      <c r="L218" s="30"/>
      <c r="M218" s="181" t="s">
        <v>1</v>
      </c>
      <c r="N218" s="182" t="s">
        <v>40</v>
      </c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468</v>
      </c>
      <c r="AU218" s="14" t="s">
        <v>79</v>
      </c>
      <c r="AY218" s="14" t="s">
        <v>468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4" t="s">
        <v>87</v>
      </c>
      <c r="BK218" s="161">
        <f>I218*H218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142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40"/>
        <v>0</v>
      </c>
      <c r="K219" s="180"/>
      <c r="L219" s="30"/>
      <c r="M219" s="181" t="s">
        <v>1</v>
      </c>
      <c r="N219" s="182" t="s">
        <v>40</v>
      </c>
      <c r="O219" s="183"/>
      <c r="P219" s="183"/>
      <c r="Q219" s="183"/>
      <c r="R219" s="183"/>
      <c r="S219" s="183"/>
      <c r="T219" s="184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468</v>
      </c>
      <c r="AU219" s="14" t="s">
        <v>79</v>
      </c>
      <c r="AY219" s="14" t="s">
        <v>468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87</v>
      </c>
      <c r="BK219" s="161">
        <f>I219*H219</f>
        <v>0</v>
      </c>
    </row>
    <row r="220" spans="1:65" s="2" customFormat="1" ht="6.9" customHeight="1">
      <c r="A220" s="29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26:K21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5:D220">
      <formula1>"K, M"</formula1>
    </dataValidation>
    <dataValidation type="list" allowBlank="1" showInputMessage="1" showErrorMessage="1" error="Povolené sú hodnoty základná, znížená, nulová." sqref="N215:N22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469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ROUND((ROUND((SUM(BE129:BE211)),  2) + SUM(BE213:BE217)), 2)</f>
        <v>0</v>
      </c>
      <c r="G33" s="100"/>
      <c r="H33" s="100"/>
      <c r="I33" s="101">
        <v>0.2</v>
      </c>
      <c r="J33" s="99">
        <f>ROUND((ROUND(((SUM(BE129:BE211))*I33),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ROUND((ROUND((SUM(BF129:BF211)),  2) + SUM(BF213:BF217)), 2)</f>
        <v>0</v>
      </c>
      <c r="G34" s="100"/>
      <c r="H34" s="100"/>
      <c r="I34" s="101">
        <v>0.2</v>
      </c>
      <c r="J34" s="99">
        <f>ROUND((ROUND(((SUM(BF129:BF211))*I34),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115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customHeight="1">
      <c r="B99" s="119"/>
      <c r="D99" s="120" t="s">
        <v>470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1:31" s="10" customFormat="1" ht="19.95" customHeight="1">
      <c r="B100" s="119"/>
      <c r="D100" s="120" t="s">
        <v>471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472</v>
      </c>
      <c r="E101" s="121"/>
      <c r="F101" s="121"/>
      <c r="G101" s="121"/>
      <c r="H101" s="121"/>
      <c r="I101" s="121"/>
      <c r="J101" s="122">
        <f>J161</f>
        <v>0</v>
      </c>
      <c r="L101" s="119"/>
    </row>
    <row r="102" spans="1:31" s="10" customFormat="1" ht="19.95" customHeight="1">
      <c r="B102" s="119"/>
      <c r="D102" s="120" t="s">
        <v>473</v>
      </c>
      <c r="E102" s="121"/>
      <c r="F102" s="121"/>
      <c r="G102" s="121"/>
      <c r="H102" s="121"/>
      <c r="I102" s="121"/>
      <c r="J102" s="122">
        <f>J173</f>
        <v>0</v>
      </c>
      <c r="L102" s="119"/>
    </row>
    <row r="103" spans="1:31" s="10" customFormat="1" ht="19.95" customHeight="1">
      <c r="B103" s="119"/>
      <c r="D103" s="120" t="s">
        <v>474</v>
      </c>
      <c r="E103" s="121"/>
      <c r="F103" s="121"/>
      <c r="G103" s="121"/>
      <c r="H103" s="121"/>
      <c r="I103" s="121"/>
      <c r="J103" s="122">
        <f>J180</f>
        <v>0</v>
      </c>
      <c r="L103" s="119"/>
    </row>
    <row r="104" spans="1:31" s="10" customFormat="1" ht="19.95" customHeight="1">
      <c r="B104" s="119"/>
      <c r="D104" s="120" t="s">
        <v>475</v>
      </c>
      <c r="E104" s="121"/>
      <c r="F104" s="121"/>
      <c r="G104" s="121"/>
      <c r="H104" s="121"/>
      <c r="I104" s="121"/>
      <c r="J104" s="122">
        <f>J198</f>
        <v>0</v>
      </c>
      <c r="L104" s="119"/>
    </row>
    <row r="105" spans="1:31" s="9" customFormat="1" ht="24.9" customHeight="1">
      <c r="B105" s="115"/>
      <c r="D105" s="116" t="s">
        <v>120</v>
      </c>
      <c r="E105" s="117"/>
      <c r="F105" s="117"/>
      <c r="G105" s="117"/>
      <c r="H105" s="117"/>
      <c r="I105" s="117"/>
      <c r="J105" s="118">
        <f>J201</f>
        <v>0</v>
      </c>
      <c r="L105" s="115"/>
    </row>
    <row r="106" spans="1:31" s="10" customFormat="1" ht="19.95" customHeight="1">
      <c r="B106" s="119"/>
      <c r="D106" s="120" t="s">
        <v>476</v>
      </c>
      <c r="E106" s="121"/>
      <c r="F106" s="121"/>
      <c r="G106" s="121"/>
      <c r="H106" s="121"/>
      <c r="I106" s="121"/>
      <c r="J106" s="122">
        <f>J202</f>
        <v>0</v>
      </c>
      <c r="L106" s="119"/>
    </row>
    <row r="107" spans="1:31" s="10" customFormat="1" ht="19.95" customHeight="1">
      <c r="B107" s="119"/>
      <c r="D107" s="120" t="s">
        <v>477</v>
      </c>
      <c r="E107" s="121"/>
      <c r="F107" s="121"/>
      <c r="G107" s="121"/>
      <c r="H107" s="121"/>
      <c r="I107" s="121"/>
      <c r="J107" s="122">
        <f>J204</f>
        <v>0</v>
      </c>
      <c r="L107" s="119"/>
    </row>
    <row r="108" spans="1:31" s="9" customFormat="1" ht="24.9" customHeight="1">
      <c r="B108" s="115"/>
      <c r="D108" s="116" t="s">
        <v>122</v>
      </c>
      <c r="E108" s="117"/>
      <c r="F108" s="117"/>
      <c r="G108" s="117"/>
      <c r="H108" s="117"/>
      <c r="I108" s="117"/>
      <c r="J108" s="118">
        <f>J208</f>
        <v>0</v>
      </c>
      <c r="L108" s="115"/>
    </row>
    <row r="109" spans="1:31" s="9" customFormat="1" ht="21.75" customHeight="1">
      <c r="B109" s="115"/>
      <c r="D109" s="123" t="s">
        <v>123</v>
      </c>
      <c r="J109" s="124">
        <f>J212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>
      <c r="A119" s="29"/>
      <c r="B119" s="30"/>
      <c r="C119" s="29"/>
      <c r="D119" s="29"/>
      <c r="E119" s="227" t="str">
        <f>E7</f>
        <v>Soš Tornaľa - modernizácia odborného vzdelávania - budova bývalej Mš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106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1.1 - KOTOLŇA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 úz. Tornaľa, parc. č. 1451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125</v>
      </c>
      <c r="D128" s="128" t="s">
        <v>59</v>
      </c>
      <c r="E128" s="128" t="s">
        <v>55</v>
      </c>
      <c r="F128" s="128" t="s">
        <v>56</v>
      </c>
      <c r="G128" s="128" t="s">
        <v>126</v>
      </c>
      <c r="H128" s="128" t="s">
        <v>127</v>
      </c>
      <c r="I128" s="128" t="s">
        <v>128</v>
      </c>
      <c r="J128" s="129" t="s">
        <v>110</v>
      </c>
      <c r="K128" s="130" t="s">
        <v>129</v>
      </c>
      <c r="L128" s="131"/>
      <c r="M128" s="62" t="s">
        <v>1</v>
      </c>
      <c r="N128" s="63" t="s">
        <v>38</v>
      </c>
      <c r="O128" s="63" t="s">
        <v>130</v>
      </c>
      <c r="P128" s="63" t="s">
        <v>131</v>
      </c>
      <c r="Q128" s="63" t="s">
        <v>132</v>
      </c>
      <c r="R128" s="63" t="s">
        <v>133</v>
      </c>
      <c r="S128" s="63" t="s">
        <v>134</v>
      </c>
      <c r="T128" s="64" t="s">
        <v>135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111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P130+P201+P208+P212</f>
        <v>0</v>
      </c>
      <c r="Q129" s="66"/>
      <c r="R129" s="133">
        <f>R130+R201+R208+R212</f>
        <v>0.20135404899999998</v>
      </c>
      <c r="S129" s="66"/>
      <c r="T129" s="134">
        <f>T130+T201+T208+T212</f>
        <v>0.35625000000000001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112</v>
      </c>
      <c r="BK129" s="135">
        <f>BK130+BK201+BK208+BK212</f>
        <v>0</v>
      </c>
    </row>
    <row r="130" spans="1:65" s="12" customFormat="1" ht="25.95" customHeight="1">
      <c r="B130" s="136"/>
      <c r="D130" s="137" t="s">
        <v>73</v>
      </c>
      <c r="E130" s="138" t="s">
        <v>177</v>
      </c>
      <c r="F130" s="138" t="s">
        <v>178</v>
      </c>
      <c r="I130" s="139"/>
      <c r="J130" s="124">
        <f>BK130</f>
        <v>0</v>
      </c>
      <c r="L130" s="136"/>
      <c r="M130" s="140"/>
      <c r="N130" s="141"/>
      <c r="O130" s="141"/>
      <c r="P130" s="142">
        <f>P131+P137+P143+P161+P173+P180+P198</f>
        <v>0</v>
      </c>
      <c r="Q130" s="141"/>
      <c r="R130" s="142">
        <f>R131+R137+R143+R161+R173+R180+R198</f>
        <v>0.20135404899999998</v>
      </c>
      <c r="S130" s="141"/>
      <c r="T130" s="143">
        <f>T131+T137+T143+T161+T173+T180+T198</f>
        <v>0.35625000000000001</v>
      </c>
      <c r="AR130" s="137" t="s">
        <v>87</v>
      </c>
      <c r="AT130" s="144" t="s">
        <v>73</v>
      </c>
      <c r="AU130" s="144" t="s">
        <v>74</v>
      </c>
      <c r="AY130" s="137" t="s">
        <v>138</v>
      </c>
      <c r="BK130" s="145">
        <f>BK131+BK137+BK143+BK161+BK173+BK180+BK198</f>
        <v>0</v>
      </c>
    </row>
    <row r="131" spans="1:65" s="12" customFormat="1" ht="22.8" customHeight="1">
      <c r="B131" s="136"/>
      <c r="D131" s="137" t="s">
        <v>73</v>
      </c>
      <c r="E131" s="146" t="s">
        <v>179</v>
      </c>
      <c r="F131" s="146" t="s">
        <v>180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SUM(P132:P136)</f>
        <v>0</v>
      </c>
      <c r="Q131" s="141"/>
      <c r="R131" s="142">
        <f>SUM(R132:R136)</f>
        <v>1.488E-3</v>
      </c>
      <c r="S131" s="141"/>
      <c r="T131" s="143">
        <f>SUM(T132:T136)</f>
        <v>0</v>
      </c>
      <c r="AR131" s="137" t="s">
        <v>87</v>
      </c>
      <c r="AT131" s="144" t="s">
        <v>73</v>
      </c>
      <c r="AU131" s="144" t="s">
        <v>79</v>
      </c>
      <c r="AY131" s="137" t="s">
        <v>138</v>
      </c>
      <c r="BK131" s="145">
        <f>SUM(BK132:BK136)</f>
        <v>0</v>
      </c>
    </row>
    <row r="132" spans="1:65" s="2" customFormat="1" ht="24.15" customHeight="1">
      <c r="A132" s="29"/>
      <c r="B132" s="148"/>
      <c r="C132" s="149" t="s">
        <v>99</v>
      </c>
      <c r="D132" s="149" t="s">
        <v>142</v>
      </c>
      <c r="E132" s="150" t="s">
        <v>478</v>
      </c>
      <c r="F132" s="151" t="s">
        <v>479</v>
      </c>
      <c r="G132" s="152" t="s">
        <v>184</v>
      </c>
      <c r="H132" s="153">
        <v>8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9.0000000000000002E-6</v>
      </c>
      <c r="R132" s="158">
        <f>Q132*H132</f>
        <v>7.2000000000000002E-5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175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175</v>
      </c>
      <c r="BM132" s="160" t="s">
        <v>99</v>
      </c>
    </row>
    <row r="133" spans="1:65" s="2" customFormat="1" ht="24.15" customHeight="1">
      <c r="A133" s="29"/>
      <c r="B133" s="148"/>
      <c r="C133" s="162" t="s">
        <v>480</v>
      </c>
      <c r="D133" s="162" t="s">
        <v>187</v>
      </c>
      <c r="E133" s="163" t="s">
        <v>481</v>
      </c>
      <c r="F133" s="164" t="s">
        <v>482</v>
      </c>
      <c r="G133" s="165" t="s">
        <v>184</v>
      </c>
      <c r="H133" s="166">
        <v>8</v>
      </c>
      <c r="I133" s="166"/>
      <c r="J133" s="167">
        <f>ROUND(I133*H133,2)</f>
        <v>0</v>
      </c>
      <c r="K133" s="168"/>
      <c r="L133" s="169"/>
      <c r="M133" s="170" t="s">
        <v>1</v>
      </c>
      <c r="N133" s="171" t="s">
        <v>40</v>
      </c>
      <c r="O133" s="58"/>
      <c r="P133" s="158">
        <f>O133*H133</f>
        <v>0</v>
      </c>
      <c r="Q133" s="158">
        <v>1.4999999999999999E-4</v>
      </c>
      <c r="R133" s="158">
        <f>Q133*H133</f>
        <v>1.1999999999999999E-3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190</v>
      </c>
      <c r="AT133" s="160" t="s">
        <v>187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175</v>
      </c>
      <c r="BM133" s="160" t="s">
        <v>483</v>
      </c>
    </row>
    <row r="134" spans="1:65" s="2" customFormat="1" ht="16.5" customHeight="1">
      <c r="A134" s="29"/>
      <c r="B134" s="148"/>
      <c r="C134" s="149" t="s">
        <v>139</v>
      </c>
      <c r="D134" s="149" t="s">
        <v>142</v>
      </c>
      <c r="E134" s="150" t="s">
        <v>484</v>
      </c>
      <c r="F134" s="151" t="s">
        <v>485</v>
      </c>
      <c r="G134" s="152" t="s">
        <v>158</v>
      </c>
      <c r="H134" s="153">
        <v>12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40</v>
      </c>
      <c r="O134" s="58"/>
      <c r="P134" s="158">
        <f>O134*H134</f>
        <v>0</v>
      </c>
      <c r="Q134" s="158">
        <v>1.8E-5</v>
      </c>
      <c r="R134" s="158">
        <f>Q134*H134</f>
        <v>2.1599999999999999E-4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175</v>
      </c>
      <c r="AT134" s="160" t="s">
        <v>142</v>
      </c>
      <c r="AU134" s="160" t="s">
        <v>87</v>
      </c>
      <c r="AY134" s="14" t="s">
        <v>138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87</v>
      </c>
      <c r="BK134" s="161">
        <f>ROUND(I134*H134,2)</f>
        <v>0</v>
      </c>
      <c r="BL134" s="14" t="s">
        <v>175</v>
      </c>
      <c r="BM134" s="160" t="s">
        <v>139</v>
      </c>
    </row>
    <row r="135" spans="1:65" s="2" customFormat="1" ht="24.15" customHeight="1">
      <c r="A135" s="29"/>
      <c r="B135" s="148"/>
      <c r="C135" s="149" t="s">
        <v>486</v>
      </c>
      <c r="D135" s="149" t="s">
        <v>142</v>
      </c>
      <c r="E135" s="150" t="s">
        <v>193</v>
      </c>
      <c r="F135" s="151" t="s">
        <v>194</v>
      </c>
      <c r="G135" s="152" t="s">
        <v>195</v>
      </c>
      <c r="H135" s="153"/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87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486</v>
      </c>
    </row>
    <row r="136" spans="1:65" s="2" customFormat="1" ht="24.15" customHeight="1">
      <c r="A136" s="29"/>
      <c r="B136" s="148"/>
      <c r="C136" s="149" t="s">
        <v>487</v>
      </c>
      <c r="D136" s="149" t="s">
        <v>142</v>
      </c>
      <c r="E136" s="150" t="s">
        <v>198</v>
      </c>
      <c r="F136" s="151" t="s">
        <v>199</v>
      </c>
      <c r="G136" s="152" t="s">
        <v>195</v>
      </c>
      <c r="H136" s="153"/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175</v>
      </c>
      <c r="BM136" s="160" t="s">
        <v>487</v>
      </c>
    </row>
    <row r="137" spans="1:65" s="12" customFormat="1" ht="22.8" customHeight="1">
      <c r="B137" s="136"/>
      <c r="D137" s="137" t="s">
        <v>73</v>
      </c>
      <c r="E137" s="146" t="s">
        <v>488</v>
      </c>
      <c r="F137" s="146" t="s">
        <v>489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SUM(P138:P142)</f>
        <v>0</v>
      </c>
      <c r="Q137" s="141"/>
      <c r="R137" s="142">
        <f>SUM(R138:R142)</f>
        <v>3.01104E-3</v>
      </c>
      <c r="S137" s="141"/>
      <c r="T137" s="143">
        <f>SUM(T138:T142)</f>
        <v>0</v>
      </c>
      <c r="AR137" s="137" t="s">
        <v>87</v>
      </c>
      <c r="AT137" s="144" t="s">
        <v>73</v>
      </c>
      <c r="AU137" s="144" t="s">
        <v>79</v>
      </c>
      <c r="AY137" s="137" t="s">
        <v>138</v>
      </c>
      <c r="BK137" s="145">
        <f>SUM(BK138:BK142)</f>
        <v>0</v>
      </c>
    </row>
    <row r="138" spans="1:65" s="2" customFormat="1" ht="24.15" customHeight="1">
      <c r="A138" s="29"/>
      <c r="B138" s="148"/>
      <c r="C138" s="149" t="s">
        <v>490</v>
      </c>
      <c r="D138" s="149" t="s">
        <v>142</v>
      </c>
      <c r="E138" s="150" t="s">
        <v>491</v>
      </c>
      <c r="F138" s="151" t="s">
        <v>492</v>
      </c>
      <c r="G138" s="152" t="s">
        <v>158</v>
      </c>
      <c r="H138" s="153">
        <v>1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1.1039999999999999E-5</v>
      </c>
      <c r="R138" s="158">
        <f>Q138*H138</f>
        <v>1.1039999999999999E-5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175</v>
      </c>
      <c r="BM138" s="160" t="s">
        <v>490</v>
      </c>
    </row>
    <row r="139" spans="1:65" s="2" customFormat="1" ht="16.5" customHeight="1">
      <c r="A139" s="29"/>
      <c r="B139" s="148"/>
      <c r="C139" s="162" t="s">
        <v>493</v>
      </c>
      <c r="D139" s="162" t="s">
        <v>187</v>
      </c>
      <c r="E139" s="163" t="s">
        <v>494</v>
      </c>
      <c r="F139" s="164" t="s">
        <v>495</v>
      </c>
      <c r="G139" s="165" t="s">
        <v>158</v>
      </c>
      <c r="H139" s="166">
        <v>1</v>
      </c>
      <c r="I139" s="166"/>
      <c r="J139" s="167">
        <f>ROUND(I139*H139,2)</f>
        <v>0</v>
      </c>
      <c r="K139" s="168"/>
      <c r="L139" s="169"/>
      <c r="M139" s="170" t="s">
        <v>1</v>
      </c>
      <c r="N139" s="171" t="s">
        <v>40</v>
      </c>
      <c r="O139" s="58"/>
      <c r="P139" s="158">
        <f>O139*H139</f>
        <v>0</v>
      </c>
      <c r="Q139" s="158">
        <v>1.5E-3</v>
      </c>
      <c r="R139" s="158">
        <f>Q139*H139</f>
        <v>1.5E-3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190</v>
      </c>
      <c r="AT139" s="160" t="s">
        <v>187</v>
      </c>
      <c r="AU139" s="160" t="s">
        <v>87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87</v>
      </c>
      <c r="BK139" s="161">
        <f>ROUND(I139*H139,2)</f>
        <v>0</v>
      </c>
      <c r="BL139" s="14" t="s">
        <v>175</v>
      </c>
      <c r="BM139" s="160" t="s">
        <v>493</v>
      </c>
    </row>
    <row r="140" spans="1:65" s="2" customFormat="1" ht="24.15" customHeight="1">
      <c r="A140" s="29"/>
      <c r="B140" s="148"/>
      <c r="C140" s="162" t="s">
        <v>496</v>
      </c>
      <c r="D140" s="162" t="s">
        <v>187</v>
      </c>
      <c r="E140" s="163" t="s">
        <v>497</v>
      </c>
      <c r="F140" s="164" t="s">
        <v>498</v>
      </c>
      <c r="G140" s="165" t="s">
        <v>328</v>
      </c>
      <c r="H140" s="166">
        <v>1</v>
      </c>
      <c r="I140" s="166"/>
      <c r="J140" s="167">
        <f>ROUND(I140*H140,2)</f>
        <v>0</v>
      </c>
      <c r="K140" s="168"/>
      <c r="L140" s="169"/>
      <c r="M140" s="170" t="s">
        <v>1</v>
      </c>
      <c r="N140" s="171" t="s">
        <v>40</v>
      </c>
      <c r="O140" s="58"/>
      <c r="P140" s="158">
        <f>O140*H140</f>
        <v>0</v>
      </c>
      <c r="Q140" s="158">
        <v>1.5E-3</v>
      </c>
      <c r="R140" s="158">
        <f>Q140*H140</f>
        <v>1.5E-3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496</v>
      </c>
    </row>
    <row r="141" spans="1:65" s="2" customFormat="1" ht="24.15" customHeight="1">
      <c r="A141" s="29"/>
      <c r="B141" s="148"/>
      <c r="C141" s="149" t="s">
        <v>499</v>
      </c>
      <c r="D141" s="149" t="s">
        <v>142</v>
      </c>
      <c r="E141" s="150" t="s">
        <v>500</v>
      </c>
      <c r="F141" s="151" t="s">
        <v>501</v>
      </c>
      <c r="G141" s="152" t="s">
        <v>195</v>
      </c>
      <c r="H141" s="153"/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499</v>
      </c>
    </row>
    <row r="142" spans="1:65" s="2" customFormat="1" ht="24.15" customHeight="1">
      <c r="A142" s="29"/>
      <c r="B142" s="148"/>
      <c r="C142" s="149" t="s">
        <v>502</v>
      </c>
      <c r="D142" s="149" t="s">
        <v>142</v>
      </c>
      <c r="E142" s="150" t="s">
        <v>503</v>
      </c>
      <c r="F142" s="151" t="s">
        <v>504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502</v>
      </c>
    </row>
    <row r="143" spans="1:65" s="12" customFormat="1" ht="22.8" customHeight="1">
      <c r="B143" s="136"/>
      <c r="D143" s="137" t="s">
        <v>73</v>
      </c>
      <c r="E143" s="146" t="s">
        <v>505</v>
      </c>
      <c r="F143" s="146" t="s">
        <v>506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SUM(P144:P160)</f>
        <v>0</v>
      </c>
      <c r="Q143" s="141"/>
      <c r="R143" s="142">
        <f>SUM(R144:R160)</f>
        <v>0.10116999999999998</v>
      </c>
      <c r="S143" s="141"/>
      <c r="T143" s="143">
        <f>SUM(T144:T160)</f>
        <v>0.35625000000000001</v>
      </c>
      <c r="AR143" s="137" t="s">
        <v>87</v>
      </c>
      <c r="AT143" s="144" t="s">
        <v>73</v>
      </c>
      <c r="AU143" s="144" t="s">
        <v>79</v>
      </c>
      <c r="AY143" s="137" t="s">
        <v>138</v>
      </c>
      <c r="BK143" s="145">
        <f>SUM(BK144:BK160)</f>
        <v>0</v>
      </c>
    </row>
    <row r="144" spans="1:65" s="2" customFormat="1" ht="24.15" customHeight="1">
      <c r="A144" s="29"/>
      <c r="B144" s="148"/>
      <c r="C144" s="149" t="s">
        <v>365</v>
      </c>
      <c r="D144" s="149" t="s">
        <v>142</v>
      </c>
      <c r="E144" s="150" t="s">
        <v>507</v>
      </c>
      <c r="F144" s="151" t="s">
        <v>508</v>
      </c>
      <c r="G144" s="152" t="s">
        <v>158</v>
      </c>
      <c r="H144" s="153">
        <v>1</v>
      </c>
      <c r="I144" s="153"/>
      <c r="J144" s="154">
        <f t="shared" ref="J144:J160" si="0"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ref="P144:P160" si="1">O144*H144</f>
        <v>0</v>
      </c>
      <c r="Q144" s="158">
        <v>1.7000000000000001E-4</v>
      </c>
      <c r="R144" s="158">
        <f t="shared" ref="R144:R160" si="2">Q144*H144</f>
        <v>1.7000000000000001E-4</v>
      </c>
      <c r="S144" s="158">
        <v>0.35625000000000001</v>
      </c>
      <c r="T144" s="159">
        <f t="shared" ref="T144:T160" si="3">S144*H144</f>
        <v>0.35625000000000001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ref="BE144:BE160" si="4">IF(N144="základná",J144,0)</f>
        <v>0</v>
      </c>
      <c r="BF144" s="161">
        <f t="shared" ref="BF144:BF160" si="5">IF(N144="znížená",J144,0)</f>
        <v>0</v>
      </c>
      <c r="BG144" s="161">
        <f t="shared" ref="BG144:BG160" si="6">IF(N144="zákl. prenesená",J144,0)</f>
        <v>0</v>
      </c>
      <c r="BH144" s="161">
        <f t="shared" ref="BH144:BH160" si="7">IF(N144="zníž. prenesená",J144,0)</f>
        <v>0</v>
      </c>
      <c r="BI144" s="161">
        <f t="shared" ref="BI144:BI160" si="8">IF(N144="nulová",J144,0)</f>
        <v>0</v>
      </c>
      <c r="BJ144" s="14" t="s">
        <v>87</v>
      </c>
      <c r="BK144" s="161">
        <f t="shared" ref="BK144:BK160" si="9">ROUND(I144*H144,2)</f>
        <v>0</v>
      </c>
      <c r="BL144" s="14" t="s">
        <v>175</v>
      </c>
      <c r="BM144" s="160" t="s">
        <v>509</v>
      </c>
    </row>
    <row r="145" spans="1:65" s="2" customFormat="1" ht="24.15" customHeight="1">
      <c r="A145" s="29"/>
      <c r="B145" s="148"/>
      <c r="C145" s="149" t="s">
        <v>510</v>
      </c>
      <c r="D145" s="149" t="s">
        <v>142</v>
      </c>
      <c r="E145" s="150" t="s">
        <v>511</v>
      </c>
      <c r="F145" s="151" t="s">
        <v>512</v>
      </c>
      <c r="G145" s="152" t="s">
        <v>158</v>
      </c>
      <c r="H145" s="153">
        <v>1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513</v>
      </c>
    </row>
    <row r="146" spans="1:65" s="2" customFormat="1" ht="49.05" customHeight="1">
      <c r="A146" s="29"/>
      <c r="B146" s="148"/>
      <c r="C146" s="162" t="s">
        <v>514</v>
      </c>
      <c r="D146" s="162" t="s">
        <v>187</v>
      </c>
      <c r="E146" s="163" t="s">
        <v>515</v>
      </c>
      <c r="F146" s="164" t="s">
        <v>516</v>
      </c>
      <c r="G146" s="165" t="s">
        <v>158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3.5999999999999997E-2</v>
      </c>
      <c r="R146" s="158">
        <f t="shared" si="2"/>
        <v>3.5999999999999997E-2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87</v>
      </c>
      <c r="BK146" s="161">
        <f t="shared" si="9"/>
        <v>0</v>
      </c>
      <c r="BL146" s="14" t="s">
        <v>175</v>
      </c>
      <c r="BM146" s="160" t="s">
        <v>517</v>
      </c>
    </row>
    <row r="147" spans="1:65" s="2" customFormat="1" ht="16.5" customHeight="1">
      <c r="A147" s="29"/>
      <c r="B147" s="148"/>
      <c r="C147" s="162" t="s">
        <v>518</v>
      </c>
      <c r="D147" s="162" t="s">
        <v>187</v>
      </c>
      <c r="E147" s="163" t="s">
        <v>519</v>
      </c>
      <c r="F147" s="164" t="s">
        <v>520</v>
      </c>
      <c r="G147" s="165" t="s">
        <v>158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5.0000000000000001E-3</v>
      </c>
      <c r="R147" s="158">
        <f t="shared" si="2"/>
        <v>5.0000000000000001E-3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190</v>
      </c>
      <c r="AT147" s="160" t="s">
        <v>187</v>
      </c>
      <c r="AU147" s="160" t="s">
        <v>87</v>
      </c>
      <c r="AY147" s="14" t="s">
        <v>138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87</v>
      </c>
      <c r="BK147" s="161">
        <f t="shared" si="9"/>
        <v>0</v>
      </c>
      <c r="BL147" s="14" t="s">
        <v>175</v>
      </c>
      <c r="BM147" s="160" t="s">
        <v>518</v>
      </c>
    </row>
    <row r="148" spans="1:65" s="2" customFormat="1" ht="21.75" customHeight="1">
      <c r="A148" s="29"/>
      <c r="B148" s="148"/>
      <c r="C148" s="162" t="s">
        <v>433</v>
      </c>
      <c r="D148" s="162" t="s">
        <v>187</v>
      </c>
      <c r="E148" s="163" t="s">
        <v>521</v>
      </c>
      <c r="F148" s="164" t="s">
        <v>522</v>
      </c>
      <c r="G148" s="165" t="s">
        <v>158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87</v>
      </c>
      <c r="BK148" s="161">
        <f t="shared" si="9"/>
        <v>0</v>
      </c>
      <c r="BL148" s="14" t="s">
        <v>175</v>
      </c>
      <c r="BM148" s="160" t="s">
        <v>523</v>
      </c>
    </row>
    <row r="149" spans="1:65" s="2" customFormat="1" ht="24.15" customHeight="1">
      <c r="A149" s="29"/>
      <c r="B149" s="148"/>
      <c r="C149" s="162" t="s">
        <v>524</v>
      </c>
      <c r="D149" s="162" t="s">
        <v>187</v>
      </c>
      <c r="E149" s="163" t="s">
        <v>525</v>
      </c>
      <c r="F149" s="164" t="s">
        <v>526</v>
      </c>
      <c r="G149" s="165" t="s">
        <v>158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87</v>
      </c>
      <c r="BK149" s="161">
        <f t="shared" si="9"/>
        <v>0</v>
      </c>
      <c r="BL149" s="14" t="s">
        <v>175</v>
      </c>
      <c r="BM149" s="160" t="s">
        <v>527</v>
      </c>
    </row>
    <row r="150" spans="1:65" s="2" customFormat="1" ht="24.15" customHeight="1">
      <c r="A150" s="29"/>
      <c r="B150" s="148"/>
      <c r="C150" s="162" t="s">
        <v>231</v>
      </c>
      <c r="D150" s="162" t="s">
        <v>187</v>
      </c>
      <c r="E150" s="163" t="s">
        <v>528</v>
      </c>
      <c r="F150" s="164" t="s">
        <v>529</v>
      </c>
      <c r="G150" s="165" t="s">
        <v>158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87</v>
      </c>
      <c r="BK150" s="161">
        <f t="shared" si="9"/>
        <v>0</v>
      </c>
      <c r="BL150" s="14" t="s">
        <v>175</v>
      </c>
      <c r="BM150" s="160" t="s">
        <v>530</v>
      </c>
    </row>
    <row r="151" spans="1:65" s="2" customFormat="1" ht="21.75" customHeight="1">
      <c r="A151" s="29"/>
      <c r="B151" s="148"/>
      <c r="C151" s="162" t="s">
        <v>531</v>
      </c>
      <c r="D151" s="162" t="s">
        <v>187</v>
      </c>
      <c r="E151" s="163" t="s">
        <v>532</v>
      </c>
      <c r="F151" s="164" t="s">
        <v>533</v>
      </c>
      <c r="G151" s="165" t="s">
        <v>158</v>
      </c>
      <c r="H151" s="166">
        <v>2</v>
      </c>
      <c r="I151" s="166"/>
      <c r="J151" s="167">
        <f t="shared" si="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87</v>
      </c>
      <c r="BK151" s="161">
        <f t="shared" si="9"/>
        <v>0</v>
      </c>
      <c r="BL151" s="14" t="s">
        <v>175</v>
      </c>
      <c r="BM151" s="160" t="s">
        <v>534</v>
      </c>
    </row>
    <row r="152" spans="1:65" s="2" customFormat="1" ht="24.15" customHeight="1">
      <c r="A152" s="29"/>
      <c r="B152" s="148"/>
      <c r="C152" s="162" t="s">
        <v>535</v>
      </c>
      <c r="D152" s="162" t="s">
        <v>187</v>
      </c>
      <c r="E152" s="163" t="s">
        <v>536</v>
      </c>
      <c r="F152" s="164" t="s">
        <v>537</v>
      </c>
      <c r="G152" s="165" t="s">
        <v>158</v>
      </c>
      <c r="H152" s="166">
        <v>4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175</v>
      </c>
      <c r="BM152" s="160" t="s">
        <v>538</v>
      </c>
    </row>
    <row r="153" spans="1:65" s="2" customFormat="1" ht="16.5" customHeight="1">
      <c r="A153" s="29"/>
      <c r="B153" s="148"/>
      <c r="C153" s="162" t="s">
        <v>539</v>
      </c>
      <c r="D153" s="162" t="s">
        <v>187</v>
      </c>
      <c r="E153" s="163" t="s">
        <v>540</v>
      </c>
      <c r="F153" s="164" t="s">
        <v>541</v>
      </c>
      <c r="G153" s="165" t="s">
        <v>158</v>
      </c>
      <c r="H153" s="166">
        <v>1</v>
      </c>
      <c r="I153" s="166"/>
      <c r="J153" s="167">
        <f t="shared" si="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175</v>
      </c>
      <c r="BM153" s="160" t="s">
        <v>542</v>
      </c>
    </row>
    <row r="154" spans="1:65" s="2" customFormat="1" ht="16.5" customHeight="1">
      <c r="A154" s="29"/>
      <c r="B154" s="148"/>
      <c r="C154" s="162" t="s">
        <v>543</v>
      </c>
      <c r="D154" s="162" t="s">
        <v>187</v>
      </c>
      <c r="E154" s="163" t="s">
        <v>544</v>
      </c>
      <c r="F154" s="164" t="s">
        <v>545</v>
      </c>
      <c r="G154" s="165" t="s">
        <v>158</v>
      </c>
      <c r="H154" s="166">
        <v>1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175</v>
      </c>
      <c r="BM154" s="160" t="s">
        <v>546</v>
      </c>
    </row>
    <row r="155" spans="1:65" s="2" customFormat="1" ht="33" customHeight="1">
      <c r="A155" s="29"/>
      <c r="B155" s="148"/>
      <c r="C155" s="162" t="s">
        <v>547</v>
      </c>
      <c r="D155" s="162" t="s">
        <v>187</v>
      </c>
      <c r="E155" s="163" t="s">
        <v>548</v>
      </c>
      <c r="F155" s="164" t="s">
        <v>549</v>
      </c>
      <c r="G155" s="165" t="s">
        <v>328</v>
      </c>
      <c r="H155" s="166">
        <v>1</v>
      </c>
      <c r="I155" s="166"/>
      <c r="J155" s="167">
        <f t="shared" si="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"/>
        <v>0</v>
      </c>
      <c r="Q155" s="158">
        <v>0.03</v>
      </c>
      <c r="R155" s="158">
        <f t="shared" si="2"/>
        <v>0.03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175</v>
      </c>
      <c r="BM155" s="160" t="s">
        <v>547</v>
      </c>
    </row>
    <row r="156" spans="1:65" s="2" customFormat="1" ht="24.15" customHeight="1">
      <c r="A156" s="29"/>
      <c r="B156" s="148"/>
      <c r="C156" s="162" t="s">
        <v>550</v>
      </c>
      <c r="D156" s="162" t="s">
        <v>187</v>
      </c>
      <c r="E156" s="163" t="s">
        <v>551</v>
      </c>
      <c r="F156" s="164" t="s">
        <v>552</v>
      </c>
      <c r="G156" s="165" t="s">
        <v>328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0.03</v>
      </c>
      <c r="R156" s="158">
        <f t="shared" si="2"/>
        <v>0.03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175</v>
      </c>
      <c r="BM156" s="160" t="s">
        <v>553</v>
      </c>
    </row>
    <row r="157" spans="1:65" s="2" customFormat="1" ht="16.5" customHeight="1">
      <c r="A157" s="29"/>
      <c r="B157" s="148"/>
      <c r="C157" s="162" t="s">
        <v>554</v>
      </c>
      <c r="D157" s="162" t="s">
        <v>187</v>
      </c>
      <c r="E157" s="163" t="s">
        <v>555</v>
      </c>
      <c r="F157" s="164" t="s">
        <v>556</v>
      </c>
      <c r="G157" s="165" t="s">
        <v>158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175</v>
      </c>
      <c r="BM157" s="160" t="s">
        <v>557</v>
      </c>
    </row>
    <row r="158" spans="1:65" s="2" customFormat="1" ht="24.15" customHeight="1">
      <c r="A158" s="29"/>
      <c r="B158" s="148"/>
      <c r="C158" s="149" t="s">
        <v>558</v>
      </c>
      <c r="D158" s="149" t="s">
        <v>142</v>
      </c>
      <c r="E158" s="150" t="s">
        <v>559</v>
      </c>
      <c r="F158" s="151" t="s">
        <v>560</v>
      </c>
      <c r="G158" s="152" t="s">
        <v>195</v>
      </c>
      <c r="H158" s="153"/>
      <c r="I158" s="153"/>
      <c r="J158" s="154">
        <f t="shared" si="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87</v>
      </c>
      <c r="BK158" s="161">
        <f t="shared" si="9"/>
        <v>0</v>
      </c>
      <c r="BL158" s="14" t="s">
        <v>175</v>
      </c>
      <c r="BM158" s="160" t="s">
        <v>558</v>
      </c>
    </row>
    <row r="159" spans="1:65" s="2" customFormat="1" ht="24.15" customHeight="1">
      <c r="A159" s="29"/>
      <c r="B159" s="148"/>
      <c r="C159" s="149" t="s">
        <v>561</v>
      </c>
      <c r="D159" s="149" t="s">
        <v>142</v>
      </c>
      <c r="E159" s="150" t="s">
        <v>562</v>
      </c>
      <c r="F159" s="151" t="s">
        <v>563</v>
      </c>
      <c r="G159" s="152" t="s">
        <v>195</v>
      </c>
      <c r="H159" s="153"/>
      <c r="I159" s="153"/>
      <c r="J159" s="154">
        <f t="shared" si="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87</v>
      </c>
      <c r="BK159" s="161">
        <f t="shared" si="9"/>
        <v>0</v>
      </c>
      <c r="BL159" s="14" t="s">
        <v>175</v>
      </c>
      <c r="BM159" s="160" t="s">
        <v>564</v>
      </c>
    </row>
    <row r="160" spans="1:65" s="2" customFormat="1" ht="24.15" customHeight="1">
      <c r="A160" s="29"/>
      <c r="B160" s="148"/>
      <c r="C160" s="149" t="s">
        <v>215</v>
      </c>
      <c r="D160" s="149" t="s">
        <v>142</v>
      </c>
      <c r="E160" s="150" t="s">
        <v>565</v>
      </c>
      <c r="F160" s="151" t="s">
        <v>566</v>
      </c>
      <c r="G160" s="152" t="s">
        <v>195</v>
      </c>
      <c r="H160" s="153"/>
      <c r="I160" s="153"/>
      <c r="J160" s="154">
        <f t="shared" si="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87</v>
      </c>
      <c r="BK160" s="161">
        <f t="shared" si="9"/>
        <v>0</v>
      </c>
      <c r="BL160" s="14" t="s">
        <v>175</v>
      </c>
      <c r="BM160" s="160" t="s">
        <v>567</v>
      </c>
    </row>
    <row r="161" spans="1:65" s="12" customFormat="1" ht="22.8" customHeight="1">
      <c r="B161" s="136"/>
      <c r="D161" s="137" t="s">
        <v>73</v>
      </c>
      <c r="E161" s="146" t="s">
        <v>568</v>
      </c>
      <c r="F161" s="146" t="s">
        <v>569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SUM(P162:P172)</f>
        <v>0</v>
      </c>
      <c r="Q161" s="141"/>
      <c r="R161" s="142">
        <f>SUM(R162:R172)</f>
        <v>1.093E-2</v>
      </c>
      <c r="S161" s="141"/>
      <c r="T161" s="143">
        <f>SUM(T162:T172)</f>
        <v>0</v>
      </c>
      <c r="AR161" s="137" t="s">
        <v>87</v>
      </c>
      <c r="AT161" s="144" t="s">
        <v>73</v>
      </c>
      <c r="AU161" s="144" t="s">
        <v>79</v>
      </c>
      <c r="AY161" s="137" t="s">
        <v>138</v>
      </c>
      <c r="BK161" s="145">
        <f>SUM(BK162:BK172)</f>
        <v>0</v>
      </c>
    </row>
    <row r="162" spans="1:65" s="2" customFormat="1" ht="24.15" customHeight="1">
      <c r="A162" s="29"/>
      <c r="B162" s="148"/>
      <c r="C162" s="149" t="s">
        <v>570</v>
      </c>
      <c r="D162" s="149" t="s">
        <v>142</v>
      </c>
      <c r="E162" s="150" t="s">
        <v>571</v>
      </c>
      <c r="F162" s="151" t="s">
        <v>572</v>
      </c>
      <c r="G162" s="152" t="s">
        <v>158</v>
      </c>
      <c r="H162" s="153">
        <v>1</v>
      </c>
      <c r="I162" s="153"/>
      <c r="J162" s="154">
        <f t="shared" ref="J162:J172" si="10"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ref="P162:P172" si="11">O162*H162</f>
        <v>0</v>
      </c>
      <c r="Q162" s="158">
        <v>0</v>
      </c>
      <c r="R162" s="158">
        <f t="shared" ref="R162:R172" si="12">Q162*H162</f>
        <v>0</v>
      </c>
      <c r="S162" s="158">
        <v>0</v>
      </c>
      <c r="T162" s="159">
        <f t="shared" ref="T162:T172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ref="BE162:BE172" si="14">IF(N162="základná",J162,0)</f>
        <v>0</v>
      </c>
      <c r="BF162" s="161">
        <f t="shared" ref="BF162:BF172" si="15">IF(N162="znížená",J162,0)</f>
        <v>0</v>
      </c>
      <c r="BG162" s="161">
        <f t="shared" ref="BG162:BG172" si="16">IF(N162="zákl. prenesená",J162,0)</f>
        <v>0</v>
      </c>
      <c r="BH162" s="161">
        <f t="shared" ref="BH162:BH172" si="17">IF(N162="zníž. prenesená",J162,0)</f>
        <v>0</v>
      </c>
      <c r="BI162" s="161">
        <f t="shared" ref="BI162:BI172" si="18">IF(N162="nulová",J162,0)</f>
        <v>0</v>
      </c>
      <c r="BJ162" s="14" t="s">
        <v>87</v>
      </c>
      <c r="BK162" s="161">
        <f t="shared" ref="BK162:BK172" si="19">ROUND(I162*H162,2)</f>
        <v>0</v>
      </c>
      <c r="BL162" s="14" t="s">
        <v>175</v>
      </c>
      <c r="BM162" s="160" t="s">
        <v>573</v>
      </c>
    </row>
    <row r="163" spans="1:65" s="2" customFormat="1" ht="21.75" customHeight="1">
      <c r="A163" s="29"/>
      <c r="B163" s="148"/>
      <c r="C163" s="162" t="s">
        <v>574</v>
      </c>
      <c r="D163" s="162" t="s">
        <v>187</v>
      </c>
      <c r="E163" s="163" t="s">
        <v>575</v>
      </c>
      <c r="F163" s="164" t="s">
        <v>576</v>
      </c>
      <c r="G163" s="165" t="s">
        <v>158</v>
      </c>
      <c r="H163" s="166">
        <v>1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5.0000000000000001E-3</v>
      </c>
      <c r="R163" s="158">
        <f t="shared" si="12"/>
        <v>5.0000000000000001E-3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577</v>
      </c>
    </row>
    <row r="164" spans="1:65" s="2" customFormat="1" ht="21.75" customHeight="1">
      <c r="A164" s="29"/>
      <c r="B164" s="148"/>
      <c r="C164" s="149" t="s">
        <v>578</v>
      </c>
      <c r="D164" s="149" t="s">
        <v>142</v>
      </c>
      <c r="E164" s="150" t="s">
        <v>579</v>
      </c>
      <c r="F164" s="151" t="s">
        <v>580</v>
      </c>
      <c r="G164" s="152" t="s">
        <v>158</v>
      </c>
      <c r="H164" s="153">
        <v>1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581</v>
      </c>
    </row>
    <row r="165" spans="1:65" s="2" customFormat="1" ht="33" customHeight="1">
      <c r="A165" s="29"/>
      <c r="B165" s="148"/>
      <c r="C165" s="162" t="s">
        <v>582</v>
      </c>
      <c r="D165" s="162" t="s">
        <v>187</v>
      </c>
      <c r="E165" s="163" t="s">
        <v>583</v>
      </c>
      <c r="F165" s="164" t="s">
        <v>584</v>
      </c>
      <c r="G165" s="165" t="s">
        <v>158</v>
      </c>
      <c r="H165" s="166">
        <v>1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2.0500000000000002E-3</v>
      </c>
      <c r="R165" s="158">
        <f t="shared" si="12"/>
        <v>2.0500000000000002E-3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585</v>
      </c>
    </row>
    <row r="166" spans="1:65" s="2" customFormat="1" ht="21.75" customHeight="1">
      <c r="A166" s="29"/>
      <c r="B166" s="148"/>
      <c r="C166" s="162" t="s">
        <v>586</v>
      </c>
      <c r="D166" s="162" t="s">
        <v>187</v>
      </c>
      <c r="E166" s="163" t="s">
        <v>587</v>
      </c>
      <c r="F166" s="164" t="s">
        <v>588</v>
      </c>
      <c r="G166" s="165" t="s">
        <v>158</v>
      </c>
      <c r="H166" s="166">
        <v>2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2.5999999999999998E-4</v>
      </c>
      <c r="R166" s="158">
        <f t="shared" si="12"/>
        <v>5.1999999999999995E-4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589</v>
      </c>
    </row>
    <row r="167" spans="1:65" s="2" customFormat="1" ht="24.15" customHeight="1">
      <c r="A167" s="29"/>
      <c r="B167" s="148"/>
      <c r="C167" s="162" t="s">
        <v>590</v>
      </c>
      <c r="D167" s="162" t="s">
        <v>187</v>
      </c>
      <c r="E167" s="163" t="s">
        <v>591</v>
      </c>
      <c r="F167" s="164" t="s">
        <v>592</v>
      </c>
      <c r="G167" s="165" t="s">
        <v>158</v>
      </c>
      <c r="H167" s="166">
        <v>2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593</v>
      </c>
    </row>
    <row r="168" spans="1:65" s="2" customFormat="1" ht="24.15" customHeight="1">
      <c r="A168" s="29"/>
      <c r="B168" s="148"/>
      <c r="C168" s="149" t="s">
        <v>594</v>
      </c>
      <c r="D168" s="149" t="s">
        <v>142</v>
      </c>
      <c r="E168" s="150" t="s">
        <v>595</v>
      </c>
      <c r="F168" s="151" t="s">
        <v>596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597</v>
      </c>
    </row>
    <row r="169" spans="1:65" s="2" customFormat="1" ht="24.15" customHeight="1">
      <c r="A169" s="29"/>
      <c r="B169" s="148"/>
      <c r="C169" s="162" t="s">
        <v>211</v>
      </c>
      <c r="D169" s="162" t="s">
        <v>187</v>
      </c>
      <c r="E169" s="163" t="s">
        <v>598</v>
      </c>
      <c r="F169" s="164" t="s">
        <v>599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3.3600000000000001E-3</v>
      </c>
      <c r="R169" s="158">
        <f t="shared" si="12"/>
        <v>3.3600000000000001E-3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600</v>
      </c>
    </row>
    <row r="170" spans="1:65" s="2" customFormat="1" ht="21.75" customHeight="1">
      <c r="A170" s="29"/>
      <c r="B170" s="148"/>
      <c r="C170" s="149" t="s">
        <v>325</v>
      </c>
      <c r="D170" s="149" t="s">
        <v>142</v>
      </c>
      <c r="E170" s="150" t="s">
        <v>601</v>
      </c>
      <c r="F170" s="151" t="s">
        <v>602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325</v>
      </c>
    </row>
    <row r="171" spans="1:65" s="2" customFormat="1" ht="24.15" customHeight="1">
      <c r="A171" s="29"/>
      <c r="B171" s="148"/>
      <c r="C171" s="149" t="s">
        <v>603</v>
      </c>
      <c r="D171" s="149" t="s">
        <v>142</v>
      </c>
      <c r="E171" s="150" t="s">
        <v>604</v>
      </c>
      <c r="F171" s="151" t="s">
        <v>605</v>
      </c>
      <c r="G171" s="152" t="s">
        <v>195</v>
      </c>
      <c r="H171" s="153"/>
      <c r="I171" s="153"/>
      <c r="J171" s="154">
        <f t="shared" si="1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87</v>
      </c>
      <c r="BK171" s="161">
        <f t="shared" si="19"/>
        <v>0</v>
      </c>
      <c r="BL171" s="14" t="s">
        <v>175</v>
      </c>
      <c r="BM171" s="160" t="s">
        <v>603</v>
      </c>
    </row>
    <row r="172" spans="1:65" s="2" customFormat="1" ht="24.15" customHeight="1">
      <c r="A172" s="29"/>
      <c r="B172" s="148"/>
      <c r="C172" s="149" t="s">
        <v>606</v>
      </c>
      <c r="D172" s="149" t="s">
        <v>142</v>
      </c>
      <c r="E172" s="150" t="s">
        <v>607</v>
      </c>
      <c r="F172" s="151" t="s">
        <v>608</v>
      </c>
      <c r="G172" s="152" t="s">
        <v>328</v>
      </c>
      <c r="H172" s="153">
        <v>1</v>
      </c>
      <c r="I172" s="153"/>
      <c r="J172" s="154">
        <f t="shared" si="1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455</v>
      </c>
      <c r="AT172" s="160" t="s">
        <v>142</v>
      </c>
      <c r="AU172" s="160" t="s">
        <v>87</v>
      </c>
      <c r="AY172" s="14" t="s">
        <v>138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87</v>
      </c>
      <c r="BK172" s="161">
        <f t="shared" si="19"/>
        <v>0</v>
      </c>
      <c r="BL172" s="14" t="s">
        <v>455</v>
      </c>
      <c r="BM172" s="160" t="s">
        <v>606</v>
      </c>
    </row>
    <row r="173" spans="1:65" s="12" customFormat="1" ht="22.8" customHeight="1">
      <c r="B173" s="136"/>
      <c r="D173" s="137" t="s">
        <v>73</v>
      </c>
      <c r="E173" s="146" t="s">
        <v>201</v>
      </c>
      <c r="F173" s="146" t="s">
        <v>609</v>
      </c>
      <c r="I173" s="139"/>
      <c r="J173" s="147">
        <f>BK173</f>
        <v>0</v>
      </c>
      <c r="L173" s="136"/>
      <c r="M173" s="140"/>
      <c r="N173" s="141"/>
      <c r="O173" s="141"/>
      <c r="P173" s="142">
        <f>SUM(P174:P179)</f>
        <v>0</v>
      </c>
      <c r="Q173" s="141"/>
      <c r="R173" s="142">
        <f>SUM(R174:R179)</f>
        <v>1.3757609000000002E-2</v>
      </c>
      <c r="S173" s="141"/>
      <c r="T173" s="143">
        <f>SUM(T174:T179)</f>
        <v>0</v>
      </c>
      <c r="AR173" s="137" t="s">
        <v>87</v>
      </c>
      <c r="AT173" s="144" t="s">
        <v>73</v>
      </c>
      <c r="AU173" s="144" t="s">
        <v>79</v>
      </c>
      <c r="AY173" s="137" t="s">
        <v>138</v>
      </c>
      <c r="BK173" s="145">
        <f>SUM(BK174:BK179)</f>
        <v>0</v>
      </c>
    </row>
    <row r="174" spans="1:65" s="2" customFormat="1" ht="21.75" customHeight="1">
      <c r="A174" s="29"/>
      <c r="B174" s="148"/>
      <c r="C174" s="149" t="s">
        <v>610</v>
      </c>
      <c r="D174" s="149" t="s">
        <v>142</v>
      </c>
      <c r="E174" s="150" t="s">
        <v>611</v>
      </c>
      <c r="F174" s="151" t="s">
        <v>612</v>
      </c>
      <c r="G174" s="152" t="s">
        <v>184</v>
      </c>
      <c r="H174" s="153">
        <v>1.5</v>
      </c>
      <c r="I174" s="153"/>
      <c r="J174" s="154">
        <f t="shared" ref="J174:J179" si="20">ROUND(I174*H174,2)</f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ref="P174:P179" si="21">O174*H174</f>
        <v>0</v>
      </c>
      <c r="Q174" s="158">
        <v>1.478406E-3</v>
      </c>
      <c r="R174" s="158">
        <f t="shared" ref="R174:R179" si="22">Q174*H174</f>
        <v>2.2176090000000002E-3</v>
      </c>
      <c r="S174" s="158">
        <v>0</v>
      </c>
      <c r="T174" s="159">
        <f t="shared" ref="T174:T179" si="2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ref="BE174:BE179" si="24">IF(N174="základná",J174,0)</f>
        <v>0</v>
      </c>
      <c r="BF174" s="161">
        <f t="shared" ref="BF174:BF179" si="25">IF(N174="znížená",J174,0)</f>
        <v>0</v>
      </c>
      <c r="BG174" s="161">
        <f t="shared" ref="BG174:BG179" si="26">IF(N174="zákl. prenesená",J174,0)</f>
        <v>0</v>
      </c>
      <c r="BH174" s="161">
        <f t="shared" ref="BH174:BH179" si="27">IF(N174="zníž. prenesená",J174,0)</f>
        <v>0</v>
      </c>
      <c r="BI174" s="161">
        <f t="shared" ref="BI174:BI179" si="28">IF(N174="nulová",J174,0)</f>
        <v>0</v>
      </c>
      <c r="BJ174" s="14" t="s">
        <v>87</v>
      </c>
      <c r="BK174" s="161">
        <f t="shared" ref="BK174:BK179" si="29">ROUND(I174*H174,2)</f>
        <v>0</v>
      </c>
      <c r="BL174" s="14" t="s">
        <v>175</v>
      </c>
      <c r="BM174" s="160" t="s">
        <v>613</v>
      </c>
    </row>
    <row r="175" spans="1:65" s="2" customFormat="1" ht="21.75" customHeight="1">
      <c r="A175" s="29"/>
      <c r="B175" s="148"/>
      <c r="C175" s="149" t="s">
        <v>614</v>
      </c>
      <c r="D175" s="149" t="s">
        <v>142</v>
      </c>
      <c r="E175" s="150" t="s">
        <v>615</v>
      </c>
      <c r="F175" s="151" t="s">
        <v>616</v>
      </c>
      <c r="G175" s="152" t="s">
        <v>184</v>
      </c>
      <c r="H175" s="153">
        <v>5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1.92E-3</v>
      </c>
      <c r="R175" s="158">
        <f t="shared" si="22"/>
        <v>9.6000000000000009E-3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617</v>
      </c>
    </row>
    <row r="176" spans="1:65" s="2" customFormat="1" ht="24.15" customHeight="1">
      <c r="A176" s="29"/>
      <c r="B176" s="148"/>
      <c r="C176" s="149" t="s">
        <v>618</v>
      </c>
      <c r="D176" s="149" t="s">
        <v>142</v>
      </c>
      <c r="E176" s="150" t="s">
        <v>619</v>
      </c>
      <c r="F176" s="151" t="s">
        <v>620</v>
      </c>
      <c r="G176" s="152" t="s">
        <v>184</v>
      </c>
      <c r="H176" s="153">
        <v>6.5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621</v>
      </c>
    </row>
    <row r="177" spans="1:65" s="2" customFormat="1" ht="21.75" customHeight="1">
      <c r="A177" s="29"/>
      <c r="B177" s="148"/>
      <c r="C177" s="149" t="s">
        <v>622</v>
      </c>
      <c r="D177" s="149" t="s">
        <v>142</v>
      </c>
      <c r="E177" s="150" t="s">
        <v>623</v>
      </c>
      <c r="F177" s="151" t="s">
        <v>624</v>
      </c>
      <c r="G177" s="152" t="s">
        <v>328</v>
      </c>
      <c r="H177" s="153">
        <v>1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1.9400000000000001E-3</v>
      </c>
      <c r="R177" s="158">
        <f t="shared" si="22"/>
        <v>1.9400000000000001E-3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622</v>
      </c>
    </row>
    <row r="178" spans="1:65" s="2" customFormat="1" ht="24.15" customHeight="1">
      <c r="A178" s="29"/>
      <c r="B178" s="148"/>
      <c r="C178" s="149" t="s">
        <v>625</v>
      </c>
      <c r="D178" s="149" t="s">
        <v>142</v>
      </c>
      <c r="E178" s="150" t="s">
        <v>280</v>
      </c>
      <c r="F178" s="151" t="s">
        <v>281</v>
      </c>
      <c r="G178" s="152" t="s">
        <v>195</v>
      </c>
      <c r="H178" s="153"/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625</v>
      </c>
    </row>
    <row r="179" spans="1:65" s="2" customFormat="1" ht="24.15" customHeight="1">
      <c r="A179" s="29"/>
      <c r="B179" s="148"/>
      <c r="C179" s="149" t="s">
        <v>626</v>
      </c>
      <c r="D179" s="149" t="s">
        <v>142</v>
      </c>
      <c r="E179" s="150" t="s">
        <v>284</v>
      </c>
      <c r="F179" s="151" t="s">
        <v>627</v>
      </c>
      <c r="G179" s="152" t="s">
        <v>195</v>
      </c>
      <c r="H179" s="153"/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626</v>
      </c>
    </row>
    <row r="180" spans="1:65" s="12" customFormat="1" ht="22.8" customHeight="1">
      <c r="B180" s="136"/>
      <c r="D180" s="137" t="s">
        <v>73</v>
      </c>
      <c r="E180" s="146" t="s">
        <v>287</v>
      </c>
      <c r="F180" s="146" t="s">
        <v>628</v>
      </c>
      <c r="I180" s="139"/>
      <c r="J180" s="147">
        <f>BK180</f>
        <v>0</v>
      </c>
      <c r="L180" s="136"/>
      <c r="M180" s="140"/>
      <c r="N180" s="141"/>
      <c r="O180" s="141"/>
      <c r="P180" s="142">
        <f>SUM(P181:P197)</f>
        <v>0</v>
      </c>
      <c r="Q180" s="141"/>
      <c r="R180" s="142">
        <f>SUM(R181:R197)</f>
        <v>2.0997399999999999E-2</v>
      </c>
      <c r="S180" s="141"/>
      <c r="T180" s="143">
        <f>SUM(T181:T197)</f>
        <v>0</v>
      </c>
      <c r="AR180" s="137" t="s">
        <v>87</v>
      </c>
      <c r="AT180" s="144" t="s">
        <v>73</v>
      </c>
      <c r="AU180" s="144" t="s">
        <v>79</v>
      </c>
      <c r="AY180" s="137" t="s">
        <v>138</v>
      </c>
      <c r="BK180" s="145">
        <f>SUM(BK181:BK197)</f>
        <v>0</v>
      </c>
    </row>
    <row r="181" spans="1:65" s="2" customFormat="1" ht="16.5" customHeight="1">
      <c r="A181" s="29"/>
      <c r="B181" s="148"/>
      <c r="C181" s="149" t="s">
        <v>629</v>
      </c>
      <c r="D181" s="149" t="s">
        <v>142</v>
      </c>
      <c r="E181" s="150" t="s">
        <v>630</v>
      </c>
      <c r="F181" s="151" t="s">
        <v>295</v>
      </c>
      <c r="G181" s="152" t="s">
        <v>158</v>
      </c>
      <c r="H181" s="153">
        <v>4</v>
      </c>
      <c r="I181" s="153"/>
      <c r="J181" s="154">
        <f t="shared" ref="J181:J197" si="30">ROUND(I181*H181,2)</f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ref="P181:P197" si="31">O181*H181</f>
        <v>0</v>
      </c>
      <c r="Q181" s="158">
        <v>2.0000000000000002E-5</v>
      </c>
      <c r="R181" s="158">
        <f t="shared" ref="R181:R197" si="32">Q181*H181</f>
        <v>8.0000000000000007E-5</v>
      </c>
      <c r="S181" s="158">
        <v>0</v>
      </c>
      <c r="T181" s="159">
        <f t="shared" ref="T181:T197" si="3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ref="BE181:BE197" si="34">IF(N181="základná",J181,0)</f>
        <v>0</v>
      </c>
      <c r="BF181" s="161">
        <f t="shared" ref="BF181:BF197" si="35">IF(N181="znížená",J181,0)</f>
        <v>0</v>
      </c>
      <c r="BG181" s="161">
        <f t="shared" ref="BG181:BG197" si="36">IF(N181="zákl. prenesená",J181,0)</f>
        <v>0</v>
      </c>
      <c r="BH181" s="161">
        <f t="shared" ref="BH181:BH197" si="37">IF(N181="zníž. prenesená",J181,0)</f>
        <v>0</v>
      </c>
      <c r="BI181" s="161">
        <f t="shared" ref="BI181:BI197" si="38">IF(N181="nulová",J181,0)</f>
        <v>0</v>
      </c>
      <c r="BJ181" s="14" t="s">
        <v>87</v>
      </c>
      <c r="BK181" s="161">
        <f t="shared" ref="BK181:BK197" si="39">ROUND(I181*H181,2)</f>
        <v>0</v>
      </c>
      <c r="BL181" s="14" t="s">
        <v>175</v>
      </c>
      <c r="BM181" s="160" t="s">
        <v>631</v>
      </c>
    </row>
    <row r="182" spans="1:65" s="2" customFormat="1" ht="24.15" customHeight="1">
      <c r="A182" s="29"/>
      <c r="B182" s="148"/>
      <c r="C182" s="149" t="s">
        <v>632</v>
      </c>
      <c r="D182" s="149" t="s">
        <v>142</v>
      </c>
      <c r="E182" s="150" t="s">
        <v>633</v>
      </c>
      <c r="F182" s="151" t="s">
        <v>634</v>
      </c>
      <c r="G182" s="152" t="s">
        <v>158</v>
      </c>
      <c r="H182" s="153">
        <v>2</v>
      </c>
      <c r="I182" s="153"/>
      <c r="J182" s="154">
        <f t="shared" si="3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31"/>
        <v>0</v>
      </c>
      <c r="Q182" s="158">
        <v>1.3699999999999999E-5</v>
      </c>
      <c r="R182" s="158">
        <f t="shared" si="32"/>
        <v>2.7399999999999999E-5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632</v>
      </c>
    </row>
    <row r="183" spans="1:65" s="2" customFormat="1" ht="24.15" customHeight="1">
      <c r="A183" s="29"/>
      <c r="B183" s="148"/>
      <c r="C183" s="162" t="s">
        <v>635</v>
      </c>
      <c r="D183" s="162" t="s">
        <v>187</v>
      </c>
      <c r="E183" s="163" t="s">
        <v>636</v>
      </c>
      <c r="F183" s="164" t="s">
        <v>637</v>
      </c>
      <c r="G183" s="165" t="s">
        <v>158</v>
      </c>
      <c r="H183" s="166">
        <v>2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1E-4</v>
      </c>
      <c r="R183" s="158">
        <f t="shared" si="32"/>
        <v>2.0000000000000001E-4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635</v>
      </c>
    </row>
    <row r="184" spans="1:65" s="2" customFormat="1" ht="16.5" customHeight="1">
      <c r="A184" s="29"/>
      <c r="B184" s="148"/>
      <c r="C184" s="149" t="s">
        <v>638</v>
      </c>
      <c r="D184" s="149" t="s">
        <v>142</v>
      </c>
      <c r="E184" s="150" t="s">
        <v>639</v>
      </c>
      <c r="F184" s="151" t="s">
        <v>640</v>
      </c>
      <c r="G184" s="152" t="s">
        <v>158</v>
      </c>
      <c r="H184" s="153">
        <v>1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31"/>
        <v>0</v>
      </c>
      <c r="Q184" s="158">
        <v>5.0000000000000002E-5</v>
      </c>
      <c r="R184" s="158">
        <f t="shared" si="32"/>
        <v>5.0000000000000002E-5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641</v>
      </c>
    </row>
    <row r="185" spans="1:65" s="2" customFormat="1" ht="24.15" customHeight="1">
      <c r="A185" s="29"/>
      <c r="B185" s="148"/>
      <c r="C185" s="162" t="s">
        <v>642</v>
      </c>
      <c r="D185" s="162" t="s">
        <v>187</v>
      </c>
      <c r="E185" s="163" t="s">
        <v>643</v>
      </c>
      <c r="F185" s="164" t="s">
        <v>644</v>
      </c>
      <c r="G185" s="165" t="s">
        <v>158</v>
      </c>
      <c r="H185" s="166">
        <v>1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1.0300000000000001E-3</v>
      </c>
      <c r="R185" s="158">
        <f t="shared" si="32"/>
        <v>1.0300000000000001E-3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645</v>
      </c>
    </row>
    <row r="186" spans="1:65" s="2" customFormat="1" ht="24.15" customHeight="1">
      <c r="A186" s="29"/>
      <c r="B186" s="148"/>
      <c r="C186" s="149" t="s">
        <v>646</v>
      </c>
      <c r="D186" s="149" t="s">
        <v>142</v>
      </c>
      <c r="E186" s="150" t="s">
        <v>647</v>
      </c>
      <c r="F186" s="151" t="s">
        <v>648</v>
      </c>
      <c r="G186" s="152" t="s">
        <v>158</v>
      </c>
      <c r="H186" s="153">
        <v>6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4.8999999999999998E-4</v>
      </c>
      <c r="R186" s="158">
        <f t="shared" si="32"/>
        <v>2.9399999999999999E-3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175</v>
      </c>
      <c r="AT186" s="160" t="s">
        <v>142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646</v>
      </c>
    </row>
    <row r="187" spans="1:65" s="2" customFormat="1" ht="16.5" customHeight="1">
      <c r="A187" s="29"/>
      <c r="B187" s="148"/>
      <c r="C187" s="149" t="s">
        <v>649</v>
      </c>
      <c r="D187" s="149" t="s">
        <v>142</v>
      </c>
      <c r="E187" s="150" t="s">
        <v>650</v>
      </c>
      <c r="F187" s="151" t="s">
        <v>651</v>
      </c>
      <c r="G187" s="152" t="s">
        <v>158</v>
      </c>
      <c r="H187" s="153">
        <v>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2.0000000000000002E-5</v>
      </c>
      <c r="R187" s="158">
        <f t="shared" si="32"/>
        <v>1E-4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649</v>
      </c>
    </row>
    <row r="188" spans="1:65" s="2" customFormat="1" ht="24.15" customHeight="1">
      <c r="A188" s="29"/>
      <c r="B188" s="148"/>
      <c r="C188" s="162" t="s">
        <v>652</v>
      </c>
      <c r="D188" s="162" t="s">
        <v>187</v>
      </c>
      <c r="E188" s="163" t="s">
        <v>653</v>
      </c>
      <c r="F188" s="164" t="s">
        <v>654</v>
      </c>
      <c r="G188" s="165" t="s">
        <v>158</v>
      </c>
      <c r="H188" s="166">
        <v>4</v>
      </c>
      <c r="I188" s="166"/>
      <c r="J188" s="167">
        <f t="shared" si="3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31"/>
        <v>0</v>
      </c>
      <c r="Q188" s="158">
        <v>6.6E-4</v>
      </c>
      <c r="R188" s="158">
        <f t="shared" si="32"/>
        <v>2.64E-3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190</v>
      </c>
      <c r="AT188" s="160" t="s">
        <v>187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655</v>
      </c>
    </row>
    <row r="189" spans="1:65" s="2" customFormat="1" ht="16.5" customHeight="1">
      <c r="A189" s="29"/>
      <c r="B189" s="148"/>
      <c r="C189" s="162" t="s">
        <v>656</v>
      </c>
      <c r="D189" s="162" t="s">
        <v>187</v>
      </c>
      <c r="E189" s="163" t="s">
        <v>657</v>
      </c>
      <c r="F189" s="164" t="s">
        <v>658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659</v>
      </c>
    </row>
    <row r="190" spans="1:65" s="2" customFormat="1" ht="24.15" customHeight="1">
      <c r="A190" s="29"/>
      <c r="B190" s="148"/>
      <c r="C190" s="149" t="s">
        <v>297</v>
      </c>
      <c r="D190" s="149" t="s">
        <v>142</v>
      </c>
      <c r="E190" s="150" t="s">
        <v>660</v>
      </c>
      <c r="F190" s="151" t="s">
        <v>661</v>
      </c>
      <c r="G190" s="152" t="s">
        <v>328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4.8999999999999998E-4</v>
      </c>
      <c r="R190" s="158">
        <f t="shared" si="32"/>
        <v>4.8999999999999998E-4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297</v>
      </c>
    </row>
    <row r="191" spans="1:65" s="2" customFormat="1" ht="16.5" customHeight="1">
      <c r="A191" s="29"/>
      <c r="B191" s="148"/>
      <c r="C191" s="149" t="s">
        <v>662</v>
      </c>
      <c r="D191" s="149" t="s">
        <v>142</v>
      </c>
      <c r="E191" s="150" t="s">
        <v>663</v>
      </c>
      <c r="F191" s="151" t="s">
        <v>664</v>
      </c>
      <c r="G191" s="152" t="s">
        <v>158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5.0000000000000002E-5</v>
      </c>
      <c r="R191" s="158">
        <f t="shared" si="32"/>
        <v>5.0000000000000002E-5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175</v>
      </c>
      <c r="AT191" s="160" t="s">
        <v>142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665</v>
      </c>
    </row>
    <row r="192" spans="1:65" s="2" customFormat="1" ht="33" customHeight="1">
      <c r="A192" s="29"/>
      <c r="B192" s="148"/>
      <c r="C192" s="162" t="s">
        <v>666</v>
      </c>
      <c r="D192" s="162" t="s">
        <v>187</v>
      </c>
      <c r="E192" s="163" t="s">
        <v>667</v>
      </c>
      <c r="F192" s="164" t="s">
        <v>668</v>
      </c>
      <c r="G192" s="165" t="s">
        <v>158</v>
      </c>
      <c r="H192" s="166">
        <v>1</v>
      </c>
      <c r="I192" s="166"/>
      <c r="J192" s="167">
        <f t="shared" si="30"/>
        <v>0</v>
      </c>
      <c r="K192" s="168"/>
      <c r="L192" s="169"/>
      <c r="M192" s="170" t="s">
        <v>1</v>
      </c>
      <c r="N192" s="171" t="s">
        <v>40</v>
      </c>
      <c r="O192" s="58"/>
      <c r="P192" s="158">
        <f t="shared" si="31"/>
        <v>0</v>
      </c>
      <c r="Q192" s="158">
        <v>1.0330000000000001E-2</v>
      </c>
      <c r="R192" s="158">
        <f t="shared" si="32"/>
        <v>1.0330000000000001E-2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190</v>
      </c>
      <c r="AT192" s="160" t="s">
        <v>187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669</v>
      </c>
    </row>
    <row r="193" spans="1:65" s="2" customFormat="1" ht="24.15" customHeight="1">
      <c r="A193" s="29"/>
      <c r="B193" s="148"/>
      <c r="C193" s="149" t="s">
        <v>670</v>
      </c>
      <c r="D193" s="149" t="s">
        <v>142</v>
      </c>
      <c r="E193" s="150" t="s">
        <v>671</v>
      </c>
      <c r="F193" s="151" t="s">
        <v>672</v>
      </c>
      <c r="G193" s="152" t="s">
        <v>158</v>
      </c>
      <c r="H193" s="153">
        <v>2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1.31E-3</v>
      </c>
      <c r="R193" s="158">
        <f t="shared" si="32"/>
        <v>2.6199999999999999E-3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673</v>
      </c>
    </row>
    <row r="194" spans="1:65" s="2" customFormat="1" ht="24.15" customHeight="1">
      <c r="A194" s="29"/>
      <c r="B194" s="148"/>
      <c r="C194" s="162" t="s">
        <v>674</v>
      </c>
      <c r="D194" s="162" t="s">
        <v>187</v>
      </c>
      <c r="E194" s="163" t="s">
        <v>675</v>
      </c>
      <c r="F194" s="164" t="s">
        <v>676</v>
      </c>
      <c r="G194" s="165" t="s">
        <v>158</v>
      </c>
      <c r="H194" s="166">
        <v>2</v>
      </c>
      <c r="I194" s="166"/>
      <c r="J194" s="167">
        <f t="shared" si="3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31"/>
        <v>0</v>
      </c>
      <c r="Q194" s="158">
        <v>2.2000000000000001E-4</v>
      </c>
      <c r="R194" s="158">
        <f t="shared" si="32"/>
        <v>4.4000000000000002E-4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677</v>
      </c>
    </row>
    <row r="195" spans="1:65" s="2" customFormat="1" ht="24.15" customHeight="1">
      <c r="A195" s="29"/>
      <c r="B195" s="148"/>
      <c r="C195" s="149" t="s">
        <v>678</v>
      </c>
      <c r="D195" s="149" t="s">
        <v>142</v>
      </c>
      <c r="E195" s="150" t="s">
        <v>679</v>
      </c>
      <c r="F195" s="151" t="s">
        <v>680</v>
      </c>
      <c r="G195" s="152" t="s">
        <v>162</v>
      </c>
      <c r="H195" s="153">
        <v>0.19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678</v>
      </c>
    </row>
    <row r="196" spans="1:65" s="2" customFormat="1" ht="21.75" customHeight="1">
      <c r="A196" s="29"/>
      <c r="B196" s="148"/>
      <c r="C196" s="149" t="s">
        <v>305</v>
      </c>
      <c r="D196" s="149" t="s">
        <v>142</v>
      </c>
      <c r="E196" s="150" t="s">
        <v>319</v>
      </c>
      <c r="F196" s="151" t="s">
        <v>320</v>
      </c>
      <c r="G196" s="152" t="s">
        <v>195</v>
      </c>
      <c r="H196" s="153"/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305</v>
      </c>
    </row>
    <row r="197" spans="1:65" s="2" customFormat="1" ht="24.15" customHeight="1">
      <c r="A197" s="29"/>
      <c r="B197" s="148"/>
      <c r="C197" s="149" t="s">
        <v>681</v>
      </c>
      <c r="D197" s="149" t="s">
        <v>142</v>
      </c>
      <c r="E197" s="150" t="s">
        <v>322</v>
      </c>
      <c r="F197" s="151" t="s">
        <v>682</v>
      </c>
      <c r="G197" s="152" t="s">
        <v>195</v>
      </c>
      <c r="H197" s="153"/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681</v>
      </c>
    </row>
    <row r="198" spans="1:65" s="12" customFormat="1" ht="22.8" customHeight="1">
      <c r="B198" s="136"/>
      <c r="D198" s="137" t="s">
        <v>73</v>
      </c>
      <c r="E198" s="146" t="s">
        <v>683</v>
      </c>
      <c r="F198" s="146" t="s">
        <v>684</v>
      </c>
      <c r="I198" s="139"/>
      <c r="J198" s="147">
        <f>BK198</f>
        <v>0</v>
      </c>
      <c r="L198" s="136"/>
      <c r="M198" s="140"/>
      <c r="N198" s="141"/>
      <c r="O198" s="141"/>
      <c r="P198" s="142">
        <f>SUM(P199:P200)</f>
        <v>0</v>
      </c>
      <c r="Q198" s="141"/>
      <c r="R198" s="142">
        <f>SUM(R199:R200)</f>
        <v>0.05</v>
      </c>
      <c r="S198" s="141"/>
      <c r="T198" s="143">
        <f>SUM(T199:T200)</f>
        <v>0</v>
      </c>
      <c r="AR198" s="137" t="s">
        <v>87</v>
      </c>
      <c r="AT198" s="144" t="s">
        <v>73</v>
      </c>
      <c r="AU198" s="144" t="s">
        <v>79</v>
      </c>
      <c r="AY198" s="137" t="s">
        <v>138</v>
      </c>
      <c r="BK198" s="145">
        <f>SUM(BK199:BK200)</f>
        <v>0</v>
      </c>
    </row>
    <row r="199" spans="1:65" s="2" customFormat="1" ht="24.15" customHeight="1">
      <c r="A199" s="29"/>
      <c r="B199" s="148"/>
      <c r="C199" s="149" t="s">
        <v>685</v>
      </c>
      <c r="D199" s="149" t="s">
        <v>142</v>
      </c>
      <c r="E199" s="150" t="s">
        <v>686</v>
      </c>
      <c r="F199" s="151" t="s">
        <v>687</v>
      </c>
      <c r="G199" s="152" t="s">
        <v>184</v>
      </c>
      <c r="H199" s="153">
        <v>10</v>
      </c>
      <c r="I199" s="153"/>
      <c r="J199" s="154">
        <f>ROUND(I199*H199,2)</f>
        <v>0</v>
      </c>
      <c r="K199" s="155"/>
      <c r="L199" s="30"/>
      <c r="M199" s="156" t="s">
        <v>1</v>
      </c>
      <c r="N199" s="157" t="s">
        <v>40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4" t="s">
        <v>87</v>
      </c>
      <c r="BK199" s="161">
        <f>ROUND(I199*H199,2)</f>
        <v>0</v>
      </c>
      <c r="BL199" s="14" t="s">
        <v>175</v>
      </c>
      <c r="BM199" s="160" t="s">
        <v>688</v>
      </c>
    </row>
    <row r="200" spans="1:65" s="2" customFormat="1" ht="24.15" customHeight="1">
      <c r="A200" s="29"/>
      <c r="B200" s="148"/>
      <c r="C200" s="162" t="s">
        <v>689</v>
      </c>
      <c r="D200" s="162" t="s">
        <v>187</v>
      </c>
      <c r="E200" s="163" t="s">
        <v>690</v>
      </c>
      <c r="F200" s="164" t="s">
        <v>691</v>
      </c>
      <c r="G200" s="165" t="s">
        <v>184</v>
      </c>
      <c r="H200" s="166">
        <v>10</v>
      </c>
      <c r="I200" s="166"/>
      <c r="J200" s="167">
        <f>ROUND(I200*H200,2)</f>
        <v>0</v>
      </c>
      <c r="K200" s="168"/>
      <c r="L200" s="169"/>
      <c r="M200" s="170" t="s">
        <v>1</v>
      </c>
      <c r="N200" s="171" t="s">
        <v>40</v>
      </c>
      <c r="O200" s="58"/>
      <c r="P200" s="158">
        <f>O200*H200</f>
        <v>0</v>
      </c>
      <c r="Q200" s="158">
        <v>5.0000000000000001E-3</v>
      </c>
      <c r="R200" s="158">
        <f>Q200*H200</f>
        <v>0.05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175</v>
      </c>
      <c r="BM200" s="160" t="s">
        <v>692</v>
      </c>
    </row>
    <row r="201" spans="1:65" s="12" customFormat="1" ht="25.95" customHeight="1">
      <c r="B201" s="136"/>
      <c r="D201" s="137" t="s">
        <v>73</v>
      </c>
      <c r="E201" s="138" t="s">
        <v>187</v>
      </c>
      <c r="F201" s="138" t="s">
        <v>437</v>
      </c>
      <c r="I201" s="139"/>
      <c r="J201" s="124">
        <f>BK201</f>
        <v>0</v>
      </c>
      <c r="L201" s="136"/>
      <c r="M201" s="140"/>
      <c r="N201" s="141"/>
      <c r="O201" s="141"/>
      <c r="P201" s="142">
        <f>P202+P204</f>
        <v>0</v>
      </c>
      <c r="Q201" s="141"/>
      <c r="R201" s="142">
        <f>R202+R204</f>
        <v>0</v>
      </c>
      <c r="S201" s="141"/>
      <c r="T201" s="143">
        <f>T202+T204</f>
        <v>0</v>
      </c>
      <c r="AR201" s="137" t="s">
        <v>93</v>
      </c>
      <c r="AT201" s="144" t="s">
        <v>73</v>
      </c>
      <c r="AU201" s="144" t="s">
        <v>74</v>
      </c>
      <c r="AY201" s="137" t="s">
        <v>138</v>
      </c>
      <c r="BK201" s="145">
        <f>BK202+BK204</f>
        <v>0</v>
      </c>
    </row>
    <row r="202" spans="1:65" s="12" customFormat="1" ht="22.8" customHeight="1">
      <c r="B202" s="136"/>
      <c r="D202" s="137" t="s">
        <v>73</v>
      </c>
      <c r="E202" s="146" t="s">
        <v>693</v>
      </c>
      <c r="F202" s="146" t="s">
        <v>694</v>
      </c>
      <c r="I202" s="139"/>
      <c r="J202" s="147">
        <f>BK202</f>
        <v>0</v>
      </c>
      <c r="L202" s="136"/>
      <c r="M202" s="140"/>
      <c r="N202" s="141"/>
      <c r="O202" s="141"/>
      <c r="P202" s="142">
        <f>P203</f>
        <v>0</v>
      </c>
      <c r="Q202" s="141"/>
      <c r="R202" s="142">
        <f>R203</f>
        <v>0</v>
      </c>
      <c r="S202" s="141"/>
      <c r="T202" s="143">
        <f>T203</f>
        <v>0</v>
      </c>
      <c r="AR202" s="137" t="s">
        <v>93</v>
      </c>
      <c r="AT202" s="144" t="s">
        <v>73</v>
      </c>
      <c r="AU202" s="144" t="s">
        <v>79</v>
      </c>
      <c r="AY202" s="137" t="s">
        <v>138</v>
      </c>
      <c r="BK202" s="145">
        <f>BK203</f>
        <v>0</v>
      </c>
    </row>
    <row r="203" spans="1:65" s="2" customFormat="1" ht="33" customHeight="1">
      <c r="A203" s="29"/>
      <c r="B203" s="148"/>
      <c r="C203" s="149" t="s">
        <v>695</v>
      </c>
      <c r="D203" s="149" t="s">
        <v>142</v>
      </c>
      <c r="E203" s="150" t="s">
        <v>696</v>
      </c>
      <c r="F203" s="151" t="s">
        <v>697</v>
      </c>
      <c r="G203" s="152" t="s">
        <v>184</v>
      </c>
      <c r="H203" s="153">
        <v>30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443</v>
      </c>
      <c r="AT203" s="160" t="s">
        <v>142</v>
      </c>
      <c r="AU203" s="160" t="s">
        <v>87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443</v>
      </c>
      <c r="BM203" s="160" t="s">
        <v>695</v>
      </c>
    </row>
    <row r="204" spans="1:65" s="12" customFormat="1" ht="22.8" customHeight="1">
      <c r="B204" s="136"/>
      <c r="D204" s="137" t="s">
        <v>73</v>
      </c>
      <c r="E204" s="146" t="s">
        <v>698</v>
      </c>
      <c r="F204" s="146" t="s">
        <v>699</v>
      </c>
      <c r="I204" s="139"/>
      <c r="J204" s="147">
        <f>BK204</f>
        <v>0</v>
      </c>
      <c r="L204" s="136"/>
      <c r="M204" s="140"/>
      <c r="N204" s="141"/>
      <c r="O204" s="141"/>
      <c r="P204" s="142">
        <f>SUM(P205:P207)</f>
        <v>0</v>
      </c>
      <c r="Q204" s="141"/>
      <c r="R204" s="142">
        <f>SUM(R205:R207)</f>
        <v>0</v>
      </c>
      <c r="S204" s="141"/>
      <c r="T204" s="143">
        <f>SUM(T205:T207)</f>
        <v>0</v>
      </c>
      <c r="AR204" s="137" t="s">
        <v>93</v>
      </c>
      <c r="AT204" s="144" t="s">
        <v>73</v>
      </c>
      <c r="AU204" s="144" t="s">
        <v>79</v>
      </c>
      <c r="AY204" s="137" t="s">
        <v>138</v>
      </c>
      <c r="BK204" s="145">
        <f>SUM(BK205:BK207)</f>
        <v>0</v>
      </c>
    </row>
    <row r="205" spans="1:65" s="2" customFormat="1" ht="24.15" customHeight="1">
      <c r="A205" s="29"/>
      <c r="B205" s="148"/>
      <c r="C205" s="149" t="s">
        <v>700</v>
      </c>
      <c r="D205" s="149" t="s">
        <v>142</v>
      </c>
      <c r="E205" s="150" t="s">
        <v>701</v>
      </c>
      <c r="F205" s="151" t="s">
        <v>702</v>
      </c>
      <c r="G205" s="152" t="s">
        <v>328</v>
      </c>
      <c r="H205" s="153">
        <v>1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455</v>
      </c>
      <c r="AT205" s="160" t="s">
        <v>142</v>
      </c>
      <c r="AU205" s="160" t="s">
        <v>87</v>
      </c>
      <c r="AY205" s="14" t="s">
        <v>138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87</v>
      </c>
      <c r="BK205" s="161">
        <f>ROUND(I205*H205,2)</f>
        <v>0</v>
      </c>
      <c r="BL205" s="14" t="s">
        <v>455</v>
      </c>
      <c r="BM205" s="160" t="s">
        <v>700</v>
      </c>
    </row>
    <row r="206" spans="1:65" s="2" customFormat="1" ht="16.5" customHeight="1">
      <c r="A206" s="29"/>
      <c r="B206" s="148"/>
      <c r="C206" s="149" t="s">
        <v>703</v>
      </c>
      <c r="D206" s="149" t="s">
        <v>142</v>
      </c>
      <c r="E206" s="150" t="s">
        <v>704</v>
      </c>
      <c r="F206" s="151" t="s">
        <v>705</v>
      </c>
      <c r="G206" s="152" t="s">
        <v>328</v>
      </c>
      <c r="H206" s="153">
        <v>1</v>
      </c>
      <c r="I206" s="153"/>
      <c r="J206" s="154">
        <f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455</v>
      </c>
      <c r="AT206" s="160" t="s">
        <v>142</v>
      </c>
      <c r="AU206" s="160" t="s">
        <v>87</v>
      </c>
      <c r="AY206" s="14" t="s">
        <v>138</v>
      </c>
      <c r="BE206" s="161">
        <f>IF(N206="základná",J206,0)</f>
        <v>0</v>
      </c>
      <c r="BF206" s="161">
        <f>IF(N206="znížená",J206,0)</f>
        <v>0</v>
      </c>
      <c r="BG206" s="161">
        <f>IF(N206="zákl. prenesená",J206,0)</f>
        <v>0</v>
      </c>
      <c r="BH206" s="161">
        <f>IF(N206="zníž. prenesená",J206,0)</f>
        <v>0</v>
      </c>
      <c r="BI206" s="161">
        <f>IF(N206="nulová",J206,0)</f>
        <v>0</v>
      </c>
      <c r="BJ206" s="14" t="s">
        <v>87</v>
      </c>
      <c r="BK206" s="161">
        <f>ROUND(I206*H206,2)</f>
        <v>0</v>
      </c>
      <c r="BL206" s="14" t="s">
        <v>455</v>
      </c>
      <c r="BM206" s="160" t="s">
        <v>703</v>
      </c>
    </row>
    <row r="207" spans="1:65" s="2" customFormat="1" ht="21.75" customHeight="1">
      <c r="A207" s="29"/>
      <c r="B207" s="148"/>
      <c r="C207" s="149" t="s">
        <v>706</v>
      </c>
      <c r="D207" s="149" t="s">
        <v>142</v>
      </c>
      <c r="E207" s="150" t="s">
        <v>707</v>
      </c>
      <c r="F207" s="151" t="s">
        <v>708</v>
      </c>
      <c r="G207" s="152" t="s">
        <v>328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706</v>
      </c>
    </row>
    <row r="208" spans="1:65" s="12" customFormat="1" ht="25.95" customHeight="1">
      <c r="B208" s="136"/>
      <c r="D208" s="137" t="s">
        <v>73</v>
      </c>
      <c r="E208" s="138" t="s">
        <v>449</v>
      </c>
      <c r="F208" s="138" t="s">
        <v>450</v>
      </c>
      <c r="I208" s="139"/>
      <c r="J208" s="124">
        <f>BK208</f>
        <v>0</v>
      </c>
      <c r="L208" s="136"/>
      <c r="M208" s="140"/>
      <c r="N208" s="141"/>
      <c r="O208" s="141"/>
      <c r="P208" s="142">
        <f>SUM(P209:P211)</f>
        <v>0</v>
      </c>
      <c r="Q208" s="141"/>
      <c r="R208" s="142">
        <f>SUM(R209:R211)</f>
        <v>0</v>
      </c>
      <c r="S208" s="141"/>
      <c r="T208" s="143">
        <f>SUM(T209:T211)</f>
        <v>0</v>
      </c>
      <c r="AR208" s="137" t="s">
        <v>93</v>
      </c>
      <c r="AT208" s="144" t="s">
        <v>73</v>
      </c>
      <c r="AU208" s="144" t="s">
        <v>74</v>
      </c>
      <c r="AY208" s="137" t="s">
        <v>138</v>
      </c>
      <c r="BK208" s="145">
        <f>SUM(BK209:BK211)</f>
        <v>0</v>
      </c>
    </row>
    <row r="209" spans="1:65" s="2" customFormat="1" ht="16.5" customHeight="1">
      <c r="A209" s="29"/>
      <c r="B209" s="148"/>
      <c r="C209" s="149" t="s">
        <v>709</v>
      </c>
      <c r="D209" s="149" t="s">
        <v>142</v>
      </c>
      <c r="E209" s="150" t="s">
        <v>710</v>
      </c>
      <c r="F209" s="151" t="s">
        <v>711</v>
      </c>
      <c r="G209" s="152" t="s">
        <v>328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709</v>
      </c>
    </row>
    <row r="210" spans="1:65" s="2" customFormat="1" ht="37.799999999999997" customHeight="1">
      <c r="A210" s="29"/>
      <c r="B210" s="148"/>
      <c r="C210" s="149" t="s">
        <v>712</v>
      </c>
      <c r="D210" s="149" t="s">
        <v>142</v>
      </c>
      <c r="E210" s="150" t="s">
        <v>713</v>
      </c>
      <c r="F210" s="151" t="s">
        <v>714</v>
      </c>
      <c r="G210" s="152" t="s">
        <v>454</v>
      </c>
      <c r="H210" s="153">
        <v>16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175</v>
      </c>
      <c r="AT210" s="160" t="s">
        <v>142</v>
      </c>
      <c r="AU210" s="160" t="s">
        <v>79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175</v>
      </c>
      <c r="BM210" s="160" t="s">
        <v>715</v>
      </c>
    </row>
    <row r="211" spans="1:65" s="2" customFormat="1" ht="16.5" customHeight="1">
      <c r="A211" s="29"/>
      <c r="B211" s="148"/>
      <c r="C211" s="149" t="s">
        <v>385</v>
      </c>
      <c r="D211" s="149" t="s">
        <v>142</v>
      </c>
      <c r="E211" s="150" t="s">
        <v>716</v>
      </c>
      <c r="F211" s="151" t="s">
        <v>717</v>
      </c>
      <c r="G211" s="152" t="s">
        <v>328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385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4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4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4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8:K21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718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ROUND((ROUND((SUM(BE133:BE302)),  2) + SUM(BE304:BE308)), 2)</f>
        <v>0</v>
      </c>
      <c r="G33" s="100"/>
      <c r="H33" s="100"/>
      <c r="I33" s="101">
        <v>0.2</v>
      </c>
      <c r="J33" s="99">
        <f>ROUND((ROUND(((SUM(BE133:BE302))*I33),  2) + (SUM(BE304:BE308)*I33)),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ROUND((ROUND((SUM(BF133:BF302)),  2) + SUM(BF304:BF308)), 2)</f>
        <v>0</v>
      </c>
      <c r="G34" s="100"/>
      <c r="H34" s="100"/>
      <c r="I34" s="101">
        <v>0.2</v>
      </c>
      <c r="J34" s="99">
        <f>ROUND((ROUND(((SUM(BF133:BF302))*I34),  2) + (SUM(BF304:BF308)*I34)),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ROUND((ROUND((SUM(BG133:BG302)),  2) + SUM(BG304:BG308)),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ROUND((ROUND((SUM(BH133:BH302)),  2) + SUM(BH304:BH308)),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ROUND((ROUND((SUM(BI133:BI302)),  2) + SUM(BI304:BI308)),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J133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2:12" s="9" customFormat="1" ht="24.9" customHeight="1">
      <c r="B97" s="115"/>
      <c r="D97" s="116" t="s">
        <v>719</v>
      </c>
      <c r="E97" s="117"/>
      <c r="F97" s="117"/>
      <c r="G97" s="117"/>
      <c r="H97" s="117"/>
      <c r="I97" s="117"/>
      <c r="J97" s="118">
        <f>J134</f>
        <v>0</v>
      </c>
      <c r="L97" s="115"/>
    </row>
    <row r="98" spans="2:12" s="9" customFormat="1" ht="24.9" customHeight="1">
      <c r="B98" s="115"/>
      <c r="D98" s="116" t="s">
        <v>720</v>
      </c>
      <c r="E98" s="117"/>
      <c r="F98" s="117"/>
      <c r="G98" s="117"/>
      <c r="H98" s="117"/>
      <c r="I98" s="117"/>
      <c r="J98" s="118">
        <f>J137</f>
        <v>0</v>
      </c>
      <c r="L98" s="115"/>
    </row>
    <row r="99" spans="2:12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2:12" s="10" customFormat="1" ht="19.95" customHeight="1">
      <c r="B100" s="119"/>
      <c r="D100" s="120" t="s">
        <v>721</v>
      </c>
      <c r="E100" s="121"/>
      <c r="F100" s="121"/>
      <c r="G100" s="121"/>
      <c r="H100" s="121"/>
      <c r="I100" s="121"/>
      <c r="J100" s="122">
        <f>J140</f>
        <v>0</v>
      </c>
      <c r="L100" s="119"/>
    </row>
    <row r="101" spans="2:12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2:12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2:12" s="9" customFormat="1" ht="24.9" customHeight="1">
      <c r="B103" s="115"/>
      <c r="D103" s="116" t="s">
        <v>723</v>
      </c>
      <c r="E103" s="117"/>
      <c r="F103" s="117"/>
      <c r="G103" s="117"/>
      <c r="H103" s="117"/>
      <c r="I103" s="117"/>
      <c r="J103" s="118">
        <f>J158</f>
        <v>0</v>
      </c>
      <c r="L103" s="115"/>
    </row>
    <row r="104" spans="2:12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J161</f>
        <v>0</v>
      </c>
      <c r="L104" s="115"/>
    </row>
    <row r="105" spans="2:12" s="10" customFormat="1" ht="19.95" customHeight="1">
      <c r="B105" s="119"/>
      <c r="D105" s="120" t="s">
        <v>116</v>
      </c>
      <c r="E105" s="121"/>
      <c r="F105" s="121"/>
      <c r="G105" s="121"/>
      <c r="H105" s="121"/>
      <c r="I105" s="121"/>
      <c r="J105" s="122">
        <f>J162</f>
        <v>0</v>
      </c>
      <c r="L105" s="119"/>
    </row>
    <row r="106" spans="2:12" s="10" customFormat="1" ht="19.95" customHeight="1">
      <c r="B106" s="119"/>
      <c r="D106" s="120" t="s">
        <v>724</v>
      </c>
      <c r="E106" s="121"/>
      <c r="F106" s="121"/>
      <c r="G106" s="121"/>
      <c r="H106" s="121"/>
      <c r="I106" s="121"/>
      <c r="J106" s="122">
        <f>J171</f>
        <v>0</v>
      </c>
      <c r="L106" s="119"/>
    </row>
    <row r="107" spans="2:12" s="10" customFormat="1" ht="19.95" customHeight="1">
      <c r="B107" s="119"/>
      <c r="D107" s="120" t="s">
        <v>725</v>
      </c>
      <c r="E107" s="121"/>
      <c r="F107" s="121"/>
      <c r="G107" s="121"/>
      <c r="H107" s="121"/>
      <c r="I107" s="121"/>
      <c r="J107" s="122">
        <f>J219</f>
        <v>0</v>
      </c>
      <c r="L107" s="119"/>
    </row>
    <row r="108" spans="2:12" s="10" customFormat="1" ht="19.95" customHeight="1">
      <c r="B108" s="119"/>
      <c r="D108" s="120" t="s">
        <v>726</v>
      </c>
      <c r="E108" s="121"/>
      <c r="F108" s="121"/>
      <c r="G108" s="121"/>
      <c r="H108" s="121"/>
      <c r="I108" s="121"/>
      <c r="J108" s="122">
        <f>J248</f>
        <v>0</v>
      </c>
      <c r="L108" s="119"/>
    </row>
    <row r="109" spans="2:12" s="10" customFormat="1" ht="19.95" customHeight="1">
      <c r="B109" s="119"/>
      <c r="D109" s="120" t="s">
        <v>727</v>
      </c>
      <c r="E109" s="121"/>
      <c r="F109" s="121"/>
      <c r="G109" s="121"/>
      <c r="H109" s="121"/>
      <c r="I109" s="121"/>
      <c r="J109" s="122">
        <f>J251</f>
        <v>0</v>
      </c>
      <c r="L109" s="119"/>
    </row>
    <row r="110" spans="2:12" s="9" customFormat="1" ht="24.9" customHeight="1">
      <c r="B110" s="115"/>
      <c r="D110" s="116" t="s">
        <v>120</v>
      </c>
      <c r="E110" s="117"/>
      <c r="F110" s="117"/>
      <c r="G110" s="117"/>
      <c r="H110" s="117"/>
      <c r="I110" s="117"/>
      <c r="J110" s="118">
        <f>J295</f>
        <v>0</v>
      </c>
      <c r="L110" s="115"/>
    </row>
    <row r="111" spans="2:12" s="10" customFormat="1" ht="19.95" customHeight="1">
      <c r="B111" s="119"/>
      <c r="D111" s="120" t="s">
        <v>728</v>
      </c>
      <c r="E111" s="121"/>
      <c r="F111" s="121"/>
      <c r="G111" s="121"/>
      <c r="H111" s="121"/>
      <c r="I111" s="121"/>
      <c r="J111" s="122">
        <f>J296</f>
        <v>0</v>
      </c>
      <c r="L111" s="119"/>
    </row>
    <row r="112" spans="2:12" s="9" customFormat="1" ht="24.9" customHeight="1">
      <c r="B112" s="115"/>
      <c r="D112" s="116" t="s">
        <v>122</v>
      </c>
      <c r="E112" s="117"/>
      <c r="F112" s="117"/>
      <c r="G112" s="117"/>
      <c r="H112" s="117"/>
      <c r="I112" s="117"/>
      <c r="J112" s="118">
        <f>J300</f>
        <v>0</v>
      </c>
      <c r="L112" s="115"/>
    </row>
    <row r="113" spans="1:31" s="9" customFormat="1" ht="21.75" customHeight="1">
      <c r="B113" s="115"/>
      <c r="D113" s="123" t="s">
        <v>123</v>
      </c>
      <c r="J113" s="124">
        <f>J303</f>
        <v>0</v>
      </c>
      <c r="L113" s="115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" customHeight="1">
      <c r="A120" s="29"/>
      <c r="B120" s="30"/>
      <c r="C120" s="18" t="s">
        <v>124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14</v>
      </c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6.25" customHeight="1">
      <c r="A123" s="29"/>
      <c r="B123" s="30"/>
      <c r="C123" s="29"/>
      <c r="D123" s="29"/>
      <c r="E123" s="227" t="str">
        <f>E7</f>
        <v>Soš Tornaľa - modernizácia odborného vzdelávania - budova bývalej Mš</v>
      </c>
      <c r="F123" s="228"/>
      <c r="G123" s="228"/>
      <c r="H123" s="228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106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185" t="str">
        <f>E9</f>
        <v>2 - ZTI</v>
      </c>
      <c r="F125" s="229"/>
      <c r="G125" s="229"/>
      <c r="H125" s="2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18</v>
      </c>
      <c r="D127" s="29"/>
      <c r="E127" s="29"/>
      <c r="F127" s="22" t="str">
        <f>F12</f>
        <v>kat. úz. Tornaľa, parc. č. 1451</v>
      </c>
      <c r="G127" s="29"/>
      <c r="H127" s="29"/>
      <c r="I127" s="24" t="s">
        <v>20</v>
      </c>
      <c r="J127" s="55" t="str">
        <f>IF(J12="","",J12)</f>
        <v>21. 7. 2021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25.65" customHeight="1">
      <c r="A129" s="29"/>
      <c r="B129" s="30"/>
      <c r="C129" s="24" t="s">
        <v>22</v>
      </c>
      <c r="D129" s="29"/>
      <c r="E129" s="29"/>
      <c r="F129" s="22" t="str">
        <f>E15</f>
        <v>Stredná odborná škola – Szakközépiskola Tornaľa</v>
      </c>
      <c r="G129" s="29"/>
      <c r="H129" s="29"/>
      <c r="I129" s="24" t="s">
        <v>28</v>
      </c>
      <c r="J129" s="27" t="str">
        <f>E21</f>
        <v>Ing. Pavol Fedorčák, PhD.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25.65" customHeight="1">
      <c r="A130" s="29"/>
      <c r="B130" s="30"/>
      <c r="C130" s="24" t="s">
        <v>26</v>
      </c>
      <c r="D130" s="29"/>
      <c r="E130" s="29"/>
      <c r="F130" s="22" t="str">
        <f>IF(E18="","",E18)</f>
        <v>Vyplň údaj</v>
      </c>
      <c r="G130" s="29"/>
      <c r="H130" s="29"/>
      <c r="I130" s="24" t="s">
        <v>31</v>
      </c>
      <c r="J130" s="27" t="str">
        <f>E24</f>
        <v>Ing. Pavol Fedorčák, PhD.</v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25"/>
      <c r="B132" s="126"/>
      <c r="C132" s="127" t="s">
        <v>125</v>
      </c>
      <c r="D132" s="128" t="s">
        <v>59</v>
      </c>
      <c r="E132" s="128" t="s">
        <v>55</v>
      </c>
      <c r="F132" s="128" t="s">
        <v>56</v>
      </c>
      <c r="G132" s="128" t="s">
        <v>126</v>
      </c>
      <c r="H132" s="128" t="s">
        <v>127</v>
      </c>
      <c r="I132" s="128" t="s">
        <v>128</v>
      </c>
      <c r="J132" s="129" t="s">
        <v>110</v>
      </c>
      <c r="K132" s="130" t="s">
        <v>129</v>
      </c>
      <c r="L132" s="131"/>
      <c r="M132" s="62" t="s">
        <v>1</v>
      </c>
      <c r="N132" s="63" t="s">
        <v>38</v>
      </c>
      <c r="O132" s="63" t="s">
        <v>130</v>
      </c>
      <c r="P132" s="63" t="s">
        <v>131</v>
      </c>
      <c r="Q132" s="63" t="s">
        <v>132</v>
      </c>
      <c r="R132" s="63" t="s">
        <v>133</v>
      </c>
      <c r="S132" s="63" t="s">
        <v>134</v>
      </c>
      <c r="T132" s="64" t="s">
        <v>135</v>
      </c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</row>
    <row r="133" spans="1:65" s="2" customFormat="1" ht="22.8" customHeight="1">
      <c r="A133" s="29"/>
      <c r="B133" s="30"/>
      <c r="C133" s="69" t="s">
        <v>111</v>
      </c>
      <c r="D133" s="29"/>
      <c r="E133" s="29"/>
      <c r="F133" s="29"/>
      <c r="G133" s="29"/>
      <c r="H133" s="29"/>
      <c r="I133" s="29"/>
      <c r="J133" s="132">
        <f>BK133</f>
        <v>0</v>
      </c>
      <c r="K133" s="29"/>
      <c r="L133" s="30"/>
      <c r="M133" s="65"/>
      <c r="N133" s="56"/>
      <c r="O133" s="66"/>
      <c r="P133" s="133">
        <f>P134+P137+P139+P158+P161+P295+P300+P303</f>
        <v>0</v>
      </c>
      <c r="Q133" s="66"/>
      <c r="R133" s="133">
        <f>R134+R137+R139+R158+R161+R295+R300+R303</f>
        <v>1.3086738999999998</v>
      </c>
      <c r="S133" s="66"/>
      <c r="T133" s="134">
        <f>T134+T137+T139+T158+T161+T295+T300+T303</f>
        <v>4.6798599999999997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73</v>
      </c>
      <c r="AU133" s="14" t="s">
        <v>112</v>
      </c>
      <c r="BK133" s="135">
        <f>BK134+BK137+BK139+BK158+BK161+BK295+BK300+BK303</f>
        <v>0</v>
      </c>
    </row>
    <row r="134" spans="1:65" s="12" customFormat="1" ht="25.95" customHeight="1">
      <c r="B134" s="136"/>
      <c r="D134" s="137" t="s">
        <v>73</v>
      </c>
      <c r="E134" s="138" t="s">
        <v>87</v>
      </c>
      <c r="F134" s="138" t="s">
        <v>729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0</v>
      </c>
      <c r="S134" s="141"/>
      <c r="T134" s="143">
        <f>SUM(T135:T136)</f>
        <v>0</v>
      </c>
      <c r="AR134" s="137" t="s">
        <v>79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37.799999999999997" customHeight="1">
      <c r="A135" s="29"/>
      <c r="B135" s="148"/>
      <c r="C135" s="149" t="s">
        <v>730</v>
      </c>
      <c r="D135" s="149" t="s">
        <v>142</v>
      </c>
      <c r="E135" s="150" t="s">
        <v>731</v>
      </c>
      <c r="F135" s="151" t="s">
        <v>732</v>
      </c>
      <c r="G135" s="152" t="s">
        <v>158</v>
      </c>
      <c r="H135" s="153">
        <v>2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93</v>
      </c>
      <c r="BM135" s="160" t="s">
        <v>733</v>
      </c>
    </row>
    <row r="136" spans="1:65" s="2" customFormat="1" ht="37.799999999999997" customHeight="1">
      <c r="A136" s="29"/>
      <c r="B136" s="148"/>
      <c r="C136" s="149" t="s">
        <v>734</v>
      </c>
      <c r="D136" s="149" t="s">
        <v>142</v>
      </c>
      <c r="E136" s="150" t="s">
        <v>735</v>
      </c>
      <c r="F136" s="151" t="s">
        <v>736</v>
      </c>
      <c r="G136" s="152" t="s">
        <v>158</v>
      </c>
      <c r="H136" s="153">
        <v>1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737</v>
      </c>
    </row>
    <row r="137" spans="1:65" s="12" customFormat="1" ht="25.95" customHeight="1">
      <c r="B137" s="136"/>
      <c r="D137" s="137" t="s">
        <v>73</v>
      </c>
      <c r="E137" s="138" t="s">
        <v>93</v>
      </c>
      <c r="F137" s="138" t="s">
        <v>738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0.68067719999999998</v>
      </c>
      <c r="S137" s="141"/>
      <c r="T137" s="143">
        <f>T138</f>
        <v>0</v>
      </c>
      <c r="AR137" s="137" t="s">
        <v>79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2" customFormat="1" ht="37.799999999999997" customHeight="1">
      <c r="A138" s="29"/>
      <c r="B138" s="148"/>
      <c r="C138" s="149" t="s">
        <v>739</v>
      </c>
      <c r="D138" s="149" t="s">
        <v>142</v>
      </c>
      <c r="E138" s="150" t="s">
        <v>740</v>
      </c>
      <c r="F138" s="151" t="s">
        <v>741</v>
      </c>
      <c r="G138" s="152" t="s">
        <v>154</v>
      </c>
      <c r="H138" s="153">
        <v>0.36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1.8907700000000001</v>
      </c>
      <c r="R138" s="158">
        <f>Q138*H138</f>
        <v>0.68067719999999998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79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93</v>
      </c>
      <c r="BM138" s="160" t="s">
        <v>742</v>
      </c>
    </row>
    <row r="139" spans="1:65" s="12" customFormat="1" ht="25.95" customHeight="1">
      <c r="B139" s="136"/>
      <c r="D139" s="137" t="s">
        <v>73</v>
      </c>
      <c r="E139" s="138" t="s">
        <v>136</v>
      </c>
      <c r="F139" s="138" t="s">
        <v>137</v>
      </c>
      <c r="I139" s="139"/>
      <c r="J139" s="124">
        <f>BK139</f>
        <v>0</v>
      </c>
      <c r="L139" s="136"/>
      <c r="M139" s="140"/>
      <c r="N139" s="141"/>
      <c r="O139" s="141"/>
      <c r="P139" s="142">
        <f>P140+P146+P150</f>
        <v>0</v>
      </c>
      <c r="Q139" s="141"/>
      <c r="R139" s="142">
        <f>R140+R146+R150</f>
        <v>4.9607999999999996E-3</v>
      </c>
      <c r="S139" s="141"/>
      <c r="T139" s="143">
        <f>T140+T146+T150</f>
        <v>2.5274000000000001</v>
      </c>
      <c r="AR139" s="137" t="s">
        <v>79</v>
      </c>
      <c r="AT139" s="144" t="s">
        <v>73</v>
      </c>
      <c r="AU139" s="144" t="s">
        <v>74</v>
      </c>
      <c r="AY139" s="137" t="s">
        <v>138</v>
      </c>
      <c r="BK139" s="145">
        <f>BK140+BK146+BK150</f>
        <v>0</v>
      </c>
    </row>
    <row r="140" spans="1:65" s="12" customFormat="1" ht="22.8" customHeight="1">
      <c r="B140" s="136"/>
      <c r="D140" s="137" t="s">
        <v>73</v>
      </c>
      <c r="E140" s="146" t="s">
        <v>79</v>
      </c>
      <c r="F140" s="146" t="s">
        <v>743</v>
      </c>
      <c r="I140" s="139"/>
      <c r="J140" s="147">
        <f>BK140</f>
        <v>0</v>
      </c>
      <c r="L140" s="136"/>
      <c r="M140" s="140"/>
      <c r="N140" s="141"/>
      <c r="O140" s="141"/>
      <c r="P140" s="142">
        <f>SUM(P141:P145)</f>
        <v>0</v>
      </c>
      <c r="Q140" s="141"/>
      <c r="R140" s="142">
        <f>SUM(R141:R145)</f>
        <v>0</v>
      </c>
      <c r="S140" s="141"/>
      <c r="T140" s="143">
        <f>SUM(T141:T145)</f>
        <v>0</v>
      </c>
      <c r="AR140" s="137" t="s">
        <v>79</v>
      </c>
      <c r="AT140" s="144" t="s">
        <v>73</v>
      </c>
      <c r="AU140" s="144" t="s">
        <v>79</v>
      </c>
      <c r="AY140" s="137" t="s">
        <v>138</v>
      </c>
      <c r="BK140" s="145">
        <f>SUM(BK141:BK145)</f>
        <v>0</v>
      </c>
    </row>
    <row r="141" spans="1:65" s="2" customFormat="1" ht="24.15" customHeight="1">
      <c r="A141" s="29"/>
      <c r="B141" s="148"/>
      <c r="C141" s="149" t="s">
        <v>744</v>
      </c>
      <c r="D141" s="149" t="s">
        <v>142</v>
      </c>
      <c r="E141" s="150" t="s">
        <v>745</v>
      </c>
      <c r="F141" s="151" t="s">
        <v>746</v>
      </c>
      <c r="G141" s="152" t="s">
        <v>154</v>
      </c>
      <c r="H141" s="153">
        <v>2.16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93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93</v>
      </c>
      <c r="BM141" s="160" t="s">
        <v>747</v>
      </c>
    </row>
    <row r="142" spans="1:65" s="2" customFormat="1" ht="21.75" customHeight="1">
      <c r="A142" s="29"/>
      <c r="B142" s="148"/>
      <c r="C142" s="149" t="s">
        <v>748</v>
      </c>
      <c r="D142" s="149" t="s">
        <v>142</v>
      </c>
      <c r="E142" s="150" t="s">
        <v>749</v>
      </c>
      <c r="F142" s="151" t="s">
        <v>750</v>
      </c>
      <c r="G142" s="152" t="s">
        <v>154</v>
      </c>
      <c r="H142" s="153">
        <v>2.16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751</v>
      </c>
    </row>
    <row r="143" spans="1:65" s="2" customFormat="1" ht="33" customHeight="1">
      <c r="A143" s="29"/>
      <c r="B143" s="148"/>
      <c r="C143" s="149" t="s">
        <v>752</v>
      </c>
      <c r="D143" s="149" t="s">
        <v>142</v>
      </c>
      <c r="E143" s="150" t="s">
        <v>753</v>
      </c>
      <c r="F143" s="151" t="s">
        <v>754</v>
      </c>
      <c r="G143" s="152" t="s">
        <v>154</v>
      </c>
      <c r="H143" s="153">
        <v>0.9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93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93</v>
      </c>
      <c r="BM143" s="160" t="s">
        <v>755</v>
      </c>
    </row>
    <row r="144" spans="1:65" s="2" customFormat="1" ht="24.15" customHeight="1">
      <c r="A144" s="29"/>
      <c r="B144" s="148"/>
      <c r="C144" s="149" t="s">
        <v>756</v>
      </c>
      <c r="D144" s="149" t="s">
        <v>142</v>
      </c>
      <c r="E144" s="150" t="s">
        <v>757</v>
      </c>
      <c r="F144" s="151" t="s">
        <v>758</v>
      </c>
      <c r="G144" s="152" t="s">
        <v>154</v>
      </c>
      <c r="H144" s="153">
        <v>1.26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759</v>
      </c>
    </row>
    <row r="145" spans="1:65" s="2" customFormat="1" ht="24.15" customHeight="1">
      <c r="A145" s="29"/>
      <c r="B145" s="148"/>
      <c r="C145" s="149" t="s">
        <v>760</v>
      </c>
      <c r="D145" s="149" t="s">
        <v>142</v>
      </c>
      <c r="E145" s="150" t="s">
        <v>761</v>
      </c>
      <c r="F145" s="151" t="s">
        <v>762</v>
      </c>
      <c r="G145" s="152" t="s">
        <v>154</v>
      </c>
      <c r="H145" s="153">
        <v>0.54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763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SUM(P147:P149)</f>
        <v>0</v>
      </c>
      <c r="Q146" s="141"/>
      <c r="R146" s="142">
        <f>SUM(R147:R149)</f>
        <v>1.3608000000000001E-3</v>
      </c>
      <c r="S146" s="141"/>
      <c r="T146" s="143">
        <f>SUM(T147:T149)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SUM(BK147:BK149)</f>
        <v>0</v>
      </c>
    </row>
    <row r="147" spans="1:65" s="2" customFormat="1" ht="33" customHeight="1">
      <c r="A147" s="29"/>
      <c r="B147" s="148"/>
      <c r="C147" s="149" t="s">
        <v>766</v>
      </c>
      <c r="D147" s="149" t="s">
        <v>142</v>
      </c>
      <c r="E147" s="150" t="s">
        <v>767</v>
      </c>
      <c r="F147" s="151" t="s">
        <v>768</v>
      </c>
      <c r="G147" s="152" t="s">
        <v>184</v>
      </c>
      <c r="H147" s="153">
        <v>2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87</v>
      </c>
      <c r="BK147" s="161">
        <f>ROUND(I147*H147,2)</f>
        <v>0</v>
      </c>
      <c r="BL147" s="14" t="s">
        <v>93</v>
      </c>
      <c r="BM147" s="160" t="s">
        <v>769</v>
      </c>
    </row>
    <row r="148" spans="1:65" s="2" customFormat="1" ht="24.15" customHeight="1">
      <c r="A148" s="29"/>
      <c r="B148" s="148"/>
      <c r="C148" s="162" t="s">
        <v>770</v>
      </c>
      <c r="D148" s="162" t="s">
        <v>187</v>
      </c>
      <c r="E148" s="163" t="s">
        <v>771</v>
      </c>
      <c r="F148" s="164" t="s">
        <v>772</v>
      </c>
      <c r="G148" s="165" t="s">
        <v>184</v>
      </c>
      <c r="H148" s="166">
        <v>2</v>
      </c>
      <c r="I148" s="166"/>
      <c r="J148" s="167">
        <f>ROUND(I148*H148,2)</f>
        <v>0</v>
      </c>
      <c r="K148" s="168"/>
      <c r="L148" s="169"/>
      <c r="M148" s="170" t="s">
        <v>1</v>
      </c>
      <c r="N148" s="171" t="s">
        <v>40</v>
      </c>
      <c r="O148" s="58"/>
      <c r="P148" s="158">
        <f>O148*H148</f>
        <v>0</v>
      </c>
      <c r="Q148" s="158">
        <v>6.7000000000000002E-4</v>
      </c>
      <c r="R148" s="158">
        <f>Q148*H148</f>
        <v>1.34E-3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87</v>
      </c>
      <c r="BK148" s="161">
        <f>ROUND(I148*H148,2)</f>
        <v>0</v>
      </c>
      <c r="BL148" s="14" t="s">
        <v>93</v>
      </c>
      <c r="BM148" s="160" t="s">
        <v>773</v>
      </c>
    </row>
    <row r="149" spans="1:65" s="2" customFormat="1" ht="24.15" customHeight="1">
      <c r="A149" s="29"/>
      <c r="B149" s="148"/>
      <c r="C149" s="162" t="s">
        <v>774</v>
      </c>
      <c r="D149" s="162" t="s">
        <v>187</v>
      </c>
      <c r="E149" s="163" t="s">
        <v>775</v>
      </c>
      <c r="F149" s="164" t="s">
        <v>776</v>
      </c>
      <c r="G149" s="165" t="s">
        <v>158</v>
      </c>
      <c r="H149" s="166">
        <v>0.13</v>
      </c>
      <c r="I149" s="166"/>
      <c r="J149" s="167">
        <f>ROUND(I149*H149,2)</f>
        <v>0</v>
      </c>
      <c r="K149" s="168"/>
      <c r="L149" s="169"/>
      <c r="M149" s="170" t="s">
        <v>1</v>
      </c>
      <c r="N149" s="171" t="s">
        <v>40</v>
      </c>
      <c r="O149" s="58"/>
      <c r="P149" s="158">
        <f>O149*H149</f>
        <v>0</v>
      </c>
      <c r="Q149" s="158">
        <v>1.6000000000000001E-4</v>
      </c>
      <c r="R149" s="158">
        <f>Q149*H149</f>
        <v>2.0800000000000001E-5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87</v>
      </c>
      <c r="BK149" s="161">
        <f>ROUND(I149*H149,2)</f>
        <v>0</v>
      </c>
      <c r="BL149" s="14" t="s">
        <v>93</v>
      </c>
      <c r="BM149" s="160" t="s">
        <v>777</v>
      </c>
    </row>
    <row r="150" spans="1:65" s="12" customFormat="1" ht="22.8" customHeight="1">
      <c r="B150" s="136"/>
      <c r="D150" s="137" t="s">
        <v>73</v>
      </c>
      <c r="E150" s="146" t="s">
        <v>139</v>
      </c>
      <c r="F150" s="146" t="s">
        <v>140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SUM(P151:P157)</f>
        <v>0</v>
      </c>
      <c r="Q150" s="141"/>
      <c r="R150" s="142">
        <f>SUM(R151:R157)</f>
        <v>3.5999999999999999E-3</v>
      </c>
      <c r="S150" s="141"/>
      <c r="T150" s="143">
        <f>SUM(T151:T157)</f>
        <v>2.5274000000000001</v>
      </c>
      <c r="AR150" s="137" t="s">
        <v>79</v>
      </c>
      <c r="AT150" s="144" t="s">
        <v>73</v>
      </c>
      <c r="AU150" s="144" t="s">
        <v>79</v>
      </c>
      <c r="AY150" s="137" t="s">
        <v>138</v>
      </c>
      <c r="BK150" s="145">
        <f>SUM(BK151:BK157)</f>
        <v>0</v>
      </c>
    </row>
    <row r="151" spans="1:65" s="2" customFormat="1" ht="24.15" customHeight="1">
      <c r="A151" s="29"/>
      <c r="B151" s="148"/>
      <c r="C151" s="149" t="s">
        <v>778</v>
      </c>
      <c r="D151" s="149" t="s">
        <v>142</v>
      </c>
      <c r="E151" s="150" t="s">
        <v>779</v>
      </c>
      <c r="F151" s="151" t="s">
        <v>780</v>
      </c>
      <c r="G151" s="152" t="s">
        <v>404</v>
      </c>
      <c r="H151" s="153">
        <v>2.5</v>
      </c>
      <c r="I151" s="153"/>
      <c r="J151" s="154">
        <f t="shared" ref="J151:J157" si="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57" si="1">O151*H151</f>
        <v>0</v>
      </c>
      <c r="Q151" s="158">
        <v>0</v>
      </c>
      <c r="R151" s="158">
        <f t="shared" ref="R151:R157" si="2">Q151*H151</f>
        <v>0</v>
      </c>
      <c r="S151" s="158">
        <v>0.432</v>
      </c>
      <c r="T151" s="159">
        <f t="shared" ref="T151:T157" si="3">S151*H151</f>
        <v>1.08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ref="BE151:BE157" si="4">IF(N151="základná",J151,0)</f>
        <v>0</v>
      </c>
      <c r="BF151" s="161">
        <f t="shared" ref="BF151:BF157" si="5">IF(N151="znížená",J151,0)</f>
        <v>0</v>
      </c>
      <c r="BG151" s="161">
        <f t="shared" ref="BG151:BG157" si="6">IF(N151="zákl. prenesená",J151,0)</f>
        <v>0</v>
      </c>
      <c r="BH151" s="161">
        <f t="shared" ref="BH151:BH157" si="7">IF(N151="zníž. prenesená",J151,0)</f>
        <v>0</v>
      </c>
      <c r="BI151" s="161">
        <f t="shared" ref="BI151:BI157" si="8">IF(N151="nulová",J151,0)</f>
        <v>0</v>
      </c>
      <c r="BJ151" s="14" t="s">
        <v>87</v>
      </c>
      <c r="BK151" s="161">
        <f t="shared" ref="BK151:BK157" si="9">ROUND(I151*H151,2)</f>
        <v>0</v>
      </c>
      <c r="BL151" s="14" t="s">
        <v>93</v>
      </c>
      <c r="BM151" s="160" t="s">
        <v>781</v>
      </c>
    </row>
    <row r="152" spans="1:65" s="2" customFormat="1" ht="37.799999999999997" customHeight="1">
      <c r="A152" s="29"/>
      <c r="B152" s="148"/>
      <c r="C152" s="149" t="s">
        <v>782</v>
      </c>
      <c r="D152" s="149" t="s">
        <v>142</v>
      </c>
      <c r="E152" s="150" t="s">
        <v>783</v>
      </c>
      <c r="F152" s="151" t="s">
        <v>784</v>
      </c>
      <c r="G152" s="152" t="s">
        <v>154</v>
      </c>
      <c r="H152" s="153">
        <v>0.5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2.2000000000000002</v>
      </c>
      <c r="T152" s="159">
        <f t="shared" si="3"/>
        <v>1.1000000000000001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93</v>
      </c>
      <c r="BM152" s="160" t="s">
        <v>785</v>
      </c>
    </row>
    <row r="153" spans="1:65" s="2" customFormat="1" ht="24.15" customHeight="1">
      <c r="A153" s="29"/>
      <c r="B153" s="148"/>
      <c r="C153" s="149" t="s">
        <v>786</v>
      </c>
      <c r="D153" s="149" t="s">
        <v>142</v>
      </c>
      <c r="E153" s="150" t="s">
        <v>787</v>
      </c>
      <c r="F153" s="151" t="s">
        <v>788</v>
      </c>
      <c r="G153" s="152" t="s">
        <v>145</v>
      </c>
      <c r="H153" s="153">
        <v>120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3.0000000000000001E-5</v>
      </c>
      <c r="R153" s="158">
        <f t="shared" si="2"/>
        <v>3.5999999999999999E-3</v>
      </c>
      <c r="S153" s="158">
        <v>3.2000000000000003E-4</v>
      </c>
      <c r="T153" s="159">
        <f t="shared" si="3"/>
        <v>3.8400000000000004E-2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93</v>
      </c>
      <c r="BM153" s="160" t="s">
        <v>789</v>
      </c>
    </row>
    <row r="154" spans="1:65" s="2" customFormat="1" ht="24.15" customHeight="1">
      <c r="A154" s="29"/>
      <c r="B154" s="148"/>
      <c r="C154" s="149" t="s">
        <v>790</v>
      </c>
      <c r="D154" s="149" t="s">
        <v>142</v>
      </c>
      <c r="E154" s="150" t="s">
        <v>791</v>
      </c>
      <c r="F154" s="151" t="s">
        <v>792</v>
      </c>
      <c r="G154" s="152" t="s">
        <v>145</v>
      </c>
      <c r="H154" s="153">
        <v>300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3.0000000000000001E-5</v>
      </c>
      <c r="T154" s="159">
        <f t="shared" si="3"/>
        <v>9.0000000000000011E-3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93</v>
      </c>
      <c r="BM154" s="160" t="s">
        <v>793</v>
      </c>
    </row>
    <row r="155" spans="1:65" s="2" customFormat="1" ht="37.799999999999997" customHeight="1">
      <c r="A155" s="29"/>
      <c r="B155" s="148"/>
      <c r="C155" s="149" t="s">
        <v>794</v>
      </c>
      <c r="D155" s="149" t="s">
        <v>142</v>
      </c>
      <c r="E155" s="150" t="s">
        <v>795</v>
      </c>
      <c r="F155" s="151" t="s">
        <v>796</v>
      </c>
      <c r="G155" s="152" t="s">
        <v>184</v>
      </c>
      <c r="H155" s="153">
        <v>50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6.0000000000000001E-3</v>
      </c>
      <c r="T155" s="159">
        <f t="shared" si="3"/>
        <v>0.3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93</v>
      </c>
      <c r="BM155" s="160" t="s">
        <v>797</v>
      </c>
    </row>
    <row r="156" spans="1:65" s="2" customFormat="1" ht="21.75" customHeight="1">
      <c r="A156" s="29"/>
      <c r="B156" s="148"/>
      <c r="C156" s="149" t="s">
        <v>798</v>
      </c>
      <c r="D156" s="149" t="s">
        <v>142</v>
      </c>
      <c r="E156" s="150" t="s">
        <v>165</v>
      </c>
      <c r="F156" s="151" t="s">
        <v>166</v>
      </c>
      <c r="G156" s="152" t="s">
        <v>162</v>
      </c>
      <c r="H156" s="153">
        <v>6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93</v>
      </c>
      <c r="AT156" s="160" t="s">
        <v>142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93</v>
      </c>
      <c r="BM156" s="160" t="s">
        <v>799</v>
      </c>
    </row>
    <row r="157" spans="1:65" s="2" customFormat="1" ht="24.15" customHeight="1">
      <c r="A157" s="29"/>
      <c r="B157" s="148"/>
      <c r="C157" s="149" t="s">
        <v>800</v>
      </c>
      <c r="D157" s="149" t="s">
        <v>142</v>
      </c>
      <c r="E157" s="150" t="s">
        <v>169</v>
      </c>
      <c r="F157" s="151" t="s">
        <v>170</v>
      </c>
      <c r="G157" s="152" t="s">
        <v>162</v>
      </c>
      <c r="H157" s="153">
        <v>6</v>
      </c>
      <c r="I157" s="153"/>
      <c r="J157" s="154">
        <f t="shared" si="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93</v>
      </c>
      <c r="AT157" s="160" t="s">
        <v>142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93</v>
      </c>
      <c r="BM157" s="160" t="s">
        <v>801</v>
      </c>
    </row>
    <row r="158" spans="1:65" s="12" customFormat="1" ht="25.95" customHeight="1">
      <c r="B158" s="136"/>
      <c r="D158" s="137" t="s">
        <v>73</v>
      </c>
      <c r="E158" s="138" t="s">
        <v>568</v>
      </c>
      <c r="F158" s="138" t="s">
        <v>802</v>
      </c>
      <c r="I158" s="139"/>
      <c r="J158" s="124">
        <f>BK158</f>
        <v>0</v>
      </c>
      <c r="L158" s="136"/>
      <c r="M158" s="140"/>
      <c r="N158" s="141"/>
      <c r="O158" s="141"/>
      <c r="P158" s="142">
        <f>SUM(P159:P160)</f>
        <v>0</v>
      </c>
      <c r="Q158" s="141"/>
      <c r="R158" s="142">
        <f>SUM(R159:R160)</f>
        <v>2.8800000000000002E-3</v>
      </c>
      <c r="S158" s="141"/>
      <c r="T158" s="143">
        <f>SUM(T159:T160)</f>
        <v>0</v>
      </c>
      <c r="AR158" s="137" t="s">
        <v>87</v>
      </c>
      <c r="AT158" s="144" t="s">
        <v>73</v>
      </c>
      <c r="AU158" s="144" t="s">
        <v>74</v>
      </c>
      <c r="AY158" s="137" t="s">
        <v>138</v>
      </c>
      <c r="BK158" s="145">
        <f>SUM(BK159:BK160)</f>
        <v>0</v>
      </c>
    </row>
    <row r="159" spans="1:65" s="2" customFormat="1" ht="24.15" customHeight="1">
      <c r="A159" s="29"/>
      <c r="B159" s="148"/>
      <c r="C159" s="149" t="s">
        <v>803</v>
      </c>
      <c r="D159" s="149" t="s">
        <v>142</v>
      </c>
      <c r="E159" s="150" t="s">
        <v>804</v>
      </c>
      <c r="F159" s="151" t="s">
        <v>805</v>
      </c>
      <c r="G159" s="152" t="s">
        <v>158</v>
      </c>
      <c r="H159" s="153">
        <v>1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79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806</v>
      </c>
    </row>
    <row r="160" spans="1:65" s="2" customFormat="1" ht="33" customHeight="1">
      <c r="A160" s="29"/>
      <c r="B160" s="148"/>
      <c r="C160" s="162" t="s">
        <v>807</v>
      </c>
      <c r="D160" s="162" t="s">
        <v>187</v>
      </c>
      <c r="E160" s="163" t="s">
        <v>808</v>
      </c>
      <c r="F160" s="164" t="s">
        <v>809</v>
      </c>
      <c r="G160" s="165" t="s">
        <v>158</v>
      </c>
      <c r="H160" s="166">
        <v>1</v>
      </c>
      <c r="I160" s="166"/>
      <c r="J160" s="167">
        <f>ROUND(I160*H160,2)</f>
        <v>0</v>
      </c>
      <c r="K160" s="168"/>
      <c r="L160" s="169"/>
      <c r="M160" s="170" t="s">
        <v>1</v>
      </c>
      <c r="N160" s="171" t="s">
        <v>40</v>
      </c>
      <c r="O160" s="58"/>
      <c r="P160" s="158">
        <f>O160*H160</f>
        <v>0</v>
      </c>
      <c r="Q160" s="158">
        <v>2.8800000000000002E-3</v>
      </c>
      <c r="R160" s="158">
        <f>Q160*H160</f>
        <v>2.8800000000000002E-3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79</v>
      </c>
      <c r="AY160" s="14" t="s">
        <v>138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87</v>
      </c>
      <c r="BK160" s="161">
        <f>ROUND(I160*H160,2)</f>
        <v>0</v>
      </c>
      <c r="BL160" s="14" t="s">
        <v>175</v>
      </c>
      <c r="BM160" s="160" t="s">
        <v>810</v>
      </c>
    </row>
    <row r="161" spans="1:65" s="12" customFormat="1" ht="25.95" customHeight="1">
      <c r="B161" s="136"/>
      <c r="D161" s="137" t="s">
        <v>73</v>
      </c>
      <c r="E161" s="138" t="s">
        <v>177</v>
      </c>
      <c r="F161" s="138" t="s">
        <v>178</v>
      </c>
      <c r="I161" s="139"/>
      <c r="J161" s="124">
        <f>BK161</f>
        <v>0</v>
      </c>
      <c r="L161" s="136"/>
      <c r="M161" s="140"/>
      <c r="N161" s="141"/>
      <c r="O161" s="141"/>
      <c r="P161" s="142">
        <f>P162+P171+P219+P248+P251</f>
        <v>0</v>
      </c>
      <c r="Q161" s="141"/>
      <c r="R161" s="142">
        <f>R162+R171+R219+R248+R251</f>
        <v>0.61945589999999995</v>
      </c>
      <c r="S161" s="141"/>
      <c r="T161" s="143">
        <f>T162+T171+T219+T248+T251</f>
        <v>2.15246</v>
      </c>
      <c r="AR161" s="137" t="s">
        <v>87</v>
      </c>
      <c r="AT161" s="144" t="s">
        <v>73</v>
      </c>
      <c r="AU161" s="144" t="s">
        <v>74</v>
      </c>
      <c r="AY161" s="137" t="s">
        <v>138</v>
      </c>
      <c r="BK161" s="145">
        <f>BK162+BK171+BK219+BK248+BK251</f>
        <v>0</v>
      </c>
    </row>
    <row r="162" spans="1:65" s="12" customFormat="1" ht="22.8" customHeight="1">
      <c r="B162" s="136"/>
      <c r="D162" s="137" t="s">
        <v>73</v>
      </c>
      <c r="E162" s="146" t="s">
        <v>179</v>
      </c>
      <c r="F162" s="146" t="s">
        <v>180</v>
      </c>
      <c r="I162" s="139"/>
      <c r="J162" s="147">
        <f>BK162</f>
        <v>0</v>
      </c>
      <c r="L162" s="136"/>
      <c r="M162" s="140"/>
      <c r="N162" s="141"/>
      <c r="O162" s="141"/>
      <c r="P162" s="142">
        <f>SUM(P163:P170)</f>
        <v>0</v>
      </c>
      <c r="Q162" s="141"/>
      <c r="R162" s="142">
        <f>SUM(R163:R170)</f>
        <v>1.453E-2</v>
      </c>
      <c r="S162" s="141"/>
      <c r="T162" s="143">
        <f>SUM(T163:T170)</f>
        <v>0</v>
      </c>
      <c r="AR162" s="137" t="s">
        <v>87</v>
      </c>
      <c r="AT162" s="144" t="s">
        <v>73</v>
      </c>
      <c r="AU162" s="144" t="s">
        <v>79</v>
      </c>
      <c r="AY162" s="137" t="s">
        <v>138</v>
      </c>
      <c r="BK162" s="145">
        <f>SUM(BK163:BK170)</f>
        <v>0</v>
      </c>
    </row>
    <row r="163" spans="1:65" s="2" customFormat="1" ht="21.75" customHeight="1">
      <c r="A163" s="29"/>
      <c r="B163" s="148"/>
      <c r="C163" s="149" t="s">
        <v>811</v>
      </c>
      <c r="D163" s="149" t="s">
        <v>142</v>
      </c>
      <c r="E163" s="150" t="s">
        <v>812</v>
      </c>
      <c r="F163" s="151" t="s">
        <v>813</v>
      </c>
      <c r="G163" s="152" t="s">
        <v>184</v>
      </c>
      <c r="H163" s="153">
        <v>141.1</v>
      </c>
      <c r="I163" s="153"/>
      <c r="J163" s="154">
        <f t="shared" ref="J163:J170" si="10"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ref="P163:P170" si="11">O163*H163</f>
        <v>0</v>
      </c>
      <c r="Q163" s="158">
        <v>3.0000000000000001E-5</v>
      </c>
      <c r="R163" s="158">
        <f t="shared" ref="R163:R170" si="12">Q163*H163</f>
        <v>4.2329999999999998E-3</v>
      </c>
      <c r="S163" s="158">
        <v>0</v>
      </c>
      <c r="T163" s="159">
        <f t="shared" ref="T163:T170" si="1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ref="BE163:BE170" si="14">IF(N163="základná",J163,0)</f>
        <v>0</v>
      </c>
      <c r="BF163" s="161">
        <f t="shared" ref="BF163:BF170" si="15">IF(N163="znížená",J163,0)</f>
        <v>0</v>
      </c>
      <c r="BG163" s="161">
        <f t="shared" ref="BG163:BG170" si="16">IF(N163="zákl. prenesená",J163,0)</f>
        <v>0</v>
      </c>
      <c r="BH163" s="161">
        <f t="shared" ref="BH163:BH170" si="17">IF(N163="zníž. prenesená",J163,0)</f>
        <v>0</v>
      </c>
      <c r="BI163" s="161">
        <f t="shared" ref="BI163:BI170" si="18">IF(N163="nulová",J163,0)</f>
        <v>0</v>
      </c>
      <c r="BJ163" s="14" t="s">
        <v>87</v>
      </c>
      <c r="BK163" s="161">
        <f t="shared" ref="BK163:BK170" si="19">ROUND(I163*H163,2)</f>
        <v>0</v>
      </c>
      <c r="BL163" s="14" t="s">
        <v>175</v>
      </c>
      <c r="BM163" s="160" t="s">
        <v>814</v>
      </c>
    </row>
    <row r="164" spans="1:65" s="2" customFormat="1" ht="33" customHeight="1">
      <c r="A164" s="29"/>
      <c r="B164" s="148"/>
      <c r="C164" s="162" t="s">
        <v>815</v>
      </c>
      <c r="D164" s="162" t="s">
        <v>187</v>
      </c>
      <c r="E164" s="163" t="s">
        <v>816</v>
      </c>
      <c r="F164" s="164" t="s">
        <v>817</v>
      </c>
      <c r="G164" s="165" t="s">
        <v>184</v>
      </c>
      <c r="H164" s="166">
        <v>3.5</v>
      </c>
      <c r="I164" s="166"/>
      <c r="J164" s="167">
        <f t="shared" si="1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1"/>
        <v>0</v>
      </c>
      <c r="Q164" s="158">
        <v>2.0000000000000001E-4</v>
      </c>
      <c r="R164" s="158">
        <f t="shared" si="12"/>
        <v>6.9999999999999999E-4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190</v>
      </c>
      <c r="AT164" s="160" t="s">
        <v>187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818</v>
      </c>
    </row>
    <row r="165" spans="1:65" s="2" customFormat="1" ht="33" customHeight="1">
      <c r="A165" s="29"/>
      <c r="B165" s="148"/>
      <c r="C165" s="162" t="s">
        <v>819</v>
      </c>
      <c r="D165" s="162" t="s">
        <v>187</v>
      </c>
      <c r="E165" s="163" t="s">
        <v>188</v>
      </c>
      <c r="F165" s="164" t="s">
        <v>189</v>
      </c>
      <c r="G165" s="165" t="s">
        <v>184</v>
      </c>
      <c r="H165" s="166">
        <v>32.880000000000003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1E-4</v>
      </c>
      <c r="R165" s="158">
        <f t="shared" si="12"/>
        <v>3.2880000000000006E-3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820</v>
      </c>
    </row>
    <row r="166" spans="1:65" s="2" customFormat="1" ht="33" customHeight="1">
      <c r="A166" s="29"/>
      <c r="B166" s="148"/>
      <c r="C166" s="162" t="s">
        <v>821</v>
      </c>
      <c r="D166" s="162" t="s">
        <v>187</v>
      </c>
      <c r="E166" s="163" t="s">
        <v>822</v>
      </c>
      <c r="F166" s="164" t="s">
        <v>823</v>
      </c>
      <c r="G166" s="165" t="s">
        <v>184</v>
      </c>
      <c r="H166" s="166">
        <v>110.6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4.0000000000000003E-5</v>
      </c>
      <c r="R166" s="158">
        <f t="shared" si="12"/>
        <v>4.424E-3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824</v>
      </c>
    </row>
    <row r="167" spans="1:65" s="2" customFormat="1" ht="21.75" customHeight="1">
      <c r="A167" s="29"/>
      <c r="B167" s="148"/>
      <c r="C167" s="149" t="s">
        <v>480</v>
      </c>
      <c r="D167" s="149" t="s">
        <v>142</v>
      </c>
      <c r="E167" s="150" t="s">
        <v>825</v>
      </c>
      <c r="F167" s="151" t="s">
        <v>826</v>
      </c>
      <c r="G167" s="152" t="s">
        <v>184</v>
      </c>
      <c r="H167" s="153">
        <v>14.5</v>
      </c>
      <c r="I167" s="153"/>
      <c r="J167" s="154">
        <f t="shared" si="1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11"/>
        <v>0</v>
      </c>
      <c r="Q167" s="158">
        <v>3.0000000000000001E-5</v>
      </c>
      <c r="R167" s="158">
        <f t="shared" si="12"/>
        <v>4.35E-4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827</v>
      </c>
    </row>
    <row r="168" spans="1:65" s="2" customFormat="1" ht="33" customHeight="1">
      <c r="A168" s="29"/>
      <c r="B168" s="148"/>
      <c r="C168" s="162" t="s">
        <v>828</v>
      </c>
      <c r="D168" s="162" t="s">
        <v>187</v>
      </c>
      <c r="E168" s="163" t="s">
        <v>829</v>
      </c>
      <c r="F168" s="164" t="s">
        <v>830</v>
      </c>
      <c r="G168" s="165" t="s">
        <v>184</v>
      </c>
      <c r="H168" s="166">
        <v>14.5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1E-4</v>
      </c>
      <c r="R168" s="158">
        <f t="shared" si="12"/>
        <v>1.4500000000000001E-3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190</v>
      </c>
      <c r="AT168" s="160" t="s">
        <v>187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831</v>
      </c>
    </row>
    <row r="169" spans="1:65" s="2" customFormat="1" ht="24.15" customHeight="1">
      <c r="A169" s="29"/>
      <c r="B169" s="148"/>
      <c r="C169" s="149" t="s">
        <v>102</v>
      </c>
      <c r="D169" s="149" t="s">
        <v>142</v>
      </c>
      <c r="E169" s="150" t="s">
        <v>193</v>
      </c>
      <c r="F169" s="151" t="s">
        <v>194</v>
      </c>
      <c r="G169" s="152" t="s">
        <v>195</v>
      </c>
      <c r="H169" s="153"/>
      <c r="I169" s="153"/>
      <c r="J169" s="154">
        <f t="shared" si="10"/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175</v>
      </c>
      <c r="AT169" s="160" t="s">
        <v>142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832</v>
      </c>
    </row>
    <row r="170" spans="1:65" s="2" customFormat="1" ht="24.15" customHeight="1">
      <c r="A170" s="29"/>
      <c r="B170" s="148"/>
      <c r="C170" s="149" t="s">
        <v>764</v>
      </c>
      <c r="D170" s="149" t="s">
        <v>142</v>
      </c>
      <c r="E170" s="150" t="s">
        <v>198</v>
      </c>
      <c r="F170" s="151" t="s">
        <v>199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175</v>
      </c>
    </row>
    <row r="171" spans="1:65" s="12" customFormat="1" ht="22.8" customHeight="1">
      <c r="B171" s="136"/>
      <c r="D171" s="137" t="s">
        <v>73</v>
      </c>
      <c r="E171" s="146" t="s">
        <v>833</v>
      </c>
      <c r="F171" s="146" t="s">
        <v>834</v>
      </c>
      <c r="I171" s="139"/>
      <c r="J171" s="147">
        <f>BK171</f>
        <v>0</v>
      </c>
      <c r="L171" s="136"/>
      <c r="M171" s="140"/>
      <c r="N171" s="141"/>
      <c r="O171" s="141"/>
      <c r="P171" s="142">
        <f>SUM(P172:P218)</f>
        <v>0</v>
      </c>
      <c r="Q171" s="141"/>
      <c r="R171" s="142">
        <f>SUM(R172:R218)</f>
        <v>0.11681279999999995</v>
      </c>
      <c r="S171" s="141"/>
      <c r="T171" s="143">
        <f>SUM(T172:T218)</f>
        <v>0.82890000000000008</v>
      </c>
      <c r="AR171" s="137" t="s">
        <v>87</v>
      </c>
      <c r="AT171" s="144" t="s">
        <v>73</v>
      </c>
      <c r="AU171" s="144" t="s">
        <v>79</v>
      </c>
      <c r="AY171" s="137" t="s">
        <v>138</v>
      </c>
      <c r="BK171" s="145">
        <f>SUM(BK172:BK218)</f>
        <v>0</v>
      </c>
    </row>
    <row r="172" spans="1:65" s="2" customFormat="1" ht="16.5" customHeight="1">
      <c r="A172" s="29"/>
      <c r="B172" s="148"/>
      <c r="C172" s="149" t="s">
        <v>835</v>
      </c>
      <c r="D172" s="149" t="s">
        <v>142</v>
      </c>
      <c r="E172" s="150" t="s">
        <v>836</v>
      </c>
      <c r="F172" s="151" t="s">
        <v>837</v>
      </c>
      <c r="G172" s="152" t="s">
        <v>184</v>
      </c>
      <c r="H172" s="153">
        <v>30</v>
      </c>
      <c r="I172" s="153"/>
      <c r="J172" s="154">
        <f t="shared" ref="J172:J218" si="20">ROUND(I172*H172,2)</f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ref="P172:P218" si="21">O172*H172</f>
        <v>0</v>
      </c>
      <c r="Q172" s="158">
        <v>0</v>
      </c>
      <c r="R172" s="158">
        <f t="shared" ref="R172:R218" si="22">Q172*H172</f>
        <v>0</v>
      </c>
      <c r="S172" s="158">
        <v>2.6700000000000002E-2</v>
      </c>
      <c r="T172" s="159">
        <f t="shared" ref="T172:T218" si="23">S172*H172</f>
        <v>0.80100000000000005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ref="BE172:BE218" si="24">IF(N172="základná",J172,0)</f>
        <v>0</v>
      </c>
      <c r="BF172" s="161">
        <f t="shared" ref="BF172:BF218" si="25">IF(N172="znížená",J172,0)</f>
        <v>0</v>
      </c>
      <c r="BG172" s="161">
        <f t="shared" ref="BG172:BG218" si="26">IF(N172="zákl. prenesená",J172,0)</f>
        <v>0</v>
      </c>
      <c r="BH172" s="161">
        <f t="shared" ref="BH172:BH218" si="27">IF(N172="zníž. prenesená",J172,0)</f>
        <v>0</v>
      </c>
      <c r="BI172" s="161">
        <f t="shared" ref="BI172:BI218" si="28">IF(N172="nulová",J172,0)</f>
        <v>0</v>
      </c>
      <c r="BJ172" s="14" t="s">
        <v>87</v>
      </c>
      <c r="BK172" s="161">
        <f t="shared" ref="BK172:BK218" si="29">ROUND(I172*H172,2)</f>
        <v>0</v>
      </c>
      <c r="BL172" s="14" t="s">
        <v>175</v>
      </c>
      <c r="BM172" s="160" t="s">
        <v>838</v>
      </c>
    </row>
    <row r="173" spans="1:65" s="2" customFormat="1" ht="24.15" customHeight="1">
      <c r="A173" s="29"/>
      <c r="B173" s="148"/>
      <c r="C173" s="149" t="s">
        <v>839</v>
      </c>
      <c r="D173" s="149" t="s">
        <v>142</v>
      </c>
      <c r="E173" s="150" t="s">
        <v>840</v>
      </c>
      <c r="F173" s="151" t="s">
        <v>841</v>
      </c>
      <c r="G173" s="152" t="s">
        <v>184</v>
      </c>
      <c r="H173" s="153">
        <v>12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2.7606200000000001E-3</v>
      </c>
      <c r="R173" s="158">
        <f t="shared" si="22"/>
        <v>3.3127440000000001E-2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842</v>
      </c>
    </row>
    <row r="174" spans="1:65" s="2" customFormat="1" ht="24.15" customHeight="1">
      <c r="A174" s="29"/>
      <c r="B174" s="148"/>
      <c r="C174" s="149" t="s">
        <v>843</v>
      </c>
      <c r="D174" s="149" t="s">
        <v>142</v>
      </c>
      <c r="E174" s="150" t="s">
        <v>844</v>
      </c>
      <c r="F174" s="151" t="s">
        <v>845</v>
      </c>
      <c r="G174" s="152" t="s">
        <v>184</v>
      </c>
      <c r="H174" s="153">
        <v>3.3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2.5999999999999999E-3</v>
      </c>
      <c r="R174" s="158">
        <f t="shared" si="22"/>
        <v>8.5799999999999991E-3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846</v>
      </c>
    </row>
    <row r="175" spans="1:65" s="2" customFormat="1" ht="24.15" customHeight="1">
      <c r="A175" s="29"/>
      <c r="B175" s="148"/>
      <c r="C175" s="149" t="s">
        <v>847</v>
      </c>
      <c r="D175" s="149" t="s">
        <v>142</v>
      </c>
      <c r="E175" s="150" t="s">
        <v>848</v>
      </c>
      <c r="F175" s="151" t="s">
        <v>849</v>
      </c>
      <c r="G175" s="152" t="s">
        <v>184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1.7186599999999999E-3</v>
      </c>
      <c r="R175" s="158">
        <f t="shared" si="22"/>
        <v>1.7186599999999999E-3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850</v>
      </c>
    </row>
    <row r="176" spans="1:65" s="2" customFormat="1" ht="24.15" customHeight="1">
      <c r="A176" s="29"/>
      <c r="B176" s="148"/>
      <c r="C176" s="149" t="s">
        <v>851</v>
      </c>
      <c r="D176" s="149" t="s">
        <v>142</v>
      </c>
      <c r="E176" s="150" t="s">
        <v>852</v>
      </c>
      <c r="F176" s="151" t="s">
        <v>853</v>
      </c>
      <c r="G176" s="152" t="s">
        <v>184</v>
      </c>
      <c r="H176" s="153">
        <v>6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2.5557000000000002E-3</v>
      </c>
      <c r="R176" s="158">
        <f t="shared" si="22"/>
        <v>1.5334200000000001E-2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854</v>
      </c>
    </row>
    <row r="177" spans="1:65" s="2" customFormat="1" ht="24.15" customHeight="1">
      <c r="A177" s="29"/>
      <c r="B177" s="148"/>
      <c r="C177" s="149" t="s">
        <v>855</v>
      </c>
      <c r="D177" s="149" t="s">
        <v>142</v>
      </c>
      <c r="E177" s="150" t="s">
        <v>856</v>
      </c>
      <c r="F177" s="151" t="s">
        <v>857</v>
      </c>
      <c r="G177" s="152" t="s">
        <v>184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3.4692000000000002E-4</v>
      </c>
      <c r="R177" s="158">
        <f t="shared" si="22"/>
        <v>6.9384000000000004E-4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858</v>
      </c>
    </row>
    <row r="178" spans="1:65" s="2" customFormat="1" ht="24.15" customHeight="1">
      <c r="A178" s="29"/>
      <c r="B178" s="148"/>
      <c r="C178" s="149" t="s">
        <v>310</v>
      </c>
      <c r="D178" s="149" t="s">
        <v>142</v>
      </c>
      <c r="E178" s="150" t="s">
        <v>859</v>
      </c>
      <c r="F178" s="151" t="s">
        <v>860</v>
      </c>
      <c r="G178" s="152" t="s">
        <v>184</v>
      </c>
      <c r="H178" s="153">
        <v>16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3.7717000000000002E-4</v>
      </c>
      <c r="R178" s="158">
        <f t="shared" si="22"/>
        <v>6.0347200000000004E-3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861</v>
      </c>
    </row>
    <row r="179" spans="1:65" s="2" customFormat="1" ht="24.15" customHeight="1">
      <c r="A179" s="29"/>
      <c r="B179" s="148"/>
      <c r="C179" s="149" t="s">
        <v>332</v>
      </c>
      <c r="D179" s="149" t="s">
        <v>142</v>
      </c>
      <c r="E179" s="150" t="s">
        <v>862</v>
      </c>
      <c r="F179" s="151" t="s">
        <v>863</v>
      </c>
      <c r="G179" s="152" t="s">
        <v>184</v>
      </c>
      <c r="H179" s="153">
        <v>1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4.1394000000000001E-4</v>
      </c>
      <c r="R179" s="158">
        <f t="shared" si="22"/>
        <v>4.1394000000000001E-4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864</v>
      </c>
    </row>
    <row r="180" spans="1:65" s="2" customFormat="1" ht="24.15" customHeight="1">
      <c r="A180" s="29"/>
      <c r="B180" s="148"/>
      <c r="C180" s="149" t="s">
        <v>865</v>
      </c>
      <c r="D180" s="149" t="s">
        <v>142</v>
      </c>
      <c r="E180" s="150" t="s">
        <v>866</v>
      </c>
      <c r="F180" s="151" t="s">
        <v>867</v>
      </c>
      <c r="G180" s="152" t="s">
        <v>184</v>
      </c>
      <c r="H180" s="153">
        <v>4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1.1100000000000001E-3</v>
      </c>
      <c r="R180" s="158">
        <f t="shared" si="22"/>
        <v>4.4400000000000004E-3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868</v>
      </c>
    </row>
    <row r="181" spans="1:65" s="2" customFormat="1" ht="24.15" customHeight="1">
      <c r="A181" s="29"/>
      <c r="B181" s="148"/>
      <c r="C181" s="149" t="s">
        <v>869</v>
      </c>
      <c r="D181" s="149" t="s">
        <v>142</v>
      </c>
      <c r="E181" s="150" t="s">
        <v>870</v>
      </c>
      <c r="F181" s="151" t="s">
        <v>871</v>
      </c>
      <c r="G181" s="152" t="s">
        <v>184</v>
      </c>
      <c r="H181" s="153">
        <v>1.5</v>
      </c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872</v>
      </c>
    </row>
    <row r="182" spans="1:65" s="2" customFormat="1" ht="21.75" customHeight="1">
      <c r="A182" s="29"/>
      <c r="B182" s="148"/>
      <c r="C182" s="162" t="s">
        <v>873</v>
      </c>
      <c r="D182" s="162" t="s">
        <v>187</v>
      </c>
      <c r="E182" s="163" t="s">
        <v>874</v>
      </c>
      <c r="F182" s="164" t="s">
        <v>875</v>
      </c>
      <c r="G182" s="165" t="s">
        <v>184</v>
      </c>
      <c r="H182" s="166">
        <v>1.5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6.8000000000000005E-4</v>
      </c>
      <c r="R182" s="158">
        <f t="shared" si="22"/>
        <v>1.0200000000000001E-3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876</v>
      </c>
    </row>
    <row r="183" spans="1:65" s="2" customFormat="1" ht="16.5" customHeight="1">
      <c r="A183" s="29"/>
      <c r="B183" s="148"/>
      <c r="C183" s="162" t="s">
        <v>877</v>
      </c>
      <c r="D183" s="162" t="s">
        <v>187</v>
      </c>
      <c r="E183" s="163" t="s">
        <v>878</v>
      </c>
      <c r="F183" s="164" t="s">
        <v>879</v>
      </c>
      <c r="G183" s="165" t="s">
        <v>158</v>
      </c>
      <c r="H183" s="166">
        <v>3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1E-4</v>
      </c>
      <c r="R183" s="158">
        <f t="shared" si="22"/>
        <v>3.0000000000000003E-4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880</v>
      </c>
    </row>
    <row r="184" spans="1:65" s="2" customFormat="1" ht="24.15" customHeight="1">
      <c r="A184" s="29"/>
      <c r="B184" s="148"/>
      <c r="C184" s="149" t="s">
        <v>881</v>
      </c>
      <c r="D184" s="149" t="s">
        <v>142</v>
      </c>
      <c r="E184" s="150" t="s">
        <v>882</v>
      </c>
      <c r="F184" s="151" t="s">
        <v>883</v>
      </c>
      <c r="G184" s="152" t="s">
        <v>184</v>
      </c>
      <c r="H184" s="153">
        <v>19.5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0</v>
      </c>
      <c r="R184" s="158">
        <f t="shared" si="22"/>
        <v>0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884</v>
      </c>
    </row>
    <row r="185" spans="1:65" s="2" customFormat="1" ht="24.15" customHeight="1">
      <c r="A185" s="29"/>
      <c r="B185" s="148"/>
      <c r="C185" s="162" t="s">
        <v>885</v>
      </c>
      <c r="D185" s="162" t="s">
        <v>187</v>
      </c>
      <c r="E185" s="163" t="s">
        <v>886</v>
      </c>
      <c r="F185" s="164" t="s">
        <v>887</v>
      </c>
      <c r="G185" s="165" t="s">
        <v>184</v>
      </c>
      <c r="H185" s="166">
        <v>19.5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1.4400000000000001E-3</v>
      </c>
      <c r="R185" s="158">
        <f t="shared" si="22"/>
        <v>2.8080000000000001E-2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888</v>
      </c>
    </row>
    <row r="186" spans="1:65" s="2" customFormat="1" ht="21.75" customHeight="1">
      <c r="A186" s="29"/>
      <c r="B186" s="148"/>
      <c r="C186" s="162" t="s">
        <v>223</v>
      </c>
      <c r="D186" s="162" t="s">
        <v>187</v>
      </c>
      <c r="E186" s="163" t="s">
        <v>889</v>
      </c>
      <c r="F186" s="164" t="s">
        <v>890</v>
      </c>
      <c r="G186" s="165" t="s">
        <v>158</v>
      </c>
      <c r="H186" s="166">
        <v>3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5.5000000000000003E-4</v>
      </c>
      <c r="R186" s="158">
        <f t="shared" si="22"/>
        <v>1.65E-3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891</v>
      </c>
    </row>
    <row r="187" spans="1:65" s="2" customFormat="1" ht="16.5" customHeight="1">
      <c r="A187" s="29"/>
      <c r="B187" s="148"/>
      <c r="C187" s="162" t="s">
        <v>892</v>
      </c>
      <c r="D187" s="162" t="s">
        <v>187</v>
      </c>
      <c r="E187" s="163" t="s">
        <v>893</v>
      </c>
      <c r="F187" s="164" t="s">
        <v>894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4.2000000000000002E-4</v>
      </c>
      <c r="R187" s="158">
        <f t="shared" si="22"/>
        <v>8.4000000000000003E-4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190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175</v>
      </c>
      <c r="BM187" s="160" t="s">
        <v>895</v>
      </c>
    </row>
    <row r="188" spans="1:65" s="2" customFormat="1" ht="24.15" customHeight="1">
      <c r="A188" s="29"/>
      <c r="B188" s="148"/>
      <c r="C188" s="149" t="s">
        <v>423</v>
      </c>
      <c r="D188" s="149" t="s">
        <v>142</v>
      </c>
      <c r="E188" s="150" t="s">
        <v>896</v>
      </c>
      <c r="F188" s="151" t="s">
        <v>897</v>
      </c>
      <c r="G188" s="152" t="s">
        <v>158</v>
      </c>
      <c r="H188" s="153">
        <v>3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898</v>
      </c>
    </row>
    <row r="189" spans="1:65" s="2" customFormat="1" ht="21.75" customHeight="1">
      <c r="A189" s="29"/>
      <c r="B189" s="148"/>
      <c r="C189" s="162" t="s">
        <v>899</v>
      </c>
      <c r="D189" s="162" t="s">
        <v>187</v>
      </c>
      <c r="E189" s="163" t="s">
        <v>900</v>
      </c>
      <c r="F189" s="164" t="s">
        <v>901</v>
      </c>
      <c r="G189" s="165" t="s">
        <v>158</v>
      </c>
      <c r="H189" s="166">
        <v>3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1E-4</v>
      </c>
      <c r="R189" s="158">
        <f t="shared" si="22"/>
        <v>3.0000000000000003E-4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902</v>
      </c>
    </row>
    <row r="190" spans="1:65" s="2" customFormat="1" ht="24.15" customHeight="1">
      <c r="A190" s="29"/>
      <c r="B190" s="148"/>
      <c r="C190" s="149" t="s">
        <v>550</v>
      </c>
      <c r="D190" s="149" t="s">
        <v>142</v>
      </c>
      <c r="E190" s="150" t="s">
        <v>903</v>
      </c>
      <c r="F190" s="151" t="s">
        <v>904</v>
      </c>
      <c r="G190" s="152" t="s">
        <v>158</v>
      </c>
      <c r="H190" s="153">
        <v>3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905</v>
      </c>
    </row>
    <row r="191" spans="1:65" s="2" customFormat="1" ht="24.15" customHeight="1">
      <c r="A191" s="29"/>
      <c r="B191" s="148"/>
      <c r="C191" s="162" t="s">
        <v>554</v>
      </c>
      <c r="D191" s="162" t="s">
        <v>187</v>
      </c>
      <c r="E191" s="163" t="s">
        <v>906</v>
      </c>
      <c r="F191" s="164" t="s">
        <v>907</v>
      </c>
      <c r="G191" s="165" t="s">
        <v>158</v>
      </c>
      <c r="H191" s="166">
        <v>3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7.1000000000000002E-4</v>
      </c>
      <c r="R191" s="158">
        <f t="shared" si="22"/>
        <v>2.1299999999999999E-3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908</v>
      </c>
    </row>
    <row r="192" spans="1:65" s="2" customFormat="1" ht="24.15" customHeight="1">
      <c r="A192" s="29"/>
      <c r="B192" s="148"/>
      <c r="C192" s="149" t="s">
        <v>909</v>
      </c>
      <c r="D192" s="149" t="s">
        <v>142</v>
      </c>
      <c r="E192" s="150" t="s">
        <v>910</v>
      </c>
      <c r="F192" s="151" t="s">
        <v>911</v>
      </c>
      <c r="G192" s="152" t="s">
        <v>158</v>
      </c>
      <c r="H192" s="153">
        <v>4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912</v>
      </c>
    </row>
    <row r="193" spans="1:65" s="2" customFormat="1" ht="24.15" customHeight="1">
      <c r="A193" s="29"/>
      <c r="B193" s="148"/>
      <c r="C193" s="162" t="s">
        <v>913</v>
      </c>
      <c r="D193" s="162" t="s">
        <v>187</v>
      </c>
      <c r="E193" s="163" t="s">
        <v>914</v>
      </c>
      <c r="F193" s="164" t="s">
        <v>915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7.3999999999999999E-4</v>
      </c>
      <c r="R193" s="158">
        <f t="shared" si="22"/>
        <v>7.3999999999999999E-4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916</v>
      </c>
    </row>
    <row r="194" spans="1:65" s="2" customFormat="1" ht="21.75" customHeight="1">
      <c r="A194" s="29"/>
      <c r="B194" s="148"/>
      <c r="C194" s="162" t="s">
        <v>917</v>
      </c>
      <c r="D194" s="162" t="s">
        <v>187</v>
      </c>
      <c r="E194" s="163" t="s">
        <v>918</v>
      </c>
      <c r="F194" s="164" t="s">
        <v>919</v>
      </c>
      <c r="G194" s="165" t="s">
        <v>158</v>
      </c>
      <c r="H194" s="166">
        <v>3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1.3999999999999999E-4</v>
      </c>
      <c r="R194" s="158">
        <f t="shared" si="22"/>
        <v>4.1999999999999996E-4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920</v>
      </c>
    </row>
    <row r="195" spans="1:65" s="2" customFormat="1" ht="24.15" customHeight="1">
      <c r="A195" s="29"/>
      <c r="B195" s="148"/>
      <c r="C195" s="149" t="s">
        <v>921</v>
      </c>
      <c r="D195" s="149" t="s">
        <v>142</v>
      </c>
      <c r="E195" s="150" t="s">
        <v>922</v>
      </c>
      <c r="F195" s="151" t="s">
        <v>923</v>
      </c>
      <c r="G195" s="152" t="s">
        <v>158</v>
      </c>
      <c r="H195" s="153">
        <v>2</v>
      </c>
      <c r="I195" s="153"/>
      <c r="J195" s="154">
        <f t="shared" si="2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21"/>
        <v>0</v>
      </c>
      <c r="Q195" s="158">
        <v>0</v>
      </c>
      <c r="R195" s="158">
        <f t="shared" si="22"/>
        <v>0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924</v>
      </c>
    </row>
    <row r="196" spans="1:65" s="2" customFormat="1" ht="21.75" customHeight="1">
      <c r="A196" s="29"/>
      <c r="B196" s="148"/>
      <c r="C196" s="162" t="s">
        <v>925</v>
      </c>
      <c r="D196" s="162" t="s">
        <v>187</v>
      </c>
      <c r="E196" s="163" t="s">
        <v>926</v>
      </c>
      <c r="F196" s="164" t="s">
        <v>927</v>
      </c>
      <c r="G196" s="165" t="s">
        <v>158</v>
      </c>
      <c r="H196" s="166">
        <v>2</v>
      </c>
      <c r="I196" s="166"/>
      <c r="J196" s="167">
        <f t="shared" si="2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21"/>
        <v>0</v>
      </c>
      <c r="Q196" s="158">
        <v>2.2000000000000001E-4</v>
      </c>
      <c r="R196" s="158">
        <f t="shared" si="22"/>
        <v>4.4000000000000002E-4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928</v>
      </c>
    </row>
    <row r="197" spans="1:65" s="2" customFormat="1" ht="21.75" customHeight="1">
      <c r="A197" s="29"/>
      <c r="B197" s="148"/>
      <c r="C197" s="149" t="s">
        <v>929</v>
      </c>
      <c r="D197" s="149" t="s">
        <v>142</v>
      </c>
      <c r="E197" s="150" t="s">
        <v>930</v>
      </c>
      <c r="F197" s="151" t="s">
        <v>931</v>
      </c>
      <c r="G197" s="152" t="s">
        <v>184</v>
      </c>
      <c r="H197" s="153">
        <v>5</v>
      </c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1.0000000000000001E-5</v>
      </c>
      <c r="R197" s="158">
        <f t="shared" si="22"/>
        <v>5.0000000000000002E-5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932</v>
      </c>
    </row>
    <row r="198" spans="1:65" s="2" customFormat="1" ht="21.75" customHeight="1">
      <c r="A198" s="29"/>
      <c r="B198" s="148"/>
      <c r="C198" s="162" t="s">
        <v>933</v>
      </c>
      <c r="D198" s="162" t="s">
        <v>187</v>
      </c>
      <c r="E198" s="163" t="s">
        <v>934</v>
      </c>
      <c r="F198" s="164" t="s">
        <v>935</v>
      </c>
      <c r="G198" s="165" t="s">
        <v>184</v>
      </c>
      <c r="H198" s="166">
        <v>5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4.0999999999999999E-4</v>
      </c>
      <c r="R198" s="158">
        <f t="shared" si="22"/>
        <v>2.0499999999999997E-3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190</v>
      </c>
      <c r="AT198" s="160" t="s">
        <v>187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936</v>
      </c>
    </row>
    <row r="199" spans="1:65" s="2" customFormat="1" ht="24.15" customHeight="1">
      <c r="A199" s="29"/>
      <c r="B199" s="148"/>
      <c r="C199" s="149" t="s">
        <v>937</v>
      </c>
      <c r="D199" s="149" t="s">
        <v>142</v>
      </c>
      <c r="E199" s="150" t="s">
        <v>938</v>
      </c>
      <c r="F199" s="151" t="s">
        <v>939</v>
      </c>
      <c r="G199" s="152" t="s">
        <v>158</v>
      </c>
      <c r="H199" s="153">
        <v>2</v>
      </c>
      <c r="I199" s="153"/>
      <c r="J199" s="154">
        <f t="shared" si="2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87</v>
      </c>
      <c r="BK199" s="161">
        <f t="shared" si="29"/>
        <v>0</v>
      </c>
      <c r="BL199" s="14" t="s">
        <v>175</v>
      </c>
      <c r="BM199" s="160" t="s">
        <v>940</v>
      </c>
    </row>
    <row r="200" spans="1:65" s="2" customFormat="1" ht="24.15" customHeight="1">
      <c r="A200" s="29"/>
      <c r="B200" s="148"/>
      <c r="C200" s="162" t="s">
        <v>941</v>
      </c>
      <c r="D200" s="162" t="s">
        <v>187</v>
      </c>
      <c r="E200" s="163" t="s">
        <v>942</v>
      </c>
      <c r="F200" s="164" t="s">
        <v>943</v>
      </c>
      <c r="G200" s="165" t="s">
        <v>158</v>
      </c>
      <c r="H200" s="166">
        <v>2</v>
      </c>
      <c r="I200" s="166"/>
      <c r="J200" s="167">
        <f t="shared" si="2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21"/>
        <v>0</v>
      </c>
      <c r="Q200" s="158">
        <v>6.0000000000000002E-5</v>
      </c>
      <c r="R200" s="158">
        <f t="shared" si="22"/>
        <v>1.2E-4</v>
      </c>
      <c r="S200" s="158">
        <v>0</v>
      </c>
      <c r="T200" s="15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87</v>
      </c>
      <c r="BK200" s="161">
        <f t="shared" si="29"/>
        <v>0</v>
      </c>
      <c r="BL200" s="14" t="s">
        <v>175</v>
      </c>
      <c r="BM200" s="160" t="s">
        <v>944</v>
      </c>
    </row>
    <row r="201" spans="1:65" s="2" customFormat="1" ht="24.15" customHeight="1">
      <c r="A201" s="29"/>
      <c r="B201" s="148"/>
      <c r="C201" s="149" t="s">
        <v>945</v>
      </c>
      <c r="D201" s="149" t="s">
        <v>142</v>
      </c>
      <c r="E201" s="150" t="s">
        <v>946</v>
      </c>
      <c r="F201" s="151" t="s">
        <v>947</v>
      </c>
      <c r="G201" s="152" t="s">
        <v>158</v>
      </c>
      <c r="H201" s="153">
        <v>3</v>
      </c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87</v>
      </c>
      <c r="BK201" s="161">
        <f t="shared" si="29"/>
        <v>0</v>
      </c>
      <c r="BL201" s="14" t="s">
        <v>175</v>
      </c>
      <c r="BM201" s="160" t="s">
        <v>948</v>
      </c>
    </row>
    <row r="202" spans="1:65" s="2" customFormat="1" ht="24.15" customHeight="1">
      <c r="A202" s="29"/>
      <c r="B202" s="148"/>
      <c r="C202" s="162" t="s">
        <v>949</v>
      </c>
      <c r="D202" s="162" t="s">
        <v>187</v>
      </c>
      <c r="E202" s="163" t="s">
        <v>950</v>
      </c>
      <c r="F202" s="164" t="s">
        <v>951</v>
      </c>
      <c r="G202" s="165" t="s">
        <v>158</v>
      </c>
      <c r="H202" s="166">
        <v>2</v>
      </c>
      <c r="I202" s="166"/>
      <c r="J202" s="167">
        <f t="shared" si="2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21"/>
        <v>0</v>
      </c>
      <c r="Q202" s="158">
        <v>8.9999999999999998E-4</v>
      </c>
      <c r="R202" s="158">
        <f t="shared" si="22"/>
        <v>1.8E-3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87</v>
      </c>
      <c r="BK202" s="161">
        <f t="shared" si="29"/>
        <v>0</v>
      </c>
      <c r="BL202" s="14" t="s">
        <v>175</v>
      </c>
      <c r="BM202" s="160" t="s">
        <v>952</v>
      </c>
    </row>
    <row r="203" spans="1:65" s="2" customFormat="1" ht="37.799999999999997" customHeight="1">
      <c r="A203" s="29"/>
      <c r="B203" s="148"/>
      <c r="C203" s="162" t="s">
        <v>953</v>
      </c>
      <c r="D203" s="162" t="s">
        <v>187</v>
      </c>
      <c r="E203" s="163" t="s">
        <v>954</v>
      </c>
      <c r="F203" s="164" t="s">
        <v>955</v>
      </c>
      <c r="G203" s="165" t="s">
        <v>158</v>
      </c>
      <c r="H203" s="166">
        <v>1</v>
      </c>
      <c r="I203" s="166"/>
      <c r="J203" s="167">
        <f t="shared" si="2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21"/>
        <v>0</v>
      </c>
      <c r="Q203" s="158">
        <v>2.7999999999999998E-4</v>
      </c>
      <c r="R203" s="158">
        <f t="shared" si="22"/>
        <v>2.7999999999999998E-4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87</v>
      </c>
      <c r="BK203" s="161">
        <f t="shared" si="29"/>
        <v>0</v>
      </c>
      <c r="BL203" s="14" t="s">
        <v>175</v>
      </c>
      <c r="BM203" s="160" t="s">
        <v>956</v>
      </c>
    </row>
    <row r="204" spans="1:65" s="2" customFormat="1" ht="24.15" customHeight="1">
      <c r="A204" s="29"/>
      <c r="B204" s="148"/>
      <c r="C204" s="149" t="s">
        <v>957</v>
      </c>
      <c r="D204" s="149" t="s">
        <v>142</v>
      </c>
      <c r="E204" s="150" t="s">
        <v>958</v>
      </c>
      <c r="F204" s="151" t="s">
        <v>959</v>
      </c>
      <c r="G204" s="152" t="s">
        <v>195</v>
      </c>
      <c r="H204" s="153"/>
      <c r="I204" s="153"/>
      <c r="J204" s="154">
        <f t="shared" si="2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24"/>
        <v>0</v>
      </c>
      <c r="BF204" s="161">
        <f t="shared" si="25"/>
        <v>0</v>
      </c>
      <c r="BG204" s="161">
        <f t="shared" si="26"/>
        <v>0</v>
      </c>
      <c r="BH204" s="161">
        <f t="shared" si="27"/>
        <v>0</v>
      </c>
      <c r="BI204" s="161">
        <f t="shared" si="28"/>
        <v>0</v>
      </c>
      <c r="BJ204" s="14" t="s">
        <v>87</v>
      </c>
      <c r="BK204" s="161">
        <f t="shared" si="29"/>
        <v>0</v>
      </c>
      <c r="BL204" s="14" t="s">
        <v>175</v>
      </c>
      <c r="BM204" s="160" t="s">
        <v>496</v>
      </c>
    </row>
    <row r="205" spans="1:65" s="2" customFormat="1" ht="24.15" customHeight="1">
      <c r="A205" s="29"/>
      <c r="B205" s="148"/>
      <c r="C205" s="149" t="s">
        <v>832</v>
      </c>
      <c r="D205" s="149" t="s">
        <v>142</v>
      </c>
      <c r="E205" s="150" t="s">
        <v>960</v>
      </c>
      <c r="F205" s="151" t="s">
        <v>961</v>
      </c>
      <c r="G205" s="152" t="s">
        <v>158</v>
      </c>
      <c r="H205" s="153">
        <v>7</v>
      </c>
      <c r="I205" s="153"/>
      <c r="J205" s="154">
        <f t="shared" si="2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21"/>
        <v>0</v>
      </c>
      <c r="Q205" s="158">
        <v>0</v>
      </c>
      <c r="R205" s="158">
        <f t="shared" si="22"/>
        <v>0</v>
      </c>
      <c r="S205" s="158">
        <v>0</v>
      </c>
      <c r="T205" s="159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24"/>
        <v>0</v>
      </c>
      <c r="BF205" s="161">
        <f t="shared" si="25"/>
        <v>0</v>
      </c>
      <c r="BG205" s="161">
        <f t="shared" si="26"/>
        <v>0</v>
      </c>
      <c r="BH205" s="161">
        <f t="shared" si="27"/>
        <v>0</v>
      </c>
      <c r="BI205" s="161">
        <f t="shared" si="28"/>
        <v>0</v>
      </c>
      <c r="BJ205" s="14" t="s">
        <v>87</v>
      </c>
      <c r="BK205" s="161">
        <f t="shared" si="29"/>
        <v>0</v>
      </c>
      <c r="BL205" s="14" t="s">
        <v>175</v>
      </c>
      <c r="BM205" s="160" t="s">
        <v>502</v>
      </c>
    </row>
    <row r="206" spans="1:65" s="2" customFormat="1" ht="24.15" customHeight="1">
      <c r="A206" s="29"/>
      <c r="B206" s="148"/>
      <c r="C206" s="149" t="s">
        <v>962</v>
      </c>
      <c r="D206" s="149" t="s">
        <v>142</v>
      </c>
      <c r="E206" s="150" t="s">
        <v>963</v>
      </c>
      <c r="F206" s="151" t="s">
        <v>964</v>
      </c>
      <c r="G206" s="152" t="s">
        <v>158</v>
      </c>
      <c r="H206" s="153">
        <v>2</v>
      </c>
      <c r="I206" s="153"/>
      <c r="J206" s="154">
        <f t="shared" si="20"/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si="21"/>
        <v>0</v>
      </c>
      <c r="Q206" s="158">
        <v>0</v>
      </c>
      <c r="R206" s="158">
        <f t="shared" si="22"/>
        <v>0</v>
      </c>
      <c r="S206" s="158">
        <v>0</v>
      </c>
      <c r="T206" s="159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175</v>
      </c>
      <c r="AT206" s="160" t="s">
        <v>142</v>
      </c>
      <c r="AU206" s="160" t="s">
        <v>87</v>
      </c>
      <c r="AY206" s="14" t="s">
        <v>138</v>
      </c>
      <c r="BE206" s="161">
        <f t="shared" si="24"/>
        <v>0</v>
      </c>
      <c r="BF206" s="161">
        <f t="shared" si="25"/>
        <v>0</v>
      </c>
      <c r="BG206" s="161">
        <f t="shared" si="26"/>
        <v>0</v>
      </c>
      <c r="BH206" s="161">
        <f t="shared" si="27"/>
        <v>0</v>
      </c>
      <c r="BI206" s="161">
        <f t="shared" si="28"/>
        <v>0</v>
      </c>
      <c r="BJ206" s="14" t="s">
        <v>87</v>
      </c>
      <c r="BK206" s="161">
        <f t="shared" si="29"/>
        <v>0</v>
      </c>
      <c r="BL206" s="14" t="s">
        <v>175</v>
      </c>
      <c r="BM206" s="160" t="s">
        <v>965</v>
      </c>
    </row>
    <row r="207" spans="1:65" s="2" customFormat="1" ht="24.15" customHeight="1">
      <c r="A207" s="29"/>
      <c r="B207" s="148"/>
      <c r="C207" s="149" t="s">
        <v>966</v>
      </c>
      <c r="D207" s="149" t="s">
        <v>142</v>
      </c>
      <c r="E207" s="150" t="s">
        <v>967</v>
      </c>
      <c r="F207" s="151" t="s">
        <v>968</v>
      </c>
      <c r="G207" s="152" t="s">
        <v>158</v>
      </c>
      <c r="H207" s="153">
        <v>5</v>
      </c>
      <c r="I207" s="153"/>
      <c r="J207" s="154">
        <f t="shared" si="2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21"/>
        <v>0</v>
      </c>
      <c r="Q207" s="158">
        <v>0</v>
      </c>
      <c r="R207" s="158">
        <f t="shared" si="22"/>
        <v>0</v>
      </c>
      <c r="S207" s="158">
        <v>0</v>
      </c>
      <c r="T207" s="159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175</v>
      </c>
      <c r="AT207" s="160" t="s">
        <v>142</v>
      </c>
      <c r="AU207" s="160" t="s">
        <v>87</v>
      </c>
      <c r="AY207" s="14" t="s">
        <v>138</v>
      </c>
      <c r="BE207" s="161">
        <f t="shared" si="24"/>
        <v>0</v>
      </c>
      <c r="BF207" s="161">
        <f t="shared" si="25"/>
        <v>0</v>
      </c>
      <c r="BG207" s="161">
        <f t="shared" si="26"/>
        <v>0</v>
      </c>
      <c r="BH207" s="161">
        <f t="shared" si="27"/>
        <v>0</v>
      </c>
      <c r="BI207" s="161">
        <f t="shared" si="28"/>
        <v>0</v>
      </c>
      <c r="BJ207" s="14" t="s">
        <v>87</v>
      </c>
      <c r="BK207" s="161">
        <f t="shared" si="29"/>
        <v>0</v>
      </c>
      <c r="BL207" s="14" t="s">
        <v>175</v>
      </c>
      <c r="BM207" s="160" t="s">
        <v>547</v>
      </c>
    </row>
    <row r="208" spans="1:65" s="2" customFormat="1" ht="21.75" customHeight="1">
      <c r="A208" s="29"/>
      <c r="B208" s="148"/>
      <c r="C208" s="149" t="s">
        <v>969</v>
      </c>
      <c r="D208" s="149" t="s">
        <v>142</v>
      </c>
      <c r="E208" s="150" t="s">
        <v>970</v>
      </c>
      <c r="F208" s="151" t="s">
        <v>971</v>
      </c>
      <c r="G208" s="152" t="s">
        <v>158</v>
      </c>
      <c r="H208" s="153">
        <v>9</v>
      </c>
      <c r="I208" s="153"/>
      <c r="J208" s="154">
        <f t="shared" si="2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21"/>
        <v>0</v>
      </c>
      <c r="Q208" s="158">
        <v>0</v>
      </c>
      <c r="R208" s="158">
        <f t="shared" si="22"/>
        <v>0</v>
      </c>
      <c r="S208" s="158">
        <v>3.0999999999999999E-3</v>
      </c>
      <c r="T208" s="159">
        <f t="shared" si="23"/>
        <v>2.7899999999999998E-2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175</v>
      </c>
      <c r="AT208" s="160" t="s">
        <v>142</v>
      </c>
      <c r="AU208" s="160" t="s">
        <v>87</v>
      </c>
      <c r="AY208" s="14" t="s">
        <v>138</v>
      </c>
      <c r="BE208" s="161">
        <f t="shared" si="24"/>
        <v>0</v>
      </c>
      <c r="BF208" s="161">
        <f t="shared" si="25"/>
        <v>0</v>
      </c>
      <c r="BG208" s="161">
        <f t="shared" si="26"/>
        <v>0</v>
      </c>
      <c r="BH208" s="161">
        <f t="shared" si="27"/>
        <v>0</v>
      </c>
      <c r="BI208" s="161">
        <f t="shared" si="28"/>
        <v>0</v>
      </c>
      <c r="BJ208" s="14" t="s">
        <v>87</v>
      </c>
      <c r="BK208" s="161">
        <f t="shared" si="29"/>
        <v>0</v>
      </c>
      <c r="BL208" s="14" t="s">
        <v>175</v>
      </c>
      <c r="BM208" s="160" t="s">
        <v>972</v>
      </c>
    </row>
    <row r="209" spans="1:65" s="2" customFormat="1" ht="24.15" customHeight="1">
      <c r="A209" s="29"/>
      <c r="B209" s="148"/>
      <c r="C209" s="149" t="s">
        <v>973</v>
      </c>
      <c r="D209" s="149" t="s">
        <v>142</v>
      </c>
      <c r="E209" s="150" t="s">
        <v>974</v>
      </c>
      <c r="F209" s="151" t="s">
        <v>975</v>
      </c>
      <c r="G209" s="152" t="s">
        <v>158</v>
      </c>
      <c r="H209" s="153">
        <v>1</v>
      </c>
      <c r="I209" s="153"/>
      <c r="J209" s="154">
        <f t="shared" si="2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21"/>
        <v>0</v>
      </c>
      <c r="Q209" s="158">
        <v>1.16E-3</v>
      </c>
      <c r="R209" s="158">
        <f t="shared" si="22"/>
        <v>1.16E-3</v>
      </c>
      <c r="S209" s="158">
        <v>0</v>
      </c>
      <c r="T209" s="159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175</v>
      </c>
      <c r="AT209" s="160" t="s">
        <v>142</v>
      </c>
      <c r="AU209" s="160" t="s">
        <v>87</v>
      </c>
      <c r="AY209" s="14" t="s">
        <v>138</v>
      </c>
      <c r="BE209" s="161">
        <f t="shared" si="24"/>
        <v>0</v>
      </c>
      <c r="BF209" s="161">
        <f t="shared" si="25"/>
        <v>0</v>
      </c>
      <c r="BG209" s="161">
        <f t="shared" si="26"/>
        <v>0</v>
      </c>
      <c r="BH209" s="161">
        <f t="shared" si="27"/>
        <v>0</v>
      </c>
      <c r="BI209" s="161">
        <f t="shared" si="28"/>
        <v>0</v>
      </c>
      <c r="BJ209" s="14" t="s">
        <v>87</v>
      </c>
      <c r="BK209" s="161">
        <f t="shared" si="29"/>
        <v>0</v>
      </c>
      <c r="BL209" s="14" t="s">
        <v>175</v>
      </c>
      <c r="BM209" s="160" t="s">
        <v>976</v>
      </c>
    </row>
    <row r="210" spans="1:65" s="2" customFormat="1" ht="24.15" customHeight="1">
      <c r="A210" s="29"/>
      <c r="B210" s="148"/>
      <c r="C210" s="162" t="s">
        <v>977</v>
      </c>
      <c r="D210" s="162" t="s">
        <v>187</v>
      </c>
      <c r="E210" s="163" t="s">
        <v>978</v>
      </c>
      <c r="F210" s="164" t="s">
        <v>979</v>
      </c>
      <c r="G210" s="165" t="s">
        <v>158</v>
      </c>
      <c r="H210" s="166">
        <v>1</v>
      </c>
      <c r="I210" s="166"/>
      <c r="J210" s="167">
        <f t="shared" si="20"/>
        <v>0</v>
      </c>
      <c r="K210" s="168"/>
      <c r="L210" s="169"/>
      <c r="M210" s="170" t="s">
        <v>1</v>
      </c>
      <c r="N210" s="171" t="s">
        <v>40</v>
      </c>
      <c r="O210" s="58"/>
      <c r="P210" s="158">
        <f t="shared" si="21"/>
        <v>0</v>
      </c>
      <c r="Q210" s="158">
        <v>4.7000000000000002E-3</v>
      </c>
      <c r="R210" s="158">
        <f t="shared" si="22"/>
        <v>4.7000000000000002E-3</v>
      </c>
      <c r="S210" s="158">
        <v>0</v>
      </c>
      <c r="T210" s="159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190</v>
      </c>
      <c r="AT210" s="160" t="s">
        <v>187</v>
      </c>
      <c r="AU210" s="160" t="s">
        <v>87</v>
      </c>
      <c r="AY210" s="14" t="s">
        <v>138</v>
      </c>
      <c r="BE210" s="161">
        <f t="shared" si="24"/>
        <v>0</v>
      </c>
      <c r="BF210" s="161">
        <f t="shared" si="25"/>
        <v>0</v>
      </c>
      <c r="BG210" s="161">
        <f t="shared" si="26"/>
        <v>0</v>
      </c>
      <c r="BH210" s="161">
        <f t="shared" si="27"/>
        <v>0</v>
      </c>
      <c r="BI210" s="161">
        <f t="shared" si="28"/>
        <v>0</v>
      </c>
      <c r="BJ210" s="14" t="s">
        <v>87</v>
      </c>
      <c r="BK210" s="161">
        <f t="shared" si="29"/>
        <v>0</v>
      </c>
      <c r="BL210" s="14" t="s">
        <v>175</v>
      </c>
      <c r="BM210" s="160" t="s">
        <v>980</v>
      </c>
    </row>
    <row r="211" spans="1:65" s="2" customFormat="1" ht="24.15" customHeight="1">
      <c r="A211" s="29"/>
      <c r="B211" s="148"/>
      <c r="C211" s="149" t="s">
        <v>7</v>
      </c>
      <c r="D211" s="149" t="s">
        <v>142</v>
      </c>
      <c r="E211" s="150" t="s">
        <v>981</v>
      </c>
      <c r="F211" s="151" t="s">
        <v>982</v>
      </c>
      <c r="G211" s="152" t="s">
        <v>158</v>
      </c>
      <c r="H211" s="153">
        <v>3</v>
      </c>
      <c r="I211" s="153"/>
      <c r="J211" s="154">
        <f t="shared" si="2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21"/>
        <v>0</v>
      </c>
      <c r="Q211" s="158">
        <v>0</v>
      </c>
      <c r="R211" s="158">
        <f t="shared" si="22"/>
        <v>0</v>
      </c>
      <c r="S211" s="158">
        <v>0</v>
      </c>
      <c r="T211" s="159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175</v>
      </c>
      <c r="AT211" s="160" t="s">
        <v>142</v>
      </c>
      <c r="AU211" s="160" t="s">
        <v>87</v>
      </c>
      <c r="AY211" s="14" t="s">
        <v>138</v>
      </c>
      <c r="BE211" s="161">
        <f t="shared" si="24"/>
        <v>0</v>
      </c>
      <c r="BF211" s="161">
        <f t="shared" si="25"/>
        <v>0</v>
      </c>
      <c r="BG211" s="161">
        <f t="shared" si="26"/>
        <v>0</v>
      </c>
      <c r="BH211" s="161">
        <f t="shared" si="27"/>
        <v>0</v>
      </c>
      <c r="BI211" s="161">
        <f t="shared" si="28"/>
        <v>0</v>
      </c>
      <c r="BJ211" s="14" t="s">
        <v>87</v>
      </c>
      <c r="BK211" s="161">
        <f t="shared" si="29"/>
        <v>0</v>
      </c>
      <c r="BL211" s="14" t="s">
        <v>175</v>
      </c>
      <c r="BM211" s="160" t="s">
        <v>983</v>
      </c>
    </row>
    <row r="212" spans="1:65" s="2" customFormat="1" ht="16.5" customHeight="1">
      <c r="A212" s="29"/>
      <c r="B212" s="148"/>
      <c r="C212" s="149" t="s">
        <v>147</v>
      </c>
      <c r="D212" s="149" t="s">
        <v>142</v>
      </c>
      <c r="E212" s="150" t="s">
        <v>984</v>
      </c>
      <c r="F212" s="151" t="s">
        <v>985</v>
      </c>
      <c r="G212" s="152" t="s">
        <v>158</v>
      </c>
      <c r="H212" s="153">
        <v>1</v>
      </c>
      <c r="I212" s="153"/>
      <c r="J212" s="154">
        <f t="shared" si="2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21"/>
        <v>0</v>
      </c>
      <c r="Q212" s="158">
        <v>3.0000000000000001E-5</v>
      </c>
      <c r="R212" s="158">
        <f t="shared" si="22"/>
        <v>3.0000000000000001E-5</v>
      </c>
      <c r="S212" s="158">
        <v>0</v>
      </c>
      <c r="T212" s="159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175</v>
      </c>
      <c r="AT212" s="160" t="s">
        <v>142</v>
      </c>
      <c r="AU212" s="160" t="s">
        <v>87</v>
      </c>
      <c r="AY212" s="14" t="s">
        <v>138</v>
      </c>
      <c r="BE212" s="161">
        <f t="shared" si="24"/>
        <v>0</v>
      </c>
      <c r="BF212" s="161">
        <f t="shared" si="25"/>
        <v>0</v>
      </c>
      <c r="BG212" s="161">
        <f t="shared" si="26"/>
        <v>0</v>
      </c>
      <c r="BH212" s="161">
        <f t="shared" si="27"/>
        <v>0</v>
      </c>
      <c r="BI212" s="161">
        <f t="shared" si="28"/>
        <v>0</v>
      </c>
      <c r="BJ212" s="14" t="s">
        <v>87</v>
      </c>
      <c r="BK212" s="161">
        <f t="shared" si="29"/>
        <v>0</v>
      </c>
      <c r="BL212" s="14" t="s">
        <v>175</v>
      </c>
      <c r="BM212" s="160" t="s">
        <v>986</v>
      </c>
    </row>
    <row r="213" spans="1:65" s="2" customFormat="1" ht="24.15" customHeight="1">
      <c r="A213" s="29"/>
      <c r="B213" s="148"/>
      <c r="C213" s="162" t="s">
        <v>987</v>
      </c>
      <c r="D213" s="162" t="s">
        <v>187</v>
      </c>
      <c r="E213" s="163" t="s">
        <v>988</v>
      </c>
      <c r="F213" s="164" t="s">
        <v>989</v>
      </c>
      <c r="G213" s="165" t="s">
        <v>158</v>
      </c>
      <c r="H213" s="166">
        <v>1</v>
      </c>
      <c r="I213" s="166"/>
      <c r="J213" s="167">
        <f t="shared" si="2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21"/>
        <v>0</v>
      </c>
      <c r="Q213" s="158">
        <v>3.6000000000000002E-4</v>
      </c>
      <c r="R213" s="158">
        <f t="shared" si="22"/>
        <v>3.6000000000000002E-4</v>
      </c>
      <c r="S213" s="158">
        <v>0</v>
      </c>
      <c r="T213" s="159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190</v>
      </c>
      <c r="AT213" s="160" t="s">
        <v>187</v>
      </c>
      <c r="AU213" s="160" t="s">
        <v>87</v>
      </c>
      <c r="AY213" s="14" t="s">
        <v>138</v>
      </c>
      <c r="BE213" s="161">
        <f t="shared" si="24"/>
        <v>0</v>
      </c>
      <c r="BF213" s="161">
        <f t="shared" si="25"/>
        <v>0</v>
      </c>
      <c r="BG213" s="161">
        <f t="shared" si="26"/>
        <v>0</v>
      </c>
      <c r="BH213" s="161">
        <f t="shared" si="27"/>
        <v>0</v>
      </c>
      <c r="BI213" s="161">
        <f t="shared" si="28"/>
        <v>0</v>
      </c>
      <c r="BJ213" s="14" t="s">
        <v>87</v>
      </c>
      <c r="BK213" s="161">
        <f t="shared" si="29"/>
        <v>0</v>
      </c>
      <c r="BL213" s="14" t="s">
        <v>175</v>
      </c>
      <c r="BM213" s="160" t="s">
        <v>990</v>
      </c>
    </row>
    <row r="214" spans="1:65" s="2" customFormat="1" ht="24.15" customHeight="1">
      <c r="A214" s="29"/>
      <c r="B214" s="148"/>
      <c r="C214" s="149" t="s">
        <v>991</v>
      </c>
      <c r="D214" s="149" t="s">
        <v>142</v>
      </c>
      <c r="E214" s="150" t="s">
        <v>992</v>
      </c>
      <c r="F214" s="151" t="s">
        <v>993</v>
      </c>
      <c r="G214" s="152" t="s">
        <v>184</v>
      </c>
      <c r="H214" s="153">
        <v>70</v>
      </c>
      <c r="I214" s="153"/>
      <c r="J214" s="154">
        <f t="shared" si="20"/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si="21"/>
        <v>0</v>
      </c>
      <c r="Q214" s="158">
        <v>0</v>
      </c>
      <c r="R214" s="158">
        <f t="shared" si="22"/>
        <v>0</v>
      </c>
      <c r="S214" s="158">
        <v>0</v>
      </c>
      <c r="T214" s="159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175</v>
      </c>
      <c r="AT214" s="160" t="s">
        <v>142</v>
      </c>
      <c r="AU214" s="160" t="s">
        <v>87</v>
      </c>
      <c r="AY214" s="14" t="s">
        <v>138</v>
      </c>
      <c r="BE214" s="161">
        <f t="shared" si="24"/>
        <v>0</v>
      </c>
      <c r="BF214" s="161">
        <f t="shared" si="25"/>
        <v>0</v>
      </c>
      <c r="BG214" s="161">
        <f t="shared" si="26"/>
        <v>0</v>
      </c>
      <c r="BH214" s="161">
        <f t="shared" si="27"/>
        <v>0</v>
      </c>
      <c r="BI214" s="161">
        <f t="shared" si="28"/>
        <v>0</v>
      </c>
      <c r="BJ214" s="14" t="s">
        <v>87</v>
      </c>
      <c r="BK214" s="161">
        <f t="shared" si="29"/>
        <v>0</v>
      </c>
      <c r="BL214" s="14" t="s">
        <v>175</v>
      </c>
      <c r="BM214" s="160" t="s">
        <v>994</v>
      </c>
    </row>
    <row r="215" spans="1:65" s="2" customFormat="1" ht="33" customHeight="1">
      <c r="A215" s="29"/>
      <c r="B215" s="148"/>
      <c r="C215" s="149" t="s">
        <v>995</v>
      </c>
      <c r="D215" s="149" t="s">
        <v>142</v>
      </c>
      <c r="E215" s="150" t="s">
        <v>996</v>
      </c>
      <c r="F215" s="151" t="s">
        <v>997</v>
      </c>
      <c r="G215" s="152" t="s">
        <v>162</v>
      </c>
      <c r="H215" s="153">
        <v>1</v>
      </c>
      <c r="I215" s="153"/>
      <c r="J215" s="154">
        <f t="shared" si="2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21"/>
        <v>0</v>
      </c>
      <c r="Q215" s="158">
        <v>0</v>
      </c>
      <c r="R215" s="158">
        <f t="shared" si="22"/>
        <v>0</v>
      </c>
      <c r="S215" s="158">
        <v>0</v>
      </c>
      <c r="T215" s="159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93</v>
      </c>
      <c r="AT215" s="160" t="s">
        <v>142</v>
      </c>
      <c r="AU215" s="160" t="s">
        <v>87</v>
      </c>
      <c r="AY215" s="14" t="s">
        <v>138</v>
      </c>
      <c r="BE215" s="161">
        <f t="shared" si="24"/>
        <v>0</v>
      </c>
      <c r="BF215" s="161">
        <f t="shared" si="25"/>
        <v>0</v>
      </c>
      <c r="BG215" s="161">
        <f t="shared" si="26"/>
        <v>0</v>
      </c>
      <c r="BH215" s="161">
        <f t="shared" si="27"/>
        <v>0</v>
      </c>
      <c r="BI215" s="161">
        <f t="shared" si="28"/>
        <v>0</v>
      </c>
      <c r="BJ215" s="14" t="s">
        <v>87</v>
      </c>
      <c r="BK215" s="161">
        <f t="shared" si="29"/>
        <v>0</v>
      </c>
      <c r="BL215" s="14" t="s">
        <v>93</v>
      </c>
      <c r="BM215" s="160" t="s">
        <v>998</v>
      </c>
    </row>
    <row r="216" spans="1:65" s="2" customFormat="1" ht="24.15" customHeight="1">
      <c r="A216" s="29"/>
      <c r="B216" s="148"/>
      <c r="C216" s="149" t="s">
        <v>999</v>
      </c>
      <c r="D216" s="149" t="s">
        <v>142</v>
      </c>
      <c r="E216" s="150" t="s">
        <v>1000</v>
      </c>
      <c r="F216" s="151" t="s">
        <v>1001</v>
      </c>
      <c r="G216" s="152" t="s">
        <v>195</v>
      </c>
      <c r="H216" s="153"/>
      <c r="I216" s="153"/>
      <c r="J216" s="154">
        <f t="shared" si="2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21"/>
        <v>0</v>
      </c>
      <c r="Q216" s="158">
        <v>0</v>
      </c>
      <c r="R216" s="158">
        <f t="shared" si="22"/>
        <v>0</v>
      </c>
      <c r="S216" s="158">
        <v>0</v>
      </c>
      <c r="T216" s="159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175</v>
      </c>
      <c r="AT216" s="160" t="s">
        <v>142</v>
      </c>
      <c r="AU216" s="160" t="s">
        <v>87</v>
      </c>
      <c r="AY216" s="14" t="s">
        <v>138</v>
      </c>
      <c r="BE216" s="161">
        <f t="shared" si="24"/>
        <v>0</v>
      </c>
      <c r="BF216" s="161">
        <f t="shared" si="25"/>
        <v>0</v>
      </c>
      <c r="BG216" s="161">
        <f t="shared" si="26"/>
        <v>0</v>
      </c>
      <c r="BH216" s="161">
        <f t="shared" si="27"/>
        <v>0</v>
      </c>
      <c r="BI216" s="161">
        <f t="shared" si="28"/>
        <v>0</v>
      </c>
      <c r="BJ216" s="14" t="s">
        <v>87</v>
      </c>
      <c r="BK216" s="161">
        <f t="shared" si="29"/>
        <v>0</v>
      </c>
      <c r="BL216" s="14" t="s">
        <v>175</v>
      </c>
      <c r="BM216" s="160" t="s">
        <v>275</v>
      </c>
    </row>
    <row r="217" spans="1:65" s="2" customFormat="1" ht="24.15" customHeight="1">
      <c r="A217" s="29"/>
      <c r="B217" s="148"/>
      <c r="C217" s="149" t="s">
        <v>1002</v>
      </c>
      <c r="D217" s="149" t="s">
        <v>142</v>
      </c>
      <c r="E217" s="150" t="s">
        <v>1003</v>
      </c>
      <c r="F217" s="151" t="s">
        <v>1004</v>
      </c>
      <c r="G217" s="152" t="s">
        <v>195</v>
      </c>
      <c r="H217" s="153"/>
      <c r="I217" s="153"/>
      <c r="J217" s="154">
        <f t="shared" si="2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21"/>
        <v>0</v>
      </c>
      <c r="Q217" s="158">
        <v>0</v>
      </c>
      <c r="R217" s="158">
        <f t="shared" si="22"/>
        <v>0</v>
      </c>
      <c r="S217" s="158">
        <v>0</v>
      </c>
      <c r="T217" s="159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175</v>
      </c>
      <c r="AT217" s="160" t="s">
        <v>142</v>
      </c>
      <c r="AU217" s="160" t="s">
        <v>87</v>
      </c>
      <c r="AY217" s="14" t="s">
        <v>138</v>
      </c>
      <c r="BE217" s="161">
        <f t="shared" si="24"/>
        <v>0</v>
      </c>
      <c r="BF217" s="161">
        <f t="shared" si="25"/>
        <v>0</v>
      </c>
      <c r="BG217" s="161">
        <f t="shared" si="26"/>
        <v>0</v>
      </c>
      <c r="BH217" s="161">
        <f t="shared" si="27"/>
        <v>0</v>
      </c>
      <c r="BI217" s="161">
        <f t="shared" si="28"/>
        <v>0</v>
      </c>
      <c r="BJ217" s="14" t="s">
        <v>87</v>
      </c>
      <c r="BK217" s="161">
        <f t="shared" si="29"/>
        <v>0</v>
      </c>
      <c r="BL217" s="14" t="s">
        <v>175</v>
      </c>
      <c r="BM217" s="160" t="s">
        <v>1005</v>
      </c>
    </row>
    <row r="218" spans="1:65" s="2" customFormat="1" ht="24.15" customHeight="1">
      <c r="A218" s="29"/>
      <c r="B218" s="148"/>
      <c r="C218" s="149" t="s">
        <v>1006</v>
      </c>
      <c r="D218" s="149" t="s">
        <v>142</v>
      </c>
      <c r="E218" s="150" t="s">
        <v>1007</v>
      </c>
      <c r="F218" s="151" t="s">
        <v>1008</v>
      </c>
      <c r="G218" s="152" t="s">
        <v>195</v>
      </c>
      <c r="H218" s="153"/>
      <c r="I218" s="153"/>
      <c r="J218" s="154">
        <f t="shared" si="2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21"/>
        <v>0</v>
      </c>
      <c r="Q218" s="158">
        <v>0</v>
      </c>
      <c r="R218" s="158">
        <f t="shared" si="22"/>
        <v>0</v>
      </c>
      <c r="S218" s="158">
        <v>0</v>
      </c>
      <c r="T218" s="159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175</v>
      </c>
      <c r="AT218" s="160" t="s">
        <v>142</v>
      </c>
      <c r="AU218" s="160" t="s">
        <v>87</v>
      </c>
      <c r="AY218" s="14" t="s">
        <v>138</v>
      </c>
      <c r="BE218" s="161">
        <f t="shared" si="24"/>
        <v>0</v>
      </c>
      <c r="BF218" s="161">
        <f t="shared" si="25"/>
        <v>0</v>
      </c>
      <c r="BG218" s="161">
        <f t="shared" si="26"/>
        <v>0</v>
      </c>
      <c r="BH218" s="161">
        <f t="shared" si="27"/>
        <v>0</v>
      </c>
      <c r="BI218" s="161">
        <f t="shared" si="28"/>
        <v>0</v>
      </c>
      <c r="BJ218" s="14" t="s">
        <v>87</v>
      </c>
      <c r="BK218" s="161">
        <f t="shared" si="29"/>
        <v>0</v>
      </c>
      <c r="BL218" s="14" t="s">
        <v>175</v>
      </c>
      <c r="BM218" s="160" t="s">
        <v>283</v>
      </c>
    </row>
    <row r="219" spans="1:65" s="12" customFormat="1" ht="22.8" customHeight="1">
      <c r="B219" s="136"/>
      <c r="D219" s="137" t="s">
        <v>73</v>
      </c>
      <c r="E219" s="146" t="s">
        <v>1009</v>
      </c>
      <c r="F219" s="146" t="s">
        <v>1010</v>
      </c>
      <c r="I219" s="139"/>
      <c r="J219" s="147">
        <f>BK219</f>
        <v>0</v>
      </c>
      <c r="L219" s="136"/>
      <c r="M219" s="140"/>
      <c r="N219" s="141"/>
      <c r="O219" s="141"/>
      <c r="P219" s="142">
        <f>SUM(P220:P247)</f>
        <v>0</v>
      </c>
      <c r="Q219" s="141"/>
      <c r="R219" s="142">
        <f>SUM(R220:R247)</f>
        <v>9.9742300000000006E-2</v>
      </c>
      <c r="S219" s="141"/>
      <c r="T219" s="143">
        <f>SUM(T220:T247)</f>
        <v>0.74549999999999994</v>
      </c>
      <c r="AR219" s="137" t="s">
        <v>87</v>
      </c>
      <c r="AT219" s="144" t="s">
        <v>73</v>
      </c>
      <c r="AU219" s="144" t="s">
        <v>79</v>
      </c>
      <c r="AY219" s="137" t="s">
        <v>138</v>
      </c>
      <c r="BK219" s="145">
        <f>SUM(BK220:BK247)</f>
        <v>0</v>
      </c>
    </row>
    <row r="220" spans="1:65" s="2" customFormat="1" ht="16.5" customHeight="1">
      <c r="A220" s="29"/>
      <c r="B220" s="148"/>
      <c r="C220" s="149" t="s">
        <v>1011</v>
      </c>
      <c r="D220" s="149" t="s">
        <v>142</v>
      </c>
      <c r="E220" s="150" t="s">
        <v>1012</v>
      </c>
      <c r="F220" s="151" t="s">
        <v>1013</v>
      </c>
      <c r="G220" s="152" t="s">
        <v>184</v>
      </c>
      <c r="H220" s="153">
        <v>150</v>
      </c>
      <c r="I220" s="153"/>
      <c r="J220" s="154">
        <f t="shared" ref="J220:J247" si="30">ROUND(I220*H220,2)</f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ref="P220:P247" si="31">O220*H220</f>
        <v>0</v>
      </c>
      <c r="Q220" s="158">
        <v>0</v>
      </c>
      <c r="R220" s="158">
        <f t="shared" ref="R220:R247" si="32">Q220*H220</f>
        <v>0</v>
      </c>
      <c r="S220" s="158">
        <v>4.9699999999999996E-3</v>
      </c>
      <c r="T220" s="159">
        <f t="shared" ref="T220:T247" si="33">S220*H220</f>
        <v>0.74549999999999994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175</v>
      </c>
      <c r="AT220" s="160" t="s">
        <v>142</v>
      </c>
      <c r="AU220" s="160" t="s">
        <v>87</v>
      </c>
      <c r="AY220" s="14" t="s">
        <v>138</v>
      </c>
      <c r="BE220" s="161">
        <f t="shared" ref="BE220:BE247" si="34">IF(N220="základná",J220,0)</f>
        <v>0</v>
      </c>
      <c r="BF220" s="161">
        <f t="shared" ref="BF220:BF247" si="35">IF(N220="znížená",J220,0)</f>
        <v>0</v>
      </c>
      <c r="BG220" s="161">
        <f t="shared" ref="BG220:BG247" si="36">IF(N220="zákl. prenesená",J220,0)</f>
        <v>0</v>
      </c>
      <c r="BH220" s="161">
        <f t="shared" ref="BH220:BH247" si="37">IF(N220="zníž. prenesená",J220,0)</f>
        <v>0</v>
      </c>
      <c r="BI220" s="161">
        <f t="shared" ref="BI220:BI247" si="38">IF(N220="nulová",J220,0)</f>
        <v>0</v>
      </c>
      <c r="BJ220" s="14" t="s">
        <v>87</v>
      </c>
      <c r="BK220" s="161">
        <f t="shared" ref="BK220:BK247" si="39">ROUND(I220*H220,2)</f>
        <v>0</v>
      </c>
      <c r="BL220" s="14" t="s">
        <v>175</v>
      </c>
      <c r="BM220" s="160" t="s">
        <v>1014</v>
      </c>
    </row>
    <row r="221" spans="1:65" s="2" customFormat="1" ht="24.15" customHeight="1">
      <c r="A221" s="29"/>
      <c r="B221" s="148"/>
      <c r="C221" s="149" t="s">
        <v>1015</v>
      </c>
      <c r="D221" s="149" t="s">
        <v>142</v>
      </c>
      <c r="E221" s="150" t="s">
        <v>1016</v>
      </c>
      <c r="F221" s="151" t="s">
        <v>1017</v>
      </c>
      <c r="G221" s="152" t="s">
        <v>184</v>
      </c>
      <c r="H221" s="153">
        <v>110.6</v>
      </c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2.1499999999999999E-4</v>
      </c>
      <c r="R221" s="158">
        <f t="shared" si="32"/>
        <v>2.3778999999999998E-2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175</v>
      </c>
      <c r="AT221" s="160" t="s">
        <v>142</v>
      </c>
      <c r="AU221" s="160" t="s">
        <v>87</v>
      </c>
      <c r="AY221" s="14" t="s">
        <v>138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87</v>
      </c>
      <c r="BK221" s="161">
        <f t="shared" si="39"/>
        <v>0</v>
      </c>
      <c r="BL221" s="14" t="s">
        <v>175</v>
      </c>
      <c r="BM221" s="160" t="s">
        <v>1018</v>
      </c>
    </row>
    <row r="222" spans="1:65" s="2" customFormat="1" ht="24.15" customHeight="1">
      <c r="A222" s="29"/>
      <c r="B222" s="148"/>
      <c r="C222" s="149" t="s">
        <v>461</v>
      </c>
      <c r="D222" s="149" t="s">
        <v>142</v>
      </c>
      <c r="E222" s="150" t="s">
        <v>1019</v>
      </c>
      <c r="F222" s="151" t="s">
        <v>1020</v>
      </c>
      <c r="G222" s="152" t="s">
        <v>184</v>
      </c>
      <c r="H222" s="153">
        <v>30.5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5.1188000000000004E-4</v>
      </c>
      <c r="R222" s="158">
        <f t="shared" si="32"/>
        <v>1.5612340000000001E-2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175</v>
      </c>
      <c r="AT222" s="160" t="s">
        <v>142</v>
      </c>
      <c r="AU222" s="160" t="s">
        <v>87</v>
      </c>
      <c r="AY222" s="14" t="s">
        <v>138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87</v>
      </c>
      <c r="BK222" s="161">
        <f t="shared" si="39"/>
        <v>0</v>
      </c>
      <c r="BL222" s="14" t="s">
        <v>175</v>
      </c>
      <c r="BM222" s="160" t="s">
        <v>1021</v>
      </c>
    </row>
    <row r="223" spans="1:65" s="2" customFormat="1" ht="24.15" customHeight="1">
      <c r="A223" s="29"/>
      <c r="B223" s="148"/>
      <c r="C223" s="149" t="s">
        <v>1022</v>
      </c>
      <c r="D223" s="149" t="s">
        <v>142</v>
      </c>
      <c r="E223" s="150" t="s">
        <v>1023</v>
      </c>
      <c r="F223" s="151" t="s">
        <v>1024</v>
      </c>
      <c r="G223" s="152" t="s">
        <v>184</v>
      </c>
      <c r="H223" s="153">
        <v>3.5</v>
      </c>
      <c r="I223" s="153"/>
      <c r="J223" s="154">
        <f t="shared" si="30"/>
        <v>0</v>
      </c>
      <c r="K223" s="155"/>
      <c r="L223" s="30"/>
      <c r="M223" s="156" t="s">
        <v>1</v>
      </c>
      <c r="N223" s="157" t="s">
        <v>40</v>
      </c>
      <c r="O223" s="58"/>
      <c r="P223" s="158">
        <f t="shared" si="31"/>
        <v>0</v>
      </c>
      <c r="Q223" s="158">
        <v>9.3999999999999997E-4</v>
      </c>
      <c r="R223" s="158">
        <f t="shared" si="32"/>
        <v>3.29E-3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175</v>
      </c>
      <c r="AT223" s="160" t="s">
        <v>142</v>
      </c>
      <c r="AU223" s="160" t="s">
        <v>87</v>
      </c>
      <c r="AY223" s="14" t="s">
        <v>138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87</v>
      </c>
      <c r="BK223" s="161">
        <f t="shared" si="39"/>
        <v>0</v>
      </c>
      <c r="BL223" s="14" t="s">
        <v>175</v>
      </c>
      <c r="BM223" s="160" t="s">
        <v>1025</v>
      </c>
    </row>
    <row r="224" spans="1:65" s="2" customFormat="1" ht="24.15" customHeight="1">
      <c r="A224" s="29"/>
      <c r="B224" s="148"/>
      <c r="C224" s="149" t="s">
        <v>1026</v>
      </c>
      <c r="D224" s="149" t="s">
        <v>142</v>
      </c>
      <c r="E224" s="150" t="s">
        <v>1027</v>
      </c>
      <c r="F224" s="151" t="s">
        <v>1028</v>
      </c>
      <c r="G224" s="152" t="s">
        <v>184</v>
      </c>
      <c r="H224" s="153">
        <v>14.5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1.1299999999999999E-3</v>
      </c>
      <c r="R224" s="158">
        <f t="shared" si="32"/>
        <v>1.6385E-2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175</v>
      </c>
      <c r="AT224" s="160" t="s">
        <v>142</v>
      </c>
      <c r="AU224" s="160" t="s">
        <v>87</v>
      </c>
      <c r="AY224" s="14" t="s">
        <v>138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87</v>
      </c>
      <c r="BK224" s="161">
        <f t="shared" si="39"/>
        <v>0</v>
      </c>
      <c r="BL224" s="14" t="s">
        <v>175</v>
      </c>
      <c r="BM224" s="160" t="s">
        <v>1029</v>
      </c>
    </row>
    <row r="225" spans="1:65" s="2" customFormat="1" ht="24.15" customHeight="1">
      <c r="A225" s="29"/>
      <c r="B225" s="148"/>
      <c r="C225" s="149" t="s">
        <v>1030</v>
      </c>
      <c r="D225" s="149" t="s">
        <v>142</v>
      </c>
      <c r="E225" s="150" t="s">
        <v>1031</v>
      </c>
      <c r="F225" s="151" t="s">
        <v>1032</v>
      </c>
      <c r="G225" s="152" t="s">
        <v>158</v>
      </c>
      <c r="H225" s="153">
        <v>2</v>
      </c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2.0000000000000002E-5</v>
      </c>
      <c r="R225" s="158">
        <f t="shared" si="32"/>
        <v>4.0000000000000003E-5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175</v>
      </c>
      <c r="AT225" s="160" t="s">
        <v>142</v>
      </c>
      <c r="AU225" s="160" t="s">
        <v>87</v>
      </c>
      <c r="AY225" s="14" t="s">
        <v>138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87</v>
      </c>
      <c r="BK225" s="161">
        <f t="shared" si="39"/>
        <v>0</v>
      </c>
      <c r="BL225" s="14" t="s">
        <v>175</v>
      </c>
      <c r="BM225" s="160" t="s">
        <v>1033</v>
      </c>
    </row>
    <row r="226" spans="1:65" s="2" customFormat="1" ht="16.5" customHeight="1">
      <c r="A226" s="29"/>
      <c r="B226" s="148"/>
      <c r="C226" s="162" t="s">
        <v>1034</v>
      </c>
      <c r="D226" s="162" t="s">
        <v>187</v>
      </c>
      <c r="E226" s="163" t="s">
        <v>1035</v>
      </c>
      <c r="F226" s="164" t="s">
        <v>1036</v>
      </c>
      <c r="G226" s="165" t="s">
        <v>158</v>
      </c>
      <c r="H226" s="166">
        <v>2</v>
      </c>
      <c r="I226" s="166"/>
      <c r="J226" s="167">
        <f t="shared" si="30"/>
        <v>0</v>
      </c>
      <c r="K226" s="168"/>
      <c r="L226" s="169"/>
      <c r="M226" s="170" t="s">
        <v>1</v>
      </c>
      <c r="N226" s="171" t="s">
        <v>40</v>
      </c>
      <c r="O226" s="58"/>
      <c r="P226" s="158">
        <f t="shared" si="31"/>
        <v>0</v>
      </c>
      <c r="Q226" s="158">
        <v>8.0000000000000007E-5</v>
      </c>
      <c r="R226" s="158">
        <f t="shared" si="32"/>
        <v>1.6000000000000001E-4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190</v>
      </c>
      <c r="AT226" s="160" t="s">
        <v>187</v>
      </c>
      <c r="AU226" s="160" t="s">
        <v>87</v>
      </c>
      <c r="AY226" s="14" t="s">
        <v>138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87</v>
      </c>
      <c r="BK226" s="161">
        <f t="shared" si="39"/>
        <v>0</v>
      </c>
      <c r="BL226" s="14" t="s">
        <v>175</v>
      </c>
      <c r="BM226" s="160" t="s">
        <v>1037</v>
      </c>
    </row>
    <row r="227" spans="1:65" s="2" customFormat="1" ht="24.15" customHeight="1">
      <c r="A227" s="29"/>
      <c r="B227" s="148"/>
      <c r="C227" s="149" t="s">
        <v>1038</v>
      </c>
      <c r="D227" s="149" t="s">
        <v>142</v>
      </c>
      <c r="E227" s="150" t="s">
        <v>1039</v>
      </c>
      <c r="F227" s="151" t="s">
        <v>1040</v>
      </c>
      <c r="G227" s="152" t="s">
        <v>158</v>
      </c>
      <c r="H227" s="153">
        <v>2</v>
      </c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5.1740000000000003E-5</v>
      </c>
      <c r="R227" s="158">
        <f t="shared" si="32"/>
        <v>1.0348000000000001E-4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175</v>
      </c>
      <c r="AT227" s="160" t="s">
        <v>142</v>
      </c>
      <c r="AU227" s="160" t="s">
        <v>87</v>
      </c>
      <c r="AY227" s="14" t="s">
        <v>138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87</v>
      </c>
      <c r="BK227" s="161">
        <f t="shared" si="39"/>
        <v>0</v>
      </c>
      <c r="BL227" s="14" t="s">
        <v>175</v>
      </c>
      <c r="BM227" s="160" t="s">
        <v>1041</v>
      </c>
    </row>
    <row r="228" spans="1:65" s="2" customFormat="1" ht="24.15" customHeight="1">
      <c r="A228" s="29"/>
      <c r="B228" s="148"/>
      <c r="C228" s="162" t="s">
        <v>1042</v>
      </c>
      <c r="D228" s="162" t="s">
        <v>187</v>
      </c>
      <c r="E228" s="163" t="s">
        <v>1043</v>
      </c>
      <c r="F228" s="164" t="s">
        <v>1044</v>
      </c>
      <c r="G228" s="165" t="s">
        <v>158</v>
      </c>
      <c r="H228" s="166">
        <v>2</v>
      </c>
      <c r="I228" s="166"/>
      <c r="J228" s="167">
        <f t="shared" si="3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31"/>
        <v>0</v>
      </c>
      <c r="Q228" s="158">
        <v>8.0000000000000007E-5</v>
      </c>
      <c r="R228" s="158">
        <f t="shared" si="32"/>
        <v>1.6000000000000001E-4</v>
      </c>
      <c r="S228" s="158">
        <v>0</v>
      </c>
      <c r="T228" s="159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190</v>
      </c>
      <c r="AT228" s="160" t="s">
        <v>187</v>
      </c>
      <c r="AU228" s="160" t="s">
        <v>87</v>
      </c>
      <c r="AY228" s="14" t="s">
        <v>138</v>
      </c>
      <c r="BE228" s="161">
        <f t="shared" si="34"/>
        <v>0</v>
      </c>
      <c r="BF228" s="161">
        <f t="shared" si="35"/>
        <v>0</v>
      </c>
      <c r="BG228" s="161">
        <f t="shared" si="36"/>
        <v>0</v>
      </c>
      <c r="BH228" s="161">
        <f t="shared" si="37"/>
        <v>0</v>
      </c>
      <c r="BI228" s="161">
        <f t="shared" si="38"/>
        <v>0</v>
      </c>
      <c r="BJ228" s="14" t="s">
        <v>87</v>
      </c>
      <c r="BK228" s="161">
        <f t="shared" si="39"/>
        <v>0</v>
      </c>
      <c r="BL228" s="14" t="s">
        <v>175</v>
      </c>
      <c r="BM228" s="160" t="s">
        <v>1045</v>
      </c>
    </row>
    <row r="229" spans="1:65" s="2" customFormat="1" ht="24.15" customHeight="1">
      <c r="A229" s="29"/>
      <c r="B229" s="148"/>
      <c r="C229" s="149" t="s">
        <v>1046</v>
      </c>
      <c r="D229" s="149" t="s">
        <v>142</v>
      </c>
      <c r="E229" s="150" t="s">
        <v>1047</v>
      </c>
      <c r="F229" s="151" t="s">
        <v>1048</v>
      </c>
      <c r="G229" s="152" t="s">
        <v>158</v>
      </c>
      <c r="H229" s="153">
        <v>6</v>
      </c>
      <c r="I229" s="153"/>
      <c r="J229" s="154">
        <f t="shared" si="3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31"/>
        <v>0</v>
      </c>
      <c r="Q229" s="158">
        <v>6.0000000000000002E-5</v>
      </c>
      <c r="R229" s="158">
        <f t="shared" si="32"/>
        <v>3.6000000000000002E-4</v>
      </c>
      <c r="S229" s="158">
        <v>0</v>
      </c>
      <c r="T229" s="159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175</v>
      </c>
      <c r="AT229" s="160" t="s">
        <v>142</v>
      </c>
      <c r="AU229" s="160" t="s">
        <v>87</v>
      </c>
      <c r="AY229" s="14" t="s">
        <v>138</v>
      </c>
      <c r="BE229" s="161">
        <f t="shared" si="34"/>
        <v>0</v>
      </c>
      <c r="BF229" s="161">
        <f t="shared" si="35"/>
        <v>0</v>
      </c>
      <c r="BG229" s="161">
        <f t="shared" si="36"/>
        <v>0</v>
      </c>
      <c r="BH229" s="161">
        <f t="shared" si="37"/>
        <v>0</v>
      </c>
      <c r="BI229" s="161">
        <f t="shared" si="38"/>
        <v>0</v>
      </c>
      <c r="BJ229" s="14" t="s">
        <v>87</v>
      </c>
      <c r="BK229" s="161">
        <f t="shared" si="39"/>
        <v>0</v>
      </c>
      <c r="BL229" s="14" t="s">
        <v>175</v>
      </c>
      <c r="BM229" s="160" t="s">
        <v>1049</v>
      </c>
    </row>
    <row r="230" spans="1:65" s="2" customFormat="1" ht="24.15" customHeight="1">
      <c r="A230" s="29"/>
      <c r="B230" s="148"/>
      <c r="C230" s="162" t="s">
        <v>1050</v>
      </c>
      <c r="D230" s="162" t="s">
        <v>187</v>
      </c>
      <c r="E230" s="163" t="s">
        <v>1051</v>
      </c>
      <c r="F230" s="164" t="s">
        <v>1052</v>
      </c>
      <c r="G230" s="165" t="s">
        <v>158</v>
      </c>
      <c r="H230" s="166">
        <v>6</v>
      </c>
      <c r="I230" s="166"/>
      <c r="J230" s="167">
        <f t="shared" si="3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31"/>
        <v>0</v>
      </c>
      <c r="Q230" s="158">
        <v>9.3000000000000005E-4</v>
      </c>
      <c r="R230" s="158">
        <f t="shared" si="32"/>
        <v>5.5799999999999999E-3</v>
      </c>
      <c r="S230" s="158">
        <v>0</v>
      </c>
      <c r="T230" s="159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190</v>
      </c>
      <c r="AT230" s="160" t="s">
        <v>187</v>
      </c>
      <c r="AU230" s="160" t="s">
        <v>87</v>
      </c>
      <c r="AY230" s="14" t="s">
        <v>138</v>
      </c>
      <c r="BE230" s="161">
        <f t="shared" si="34"/>
        <v>0</v>
      </c>
      <c r="BF230" s="161">
        <f t="shared" si="35"/>
        <v>0</v>
      </c>
      <c r="BG230" s="161">
        <f t="shared" si="36"/>
        <v>0</v>
      </c>
      <c r="BH230" s="161">
        <f t="shared" si="37"/>
        <v>0</v>
      </c>
      <c r="BI230" s="161">
        <f t="shared" si="38"/>
        <v>0</v>
      </c>
      <c r="BJ230" s="14" t="s">
        <v>87</v>
      </c>
      <c r="BK230" s="161">
        <f t="shared" si="39"/>
        <v>0</v>
      </c>
      <c r="BL230" s="14" t="s">
        <v>175</v>
      </c>
      <c r="BM230" s="160" t="s">
        <v>1053</v>
      </c>
    </row>
    <row r="231" spans="1:65" s="2" customFormat="1" ht="21.75" customHeight="1">
      <c r="A231" s="29"/>
      <c r="B231" s="148"/>
      <c r="C231" s="149" t="s">
        <v>1054</v>
      </c>
      <c r="D231" s="149" t="s">
        <v>142</v>
      </c>
      <c r="E231" s="150" t="s">
        <v>1055</v>
      </c>
      <c r="F231" s="151" t="s">
        <v>1056</v>
      </c>
      <c r="G231" s="152" t="s">
        <v>158</v>
      </c>
      <c r="H231" s="153">
        <v>2</v>
      </c>
      <c r="I231" s="153"/>
      <c r="J231" s="154">
        <f t="shared" si="3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31"/>
        <v>0</v>
      </c>
      <c r="Q231" s="158">
        <v>2.0000000000000002E-5</v>
      </c>
      <c r="R231" s="158">
        <f t="shared" si="32"/>
        <v>4.0000000000000003E-5</v>
      </c>
      <c r="S231" s="158">
        <v>0</v>
      </c>
      <c r="T231" s="159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175</v>
      </c>
      <c r="AT231" s="160" t="s">
        <v>142</v>
      </c>
      <c r="AU231" s="160" t="s">
        <v>87</v>
      </c>
      <c r="AY231" s="14" t="s">
        <v>138</v>
      </c>
      <c r="BE231" s="161">
        <f t="shared" si="34"/>
        <v>0</v>
      </c>
      <c r="BF231" s="161">
        <f t="shared" si="35"/>
        <v>0</v>
      </c>
      <c r="BG231" s="161">
        <f t="shared" si="36"/>
        <v>0</v>
      </c>
      <c r="BH231" s="161">
        <f t="shared" si="37"/>
        <v>0</v>
      </c>
      <c r="BI231" s="161">
        <f t="shared" si="38"/>
        <v>0</v>
      </c>
      <c r="BJ231" s="14" t="s">
        <v>87</v>
      </c>
      <c r="BK231" s="161">
        <f t="shared" si="39"/>
        <v>0</v>
      </c>
      <c r="BL231" s="14" t="s">
        <v>175</v>
      </c>
      <c r="BM231" s="160" t="s">
        <v>1057</v>
      </c>
    </row>
    <row r="232" spans="1:65" s="2" customFormat="1" ht="16.5" customHeight="1">
      <c r="A232" s="29"/>
      <c r="B232" s="148"/>
      <c r="C232" s="162" t="s">
        <v>1058</v>
      </c>
      <c r="D232" s="162" t="s">
        <v>187</v>
      </c>
      <c r="E232" s="163" t="s">
        <v>1059</v>
      </c>
      <c r="F232" s="164" t="s">
        <v>1060</v>
      </c>
      <c r="G232" s="165" t="s">
        <v>158</v>
      </c>
      <c r="H232" s="166">
        <v>2</v>
      </c>
      <c r="I232" s="166"/>
      <c r="J232" s="167">
        <f t="shared" si="30"/>
        <v>0</v>
      </c>
      <c r="K232" s="168"/>
      <c r="L232" s="169"/>
      <c r="M232" s="170" t="s">
        <v>1</v>
      </c>
      <c r="N232" s="171" t="s">
        <v>40</v>
      </c>
      <c r="O232" s="58"/>
      <c r="P232" s="158">
        <f t="shared" si="31"/>
        <v>0</v>
      </c>
      <c r="Q232" s="158">
        <v>6.9999999999999994E-5</v>
      </c>
      <c r="R232" s="158">
        <f t="shared" si="32"/>
        <v>1.3999999999999999E-4</v>
      </c>
      <c r="S232" s="158">
        <v>0</v>
      </c>
      <c r="T232" s="159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190</v>
      </c>
      <c r="AT232" s="160" t="s">
        <v>187</v>
      </c>
      <c r="AU232" s="160" t="s">
        <v>87</v>
      </c>
      <c r="AY232" s="14" t="s">
        <v>138</v>
      </c>
      <c r="BE232" s="161">
        <f t="shared" si="34"/>
        <v>0</v>
      </c>
      <c r="BF232" s="161">
        <f t="shared" si="35"/>
        <v>0</v>
      </c>
      <c r="BG232" s="161">
        <f t="shared" si="36"/>
        <v>0</v>
      </c>
      <c r="BH232" s="161">
        <f t="shared" si="37"/>
        <v>0</v>
      </c>
      <c r="BI232" s="161">
        <f t="shared" si="38"/>
        <v>0</v>
      </c>
      <c r="BJ232" s="14" t="s">
        <v>87</v>
      </c>
      <c r="BK232" s="161">
        <f t="shared" si="39"/>
        <v>0</v>
      </c>
      <c r="BL232" s="14" t="s">
        <v>175</v>
      </c>
      <c r="BM232" s="160" t="s">
        <v>1061</v>
      </c>
    </row>
    <row r="233" spans="1:65" s="2" customFormat="1" ht="21.75" customHeight="1">
      <c r="A233" s="29"/>
      <c r="B233" s="148"/>
      <c r="C233" s="149" t="s">
        <v>1062</v>
      </c>
      <c r="D233" s="149" t="s">
        <v>142</v>
      </c>
      <c r="E233" s="150" t="s">
        <v>1063</v>
      </c>
      <c r="F233" s="151" t="s">
        <v>1064</v>
      </c>
      <c r="G233" s="152" t="s">
        <v>158</v>
      </c>
      <c r="H233" s="153">
        <v>2</v>
      </c>
      <c r="I233" s="153"/>
      <c r="J233" s="154">
        <f t="shared" si="30"/>
        <v>0</v>
      </c>
      <c r="K233" s="155"/>
      <c r="L233" s="30"/>
      <c r="M233" s="156" t="s">
        <v>1</v>
      </c>
      <c r="N233" s="157" t="s">
        <v>40</v>
      </c>
      <c r="O233" s="58"/>
      <c r="P233" s="158">
        <f t="shared" si="31"/>
        <v>0</v>
      </c>
      <c r="Q233" s="158">
        <v>2.2759999999999999E-5</v>
      </c>
      <c r="R233" s="158">
        <f t="shared" si="32"/>
        <v>4.5519999999999998E-5</v>
      </c>
      <c r="S233" s="158">
        <v>0</v>
      </c>
      <c r="T233" s="159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175</v>
      </c>
      <c r="AT233" s="160" t="s">
        <v>142</v>
      </c>
      <c r="AU233" s="160" t="s">
        <v>87</v>
      </c>
      <c r="AY233" s="14" t="s">
        <v>138</v>
      </c>
      <c r="BE233" s="161">
        <f t="shared" si="34"/>
        <v>0</v>
      </c>
      <c r="BF233" s="161">
        <f t="shared" si="35"/>
        <v>0</v>
      </c>
      <c r="BG233" s="161">
        <f t="shared" si="36"/>
        <v>0</v>
      </c>
      <c r="BH233" s="161">
        <f t="shared" si="37"/>
        <v>0</v>
      </c>
      <c r="BI233" s="161">
        <f t="shared" si="38"/>
        <v>0</v>
      </c>
      <c r="BJ233" s="14" t="s">
        <v>87</v>
      </c>
      <c r="BK233" s="161">
        <f t="shared" si="39"/>
        <v>0</v>
      </c>
      <c r="BL233" s="14" t="s">
        <v>175</v>
      </c>
      <c r="BM233" s="160" t="s">
        <v>1065</v>
      </c>
    </row>
    <row r="234" spans="1:65" s="2" customFormat="1" ht="24.15" customHeight="1">
      <c r="A234" s="29"/>
      <c r="B234" s="148"/>
      <c r="C234" s="162" t="s">
        <v>1066</v>
      </c>
      <c r="D234" s="162" t="s">
        <v>187</v>
      </c>
      <c r="E234" s="163" t="s">
        <v>1067</v>
      </c>
      <c r="F234" s="164" t="s">
        <v>1068</v>
      </c>
      <c r="G234" s="165" t="s">
        <v>158</v>
      </c>
      <c r="H234" s="166">
        <v>2</v>
      </c>
      <c r="I234" s="166"/>
      <c r="J234" s="167">
        <f t="shared" si="30"/>
        <v>0</v>
      </c>
      <c r="K234" s="168"/>
      <c r="L234" s="169"/>
      <c r="M234" s="170" t="s">
        <v>1</v>
      </c>
      <c r="N234" s="171" t="s">
        <v>40</v>
      </c>
      <c r="O234" s="58"/>
      <c r="P234" s="158">
        <f t="shared" si="31"/>
        <v>0</v>
      </c>
      <c r="Q234" s="158">
        <v>2.7999999999999998E-4</v>
      </c>
      <c r="R234" s="158">
        <f t="shared" si="32"/>
        <v>5.5999999999999995E-4</v>
      </c>
      <c r="S234" s="158">
        <v>0</v>
      </c>
      <c r="T234" s="159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190</v>
      </c>
      <c r="AT234" s="160" t="s">
        <v>187</v>
      </c>
      <c r="AU234" s="160" t="s">
        <v>87</v>
      </c>
      <c r="AY234" s="14" t="s">
        <v>138</v>
      </c>
      <c r="BE234" s="161">
        <f t="shared" si="34"/>
        <v>0</v>
      </c>
      <c r="BF234" s="161">
        <f t="shared" si="35"/>
        <v>0</v>
      </c>
      <c r="BG234" s="161">
        <f t="shared" si="36"/>
        <v>0</v>
      </c>
      <c r="BH234" s="161">
        <f t="shared" si="37"/>
        <v>0</v>
      </c>
      <c r="BI234" s="161">
        <f t="shared" si="38"/>
        <v>0</v>
      </c>
      <c r="BJ234" s="14" t="s">
        <v>87</v>
      </c>
      <c r="BK234" s="161">
        <f t="shared" si="39"/>
        <v>0</v>
      </c>
      <c r="BL234" s="14" t="s">
        <v>175</v>
      </c>
      <c r="BM234" s="160" t="s">
        <v>1069</v>
      </c>
    </row>
    <row r="235" spans="1:65" s="2" customFormat="1" ht="21.75" customHeight="1">
      <c r="A235" s="29"/>
      <c r="B235" s="148"/>
      <c r="C235" s="162" t="s">
        <v>1070</v>
      </c>
      <c r="D235" s="162" t="s">
        <v>187</v>
      </c>
      <c r="E235" s="163" t="s">
        <v>1071</v>
      </c>
      <c r="F235" s="164" t="s">
        <v>1072</v>
      </c>
      <c r="G235" s="165" t="s">
        <v>158</v>
      </c>
      <c r="H235" s="166">
        <v>2</v>
      </c>
      <c r="I235" s="166"/>
      <c r="J235" s="167">
        <f t="shared" si="3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31"/>
        <v>0</v>
      </c>
      <c r="Q235" s="158">
        <v>0</v>
      </c>
      <c r="R235" s="158">
        <f t="shared" si="32"/>
        <v>0</v>
      </c>
      <c r="S235" s="158">
        <v>0</v>
      </c>
      <c r="T235" s="159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190</v>
      </c>
      <c r="AT235" s="160" t="s">
        <v>187</v>
      </c>
      <c r="AU235" s="160" t="s">
        <v>87</v>
      </c>
      <c r="AY235" s="14" t="s">
        <v>138</v>
      </c>
      <c r="BE235" s="161">
        <f t="shared" si="34"/>
        <v>0</v>
      </c>
      <c r="BF235" s="161">
        <f t="shared" si="35"/>
        <v>0</v>
      </c>
      <c r="BG235" s="161">
        <f t="shared" si="36"/>
        <v>0</v>
      </c>
      <c r="BH235" s="161">
        <f t="shared" si="37"/>
        <v>0</v>
      </c>
      <c r="BI235" s="161">
        <f t="shared" si="38"/>
        <v>0</v>
      </c>
      <c r="BJ235" s="14" t="s">
        <v>87</v>
      </c>
      <c r="BK235" s="161">
        <f t="shared" si="39"/>
        <v>0</v>
      </c>
      <c r="BL235" s="14" t="s">
        <v>175</v>
      </c>
      <c r="BM235" s="160" t="s">
        <v>1073</v>
      </c>
    </row>
    <row r="236" spans="1:65" s="2" customFormat="1" ht="24.15" customHeight="1">
      <c r="A236" s="29"/>
      <c r="B236" s="148"/>
      <c r="C236" s="149" t="s">
        <v>349</v>
      </c>
      <c r="D236" s="149" t="s">
        <v>142</v>
      </c>
      <c r="E236" s="150" t="s">
        <v>1074</v>
      </c>
      <c r="F236" s="151" t="s">
        <v>1075</v>
      </c>
      <c r="G236" s="152" t="s">
        <v>158</v>
      </c>
      <c r="H236" s="153">
        <v>1</v>
      </c>
      <c r="I236" s="153"/>
      <c r="J236" s="154">
        <f t="shared" si="3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31"/>
        <v>0</v>
      </c>
      <c r="Q236" s="158">
        <v>6.9999999999999994E-5</v>
      </c>
      <c r="R236" s="158">
        <f t="shared" si="32"/>
        <v>6.9999999999999994E-5</v>
      </c>
      <c r="S236" s="158">
        <v>0</v>
      </c>
      <c r="T236" s="159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175</v>
      </c>
      <c r="AT236" s="160" t="s">
        <v>142</v>
      </c>
      <c r="AU236" s="160" t="s">
        <v>87</v>
      </c>
      <c r="AY236" s="14" t="s">
        <v>138</v>
      </c>
      <c r="BE236" s="161">
        <f t="shared" si="34"/>
        <v>0</v>
      </c>
      <c r="BF236" s="161">
        <f t="shared" si="35"/>
        <v>0</v>
      </c>
      <c r="BG236" s="161">
        <f t="shared" si="36"/>
        <v>0</v>
      </c>
      <c r="BH236" s="161">
        <f t="shared" si="37"/>
        <v>0</v>
      </c>
      <c r="BI236" s="161">
        <f t="shared" si="38"/>
        <v>0</v>
      </c>
      <c r="BJ236" s="14" t="s">
        <v>87</v>
      </c>
      <c r="BK236" s="161">
        <f t="shared" si="39"/>
        <v>0</v>
      </c>
      <c r="BL236" s="14" t="s">
        <v>175</v>
      </c>
      <c r="BM236" s="160" t="s">
        <v>1076</v>
      </c>
    </row>
    <row r="237" spans="1:65" s="2" customFormat="1" ht="24.15" customHeight="1">
      <c r="A237" s="29"/>
      <c r="B237" s="148"/>
      <c r="C237" s="162" t="s">
        <v>1077</v>
      </c>
      <c r="D237" s="162" t="s">
        <v>187</v>
      </c>
      <c r="E237" s="163" t="s">
        <v>1078</v>
      </c>
      <c r="F237" s="164" t="s">
        <v>1079</v>
      </c>
      <c r="G237" s="165" t="s">
        <v>158</v>
      </c>
      <c r="H237" s="166">
        <v>1</v>
      </c>
      <c r="I237" s="166"/>
      <c r="J237" s="167">
        <f t="shared" si="30"/>
        <v>0</v>
      </c>
      <c r="K237" s="168"/>
      <c r="L237" s="169"/>
      <c r="M237" s="170" t="s">
        <v>1</v>
      </c>
      <c r="N237" s="171" t="s">
        <v>40</v>
      </c>
      <c r="O237" s="58"/>
      <c r="P237" s="158">
        <f t="shared" si="31"/>
        <v>0</v>
      </c>
      <c r="Q237" s="158">
        <v>2.4E-2</v>
      </c>
      <c r="R237" s="158">
        <f t="shared" si="32"/>
        <v>2.4E-2</v>
      </c>
      <c r="S237" s="158">
        <v>0</v>
      </c>
      <c r="T237" s="159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1080</v>
      </c>
      <c r="AT237" s="160" t="s">
        <v>187</v>
      </c>
      <c r="AU237" s="160" t="s">
        <v>87</v>
      </c>
      <c r="AY237" s="14" t="s">
        <v>138</v>
      </c>
      <c r="BE237" s="161">
        <f t="shared" si="34"/>
        <v>0</v>
      </c>
      <c r="BF237" s="161">
        <f t="shared" si="35"/>
        <v>0</v>
      </c>
      <c r="BG237" s="161">
        <f t="shared" si="36"/>
        <v>0</v>
      </c>
      <c r="BH237" s="161">
        <f t="shared" si="37"/>
        <v>0</v>
      </c>
      <c r="BI237" s="161">
        <f t="shared" si="38"/>
        <v>0</v>
      </c>
      <c r="BJ237" s="14" t="s">
        <v>87</v>
      </c>
      <c r="BK237" s="161">
        <f t="shared" si="39"/>
        <v>0</v>
      </c>
      <c r="BL237" s="14" t="s">
        <v>1080</v>
      </c>
      <c r="BM237" s="160" t="s">
        <v>1081</v>
      </c>
    </row>
    <row r="238" spans="1:65" s="2" customFormat="1" ht="16.5" customHeight="1">
      <c r="A238" s="29"/>
      <c r="B238" s="148"/>
      <c r="C238" s="149" t="s">
        <v>1082</v>
      </c>
      <c r="D238" s="149" t="s">
        <v>142</v>
      </c>
      <c r="E238" s="150" t="s">
        <v>1083</v>
      </c>
      <c r="F238" s="151" t="s">
        <v>1084</v>
      </c>
      <c r="G238" s="152" t="s">
        <v>158</v>
      </c>
      <c r="H238" s="153">
        <v>1</v>
      </c>
      <c r="I238" s="153"/>
      <c r="J238" s="154">
        <f t="shared" si="3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31"/>
        <v>0</v>
      </c>
      <c r="Q238" s="158">
        <v>6.0000000000000002E-5</v>
      </c>
      <c r="R238" s="158">
        <f t="shared" si="32"/>
        <v>6.0000000000000002E-5</v>
      </c>
      <c r="S238" s="158">
        <v>0</v>
      </c>
      <c r="T238" s="159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175</v>
      </c>
      <c r="AT238" s="160" t="s">
        <v>142</v>
      </c>
      <c r="AU238" s="160" t="s">
        <v>87</v>
      </c>
      <c r="AY238" s="14" t="s">
        <v>138</v>
      </c>
      <c r="BE238" s="161">
        <f t="shared" si="34"/>
        <v>0</v>
      </c>
      <c r="BF238" s="161">
        <f t="shared" si="35"/>
        <v>0</v>
      </c>
      <c r="BG238" s="161">
        <f t="shared" si="36"/>
        <v>0</v>
      </c>
      <c r="BH238" s="161">
        <f t="shared" si="37"/>
        <v>0</v>
      </c>
      <c r="BI238" s="161">
        <f t="shared" si="38"/>
        <v>0</v>
      </c>
      <c r="BJ238" s="14" t="s">
        <v>87</v>
      </c>
      <c r="BK238" s="161">
        <f t="shared" si="39"/>
        <v>0</v>
      </c>
      <c r="BL238" s="14" t="s">
        <v>175</v>
      </c>
      <c r="BM238" s="160" t="s">
        <v>1085</v>
      </c>
    </row>
    <row r="239" spans="1:65" s="2" customFormat="1" ht="16.5" customHeight="1">
      <c r="A239" s="29"/>
      <c r="B239" s="148"/>
      <c r="C239" s="162" t="s">
        <v>451</v>
      </c>
      <c r="D239" s="162" t="s">
        <v>187</v>
      </c>
      <c r="E239" s="163" t="s">
        <v>1086</v>
      </c>
      <c r="F239" s="164" t="s">
        <v>1087</v>
      </c>
      <c r="G239" s="165" t="s">
        <v>158</v>
      </c>
      <c r="H239" s="166">
        <v>1</v>
      </c>
      <c r="I239" s="166"/>
      <c r="J239" s="167">
        <f t="shared" si="30"/>
        <v>0</v>
      </c>
      <c r="K239" s="168"/>
      <c r="L239" s="169"/>
      <c r="M239" s="170" t="s">
        <v>1</v>
      </c>
      <c r="N239" s="171" t="s">
        <v>40</v>
      </c>
      <c r="O239" s="58"/>
      <c r="P239" s="158">
        <f t="shared" si="31"/>
        <v>0</v>
      </c>
      <c r="Q239" s="158">
        <v>2E-3</v>
      </c>
      <c r="R239" s="158">
        <f t="shared" si="32"/>
        <v>2E-3</v>
      </c>
      <c r="S239" s="158">
        <v>0</v>
      </c>
      <c r="T239" s="159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190</v>
      </c>
      <c r="AT239" s="160" t="s">
        <v>187</v>
      </c>
      <c r="AU239" s="160" t="s">
        <v>87</v>
      </c>
      <c r="AY239" s="14" t="s">
        <v>138</v>
      </c>
      <c r="BE239" s="161">
        <f t="shared" si="34"/>
        <v>0</v>
      </c>
      <c r="BF239" s="161">
        <f t="shared" si="35"/>
        <v>0</v>
      </c>
      <c r="BG239" s="161">
        <f t="shared" si="36"/>
        <v>0</v>
      </c>
      <c r="BH239" s="161">
        <f t="shared" si="37"/>
        <v>0</v>
      </c>
      <c r="BI239" s="161">
        <f t="shared" si="38"/>
        <v>0</v>
      </c>
      <c r="BJ239" s="14" t="s">
        <v>87</v>
      </c>
      <c r="BK239" s="161">
        <f t="shared" si="39"/>
        <v>0</v>
      </c>
      <c r="BL239" s="14" t="s">
        <v>175</v>
      </c>
      <c r="BM239" s="160" t="s">
        <v>1088</v>
      </c>
    </row>
    <row r="240" spans="1:65" s="2" customFormat="1" ht="24.15" customHeight="1">
      <c r="A240" s="29"/>
      <c r="B240" s="148"/>
      <c r="C240" s="149" t="s">
        <v>1089</v>
      </c>
      <c r="D240" s="149" t="s">
        <v>142</v>
      </c>
      <c r="E240" s="150" t="s">
        <v>1090</v>
      </c>
      <c r="F240" s="151" t="s">
        <v>1091</v>
      </c>
      <c r="G240" s="152" t="s">
        <v>195</v>
      </c>
      <c r="H240" s="153"/>
      <c r="I240" s="153"/>
      <c r="J240" s="154">
        <f t="shared" si="30"/>
        <v>0</v>
      </c>
      <c r="K240" s="155"/>
      <c r="L240" s="30"/>
      <c r="M240" s="156" t="s">
        <v>1</v>
      </c>
      <c r="N240" s="157" t="s">
        <v>40</v>
      </c>
      <c r="O240" s="58"/>
      <c r="P240" s="158">
        <f t="shared" si="31"/>
        <v>0</v>
      </c>
      <c r="Q240" s="158">
        <v>0</v>
      </c>
      <c r="R240" s="158">
        <f t="shared" si="32"/>
        <v>0</v>
      </c>
      <c r="S240" s="158">
        <v>0</v>
      </c>
      <c r="T240" s="159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175</v>
      </c>
      <c r="AT240" s="160" t="s">
        <v>142</v>
      </c>
      <c r="AU240" s="160" t="s">
        <v>87</v>
      </c>
      <c r="AY240" s="14" t="s">
        <v>138</v>
      </c>
      <c r="BE240" s="161">
        <f t="shared" si="34"/>
        <v>0</v>
      </c>
      <c r="BF240" s="161">
        <f t="shared" si="35"/>
        <v>0</v>
      </c>
      <c r="BG240" s="161">
        <f t="shared" si="36"/>
        <v>0</v>
      </c>
      <c r="BH240" s="161">
        <f t="shared" si="37"/>
        <v>0</v>
      </c>
      <c r="BI240" s="161">
        <f t="shared" si="38"/>
        <v>0</v>
      </c>
      <c r="BJ240" s="14" t="s">
        <v>87</v>
      </c>
      <c r="BK240" s="161">
        <f t="shared" si="39"/>
        <v>0</v>
      </c>
      <c r="BL240" s="14" t="s">
        <v>175</v>
      </c>
      <c r="BM240" s="160" t="s">
        <v>1092</v>
      </c>
    </row>
    <row r="241" spans="1:65" s="2" customFormat="1" ht="24.15" customHeight="1">
      <c r="A241" s="29"/>
      <c r="B241" s="148"/>
      <c r="C241" s="149" t="s">
        <v>499</v>
      </c>
      <c r="D241" s="149" t="s">
        <v>142</v>
      </c>
      <c r="E241" s="150" t="s">
        <v>1093</v>
      </c>
      <c r="F241" s="151" t="s">
        <v>1094</v>
      </c>
      <c r="G241" s="152" t="s">
        <v>158</v>
      </c>
      <c r="H241" s="153">
        <v>23</v>
      </c>
      <c r="I241" s="153"/>
      <c r="J241" s="154">
        <f t="shared" si="30"/>
        <v>0</v>
      </c>
      <c r="K241" s="155"/>
      <c r="L241" s="30"/>
      <c r="M241" s="156" t="s">
        <v>1</v>
      </c>
      <c r="N241" s="157" t="s">
        <v>40</v>
      </c>
      <c r="O241" s="58"/>
      <c r="P241" s="158">
        <f t="shared" si="31"/>
        <v>0</v>
      </c>
      <c r="Q241" s="158">
        <v>1.2852E-4</v>
      </c>
      <c r="R241" s="158">
        <f t="shared" si="32"/>
        <v>2.9559600000000001E-3</v>
      </c>
      <c r="S241" s="158">
        <v>0</v>
      </c>
      <c r="T241" s="159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175</v>
      </c>
      <c r="AT241" s="160" t="s">
        <v>142</v>
      </c>
      <c r="AU241" s="160" t="s">
        <v>87</v>
      </c>
      <c r="AY241" s="14" t="s">
        <v>138</v>
      </c>
      <c r="BE241" s="161">
        <f t="shared" si="34"/>
        <v>0</v>
      </c>
      <c r="BF241" s="161">
        <f t="shared" si="35"/>
        <v>0</v>
      </c>
      <c r="BG241" s="161">
        <f t="shared" si="36"/>
        <v>0</v>
      </c>
      <c r="BH241" s="161">
        <f t="shared" si="37"/>
        <v>0</v>
      </c>
      <c r="BI241" s="161">
        <f t="shared" si="38"/>
        <v>0</v>
      </c>
      <c r="BJ241" s="14" t="s">
        <v>87</v>
      </c>
      <c r="BK241" s="161">
        <f t="shared" si="39"/>
        <v>0</v>
      </c>
      <c r="BL241" s="14" t="s">
        <v>175</v>
      </c>
      <c r="BM241" s="160" t="s">
        <v>1095</v>
      </c>
    </row>
    <row r="242" spans="1:65" s="2" customFormat="1" ht="24.15" customHeight="1">
      <c r="A242" s="29"/>
      <c r="B242" s="148"/>
      <c r="C242" s="162" t="s">
        <v>662</v>
      </c>
      <c r="D242" s="162" t="s">
        <v>187</v>
      </c>
      <c r="E242" s="163" t="s">
        <v>1096</v>
      </c>
      <c r="F242" s="164" t="s">
        <v>1097</v>
      </c>
      <c r="G242" s="165" t="s">
        <v>158</v>
      </c>
      <c r="H242" s="166">
        <v>23</v>
      </c>
      <c r="I242" s="166"/>
      <c r="J242" s="167">
        <f t="shared" si="30"/>
        <v>0</v>
      </c>
      <c r="K242" s="168"/>
      <c r="L242" s="169"/>
      <c r="M242" s="170" t="s">
        <v>1</v>
      </c>
      <c r="N242" s="171" t="s">
        <v>40</v>
      </c>
      <c r="O242" s="58"/>
      <c r="P242" s="158">
        <f t="shared" si="31"/>
        <v>0</v>
      </c>
      <c r="Q242" s="158">
        <v>1.2999999999999999E-4</v>
      </c>
      <c r="R242" s="158">
        <f t="shared" si="32"/>
        <v>2.9899999999999996E-3</v>
      </c>
      <c r="S242" s="158">
        <v>0</v>
      </c>
      <c r="T242" s="159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190</v>
      </c>
      <c r="AT242" s="160" t="s">
        <v>187</v>
      </c>
      <c r="AU242" s="160" t="s">
        <v>87</v>
      </c>
      <c r="AY242" s="14" t="s">
        <v>138</v>
      </c>
      <c r="BE242" s="161">
        <f t="shared" si="34"/>
        <v>0</v>
      </c>
      <c r="BF242" s="161">
        <f t="shared" si="35"/>
        <v>0</v>
      </c>
      <c r="BG242" s="161">
        <f t="shared" si="36"/>
        <v>0</v>
      </c>
      <c r="BH242" s="161">
        <f t="shared" si="37"/>
        <v>0</v>
      </c>
      <c r="BI242" s="161">
        <f t="shared" si="38"/>
        <v>0</v>
      </c>
      <c r="BJ242" s="14" t="s">
        <v>87</v>
      </c>
      <c r="BK242" s="161">
        <f t="shared" si="39"/>
        <v>0</v>
      </c>
      <c r="BL242" s="14" t="s">
        <v>175</v>
      </c>
      <c r="BM242" s="160" t="s">
        <v>1098</v>
      </c>
    </row>
    <row r="243" spans="1:65" s="2" customFormat="1" ht="16.5" customHeight="1">
      <c r="A243" s="29"/>
      <c r="B243" s="148"/>
      <c r="C243" s="149" t="s">
        <v>283</v>
      </c>
      <c r="D243" s="149" t="s">
        <v>142</v>
      </c>
      <c r="E243" s="150" t="s">
        <v>1099</v>
      </c>
      <c r="F243" s="151" t="s">
        <v>1100</v>
      </c>
      <c r="G243" s="152" t="s">
        <v>184</v>
      </c>
      <c r="H243" s="153">
        <v>141.1</v>
      </c>
      <c r="I243" s="153"/>
      <c r="J243" s="154">
        <f t="shared" si="30"/>
        <v>0</v>
      </c>
      <c r="K243" s="155"/>
      <c r="L243" s="30"/>
      <c r="M243" s="156" t="s">
        <v>1</v>
      </c>
      <c r="N243" s="157" t="s">
        <v>40</v>
      </c>
      <c r="O243" s="58"/>
      <c r="P243" s="158">
        <f t="shared" si="31"/>
        <v>0</v>
      </c>
      <c r="Q243" s="158">
        <v>0</v>
      </c>
      <c r="R243" s="158">
        <f t="shared" si="32"/>
        <v>0</v>
      </c>
      <c r="S243" s="158">
        <v>0</v>
      </c>
      <c r="T243" s="159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175</v>
      </c>
      <c r="AT243" s="160" t="s">
        <v>142</v>
      </c>
      <c r="AU243" s="160" t="s">
        <v>87</v>
      </c>
      <c r="AY243" s="14" t="s">
        <v>138</v>
      </c>
      <c r="BE243" s="161">
        <f t="shared" si="34"/>
        <v>0</v>
      </c>
      <c r="BF243" s="161">
        <f t="shared" si="35"/>
        <v>0</v>
      </c>
      <c r="BG243" s="161">
        <f t="shared" si="36"/>
        <v>0</v>
      </c>
      <c r="BH243" s="161">
        <f t="shared" si="37"/>
        <v>0</v>
      </c>
      <c r="BI243" s="161">
        <f t="shared" si="38"/>
        <v>0</v>
      </c>
      <c r="BJ243" s="14" t="s">
        <v>87</v>
      </c>
      <c r="BK243" s="161">
        <f t="shared" si="39"/>
        <v>0</v>
      </c>
      <c r="BL243" s="14" t="s">
        <v>175</v>
      </c>
      <c r="BM243" s="160" t="s">
        <v>286</v>
      </c>
    </row>
    <row r="244" spans="1:65" s="2" customFormat="1" ht="24.15" customHeight="1">
      <c r="A244" s="29"/>
      <c r="B244" s="148"/>
      <c r="C244" s="149" t="s">
        <v>1101</v>
      </c>
      <c r="D244" s="149" t="s">
        <v>142</v>
      </c>
      <c r="E244" s="150" t="s">
        <v>1102</v>
      </c>
      <c r="F244" s="151" t="s">
        <v>1103</v>
      </c>
      <c r="G244" s="152" t="s">
        <v>184</v>
      </c>
      <c r="H244" s="153">
        <v>141.1</v>
      </c>
      <c r="I244" s="153"/>
      <c r="J244" s="154">
        <f t="shared" si="30"/>
        <v>0</v>
      </c>
      <c r="K244" s="155"/>
      <c r="L244" s="30"/>
      <c r="M244" s="156" t="s">
        <v>1</v>
      </c>
      <c r="N244" s="157" t="s">
        <v>40</v>
      </c>
      <c r="O244" s="58"/>
      <c r="P244" s="158">
        <f t="shared" si="31"/>
        <v>0</v>
      </c>
      <c r="Q244" s="158">
        <v>1.0000000000000001E-5</v>
      </c>
      <c r="R244" s="158">
        <f t="shared" si="32"/>
        <v>1.4110000000000001E-3</v>
      </c>
      <c r="S244" s="158">
        <v>0</v>
      </c>
      <c r="T244" s="159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175</v>
      </c>
      <c r="AT244" s="160" t="s">
        <v>142</v>
      </c>
      <c r="AU244" s="160" t="s">
        <v>87</v>
      </c>
      <c r="AY244" s="14" t="s">
        <v>138</v>
      </c>
      <c r="BE244" s="161">
        <f t="shared" si="34"/>
        <v>0</v>
      </c>
      <c r="BF244" s="161">
        <f t="shared" si="35"/>
        <v>0</v>
      </c>
      <c r="BG244" s="161">
        <f t="shared" si="36"/>
        <v>0</v>
      </c>
      <c r="BH244" s="161">
        <f t="shared" si="37"/>
        <v>0</v>
      </c>
      <c r="BI244" s="161">
        <f t="shared" si="38"/>
        <v>0</v>
      </c>
      <c r="BJ244" s="14" t="s">
        <v>87</v>
      </c>
      <c r="BK244" s="161">
        <f t="shared" si="39"/>
        <v>0</v>
      </c>
      <c r="BL244" s="14" t="s">
        <v>175</v>
      </c>
      <c r="BM244" s="160" t="s">
        <v>1104</v>
      </c>
    </row>
    <row r="245" spans="1:65" s="2" customFormat="1" ht="33" customHeight="1">
      <c r="A245" s="29"/>
      <c r="B245" s="148"/>
      <c r="C245" s="149" t="s">
        <v>1105</v>
      </c>
      <c r="D245" s="149" t="s">
        <v>142</v>
      </c>
      <c r="E245" s="150" t="s">
        <v>1106</v>
      </c>
      <c r="F245" s="151" t="s">
        <v>1107</v>
      </c>
      <c r="G245" s="152" t="s">
        <v>162</v>
      </c>
      <c r="H245" s="153">
        <v>1</v>
      </c>
      <c r="I245" s="153"/>
      <c r="J245" s="154">
        <f t="shared" si="30"/>
        <v>0</v>
      </c>
      <c r="K245" s="155"/>
      <c r="L245" s="30"/>
      <c r="M245" s="156" t="s">
        <v>1</v>
      </c>
      <c r="N245" s="157" t="s">
        <v>40</v>
      </c>
      <c r="O245" s="58"/>
      <c r="P245" s="158">
        <f t="shared" si="31"/>
        <v>0</v>
      </c>
      <c r="Q245" s="158">
        <v>0</v>
      </c>
      <c r="R245" s="158">
        <f t="shared" si="32"/>
        <v>0</v>
      </c>
      <c r="S245" s="158">
        <v>0</v>
      </c>
      <c r="T245" s="159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175</v>
      </c>
      <c r="AT245" s="160" t="s">
        <v>142</v>
      </c>
      <c r="AU245" s="160" t="s">
        <v>87</v>
      </c>
      <c r="AY245" s="14" t="s">
        <v>138</v>
      </c>
      <c r="BE245" s="161">
        <f t="shared" si="34"/>
        <v>0</v>
      </c>
      <c r="BF245" s="161">
        <f t="shared" si="35"/>
        <v>0</v>
      </c>
      <c r="BG245" s="161">
        <f t="shared" si="36"/>
        <v>0</v>
      </c>
      <c r="BH245" s="161">
        <f t="shared" si="37"/>
        <v>0</v>
      </c>
      <c r="BI245" s="161">
        <f t="shared" si="38"/>
        <v>0</v>
      </c>
      <c r="BJ245" s="14" t="s">
        <v>87</v>
      </c>
      <c r="BK245" s="161">
        <f t="shared" si="39"/>
        <v>0</v>
      </c>
      <c r="BL245" s="14" t="s">
        <v>175</v>
      </c>
      <c r="BM245" s="160" t="s">
        <v>1108</v>
      </c>
    </row>
    <row r="246" spans="1:65" s="2" customFormat="1" ht="24.15" customHeight="1">
      <c r="A246" s="29"/>
      <c r="B246" s="148"/>
      <c r="C246" s="149" t="s">
        <v>1109</v>
      </c>
      <c r="D246" s="149" t="s">
        <v>142</v>
      </c>
      <c r="E246" s="150" t="s">
        <v>1110</v>
      </c>
      <c r="F246" s="151" t="s">
        <v>1111</v>
      </c>
      <c r="G246" s="152" t="s">
        <v>195</v>
      </c>
      <c r="H246" s="153"/>
      <c r="I246" s="153"/>
      <c r="J246" s="154">
        <f t="shared" si="30"/>
        <v>0</v>
      </c>
      <c r="K246" s="155"/>
      <c r="L246" s="30"/>
      <c r="M246" s="156" t="s">
        <v>1</v>
      </c>
      <c r="N246" s="157" t="s">
        <v>40</v>
      </c>
      <c r="O246" s="58"/>
      <c r="P246" s="158">
        <f t="shared" si="31"/>
        <v>0</v>
      </c>
      <c r="Q246" s="158">
        <v>0</v>
      </c>
      <c r="R246" s="158">
        <f t="shared" si="32"/>
        <v>0</v>
      </c>
      <c r="S246" s="158">
        <v>0</v>
      </c>
      <c r="T246" s="159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175</v>
      </c>
      <c r="AT246" s="160" t="s">
        <v>142</v>
      </c>
      <c r="AU246" s="160" t="s">
        <v>87</v>
      </c>
      <c r="AY246" s="14" t="s">
        <v>138</v>
      </c>
      <c r="BE246" s="161">
        <f t="shared" si="34"/>
        <v>0</v>
      </c>
      <c r="BF246" s="161">
        <f t="shared" si="35"/>
        <v>0</v>
      </c>
      <c r="BG246" s="161">
        <f t="shared" si="36"/>
        <v>0</v>
      </c>
      <c r="BH246" s="161">
        <f t="shared" si="37"/>
        <v>0</v>
      </c>
      <c r="BI246" s="161">
        <f t="shared" si="38"/>
        <v>0</v>
      </c>
      <c r="BJ246" s="14" t="s">
        <v>87</v>
      </c>
      <c r="BK246" s="161">
        <f t="shared" si="39"/>
        <v>0</v>
      </c>
      <c r="BL246" s="14" t="s">
        <v>175</v>
      </c>
      <c r="BM246" s="160" t="s">
        <v>1112</v>
      </c>
    </row>
    <row r="247" spans="1:65" s="2" customFormat="1" ht="24.15" customHeight="1">
      <c r="A247" s="29"/>
      <c r="B247" s="148"/>
      <c r="C247" s="149" t="s">
        <v>1113</v>
      </c>
      <c r="D247" s="149" t="s">
        <v>142</v>
      </c>
      <c r="E247" s="150" t="s">
        <v>1114</v>
      </c>
      <c r="F247" s="151" t="s">
        <v>1115</v>
      </c>
      <c r="G247" s="152" t="s">
        <v>195</v>
      </c>
      <c r="H247" s="153"/>
      <c r="I247" s="153"/>
      <c r="J247" s="154">
        <f t="shared" si="30"/>
        <v>0</v>
      </c>
      <c r="K247" s="155"/>
      <c r="L247" s="30"/>
      <c r="M247" s="156" t="s">
        <v>1</v>
      </c>
      <c r="N247" s="157" t="s">
        <v>40</v>
      </c>
      <c r="O247" s="58"/>
      <c r="P247" s="158">
        <f t="shared" si="31"/>
        <v>0</v>
      </c>
      <c r="Q247" s="158">
        <v>0</v>
      </c>
      <c r="R247" s="158">
        <f t="shared" si="32"/>
        <v>0</v>
      </c>
      <c r="S247" s="158">
        <v>0</v>
      </c>
      <c r="T247" s="159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175</v>
      </c>
      <c r="AT247" s="160" t="s">
        <v>142</v>
      </c>
      <c r="AU247" s="160" t="s">
        <v>87</v>
      </c>
      <c r="AY247" s="14" t="s">
        <v>138</v>
      </c>
      <c r="BE247" s="161">
        <f t="shared" si="34"/>
        <v>0</v>
      </c>
      <c r="BF247" s="161">
        <f t="shared" si="35"/>
        <v>0</v>
      </c>
      <c r="BG247" s="161">
        <f t="shared" si="36"/>
        <v>0</v>
      </c>
      <c r="BH247" s="161">
        <f t="shared" si="37"/>
        <v>0</v>
      </c>
      <c r="BI247" s="161">
        <f t="shared" si="38"/>
        <v>0</v>
      </c>
      <c r="BJ247" s="14" t="s">
        <v>87</v>
      </c>
      <c r="BK247" s="161">
        <f t="shared" si="39"/>
        <v>0</v>
      </c>
      <c r="BL247" s="14" t="s">
        <v>175</v>
      </c>
      <c r="BM247" s="160" t="s">
        <v>1116</v>
      </c>
    </row>
    <row r="248" spans="1:65" s="12" customFormat="1" ht="22.8" customHeight="1">
      <c r="B248" s="136"/>
      <c r="D248" s="137" t="s">
        <v>73</v>
      </c>
      <c r="E248" s="146" t="s">
        <v>1117</v>
      </c>
      <c r="F248" s="146" t="s">
        <v>1118</v>
      </c>
      <c r="I248" s="139"/>
      <c r="J248" s="147">
        <f>BK248</f>
        <v>0</v>
      </c>
      <c r="L248" s="136"/>
      <c r="M248" s="140"/>
      <c r="N248" s="141"/>
      <c r="O248" s="141"/>
      <c r="P248" s="142">
        <f>SUM(P249:P250)</f>
        <v>0</v>
      </c>
      <c r="Q248" s="141"/>
      <c r="R248" s="142">
        <f>SUM(R249:R250)</f>
        <v>4.3E-3</v>
      </c>
      <c r="S248" s="141"/>
      <c r="T248" s="143">
        <f>SUM(T249:T250)</f>
        <v>0</v>
      </c>
      <c r="AR248" s="137" t="s">
        <v>87</v>
      </c>
      <c r="AT248" s="144" t="s">
        <v>73</v>
      </c>
      <c r="AU248" s="144" t="s">
        <v>79</v>
      </c>
      <c r="AY248" s="137" t="s">
        <v>138</v>
      </c>
      <c r="BK248" s="145">
        <f>SUM(BK249:BK250)</f>
        <v>0</v>
      </c>
    </row>
    <row r="249" spans="1:65" s="2" customFormat="1" ht="16.5" customHeight="1">
      <c r="A249" s="29"/>
      <c r="B249" s="148"/>
      <c r="C249" s="149" t="s">
        <v>1119</v>
      </c>
      <c r="D249" s="149" t="s">
        <v>142</v>
      </c>
      <c r="E249" s="150" t="s">
        <v>1120</v>
      </c>
      <c r="F249" s="151" t="s">
        <v>1121</v>
      </c>
      <c r="G249" s="152" t="s">
        <v>158</v>
      </c>
      <c r="H249" s="153">
        <v>1</v>
      </c>
      <c r="I249" s="153"/>
      <c r="J249" s="154">
        <f>ROUND(I249*H249,2)</f>
        <v>0</v>
      </c>
      <c r="K249" s="155"/>
      <c r="L249" s="30"/>
      <c r="M249" s="156" t="s">
        <v>1</v>
      </c>
      <c r="N249" s="157" t="s">
        <v>40</v>
      </c>
      <c r="O249" s="58"/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175</v>
      </c>
      <c r="AT249" s="160" t="s">
        <v>142</v>
      </c>
      <c r="AU249" s="160" t="s">
        <v>87</v>
      </c>
      <c r="AY249" s="14" t="s">
        <v>138</v>
      </c>
      <c r="BE249" s="161">
        <f>IF(N249="základná",J249,0)</f>
        <v>0</v>
      </c>
      <c r="BF249" s="161">
        <f>IF(N249="znížená",J249,0)</f>
        <v>0</v>
      </c>
      <c r="BG249" s="161">
        <f>IF(N249="zákl. prenesená",J249,0)</f>
        <v>0</v>
      </c>
      <c r="BH249" s="161">
        <f>IF(N249="zníž. prenesená",J249,0)</f>
        <v>0</v>
      </c>
      <c r="BI249" s="161">
        <f>IF(N249="nulová",J249,0)</f>
        <v>0</v>
      </c>
      <c r="BJ249" s="14" t="s">
        <v>87</v>
      </c>
      <c r="BK249" s="161">
        <f>ROUND(I249*H249,2)</f>
        <v>0</v>
      </c>
      <c r="BL249" s="14" t="s">
        <v>175</v>
      </c>
      <c r="BM249" s="160" t="s">
        <v>1122</v>
      </c>
    </row>
    <row r="250" spans="1:65" s="2" customFormat="1" ht="16.5" customHeight="1">
      <c r="A250" s="29"/>
      <c r="B250" s="148"/>
      <c r="C250" s="162" t="s">
        <v>1123</v>
      </c>
      <c r="D250" s="162" t="s">
        <v>187</v>
      </c>
      <c r="E250" s="163" t="s">
        <v>1124</v>
      </c>
      <c r="F250" s="164" t="s">
        <v>1125</v>
      </c>
      <c r="G250" s="165" t="s">
        <v>158</v>
      </c>
      <c r="H250" s="166">
        <v>1</v>
      </c>
      <c r="I250" s="166"/>
      <c r="J250" s="167">
        <f>ROUND(I250*H250,2)</f>
        <v>0</v>
      </c>
      <c r="K250" s="168"/>
      <c r="L250" s="169"/>
      <c r="M250" s="170" t="s">
        <v>1</v>
      </c>
      <c r="N250" s="171" t="s">
        <v>40</v>
      </c>
      <c r="O250" s="58"/>
      <c r="P250" s="158">
        <f>O250*H250</f>
        <v>0</v>
      </c>
      <c r="Q250" s="158">
        <v>4.3E-3</v>
      </c>
      <c r="R250" s="158">
        <f>Q250*H250</f>
        <v>4.3E-3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190</v>
      </c>
      <c r="AT250" s="160" t="s">
        <v>187</v>
      </c>
      <c r="AU250" s="160" t="s">
        <v>87</v>
      </c>
      <c r="AY250" s="14" t="s">
        <v>138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87</v>
      </c>
      <c r="BK250" s="161">
        <f>ROUND(I250*H250,2)</f>
        <v>0</v>
      </c>
      <c r="BL250" s="14" t="s">
        <v>175</v>
      </c>
      <c r="BM250" s="160" t="s">
        <v>1126</v>
      </c>
    </row>
    <row r="251" spans="1:65" s="12" customFormat="1" ht="22.8" customHeight="1">
      <c r="B251" s="136"/>
      <c r="D251" s="137" t="s">
        <v>73</v>
      </c>
      <c r="E251" s="146" t="s">
        <v>488</v>
      </c>
      <c r="F251" s="146" t="s">
        <v>1127</v>
      </c>
      <c r="I251" s="139"/>
      <c r="J251" s="147">
        <f>BK251</f>
        <v>0</v>
      </c>
      <c r="L251" s="136"/>
      <c r="M251" s="140"/>
      <c r="N251" s="141"/>
      <c r="O251" s="141"/>
      <c r="P251" s="142">
        <f>SUM(P252:P294)</f>
        <v>0</v>
      </c>
      <c r="Q251" s="141"/>
      <c r="R251" s="142">
        <f>SUM(R252:R294)</f>
        <v>0.38407079999999993</v>
      </c>
      <c r="S251" s="141"/>
      <c r="T251" s="143">
        <f>SUM(T252:T294)</f>
        <v>0.57805999999999991</v>
      </c>
      <c r="AR251" s="137" t="s">
        <v>87</v>
      </c>
      <c r="AT251" s="144" t="s">
        <v>73</v>
      </c>
      <c r="AU251" s="144" t="s">
        <v>79</v>
      </c>
      <c r="AY251" s="137" t="s">
        <v>138</v>
      </c>
      <c r="BK251" s="145">
        <f>SUM(BK252:BK294)</f>
        <v>0</v>
      </c>
    </row>
    <row r="252" spans="1:65" s="2" customFormat="1" ht="24.15" customHeight="1">
      <c r="A252" s="29"/>
      <c r="B252" s="148"/>
      <c r="C252" s="149" t="s">
        <v>1128</v>
      </c>
      <c r="D252" s="149" t="s">
        <v>142</v>
      </c>
      <c r="E252" s="150" t="s">
        <v>1129</v>
      </c>
      <c r="F252" s="151" t="s">
        <v>1130</v>
      </c>
      <c r="G252" s="152" t="s">
        <v>308</v>
      </c>
      <c r="H252" s="153">
        <v>4</v>
      </c>
      <c r="I252" s="153"/>
      <c r="J252" s="154">
        <f t="shared" ref="J252:J294" si="40"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 t="shared" ref="P252:P294" si="41">O252*H252</f>
        <v>0</v>
      </c>
      <c r="Q252" s="158">
        <v>0</v>
      </c>
      <c r="R252" s="158">
        <f t="shared" ref="R252:R294" si="42">Q252*H252</f>
        <v>0</v>
      </c>
      <c r="S252" s="158">
        <v>1.933E-2</v>
      </c>
      <c r="T252" s="159">
        <f t="shared" ref="T252:T294" si="43">S252*H252</f>
        <v>7.732E-2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175</v>
      </c>
      <c r="AT252" s="160" t="s">
        <v>142</v>
      </c>
      <c r="AU252" s="160" t="s">
        <v>87</v>
      </c>
      <c r="AY252" s="14" t="s">
        <v>138</v>
      </c>
      <c r="BE252" s="161">
        <f t="shared" ref="BE252:BE294" si="44">IF(N252="základná",J252,0)</f>
        <v>0</v>
      </c>
      <c r="BF252" s="161">
        <f t="shared" ref="BF252:BF294" si="45">IF(N252="znížená",J252,0)</f>
        <v>0</v>
      </c>
      <c r="BG252" s="161">
        <f t="shared" ref="BG252:BG294" si="46">IF(N252="zákl. prenesená",J252,0)</f>
        <v>0</v>
      </c>
      <c r="BH252" s="161">
        <f t="shared" ref="BH252:BH294" si="47">IF(N252="zníž. prenesená",J252,0)</f>
        <v>0</v>
      </c>
      <c r="BI252" s="161">
        <f t="shared" ref="BI252:BI294" si="48">IF(N252="nulová",J252,0)</f>
        <v>0</v>
      </c>
      <c r="BJ252" s="14" t="s">
        <v>87</v>
      </c>
      <c r="BK252" s="161">
        <f t="shared" ref="BK252:BK294" si="49">ROUND(I252*H252,2)</f>
        <v>0</v>
      </c>
      <c r="BL252" s="14" t="s">
        <v>175</v>
      </c>
      <c r="BM252" s="160" t="s">
        <v>1131</v>
      </c>
    </row>
    <row r="253" spans="1:65" s="2" customFormat="1" ht="24.15" customHeight="1">
      <c r="A253" s="29"/>
      <c r="B253" s="148"/>
      <c r="C253" s="149" t="s">
        <v>1132</v>
      </c>
      <c r="D253" s="149" t="s">
        <v>142</v>
      </c>
      <c r="E253" s="150" t="s">
        <v>1133</v>
      </c>
      <c r="F253" s="151" t="s">
        <v>1134</v>
      </c>
      <c r="G253" s="152" t="s">
        <v>308</v>
      </c>
      <c r="H253" s="153">
        <v>1</v>
      </c>
      <c r="I253" s="153"/>
      <c r="J253" s="154">
        <f t="shared" si="40"/>
        <v>0</v>
      </c>
      <c r="K253" s="155"/>
      <c r="L253" s="30"/>
      <c r="M253" s="156" t="s">
        <v>1</v>
      </c>
      <c r="N253" s="157" t="s">
        <v>40</v>
      </c>
      <c r="O253" s="58"/>
      <c r="P253" s="158">
        <f t="shared" si="41"/>
        <v>0</v>
      </c>
      <c r="Q253" s="158">
        <v>0</v>
      </c>
      <c r="R253" s="158">
        <f t="shared" si="42"/>
        <v>0</v>
      </c>
      <c r="S253" s="158">
        <v>1.72E-2</v>
      </c>
      <c r="T253" s="159">
        <f t="shared" si="43"/>
        <v>1.72E-2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175</v>
      </c>
      <c r="AT253" s="160" t="s">
        <v>142</v>
      </c>
      <c r="AU253" s="160" t="s">
        <v>87</v>
      </c>
      <c r="AY253" s="14" t="s">
        <v>138</v>
      </c>
      <c r="BE253" s="161">
        <f t="shared" si="44"/>
        <v>0</v>
      </c>
      <c r="BF253" s="161">
        <f t="shared" si="45"/>
        <v>0</v>
      </c>
      <c r="BG253" s="161">
        <f t="shared" si="46"/>
        <v>0</v>
      </c>
      <c r="BH253" s="161">
        <f t="shared" si="47"/>
        <v>0</v>
      </c>
      <c r="BI253" s="161">
        <f t="shared" si="48"/>
        <v>0</v>
      </c>
      <c r="BJ253" s="14" t="s">
        <v>87</v>
      </c>
      <c r="BK253" s="161">
        <f t="shared" si="49"/>
        <v>0</v>
      </c>
      <c r="BL253" s="14" t="s">
        <v>175</v>
      </c>
      <c r="BM253" s="160" t="s">
        <v>1135</v>
      </c>
    </row>
    <row r="254" spans="1:65" s="2" customFormat="1" ht="16.5" customHeight="1">
      <c r="A254" s="29"/>
      <c r="B254" s="148"/>
      <c r="C254" s="149" t="s">
        <v>1136</v>
      </c>
      <c r="D254" s="149" t="s">
        <v>142</v>
      </c>
      <c r="E254" s="150" t="s">
        <v>1137</v>
      </c>
      <c r="F254" s="151" t="s">
        <v>1138</v>
      </c>
      <c r="G254" s="152" t="s">
        <v>308</v>
      </c>
      <c r="H254" s="153">
        <v>1</v>
      </c>
      <c r="I254" s="153"/>
      <c r="J254" s="154">
        <f t="shared" si="40"/>
        <v>0</v>
      </c>
      <c r="K254" s="155"/>
      <c r="L254" s="30"/>
      <c r="M254" s="156" t="s">
        <v>1</v>
      </c>
      <c r="N254" s="157" t="s">
        <v>40</v>
      </c>
      <c r="O254" s="58"/>
      <c r="P254" s="158">
        <f t="shared" si="41"/>
        <v>0</v>
      </c>
      <c r="Q254" s="158">
        <v>0</v>
      </c>
      <c r="R254" s="158">
        <f t="shared" si="42"/>
        <v>0</v>
      </c>
      <c r="S254" s="158">
        <v>1.4E-2</v>
      </c>
      <c r="T254" s="159">
        <f t="shared" si="43"/>
        <v>1.4E-2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175</v>
      </c>
      <c r="AT254" s="160" t="s">
        <v>142</v>
      </c>
      <c r="AU254" s="160" t="s">
        <v>87</v>
      </c>
      <c r="AY254" s="14" t="s">
        <v>138</v>
      </c>
      <c r="BE254" s="161">
        <f t="shared" si="44"/>
        <v>0</v>
      </c>
      <c r="BF254" s="161">
        <f t="shared" si="45"/>
        <v>0</v>
      </c>
      <c r="BG254" s="161">
        <f t="shared" si="46"/>
        <v>0</v>
      </c>
      <c r="BH254" s="161">
        <f t="shared" si="47"/>
        <v>0</v>
      </c>
      <c r="BI254" s="161">
        <f t="shared" si="48"/>
        <v>0</v>
      </c>
      <c r="BJ254" s="14" t="s">
        <v>87</v>
      </c>
      <c r="BK254" s="161">
        <f t="shared" si="49"/>
        <v>0</v>
      </c>
      <c r="BL254" s="14" t="s">
        <v>175</v>
      </c>
      <c r="BM254" s="160" t="s">
        <v>1139</v>
      </c>
    </row>
    <row r="255" spans="1:65" s="2" customFormat="1" ht="21.75" customHeight="1">
      <c r="A255" s="29"/>
      <c r="B255" s="148"/>
      <c r="C255" s="149" t="s">
        <v>1140</v>
      </c>
      <c r="D255" s="149" t="s">
        <v>142</v>
      </c>
      <c r="E255" s="150" t="s">
        <v>1141</v>
      </c>
      <c r="F255" s="151" t="s">
        <v>1142</v>
      </c>
      <c r="G255" s="152" t="s">
        <v>308</v>
      </c>
      <c r="H255" s="153">
        <v>1</v>
      </c>
      <c r="I255" s="153"/>
      <c r="J255" s="154">
        <f t="shared" si="40"/>
        <v>0</v>
      </c>
      <c r="K255" s="155"/>
      <c r="L255" s="30"/>
      <c r="M255" s="156" t="s">
        <v>1</v>
      </c>
      <c r="N255" s="157" t="s">
        <v>40</v>
      </c>
      <c r="O255" s="58"/>
      <c r="P255" s="158">
        <f t="shared" si="41"/>
        <v>0</v>
      </c>
      <c r="Q255" s="158">
        <v>2.9999999999999997E-4</v>
      </c>
      <c r="R255" s="158">
        <f t="shared" si="42"/>
        <v>2.9999999999999997E-4</v>
      </c>
      <c r="S255" s="158">
        <v>0</v>
      </c>
      <c r="T255" s="159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175</v>
      </c>
      <c r="AT255" s="160" t="s">
        <v>142</v>
      </c>
      <c r="AU255" s="160" t="s">
        <v>87</v>
      </c>
      <c r="AY255" s="14" t="s">
        <v>138</v>
      </c>
      <c r="BE255" s="161">
        <f t="shared" si="44"/>
        <v>0</v>
      </c>
      <c r="BF255" s="161">
        <f t="shared" si="45"/>
        <v>0</v>
      </c>
      <c r="BG255" s="161">
        <f t="shared" si="46"/>
        <v>0</v>
      </c>
      <c r="BH255" s="161">
        <f t="shared" si="47"/>
        <v>0</v>
      </c>
      <c r="BI255" s="161">
        <f t="shared" si="48"/>
        <v>0</v>
      </c>
      <c r="BJ255" s="14" t="s">
        <v>87</v>
      </c>
      <c r="BK255" s="161">
        <f t="shared" si="49"/>
        <v>0</v>
      </c>
      <c r="BL255" s="14" t="s">
        <v>175</v>
      </c>
      <c r="BM255" s="160" t="s">
        <v>1143</v>
      </c>
    </row>
    <row r="256" spans="1:65" s="2" customFormat="1" ht="16.5" customHeight="1">
      <c r="A256" s="29"/>
      <c r="B256" s="148"/>
      <c r="C256" s="162" t="s">
        <v>1144</v>
      </c>
      <c r="D256" s="162" t="s">
        <v>187</v>
      </c>
      <c r="E256" s="163" t="s">
        <v>1145</v>
      </c>
      <c r="F256" s="164" t="s">
        <v>1146</v>
      </c>
      <c r="G256" s="165" t="s">
        <v>158</v>
      </c>
      <c r="H256" s="166">
        <v>1</v>
      </c>
      <c r="I256" s="166"/>
      <c r="J256" s="167">
        <f t="shared" si="40"/>
        <v>0</v>
      </c>
      <c r="K256" s="168"/>
      <c r="L256" s="169"/>
      <c r="M256" s="170" t="s">
        <v>1</v>
      </c>
      <c r="N256" s="171" t="s">
        <v>40</v>
      </c>
      <c r="O256" s="58"/>
      <c r="P256" s="158">
        <f t="shared" si="41"/>
        <v>0</v>
      </c>
      <c r="Q256" s="158">
        <v>0.02</v>
      </c>
      <c r="R256" s="158">
        <f t="shared" si="42"/>
        <v>0.02</v>
      </c>
      <c r="S256" s="158">
        <v>0</v>
      </c>
      <c r="T256" s="159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0" t="s">
        <v>1080</v>
      </c>
      <c r="AT256" s="160" t="s">
        <v>187</v>
      </c>
      <c r="AU256" s="160" t="s">
        <v>87</v>
      </c>
      <c r="AY256" s="14" t="s">
        <v>138</v>
      </c>
      <c r="BE256" s="161">
        <f t="shared" si="44"/>
        <v>0</v>
      </c>
      <c r="BF256" s="161">
        <f t="shared" si="45"/>
        <v>0</v>
      </c>
      <c r="BG256" s="161">
        <f t="shared" si="46"/>
        <v>0</v>
      </c>
      <c r="BH256" s="161">
        <f t="shared" si="47"/>
        <v>0</v>
      </c>
      <c r="BI256" s="161">
        <f t="shared" si="48"/>
        <v>0</v>
      </c>
      <c r="BJ256" s="14" t="s">
        <v>87</v>
      </c>
      <c r="BK256" s="161">
        <f t="shared" si="49"/>
        <v>0</v>
      </c>
      <c r="BL256" s="14" t="s">
        <v>1080</v>
      </c>
      <c r="BM256" s="160" t="s">
        <v>1147</v>
      </c>
    </row>
    <row r="257" spans="1:65" s="2" customFormat="1" ht="33" customHeight="1">
      <c r="A257" s="29"/>
      <c r="B257" s="148"/>
      <c r="C257" s="149" t="s">
        <v>1148</v>
      </c>
      <c r="D257" s="149" t="s">
        <v>142</v>
      </c>
      <c r="E257" s="150" t="s">
        <v>1149</v>
      </c>
      <c r="F257" s="151" t="s">
        <v>1150</v>
      </c>
      <c r="G257" s="152" t="s">
        <v>158</v>
      </c>
      <c r="H257" s="153">
        <v>1</v>
      </c>
      <c r="I257" s="153"/>
      <c r="J257" s="154">
        <f t="shared" si="40"/>
        <v>0</v>
      </c>
      <c r="K257" s="155"/>
      <c r="L257" s="30"/>
      <c r="M257" s="156" t="s">
        <v>1</v>
      </c>
      <c r="N257" s="157" t="s">
        <v>40</v>
      </c>
      <c r="O257" s="58"/>
      <c r="P257" s="158">
        <f t="shared" si="41"/>
        <v>0</v>
      </c>
      <c r="Q257" s="158">
        <v>0</v>
      </c>
      <c r="R257" s="158">
        <f t="shared" si="42"/>
        <v>0</v>
      </c>
      <c r="S257" s="158">
        <v>0</v>
      </c>
      <c r="T257" s="159">
        <f t="shared" si="4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0" t="s">
        <v>93</v>
      </c>
      <c r="AT257" s="160" t="s">
        <v>142</v>
      </c>
      <c r="AU257" s="160" t="s">
        <v>87</v>
      </c>
      <c r="AY257" s="14" t="s">
        <v>138</v>
      </c>
      <c r="BE257" s="161">
        <f t="shared" si="44"/>
        <v>0</v>
      </c>
      <c r="BF257" s="161">
        <f t="shared" si="45"/>
        <v>0</v>
      </c>
      <c r="BG257" s="161">
        <f t="shared" si="46"/>
        <v>0</v>
      </c>
      <c r="BH257" s="161">
        <f t="shared" si="47"/>
        <v>0</v>
      </c>
      <c r="BI257" s="161">
        <f t="shared" si="48"/>
        <v>0</v>
      </c>
      <c r="BJ257" s="14" t="s">
        <v>87</v>
      </c>
      <c r="BK257" s="161">
        <f t="shared" si="49"/>
        <v>0</v>
      </c>
      <c r="BL257" s="14" t="s">
        <v>93</v>
      </c>
      <c r="BM257" s="160" t="s">
        <v>1151</v>
      </c>
    </row>
    <row r="258" spans="1:65" s="2" customFormat="1" ht="24.15" customHeight="1">
      <c r="A258" s="29"/>
      <c r="B258" s="148"/>
      <c r="C258" s="149" t="s">
        <v>1152</v>
      </c>
      <c r="D258" s="149" t="s">
        <v>142</v>
      </c>
      <c r="E258" s="150" t="s">
        <v>1153</v>
      </c>
      <c r="F258" s="151" t="s">
        <v>1154</v>
      </c>
      <c r="G258" s="152" t="s">
        <v>158</v>
      </c>
      <c r="H258" s="153">
        <v>4</v>
      </c>
      <c r="I258" s="153"/>
      <c r="J258" s="154">
        <f t="shared" si="40"/>
        <v>0</v>
      </c>
      <c r="K258" s="155"/>
      <c r="L258" s="30"/>
      <c r="M258" s="156" t="s">
        <v>1</v>
      </c>
      <c r="N258" s="157" t="s">
        <v>40</v>
      </c>
      <c r="O258" s="58"/>
      <c r="P258" s="158">
        <f t="shared" si="41"/>
        <v>0</v>
      </c>
      <c r="Q258" s="158">
        <v>0</v>
      </c>
      <c r="R258" s="158">
        <f t="shared" si="42"/>
        <v>0</v>
      </c>
      <c r="S258" s="158">
        <v>0</v>
      </c>
      <c r="T258" s="159">
        <f t="shared" si="4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0" t="s">
        <v>175</v>
      </c>
      <c r="AT258" s="160" t="s">
        <v>142</v>
      </c>
      <c r="AU258" s="160" t="s">
        <v>87</v>
      </c>
      <c r="AY258" s="14" t="s">
        <v>138</v>
      </c>
      <c r="BE258" s="161">
        <f t="shared" si="44"/>
        <v>0</v>
      </c>
      <c r="BF258" s="161">
        <f t="shared" si="45"/>
        <v>0</v>
      </c>
      <c r="BG258" s="161">
        <f t="shared" si="46"/>
        <v>0</v>
      </c>
      <c r="BH258" s="161">
        <f t="shared" si="47"/>
        <v>0</v>
      </c>
      <c r="BI258" s="161">
        <f t="shared" si="48"/>
        <v>0</v>
      </c>
      <c r="BJ258" s="14" t="s">
        <v>87</v>
      </c>
      <c r="BK258" s="161">
        <f t="shared" si="49"/>
        <v>0</v>
      </c>
      <c r="BL258" s="14" t="s">
        <v>175</v>
      </c>
      <c r="BM258" s="160" t="s">
        <v>1155</v>
      </c>
    </row>
    <row r="259" spans="1:65" s="2" customFormat="1" ht="37.799999999999997" customHeight="1">
      <c r="A259" s="29"/>
      <c r="B259" s="148"/>
      <c r="C259" s="162" t="s">
        <v>1156</v>
      </c>
      <c r="D259" s="162" t="s">
        <v>187</v>
      </c>
      <c r="E259" s="163" t="s">
        <v>1157</v>
      </c>
      <c r="F259" s="164" t="s">
        <v>1158</v>
      </c>
      <c r="G259" s="165" t="s">
        <v>158</v>
      </c>
      <c r="H259" s="166">
        <v>4</v>
      </c>
      <c r="I259" s="166"/>
      <c r="J259" s="167">
        <f t="shared" si="40"/>
        <v>0</v>
      </c>
      <c r="K259" s="168"/>
      <c r="L259" s="169"/>
      <c r="M259" s="170" t="s">
        <v>1</v>
      </c>
      <c r="N259" s="171" t="s">
        <v>40</v>
      </c>
      <c r="O259" s="58"/>
      <c r="P259" s="158">
        <f t="shared" si="41"/>
        <v>0</v>
      </c>
      <c r="Q259" s="158">
        <v>1.6049999999999998E-2</v>
      </c>
      <c r="R259" s="158">
        <f t="shared" si="42"/>
        <v>6.4199999999999993E-2</v>
      </c>
      <c r="S259" s="158">
        <v>0</v>
      </c>
      <c r="T259" s="159">
        <f t="shared" si="4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190</v>
      </c>
      <c r="AT259" s="160" t="s">
        <v>187</v>
      </c>
      <c r="AU259" s="160" t="s">
        <v>87</v>
      </c>
      <c r="AY259" s="14" t="s">
        <v>138</v>
      </c>
      <c r="BE259" s="161">
        <f t="shared" si="44"/>
        <v>0</v>
      </c>
      <c r="BF259" s="161">
        <f t="shared" si="45"/>
        <v>0</v>
      </c>
      <c r="BG259" s="161">
        <f t="shared" si="46"/>
        <v>0</v>
      </c>
      <c r="BH259" s="161">
        <f t="shared" si="47"/>
        <v>0</v>
      </c>
      <c r="BI259" s="161">
        <f t="shared" si="48"/>
        <v>0</v>
      </c>
      <c r="BJ259" s="14" t="s">
        <v>87</v>
      </c>
      <c r="BK259" s="161">
        <f t="shared" si="49"/>
        <v>0</v>
      </c>
      <c r="BL259" s="14" t="s">
        <v>175</v>
      </c>
      <c r="BM259" s="160" t="s">
        <v>1159</v>
      </c>
    </row>
    <row r="260" spans="1:65" s="2" customFormat="1" ht="24.15" customHeight="1">
      <c r="A260" s="29"/>
      <c r="B260" s="148"/>
      <c r="C260" s="162" t="s">
        <v>1160</v>
      </c>
      <c r="D260" s="162" t="s">
        <v>187</v>
      </c>
      <c r="E260" s="163" t="s">
        <v>1161</v>
      </c>
      <c r="F260" s="164" t="s">
        <v>1162</v>
      </c>
      <c r="G260" s="165" t="s">
        <v>158</v>
      </c>
      <c r="H260" s="166">
        <v>4</v>
      </c>
      <c r="I260" s="166"/>
      <c r="J260" s="167">
        <f t="shared" si="40"/>
        <v>0</v>
      </c>
      <c r="K260" s="168"/>
      <c r="L260" s="169"/>
      <c r="M260" s="170" t="s">
        <v>1</v>
      </c>
      <c r="N260" s="171" t="s">
        <v>40</v>
      </c>
      <c r="O260" s="58"/>
      <c r="P260" s="158">
        <f t="shared" si="41"/>
        <v>0</v>
      </c>
      <c r="Q260" s="158">
        <v>0</v>
      </c>
      <c r="R260" s="158">
        <f t="shared" si="42"/>
        <v>0</v>
      </c>
      <c r="S260" s="158">
        <v>0</v>
      </c>
      <c r="T260" s="159">
        <f t="shared" si="4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190</v>
      </c>
      <c r="AT260" s="160" t="s">
        <v>187</v>
      </c>
      <c r="AU260" s="160" t="s">
        <v>87</v>
      </c>
      <c r="AY260" s="14" t="s">
        <v>138</v>
      </c>
      <c r="BE260" s="161">
        <f t="shared" si="44"/>
        <v>0</v>
      </c>
      <c r="BF260" s="161">
        <f t="shared" si="45"/>
        <v>0</v>
      </c>
      <c r="BG260" s="161">
        <f t="shared" si="46"/>
        <v>0</v>
      </c>
      <c r="BH260" s="161">
        <f t="shared" si="47"/>
        <v>0</v>
      </c>
      <c r="BI260" s="161">
        <f t="shared" si="48"/>
        <v>0</v>
      </c>
      <c r="BJ260" s="14" t="s">
        <v>87</v>
      </c>
      <c r="BK260" s="161">
        <f t="shared" si="49"/>
        <v>0</v>
      </c>
      <c r="BL260" s="14" t="s">
        <v>175</v>
      </c>
      <c r="BM260" s="160" t="s">
        <v>1163</v>
      </c>
    </row>
    <row r="261" spans="1:65" s="2" customFormat="1" ht="16.5" customHeight="1">
      <c r="A261" s="29"/>
      <c r="B261" s="148"/>
      <c r="C261" s="149" t="s">
        <v>1164</v>
      </c>
      <c r="D261" s="149" t="s">
        <v>142</v>
      </c>
      <c r="E261" s="150" t="s">
        <v>1165</v>
      </c>
      <c r="F261" s="151" t="s">
        <v>1166</v>
      </c>
      <c r="G261" s="152" t="s">
        <v>158</v>
      </c>
      <c r="H261" s="153">
        <v>4</v>
      </c>
      <c r="I261" s="153"/>
      <c r="J261" s="154">
        <f t="shared" si="40"/>
        <v>0</v>
      </c>
      <c r="K261" s="155"/>
      <c r="L261" s="30"/>
      <c r="M261" s="156" t="s">
        <v>1</v>
      </c>
      <c r="N261" s="157" t="s">
        <v>40</v>
      </c>
      <c r="O261" s="58"/>
      <c r="P261" s="158">
        <f t="shared" si="41"/>
        <v>0</v>
      </c>
      <c r="Q261" s="158">
        <v>0</v>
      </c>
      <c r="R261" s="158">
        <f t="shared" si="42"/>
        <v>0</v>
      </c>
      <c r="S261" s="158">
        <v>0</v>
      </c>
      <c r="T261" s="159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0" t="s">
        <v>175</v>
      </c>
      <c r="AT261" s="160" t="s">
        <v>142</v>
      </c>
      <c r="AU261" s="160" t="s">
        <v>87</v>
      </c>
      <c r="AY261" s="14" t="s">
        <v>138</v>
      </c>
      <c r="BE261" s="161">
        <f t="shared" si="44"/>
        <v>0</v>
      </c>
      <c r="BF261" s="161">
        <f t="shared" si="45"/>
        <v>0</v>
      </c>
      <c r="BG261" s="161">
        <f t="shared" si="46"/>
        <v>0</v>
      </c>
      <c r="BH261" s="161">
        <f t="shared" si="47"/>
        <v>0</v>
      </c>
      <c r="BI261" s="161">
        <f t="shared" si="48"/>
        <v>0</v>
      </c>
      <c r="BJ261" s="14" t="s">
        <v>87</v>
      </c>
      <c r="BK261" s="161">
        <f t="shared" si="49"/>
        <v>0</v>
      </c>
      <c r="BL261" s="14" t="s">
        <v>175</v>
      </c>
      <c r="BM261" s="160" t="s">
        <v>1167</v>
      </c>
    </row>
    <row r="262" spans="1:65" s="2" customFormat="1" ht="24.15" customHeight="1">
      <c r="A262" s="29"/>
      <c r="B262" s="148"/>
      <c r="C262" s="162" t="s">
        <v>1168</v>
      </c>
      <c r="D262" s="162" t="s">
        <v>187</v>
      </c>
      <c r="E262" s="163" t="s">
        <v>1169</v>
      </c>
      <c r="F262" s="164" t="s">
        <v>1170</v>
      </c>
      <c r="G262" s="165" t="s">
        <v>158</v>
      </c>
      <c r="H262" s="166">
        <v>4</v>
      </c>
      <c r="I262" s="166"/>
      <c r="J262" s="167">
        <f t="shared" si="40"/>
        <v>0</v>
      </c>
      <c r="K262" s="168"/>
      <c r="L262" s="169"/>
      <c r="M262" s="170" t="s">
        <v>1</v>
      </c>
      <c r="N262" s="171" t="s">
        <v>40</v>
      </c>
      <c r="O262" s="58"/>
      <c r="P262" s="158">
        <f t="shared" si="41"/>
        <v>0</v>
      </c>
      <c r="Q262" s="158">
        <v>1.35E-2</v>
      </c>
      <c r="R262" s="158">
        <f t="shared" si="42"/>
        <v>5.3999999999999999E-2</v>
      </c>
      <c r="S262" s="158">
        <v>0</v>
      </c>
      <c r="T262" s="159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0" t="s">
        <v>190</v>
      </c>
      <c r="AT262" s="160" t="s">
        <v>187</v>
      </c>
      <c r="AU262" s="160" t="s">
        <v>87</v>
      </c>
      <c r="AY262" s="14" t="s">
        <v>138</v>
      </c>
      <c r="BE262" s="161">
        <f t="shared" si="44"/>
        <v>0</v>
      </c>
      <c r="BF262" s="161">
        <f t="shared" si="45"/>
        <v>0</v>
      </c>
      <c r="BG262" s="161">
        <f t="shared" si="46"/>
        <v>0</v>
      </c>
      <c r="BH262" s="161">
        <f t="shared" si="47"/>
        <v>0</v>
      </c>
      <c r="BI262" s="161">
        <f t="shared" si="48"/>
        <v>0</v>
      </c>
      <c r="BJ262" s="14" t="s">
        <v>87</v>
      </c>
      <c r="BK262" s="161">
        <f t="shared" si="49"/>
        <v>0</v>
      </c>
      <c r="BL262" s="14" t="s">
        <v>175</v>
      </c>
      <c r="BM262" s="160" t="s">
        <v>1171</v>
      </c>
    </row>
    <row r="263" spans="1:65" s="2" customFormat="1" ht="24.15" customHeight="1">
      <c r="A263" s="29"/>
      <c r="B263" s="148"/>
      <c r="C263" s="149" t="s">
        <v>1172</v>
      </c>
      <c r="D263" s="149" t="s">
        <v>142</v>
      </c>
      <c r="E263" s="150" t="s">
        <v>1173</v>
      </c>
      <c r="F263" s="151" t="s">
        <v>1174</v>
      </c>
      <c r="G263" s="152" t="s">
        <v>308</v>
      </c>
      <c r="H263" s="153">
        <v>9</v>
      </c>
      <c r="I263" s="153"/>
      <c r="J263" s="154">
        <f t="shared" si="40"/>
        <v>0</v>
      </c>
      <c r="K263" s="155"/>
      <c r="L263" s="30"/>
      <c r="M263" s="156" t="s">
        <v>1</v>
      </c>
      <c r="N263" s="157" t="s">
        <v>40</v>
      </c>
      <c r="O263" s="58"/>
      <c r="P263" s="158">
        <f t="shared" si="41"/>
        <v>0</v>
      </c>
      <c r="Q263" s="158">
        <v>0</v>
      </c>
      <c r="R263" s="158">
        <f t="shared" si="42"/>
        <v>0</v>
      </c>
      <c r="S263" s="158">
        <v>1.9460000000000002E-2</v>
      </c>
      <c r="T263" s="159">
        <f t="shared" si="43"/>
        <v>0.17514000000000002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0" t="s">
        <v>175</v>
      </c>
      <c r="AT263" s="160" t="s">
        <v>142</v>
      </c>
      <c r="AU263" s="160" t="s">
        <v>87</v>
      </c>
      <c r="AY263" s="14" t="s">
        <v>138</v>
      </c>
      <c r="BE263" s="161">
        <f t="shared" si="44"/>
        <v>0</v>
      </c>
      <c r="BF263" s="161">
        <f t="shared" si="45"/>
        <v>0</v>
      </c>
      <c r="BG263" s="161">
        <f t="shared" si="46"/>
        <v>0</v>
      </c>
      <c r="BH263" s="161">
        <f t="shared" si="47"/>
        <v>0</v>
      </c>
      <c r="BI263" s="161">
        <f t="shared" si="48"/>
        <v>0</v>
      </c>
      <c r="BJ263" s="14" t="s">
        <v>87</v>
      </c>
      <c r="BK263" s="161">
        <f t="shared" si="49"/>
        <v>0</v>
      </c>
      <c r="BL263" s="14" t="s">
        <v>175</v>
      </c>
      <c r="BM263" s="160" t="s">
        <v>1175</v>
      </c>
    </row>
    <row r="264" spans="1:65" s="2" customFormat="1" ht="24.15" customHeight="1">
      <c r="A264" s="29"/>
      <c r="B264" s="148"/>
      <c r="C264" s="149" t="s">
        <v>1095</v>
      </c>
      <c r="D264" s="149" t="s">
        <v>142</v>
      </c>
      <c r="E264" s="150" t="s">
        <v>1176</v>
      </c>
      <c r="F264" s="151" t="s">
        <v>1177</v>
      </c>
      <c r="G264" s="152" t="s">
        <v>308</v>
      </c>
      <c r="H264" s="153">
        <v>6</v>
      </c>
      <c r="I264" s="153"/>
      <c r="J264" s="154">
        <f t="shared" si="40"/>
        <v>0</v>
      </c>
      <c r="K264" s="155"/>
      <c r="L264" s="30"/>
      <c r="M264" s="156" t="s">
        <v>1</v>
      </c>
      <c r="N264" s="157" t="s">
        <v>40</v>
      </c>
      <c r="O264" s="58"/>
      <c r="P264" s="158">
        <f t="shared" si="41"/>
        <v>0</v>
      </c>
      <c r="Q264" s="158">
        <v>0</v>
      </c>
      <c r="R264" s="158">
        <f t="shared" si="42"/>
        <v>0</v>
      </c>
      <c r="S264" s="158">
        <v>0</v>
      </c>
      <c r="T264" s="159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0" t="s">
        <v>175</v>
      </c>
      <c r="AT264" s="160" t="s">
        <v>142</v>
      </c>
      <c r="AU264" s="160" t="s">
        <v>87</v>
      </c>
      <c r="AY264" s="14" t="s">
        <v>138</v>
      </c>
      <c r="BE264" s="161">
        <f t="shared" si="44"/>
        <v>0</v>
      </c>
      <c r="BF264" s="161">
        <f t="shared" si="45"/>
        <v>0</v>
      </c>
      <c r="BG264" s="161">
        <f t="shared" si="46"/>
        <v>0</v>
      </c>
      <c r="BH264" s="161">
        <f t="shared" si="47"/>
        <v>0</v>
      </c>
      <c r="BI264" s="161">
        <f t="shared" si="48"/>
        <v>0</v>
      </c>
      <c r="BJ264" s="14" t="s">
        <v>87</v>
      </c>
      <c r="BK264" s="161">
        <f t="shared" si="49"/>
        <v>0</v>
      </c>
      <c r="BL264" s="14" t="s">
        <v>175</v>
      </c>
      <c r="BM264" s="160" t="s">
        <v>632</v>
      </c>
    </row>
    <row r="265" spans="1:65" s="2" customFormat="1" ht="21.75" customHeight="1">
      <c r="A265" s="29"/>
      <c r="B265" s="148"/>
      <c r="C265" s="162" t="s">
        <v>1178</v>
      </c>
      <c r="D265" s="162" t="s">
        <v>187</v>
      </c>
      <c r="E265" s="163" t="s">
        <v>1179</v>
      </c>
      <c r="F265" s="164" t="s">
        <v>1180</v>
      </c>
      <c r="G265" s="165" t="s">
        <v>158</v>
      </c>
      <c r="H265" s="166">
        <v>6</v>
      </c>
      <c r="I265" s="166"/>
      <c r="J265" s="167">
        <f t="shared" si="40"/>
        <v>0</v>
      </c>
      <c r="K265" s="168"/>
      <c r="L265" s="169"/>
      <c r="M265" s="170" t="s">
        <v>1</v>
      </c>
      <c r="N265" s="171" t="s">
        <v>40</v>
      </c>
      <c r="O265" s="58"/>
      <c r="P265" s="158">
        <f t="shared" si="41"/>
        <v>0</v>
      </c>
      <c r="Q265" s="158">
        <v>1.8100000000000002E-2</v>
      </c>
      <c r="R265" s="158">
        <f t="shared" si="42"/>
        <v>0.1086</v>
      </c>
      <c r="S265" s="158">
        <v>0</v>
      </c>
      <c r="T265" s="159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0" t="s">
        <v>1080</v>
      </c>
      <c r="AT265" s="160" t="s">
        <v>187</v>
      </c>
      <c r="AU265" s="160" t="s">
        <v>87</v>
      </c>
      <c r="AY265" s="14" t="s">
        <v>138</v>
      </c>
      <c r="BE265" s="161">
        <f t="shared" si="44"/>
        <v>0</v>
      </c>
      <c r="BF265" s="161">
        <f t="shared" si="45"/>
        <v>0</v>
      </c>
      <c r="BG265" s="161">
        <f t="shared" si="46"/>
        <v>0</v>
      </c>
      <c r="BH265" s="161">
        <f t="shared" si="47"/>
        <v>0</v>
      </c>
      <c r="BI265" s="161">
        <f t="shared" si="48"/>
        <v>0</v>
      </c>
      <c r="BJ265" s="14" t="s">
        <v>87</v>
      </c>
      <c r="BK265" s="161">
        <f t="shared" si="49"/>
        <v>0</v>
      </c>
      <c r="BL265" s="14" t="s">
        <v>1080</v>
      </c>
      <c r="BM265" s="160" t="s">
        <v>1181</v>
      </c>
    </row>
    <row r="266" spans="1:65" s="2" customFormat="1" ht="24.15" customHeight="1">
      <c r="A266" s="29"/>
      <c r="B266" s="148"/>
      <c r="C266" s="149" t="s">
        <v>1182</v>
      </c>
      <c r="D266" s="149" t="s">
        <v>142</v>
      </c>
      <c r="E266" s="150" t="s">
        <v>1183</v>
      </c>
      <c r="F266" s="151" t="s">
        <v>1184</v>
      </c>
      <c r="G266" s="152" t="s">
        <v>308</v>
      </c>
      <c r="H266" s="153">
        <v>1</v>
      </c>
      <c r="I266" s="153"/>
      <c r="J266" s="154">
        <f t="shared" si="40"/>
        <v>0</v>
      </c>
      <c r="K266" s="155"/>
      <c r="L266" s="30"/>
      <c r="M266" s="156" t="s">
        <v>1</v>
      </c>
      <c r="N266" s="157" t="s">
        <v>40</v>
      </c>
      <c r="O266" s="58"/>
      <c r="P266" s="158">
        <f t="shared" si="41"/>
        <v>0</v>
      </c>
      <c r="Q266" s="158">
        <v>0</v>
      </c>
      <c r="R266" s="158">
        <f t="shared" si="42"/>
        <v>0</v>
      </c>
      <c r="S266" s="158">
        <v>8.7999999999999995E-2</v>
      </c>
      <c r="T266" s="159">
        <f t="shared" si="43"/>
        <v>8.7999999999999995E-2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0" t="s">
        <v>175</v>
      </c>
      <c r="AT266" s="160" t="s">
        <v>142</v>
      </c>
      <c r="AU266" s="160" t="s">
        <v>87</v>
      </c>
      <c r="AY266" s="14" t="s">
        <v>138</v>
      </c>
      <c r="BE266" s="161">
        <f t="shared" si="44"/>
        <v>0</v>
      </c>
      <c r="BF266" s="161">
        <f t="shared" si="45"/>
        <v>0</v>
      </c>
      <c r="BG266" s="161">
        <f t="shared" si="46"/>
        <v>0</v>
      </c>
      <c r="BH266" s="161">
        <f t="shared" si="47"/>
        <v>0</v>
      </c>
      <c r="BI266" s="161">
        <f t="shared" si="48"/>
        <v>0</v>
      </c>
      <c r="BJ266" s="14" t="s">
        <v>87</v>
      </c>
      <c r="BK266" s="161">
        <f t="shared" si="49"/>
        <v>0</v>
      </c>
      <c r="BL266" s="14" t="s">
        <v>175</v>
      </c>
      <c r="BM266" s="160" t="s">
        <v>1185</v>
      </c>
    </row>
    <row r="267" spans="1:65" s="2" customFormat="1" ht="24.15" customHeight="1">
      <c r="A267" s="29"/>
      <c r="B267" s="148"/>
      <c r="C267" s="149" t="s">
        <v>558</v>
      </c>
      <c r="D267" s="149" t="s">
        <v>142</v>
      </c>
      <c r="E267" s="150" t="s">
        <v>1186</v>
      </c>
      <c r="F267" s="151" t="s">
        <v>1187</v>
      </c>
      <c r="G267" s="152" t="s">
        <v>308</v>
      </c>
      <c r="H267" s="153">
        <v>2</v>
      </c>
      <c r="I267" s="153"/>
      <c r="J267" s="154">
        <f t="shared" si="40"/>
        <v>0</v>
      </c>
      <c r="K267" s="155"/>
      <c r="L267" s="30"/>
      <c r="M267" s="156" t="s">
        <v>1</v>
      </c>
      <c r="N267" s="157" t="s">
        <v>40</v>
      </c>
      <c r="O267" s="58"/>
      <c r="P267" s="158">
        <f t="shared" si="41"/>
        <v>0</v>
      </c>
      <c r="Q267" s="158">
        <v>4.4200000000000001E-4</v>
      </c>
      <c r="R267" s="158">
        <f t="shared" si="42"/>
        <v>8.8400000000000002E-4</v>
      </c>
      <c r="S267" s="158">
        <v>0</v>
      </c>
      <c r="T267" s="159">
        <f t="shared" si="4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0" t="s">
        <v>175</v>
      </c>
      <c r="AT267" s="160" t="s">
        <v>142</v>
      </c>
      <c r="AU267" s="160" t="s">
        <v>87</v>
      </c>
      <c r="AY267" s="14" t="s">
        <v>138</v>
      </c>
      <c r="BE267" s="161">
        <f t="shared" si="44"/>
        <v>0</v>
      </c>
      <c r="BF267" s="161">
        <f t="shared" si="45"/>
        <v>0</v>
      </c>
      <c r="BG267" s="161">
        <f t="shared" si="46"/>
        <v>0</v>
      </c>
      <c r="BH267" s="161">
        <f t="shared" si="47"/>
        <v>0</v>
      </c>
      <c r="BI267" s="161">
        <f t="shared" si="48"/>
        <v>0</v>
      </c>
      <c r="BJ267" s="14" t="s">
        <v>87</v>
      </c>
      <c r="BK267" s="161">
        <f t="shared" si="49"/>
        <v>0</v>
      </c>
      <c r="BL267" s="14" t="s">
        <v>175</v>
      </c>
      <c r="BM267" s="160" t="s">
        <v>646</v>
      </c>
    </row>
    <row r="268" spans="1:65" s="2" customFormat="1" ht="24.15" customHeight="1">
      <c r="A268" s="29"/>
      <c r="B268" s="148"/>
      <c r="C268" s="162" t="s">
        <v>1188</v>
      </c>
      <c r="D268" s="162" t="s">
        <v>187</v>
      </c>
      <c r="E268" s="163" t="s">
        <v>1189</v>
      </c>
      <c r="F268" s="164" t="s">
        <v>1190</v>
      </c>
      <c r="G268" s="165" t="s">
        <v>158</v>
      </c>
      <c r="H268" s="166">
        <v>2</v>
      </c>
      <c r="I268" s="166"/>
      <c r="J268" s="167">
        <f t="shared" si="40"/>
        <v>0</v>
      </c>
      <c r="K268" s="168"/>
      <c r="L268" s="169"/>
      <c r="M268" s="170" t="s">
        <v>1</v>
      </c>
      <c r="N268" s="171" t="s">
        <v>40</v>
      </c>
      <c r="O268" s="58"/>
      <c r="P268" s="158">
        <f t="shared" si="41"/>
        <v>0</v>
      </c>
      <c r="Q268" s="158">
        <v>1.2E-2</v>
      </c>
      <c r="R268" s="158">
        <f t="shared" si="42"/>
        <v>2.4E-2</v>
      </c>
      <c r="S268" s="158">
        <v>0</v>
      </c>
      <c r="T268" s="159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0" t="s">
        <v>1080</v>
      </c>
      <c r="AT268" s="160" t="s">
        <v>187</v>
      </c>
      <c r="AU268" s="160" t="s">
        <v>87</v>
      </c>
      <c r="AY268" s="14" t="s">
        <v>138</v>
      </c>
      <c r="BE268" s="161">
        <f t="shared" si="44"/>
        <v>0</v>
      </c>
      <c r="BF268" s="161">
        <f t="shared" si="45"/>
        <v>0</v>
      </c>
      <c r="BG268" s="161">
        <f t="shared" si="46"/>
        <v>0</v>
      </c>
      <c r="BH268" s="161">
        <f t="shared" si="47"/>
        <v>0</v>
      </c>
      <c r="BI268" s="161">
        <f t="shared" si="48"/>
        <v>0</v>
      </c>
      <c r="BJ268" s="14" t="s">
        <v>87</v>
      </c>
      <c r="BK268" s="161">
        <f t="shared" si="49"/>
        <v>0</v>
      </c>
      <c r="BL268" s="14" t="s">
        <v>1080</v>
      </c>
      <c r="BM268" s="160" t="s">
        <v>1191</v>
      </c>
    </row>
    <row r="269" spans="1:65" s="2" customFormat="1" ht="24.15" customHeight="1">
      <c r="A269" s="29"/>
      <c r="B269" s="148"/>
      <c r="C269" s="149" t="s">
        <v>1192</v>
      </c>
      <c r="D269" s="149" t="s">
        <v>142</v>
      </c>
      <c r="E269" s="150" t="s">
        <v>1193</v>
      </c>
      <c r="F269" s="151" t="s">
        <v>1194</v>
      </c>
      <c r="G269" s="152" t="s">
        <v>158</v>
      </c>
      <c r="H269" s="153">
        <v>2</v>
      </c>
      <c r="I269" s="153"/>
      <c r="J269" s="154">
        <f t="shared" si="40"/>
        <v>0</v>
      </c>
      <c r="K269" s="155"/>
      <c r="L269" s="30"/>
      <c r="M269" s="156" t="s">
        <v>1</v>
      </c>
      <c r="N269" s="157" t="s">
        <v>40</v>
      </c>
      <c r="O269" s="58"/>
      <c r="P269" s="158">
        <f t="shared" si="41"/>
        <v>0</v>
      </c>
      <c r="Q269" s="158">
        <v>7.7999999999999999E-4</v>
      </c>
      <c r="R269" s="158">
        <f t="shared" si="42"/>
        <v>1.56E-3</v>
      </c>
      <c r="S269" s="158">
        <v>0</v>
      </c>
      <c r="T269" s="159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0" t="s">
        <v>175</v>
      </c>
      <c r="AT269" s="160" t="s">
        <v>142</v>
      </c>
      <c r="AU269" s="160" t="s">
        <v>87</v>
      </c>
      <c r="AY269" s="14" t="s">
        <v>138</v>
      </c>
      <c r="BE269" s="161">
        <f t="shared" si="44"/>
        <v>0</v>
      </c>
      <c r="BF269" s="161">
        <f t="shared" si="45"/>
        <v>0</v>
      </c>
      <c r="BG269" s="161">
        <f t="shared" si="46"/>
        <v>0</v>
      </c>
      <c r="BH269" s="161">
        <f t="shared" si="47"/>
        <v>0</v>
      </c>
      <c r="BI269" s="161">
        <f t="shared" si="48"/>
        <v>0</v>
      </c>
      <c r="BJ269" s="14" t="s">
        <v>87</v>
      </c>
      <c r="BK269" s="161">
        <f t="shared" si="49"/>
        <v>0</v>
      </c>
      <c r="BL269" s="14" t="s">
        <v>175</v>
      </c>
      <c r="BM269" s="160" t="s">
        <v>1195</v>
      </c>
    </row>
    <row r="270" spans="1:65" s="2" customFormat="1" ht="24.15" customHeight="1">
      <c r="A270" s="29"/>
      <c r="B270" s="148"/>
      <c r="C270" s="162" t="s">
        <v>1196</v>
      </c>
      <c r="D270" s="162" t="s">
        <v>187</v>
      </c>
      <c r="E270" s="163" t="s">
        <v>1197</v>
      </c>
      <c r="F270" s="164" t="s">
        <v>1198</v>
      </c>
      <c r="G270" s="165" t="s">
        <v>158</v>
      </c>
      <c r="H270" s="166">
        <v>2</v>
      </c>
      <c r="I270" s="166"/>
      <c r="J270" s="167">
        <f t="shared" si="40"/>
        <v>0</v>
      </c>
      <c r="K270" s="168"/>
      <c r="L270" s="169"/>
      <c r="M270" s="170" t="s">
        <v>1</v>
      </c>
      <c r="N270" s="171" t="s">
        <v>40</v>
      </c>
      <c r="O270" s="58"/>
      <c r="P270" s="158">
        <f t="shared" si="41"/>
        <v>0</v>
      </c>
      <c r="Q270" s="158">
        <v>3.4009999999999999E-2</v>
      </c>
      <c r="R270" s="158">
        <f t="shared" si="42"/>
        <v>6.8019999999999997E-2</v>
      </c>
      <c r="S270" s="158">
        <v>0</v>
      </c>
      <c r="T270" s="159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0" t="s">
        <v>190</v>
      </c>
      <c r="AT270" s="160" t="s">
        <v>187</v>
      </c>
      <c r="AU270" s="160" t="s">
        <v>87</v>
      </c>
      <c r="AY270" s="14" t="s">
        <v>138</v>
      </c>
      <c r="BE270" s="161">
        <f t="shared" si="44"/>
        <v>0</v>
      </c>
      <c r="BF270" s="161">
        <f t="shared" si="45"/>
        <v>0</v>
      </c>
      <c r="BG270" s="161">
        <f t="shared" si="46"/>
        <v>0</v>
      </c>
      <c r="BH270" s="161">
        <f t="shared" si="47"/>
        <v>0</v>
      </c>
      <c r="BI270" s="161">
        <f t="shared" si="48"/>
        <v>0</v>
      </c>
      <c r="BJ270" s="14" t="s">
        <v>87</v>
      </c>
      <c r="BK270" s="161">
        <f t="shared" si="49"/>
        <v>0</v>
      </c>
      <c r="BL270" s="14" t="s">
        <v>175</v>
      </c>
      <c r="BM270" s="160" t="s">
        <v>1199</v>
      </c>
    </row>
    <row r="271" spans="1:65" s="2" customFormat="1" ht="16.5" customHeight="1">
      <c r="A271" s="29"/>
      <c r="B271" s="148"/>
      <c r="C271" s="149" t="s">
        <v>1200</v>
      </c>
      <c r="D271" s="149" t="s">
        <v>142</v>
      </c>
      <c r="E271" s="150" t="s">
        <v>1201</v>
      </c>
      <c r="F271" s="151" t="s">
        <v>1202</v>
      </c>
      <c r="G271" s="152" t="s">
        <v>158</v>
      </c>
      <c r="H271" s="153">
        <v>4</v>
      </c>
      <c r="I271" s="153"/>
      <c r="J271" s="154">
        <f t="shared" si="40"/>
        <v>0</v>
      </c>
      <c r="K271" s="155"/>
      <c r="L271" s="30"/>
      <c r="M271" s="156" t="s">
        <v>1</v>
      </c>
      <c r="N271" s="157" t="s">
        <v>40</v>
      </c>
      <c r="O271" s="58"/>
      <c r="P271" s="158">
        <f t="shared" si="41"/>
        <v>0</v>
      </c>
      <c r="Q271" s="158">
        <v>0</v>
      </c>
      <c r="R271" s="158">
        <f t="shared" si="42"/>
        <v>0</v>
      </c>
      <c r="S271" s="158">
        <v>0</v>
      </c>
      <c r="T271" s="159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0" t="s">
        <v>175</v>
      </c>
      <c r="AT271" s="160" t="s">
        <v>142</v>
      </c>
      <c r="AU271" s="160" t="s">
        <v>87</v>
      </c>
      <c r="AY271" s="14" t="s">
        <v>138</v>
      </c>
      <c r="BE271" s="161">
        <f t="shared" si="44"/>
        <v>0</v>
      </c>
      <c r="BF271" s="161">
        <f t="shared" si="45"/>
        <v>0</v>
      </c>
      <c r="BG271" s="161">
        <f t="shared" si="46"/>
        <v>0</v>
      </c>
      <c r="BH271" s="161">
        <f t="shared" si="47"/>
        <v>0</v>
      </c>
      <c r="BI271" s="161">
        <f t="shared" si="48"/>
        <v>0</v>
      </c>
      <c r="BJ271" s="14" t="s">
        <v>87</v>
      </c>
      <c r="BK271" s="161">
        <f t="shared" si="49"/>
        <v>0</v>
      </c>
      <c r="BL271" s="14" t="s">
        <v>175</v>
      </c>
      <c r="BM271" s="160" t="s">
        <v>1203</v>
      </c>
    </row>
    <row r="272" spans="1:65" s="2" customFormat="1" ht="16.5" customHeight="1">
      <c r="A272" s="29"/>
      <c r="B272" s="148"/>
      <c r="C272" s="162" t="s">
        <v>1204</v>
      </c>
      <c r="D272" s="162" t="s">
        <v>187</v>
      </c>
      <c r="E272" s="163" t="s">
        <v>1205</v>
      </c>
      <c r="F272" s="164" t="s">
        <v>1206</v>
      </c>
      <c r="G272" s="165" t="s">
        <v>158</v>
      </c>
      <c r="H272" s="166">
        <v>4</v>
      </c>
      <c r="I272" s="166"/>
      <c r="J272" s="167">
        <f t="shared" si="40"/>
        <v>0</v>
      </c>
      <c r="K272" s="168"/>
      <c r="L272" s="169"/>
      <c r="M272" s="170" t="s">
        <v>1</v>
      </c>
      <c r="N272" s="171" t="s">
        <v>40</v>
      </c>
      <c r="O272" s="58"/>
      <c r="P272" s="158">
        <f t="shared" si="41"/>
        <v>0</v>
      </c>
      <c r="Q272" s="158">
        <v>2E-3</v>
      </c>
      <c r="R272" s="158">
        <f t="shared" si="42"/>
        <v>8.0000000000000002E-3</v>
      </c>
      <c r="S272" s="158">
        <v>0</v>
      </c>
      <c r="T272" s="159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0" t="s">
        <v>190</v>
      </c>
      <c r="AT272" s="160" t="s">
        <v>187</v>
      </c>
      <c r="AU272" s="160" t="s">
        <v>87</v>
      </c>
      <c r="AY272" s="14" t="s">
        <v>138</v>
      </c>
      <c r="BE272" s="161">
        <f t="shared" si="44"/>
        <v>0</v>
      </c>
      <c r="BF272" s="161">
        <f t="shared" si="45"/>
        <v>0</v>
      </c>
      <c r="BG272" s="161">
        <f t="shared" si="46"/>
        <v>0</v>
      </c>
      <c r="BH272" s="161">
        <f t="shared" si="47"/>
        <v>0</v>
      </c>
      <c r="BI272" s="161">
        <f t="shared" si="48"/>
        <v>0</v>
      </c>
      <c r="BJ272" s="14" t="s">
        <v>87</v>
      </c>
      <c r="BK272" s="161">
        <f t="shared" si="49"/>
        <v>0</v>
      </c>
      <c r="BL272" s="14" t="s">
        <v>175</v>
      </c>
      <c r="BM272" s="160" t="s">
        <v>1207</v>
      </c>
    </row>
    <row r="273" spans="1:65" s="2" customFormat="1" ht="33" customHeight="1">
      <c r="A273" s="29"/>
      <c r="B273" s="148"/>
      <c r="C273" s="149" t="s">
        <v>1208</v>
      </c>
      <c r="D273" s="149" t="s">
        <v>142</v>
      </c>
      <c r="E273" s="150" t="s">
        <v>1209</v>
      </c>
      <c r="F273" s="151" t="s">
        <v>1210</v>
      </c>
      <c r="G273" s="152" t="s">
        <v>308</v>
      </c>
      <c r="H273" s="153">
        <v>1</v>
      </c>
      <c r="I273" s="153"/>
      <c r="J273" s="154">
        <f t="shared" si="40"/>
        <v>0</v>
      </c>
      <c r="K273" s="155"/>
      <c r="L273" s="30"/>
      <c r="M273" s="156" t="s">
        <v>1</v>
      </c>
      <c r="N273" s="157" t="s">
        <v>40</v>
      </c>
      <c r="O273" s="58"/>
      <c r="P273" s="158">
        <f t="shared" si="41"/>
        <v>0</v>
      </c>
      <c r="Q273" s="158">
        <v>0</v>
      </c>
      <c r="R273" s="158">
        <f t="shared" si="42"/>
        <v>0</v>
      </c>
      <c r="S273" s="158">
        <v>9.1999999999999998E-3</v>
      </c>
      <c r="T273" s="159">
        <f t="shared" si="43"/>
        <v>9.1999999999999998E-3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0" t="s">
        <v>175</v>
      </c>
      <c r="AT273" s="160" t="s">
        <v>142</v>
      </c>
      <c r="AU273" s="160" t="s">
        <v>87</v>
      </c>
      <c r="AY273" s="14" t="s">
        <v>138</v>
      </c>
      <c r="BE273" s="161">
        <f t="shared" si="44"/>
        <v>0</v>
      </c>
      <c r="BF273" s="161">
        <f t="shared" si="45"/>
        <v>0</v>
      </c>
      <c r="BG273" s="161">
        <f t="shared" si="46"/>
        <v>0</v>
      </c>
      <c r="BH273" s="161">
        <f t="shared" si="47"/>
        <v>0</v>
      </c>
      <c r="BI273" s="161">
        <f t="shared" si="48"/>
        <v>0</v>
      </c>
      <c r="BJ273" s="14" t="s">
        <v>87</v>
      </c>
      <c r="BK273" s="161">
        <f t="shared" si="49"/>
        <v>0</v>
      </c>
      <c r="BL273" s="14" t="s">
        <v>175</v>
      </c>
      <c r="BM273" s="160" t="s">
        <v>1211</v>
      </c>
    </row>
    <row r="274" spans="1:65" s="2" customFormat="1" ht="37.799999999999997" customHeight="1">
      <c r="A274" s="29"/>
      <c r="B274" s="148"/>
      <c r="C274" s="149" t="s">
        <v>455</v>
      </c>
      <c r="D274" s="149" t="s">
        <v>142</v>
      </c>
      <c r="E274" s="150" t="s">
        <v>1212</v>
      </c>
      <c r="F274" s="151" t="s">
        <v>1213</v>
      </c>
      <c r="G274" s="152" t="s">
        <v>308</v>
      </c>
      <c r="H274" s="153">
        <v>1</v>
      </c>
      <c r="I274" s="153"/>
      <c r="J274" s="154">
        <f t="shared" si="40"/>
        <v>0</v>
      </c>
      <c r="K274" s="155"/>
      <c r="L274" s="30"/>
      <c r="M274" s="156" t="s">
        <v>1</v>
      </c>
      <c r="N274" s="157" t="s">
        <v>40</v>
      </c>
      <c r="O274" s="58"/>
      <c r="P274" s="158">
        <f t="shared" si="41"/>
        <v>0</v>
      </c>
      <c r="Q274" s="158">
        <v>0</v>
      </c>
      <c r="R274" s="158">
        <f t="shared" si="42"/>
        <v>0</v>
      </c>
      <c r="S274" s="158">
        <v>1.8800000000000001E-2</v>
      </c>
      <c r="T274" s="159">
        <f t="shared" si="43"/>
        <v>1.8800000000000001E-2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0" t="s">
        <v>175</v>
      </c>
      <c r="AT274" s="160" t="s">
        <v>142</v>
      </c>
      <c r="AU274" s="160" t="s">
        <v>87</v>
      </c>
      <c r="AY274" s="14" t="s">
        <v>138</v>
      </c>
      <c r="BE274" s="161">
        <f t="shared" si="44"/>
        <v>0</v>
      </c>
      <c r="BF274" s="161">
        <f t="shared" si="45"/>
        <v>0</v>
      </c>
      <c r="BG274" s="161">
        <f t="shared" si="46"/>
        <v>0</v>
      </c>
      <c r="BH274" s="161">
        <f t="shared" si="47"/>
        <v>0</v>
      </c>
      <c r="BI274" s="161">
        <f t="shared" si="48"/>
        <v>0</v>
      </c>
      <c r="BJ274" s="14" t="s">
        <v>87</v>
      </c>
      <c r="BK274" s="161">
        <f t="shared" si="49"/>
        <v>0</v>
      </c>
      <c r="BL274" s="14" t="s">
        <v>175</v>
      </c>
      <c r="BM274" s="160" t="s">
        <v>1214</v>
      </c>
    </row>
    <row r="275" spans="1:65" s="2" customFormat="1" ht="24.15" customHeight="1">
      <c r="A275" s="29"/>
      <c r="B275" s="148"/>
      <c r="C275" s="149" t="s">
        <v>706</v>
      </c>
      <c r="D275" s="149" t="s">
        <v>142</v>
      </c>
      <c r="E275" s="150" t="s">
        <v>1215</v>
      </c>
      <c r="F275" s="151" t="s">
        <v>1216</v>
      </c>
      <c r="G275" s="152" t="s">
        <v>308</v>
      </c>
      <c r="H275" s="153">
        <v>1</v>
      </c>
      <c r="I275" s="153"/>
      <c r="J275" s="154">
        <f t="shared" si="40"/>
        <v>0</v>
      </c>
      <c r="K275" s="155"/>
      <c r="L275" s="30"/>
      <c r="M275" s="156" t="s">
        <v>1</v>
      </c>
      <c r="N275" s="157" t="s">
        <v>40</v>
      </c>
      <c r="O275" s="58"/>
      <c r="P275" s="158">
        <f t="shared" si="41"/>
        <v>0</v>
      </c>
      <c r="Q275" s="158">
        <v>7.2000000000000005E-4</v>
      </c>
      <c r="R275" s="158">
        <f t="shared" si="42"/>
        <v>7.2000000000000005E-4</v>
      </c>
      <c r="S275" s="158">
        <v>0</v>
      </c>
      <c r="T275" s="159">
        <f t="shared" si="4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0" t="s">
        <v>175</v>
      </c>
      <c r="AT275" s="160" t="s">
        <v>142</v>
      </c>
      <c r="AU275" s="160" t="s">
        <v>87</v>
      </c>
      <c r="AY275" s="14" t="s">
        <v>138</v>
      </c>
      <c r="BE275" s="161">
        <f t="shared" si="44"/>
        <v>0</v>
      </c>
      <c r="BF275" s="161">
        <f t="shared" si="45"/>
        <v>0</v>
      </c>
      <c r="BG275" s="161">
        <f t="shared" si="46"/>
        <v>0</v>
      </c>
      <c r="BH275" s="161">
        <f t="shared" si="47"/>
        <v>0</v>
      </c>
      <c r="BI275" s="161">
        <f t="shared" si="48"/>
        <v>0</v>
      </c>
      <c r="BJ275" s="14" t="s">
        <v>87</v>
      </c>
      <c r="BK275" s="161">
        <f t="shared" si="49"/>
        <v>0</v>
      </c>
      <c r="BL275" s="14" t="s">
        <v>175</v>
      </c>
      <c r="BM275" s="160" t="s">
        <v>1217</v>
      </c>
    </row>
    <row r="276" spans="1:65" s="2" customFormat="1" ht="24.15" customHeight="1">
      <c r="A276" s="29"/>
      <c r="B276" s="148"/>
      <c r="C276" s="162" t="s">
        <v>709</v>
      </c>
      <c r="D276" s="162" t="s">
        <v>187</v>
      </c>
      <c r="E276" s="163" t="s">
        <v>1218</v>
      </c>
      <c r="F276" s="164" t="s">
        <v>1219</v>
      </c>
      <c r="G276" s="165" t="s">
        <v>158</v>
      </c>
      <c r="H276" s="166">
        <v>1</v>
      </c>
      <c r="I276" s="166"/>
      <c r="J276" s="167">
        <f t="shared" si="40"/>
        <v>0</v>
      </c>
      <c r="K276" s="168"/>
      <c r="L276" s="169"/>
      <c r="M276" s="170" t="s">
        <v>1</v>
      </c>
      <c r="N276" s="171" t="s">
        <v>40</v>
      </c>
      <c r="O276" s="58"/>
      <c r="P276" s="158">
        <f t="shared" si="41"/>
        <v>0</v>
      </c>
      <c r="Q276" s="158">
        <v>1.6199999999999999E-2</v>
      </c>
      <c r="R276" s="158">
        <f t="shared" si="42"/>
        <v>1.6199999999999999E-2</v>
      </c>
      <c r="S276" s="158">
        <v>0</v>
      </c>
      <c r="T276" s="159">
        <f t="shared" si="4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0" t="s">
        <v>190</v>
      </c>
      <c r="AT276" s="160" t="s">
        <v>187</v>
      </c>
      <c r="AU276" s="160" t="s">
        <v>87</v>
      </c>
      <c r="AY276" s="14" t="s">
        <v>138</v>
      </c>
      <c r="BE276" s="161">
        <f t="shared" si="44"/>
        <v>0</v>
      </c>
      <c r="BF276" s="161">
        <f t="shared" si="45"/>
        <v>0</v>
      </c>
      <c r="BG276" s="161">
        <f t="shared" si="46"/>
        <v>0</v>
      </c>
      <c r="BH276" s="161">
        <f t="shared" si="47"/>
        <v>0</v>
      </c>
      <c r="BI276" s="161">
        <f t="shared" si="48"/>
        <v>0</v>
      </c>
      <c r="BJ276" s="14" t="s">
        <v>87</v>
      </c>
      <c r="BK276" s="161">
        <f t="shared" si="49"/>
        <v>0</v>
      </c>
      <c r="BL276" s="14" t="s">
        <v>175</v>
      </c>
      <c r="BM276" s="160" t="s">
        <v>1220</v>
      </c>
    </row>
    <row r="277" spans="1:65" s="2" customFormat="1" ht="24.15" customHeight="1">
      <c r="A277" s="29"/>
      <c r="B277" s="148"/>
      <c r="C277" s="149" t="s">
        <v>1221</v>
      </c>
      <c r="D277" s="149" t="s">
        <v>142</v>
      </c>
      <c r="E277" s="150" t="s">
        <v>1222</v>
      </c>
      <c r="F277" s="151" t="s">
        <v>1223</v>
      </c>
      <c r="G277" s="152" t="s">
        <v>308</v>
      </c>
      <c r="H277" s="153">
        <v>1</v>
      </c>
      <c r="I277" s="153"/>
      <c r="J277" s="154">
        <f t="shared" si="40"/>
        <v>0</v>
      </c>
      <c r="K277" s="155"/>
      <c r="L277" s="30"/>
      <c r="M277" s="156" t="s">
        <v>1</v>
      </c>
      <c r="N277" s="157" t="s">
        <v>40</v>
      </c>
      <c r="O277" s="58"/>
      <c r="P277" s="158">
        <f t="shared" si="41"/>
        <v>0</v>
      </c>
      <c r="Q277" s="158">
        <v>0</v>
      </c>
      <c r="R277" s="158">
        <f t="shared" si="42"/>
        <v>0</v>
      </c>
      <c r="S277" s="158">
        <v>0.155</v>
      </c>
      <c r="T277" s="159">
        <f t="shared" si="43"/>
        <v>0.155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0" t="s">
        <v>175</v>
      </c>
      <c r="AT277" s="160" t="s">
        <v>142</v>
      </c>
      <c r="AU277" s="160" t="s">
        <v>87</v>
      </c>
      <c r="AY277" s="14" t="s">
        <v>138</v>
      </c>
      <c r="BE277" s="161">
        <f t="shared" si="44"/>
        <v>0</v>
      </c>
      <c r="BF277" s="161">
        <f t="shared" si="45"/>
        <v>0</v>
      </c>
      <c r="BG277" s="161">
        <f t="shared" si="46"/>
        <v>0</v>
      </c>
      <c r="BH277" s="161">
        <f t="shared" si="47"/>
        <v>0</v>
      </c>
      <c r="BI277" s="161">
        <f t="shared" si="48"/>
        <v>0</v>
      </c>
      <c r="BJ277" s="14" t="s">
        <v>87</v>
      </c>
      <c r="BK277" s="161">
        <f t="shared" si="49"/>
        <v>0</v>
      </c>
      <c r="BL277" s="14" t="s">
        <v>175</v>
      </c>
      <c r="BM277" s="160" t="s">
        <v>1224</v>
      </c>
    </row>
    <row r="278" spans="1:65" s="2" customFormat="1" ht="33" customHeight="1">
      <c r="A278" s="29"/>
      <c r="B278" s="148"/>
      <c r="C278" s="149" t="s">
        <v>1225</v>
      </c>
      <c r="D278" s="149" t="s">
        <v>142</v>
      </c>
      <c r="E278" s="150" t="s">
        <v>1226</v>
      </c>
      <c r="F278" s="151" t="s">
        <v>1227</v>
      </c>
      <c r="G278" s="152" t="s">
        <v>162</v>
      </c>
      <c r="H278" s="153">
        <v>0.38</v>
      </c>
      <c r="I278" s="153"/>
      <c r="J278" s="154">
        <f t="shared" si="40"/>
        <v>0</v>
      </c>
      <c r="K278" s="155"/>
      <c r="L278" s="30"/>
      <c r="M278" s="156" t="s">
        <v>1</v>
      </c>
      <c r="N278" s="157" t="s">
        <v>40</v>
      </c>
      <c r="O278" s="58"/>
      <c r="P278" s="158">
        <f t="shared" si="41"/>
        <v>0</v>
      </c>
      <c r="Q278" s="158">
        <v>0</v>
      </c>
      <c r="R278" s="158">
        <f t="shared" si="42"/>
        <v>0</v>
      </c>
      <c r="S278" s="158">
        <v>0</v>
      </c>
      <c r="T278" s="159">
        <f t="shared" si="4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0" t="s">
        <v>175</v>
      </c>
      <c r="AT278" s="160" t="s">
        <v>142</v>
      </c>
      <c r="AU278" s="160" t="s">
        <v>87</v>
      </c>
      <c r="AY278" s="14" t="s">
        <v>138</v>
      </c>
      <c r="BE278" s="161">
        <f t="shared" si="44"/>
        <v>0</v>
      </c>
      <c r="BF278" s="161">
        <f t="shared" si="45"/>
        <v>0</v>
      </c>
      <c r="BG278" s="161">
        <f t="shared" si="46"/>
        <v>0</v>
      </c>
      <c r="BH278" s="161">
        <f t="shared" si="47"/>
        <v>0</v>
      </c>
      <c r="BI278" s="161">
        <f t="shared" si="48"/>
        <v>0</v>
      </c>
      <c r="BJ278" s="14" t="s">
        <v>87</v>
      </c>
      <c r="BK278" s="161">
        <f t="shared" si="49"/>
        <v>0</v>
      </c>
      <c r="BL278" s="14" t="s">
        <v>175</v>
      </c>
      <c r="BM278" s="160" t="s">
        <v>1228</v>
      </c>
    </row>
    <row r="279" spans="1:65" s="2" customFormat="1" ht="24.15" customHeight="1">
      <c r="A279" s="29"/>
      <c r="B279" s="148"/>
      <c r="C279" s="149" t="s">
        <v>1229</v>
      </c>
      <c r="D279" s="149" t="s">
        <v>142</v>
      </c>
      <c r="E279" s="150" t="s">
        <v>1230</v>
      </c>
      <c r="F279" s="151" t="s">
        <v>1231</v>
      </c>
      <c r="G279" s="152" t="s">
        <v>308</v>
      </c>
      <c r="H279" s="153">
        <v>9</v>
      </c>
      <c r="I279" s="153"/>
      <c r="J279" s="154">
        <f t="shared" si="40"/>
        <v>0</v>
      </c>
      <c r="K279" s="155"/>
      <c r="L279" s="30"/>
      <c r="M279" s="156" t="s">
        <v>1</v>
      </c>
      <c r="N279" s="157" t="s">
        <v>40</v>
      </c>
      <c r="O279" s="58"/>
      <c r="P279" s="158">
        <f t="shared" si="41"/>
        <v>0</v>
      </c>
      <c r="Q279" s="158">
        <v>0</v>
      </c>
      <c r="R279" s="158">
        <f t="shared" si="42"/>
        <v>0</v>
      </c>
      <c r="S279" s="158">
        <v>2.5999999999999999E-3</v>
      </c>
      <c r="T279" s="159">
        <f t="shared" si="43"/>
        <v>2.3399999999999997E-2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0" t="s">
        <v>175</v>
      </c>
      <c r="AT279" s="160" t="s">
        <v>142</v>
      </c>
      <c r="AU279" s="160" t="s">
        <v>87</v>
      </c>
      <c r="AY279" s="14" t="s">
        <v>138</v>
      </c>
      <c r="BE279" s="161">
        <f t="shared" si="44"/>
        <v>0</v>
      </c>
      <c r="BF279" s="161">
        <f t="shared" si="45"/>
        <v>0</v>
      </c>
      <c r="BG279" s="161">
        <f t="shared" si="46"/>
        <v>0</v>
      </c>
      <c r="BH279" s="161">
        <f t="shared" si="47"/>
        <v>0</v>
      </c>
      <c r="BI279" s="161">
        <f t="shared" si="48"/>
        <v>0</v>
      </c>
      <c r="BJ279" s="14" t="s">
        <v>87</v>
      </c>
      <c r="BK279" s="161">
        <f t="shared" si="49"/>
        <v>0</v>
      </c>
      <c r="BL279" s="14" t="s">
        <v>175</v>
      </c>
      <c r="BM279" s="160" t="s">
        <v>1232</v>
      </c>
    </row>
    <row r="280" spans="1:65" s="2" customFormat="1" ht="24.15" customHeight="1">
      <c r="A280" s="29"/>
      <c r="B280" s="148"/>
      <c r="C280" s="149" t="s">
        <v>1233</v>
      </c>
      <c r="D280" s="149" t="s">
        <v>142</v>
      </c>
      <c r="E280" s="150" t="s">
        <v>1234</v>
      </c>
      <c r="F280" s="151" t="s">
        <v>1235</v>
      </c>
      <c r="G280" s="152" t="s">
        <v>158</v>
      </c>
      <c r="H280" s="153">
        <v>7</v>
      </c>
      <c r="I280" s="153"/>
      <c r="J280" s="154">
        <f t="shared" si="40"/>
        <v>0</v>
      </c>
      <c r="K280" s="155"/>
      <c r="L280" s="30"/>
      <c r="M280" s="156" t="s">
        <v>1</v>
      </c>
      <c r="N280" s="157" t="s">
        <v>40</v>
      </c>
      <c r="O280" s="58"/>
      <c r="P280" s="158">
        <f t="shared" si="41"/>
        <v>0</v>
      </c>
      <c r="Q280" s="158">
        <v>0</v>
      </c>
      <c r="R280" s="158">
        <f t="shared" si="42"/>
        <v>0</v>
      </c>
      <c r="S280" s="158">
        <v>0</v>
      </c>
      <c r="T280" s="159">
        <f t="shared" si="4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0" t="s">
        <v>175</v>
      </c>
      <c r="AT280" s="160" t="s">
        <v>142</v>
      </c>
      <c r="AU280" s="160" t="s">
        <v>87</v>
      </c>
      <c r="AY280" s="14" t="s">
        <v>138</v>
      </c>
      <c r="BE280" s="161">
        <f t="shared" si="44"/>
        <v>0</v>
      </c>
      <c r="BF280" s="161">
        <f t="shared" si="45"/>
        <v>0</v>
      </c>
      <c r="BG280" s="161">
        <f t="shared" si="46"/>
        <v>0</v>
      </c>
      <c r="BH280" s="161">
        <f t="shared" si="47"/>
        <v>0</v>
      </c>
      <c r="BI280" s="161">
        <f t="shared" si="48"/>
        <v>0</v>
      </c>
      <c r="BJ280" s="14" t="s">
        <v>87</v>
      </c>
      <c r="BK280" s="161">
        <f t="shared" si="49"/>
        <v>0</v>
      </c>
      <c r="BL280" s="14" t="s">
        <v>175</v>
      </c>
      <c r="BM280" s="160" t="s">
        <v>1236</v>
      </c>
    </row>
    <row r="281" spans="1:65" s="2" customFormat="1" ht="24.15" customHeight="1">
      <c r="A281" s="29"/>
      <c r="B281" s="148"/>
      <c r="C281" s="162" t="s">
        <v>1237</v>
      </c>
      <c r="D281" s="162" t="s">
        <v>187</v>
      </c>
      <c r="E281" s="163" t="s">
        <v>1238</v>
      </c>
      <c r="F281" s="164" t="s">
        <v>1239</v>
      </c>
      <c r="G281" s="165" t="s">
        <v>158</v>
      </c>
      <c r="H281" s="166">
        <v>6</v>
      </c>
      <c r="I281" s="166"/>
      <c r="J281" s="167">
        <f t="shared" si="40"/>
        <v>0</v>
      </c>
      <c r="K281" s="168"/>
      <c r="L281" s="169"/>
      <c r="M281" s="170" t="s">
        <v>1</v>
      </c>
      <c r="N281" s="171" t="s">
        <v>40</v>
      </c>
      <c r="O281" s="58"/>
      <c r="P281" s="158">
        <f t="shared" si="41"/>
        <v>0</v>
      </c>
      <c r="Q281" s="158">
        <v>1.8E-3</v>
      </c>
      <c r="R281" s="158">
        <f t="shared" si="42"/>
        <v>1.0800000000000001E-2</v>
      </c>
      <c r="S281" s="158">
        <v>0</v>
      </c>
      <c r="T281" s="159">
        <f t="shared" si="4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0" t="s">
        <v>1080</v>
      </c>
      <c r="AT281" s="160" t="s">
        <v>187</v>
      </c>
      <c r="AU281" s="160" t="s">
        <v>87</v>
      </c>
      <c r="AY281" s="14" t="s">
        <v>138</v>
      </c>
      <c r="BE281" s="161">
        <f t="shared" si="44"/>
        <v>0</v>
      </c>
      <c r="BF281" s="161">
        <f t="shared" si="45"/>
        <v>0</v>
      </c>
      <c r="BG281" s="161">
        <f t="shared" si="46"/>
        <v>0</v>
      </c>
      <c r="BH281" s="161">
        <f t="shared" si="47"/>
        <v>0</v>
      </c>
      <c r="BI281" s="161">
        <f t="shared" si="48"/>
        <v>0</v>
      </c>
      <c r="BJ281" s="14" t="s">
        <v>87</v>
      </c>
      <c r="BK281" s="161">
        <f t="shared" si="49"/>
        <v>0</v>
      </c>
      <c r="BL281" s="14" t="s">
        <v>1080</v>
      </c>
      <c r="BM281" s="160" t="s">
        <v>1240</v>
      </c>
    </row>
    <row r="282" spans="1:65" s="2" customFormat="1" ht="24.15" customHeight="1">
      <c r="A282" s="29"/>
      <c r="B282" s="148"/>
      <c r="C282" s="162" t="s">
        <v>1241</v>
      </c>
      <c r="D282" s="162" t="s">
        <v>187</v>
      </c>
      <c r="E282" s="163" t="s">
        <v>1242</v>
      </c>
      <c r="F282" s="164" t="s">
        <v>1243</v>
      </c>
      <c r="G282" s="165" t="s">
        <v>158</v>
      </c>
      <c r="H282" s="166">
        <v>1</v>
      </c>
      <c r="I282" s="166"/>
      <c r="J282" s="167">
        <f t="shared" si="40"/>
        <v>0</v>
      </c>
      <c r="K282" s="168"/>
      <c r="L282" s="169"/>
      <c r="M282" s="170" t="s">
        <v>1</v>
      </c>
      <c r="N282" s="171" t="s">
        <v>40</v>
      </c>
      <c r="O282" s="58"/>
      <c r="P282" s="158">
        <f t="shared" si="41"/>
        <v>0</v>
      </c>
      <c r="Q282" s="158">
        <v>1.49E-3</v>
      </c>
      <c r="R282" s="158">
        <f t="shared" si="42"/>
        <v>1.49E-3</v>
      </c>
      <c r="S282" s="158">
        <v>0</v>
      </c>
      <c r="T282" s="159">
        <f t="shared" si="4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0" t="s">
        <v>190</v>
      </c>
      <c r="AT282" s="160" t="s">
        <v>187</v>
      </c>
      <c r="AU282" s="160" t="s">
        <v>87</v>
      </c>
      <c r="AY282" s="14" t="s">
        <v>138</v>
      </c>
      <c r="BE282" s="161">
        <f t="shared" si="44"/>
        <v>0</v>
      </c>
      <c r="BF282" s="161">
        <f t="shared" si="45"/>
        <v>0</v>
      </c>
      <c r="BG282" s="161">
        <f t="shared" si="46"/>
        <v>0</v>
      </c>
      <c r="BH282" s="161">
        <f t="shared" si="47"/>
        <v>0</v>
      </c>
      <c r="BI282" s="161">
        <f t="shared" si="48"/>
        <v>0</v>
      </c>
      <c r="BJ282" s="14" t="s">
        <v>87</v>
      </c>
      <c r="BK282" s="161">
        <f t="shared" si="49"/>
        <v>0</v>
      </c>
      <c r="BL282" s="14" t="s">
        <v>175</v>
      </c>
      <c r="BM282" s="160" t="s">
        <v>1244</v>
      </c>
    </row>
    <row r="283" spans="1:65" s="2" customFormat="1" ht="21.75" customHeight="1">
      <c r="A283" s="29"/>
      <c r="B283" s="148"/>
      <c r="C283" s="149" t="s">
        <v>321</v>
      </c>
      <c r="D283" s="149" t="s">
        <v>142</v>
      </c>
      <c r="E283" s="150" t="s">
        <v>1245</v>
      </c>
      <c r="F283" s="151" t="s">
        <v>1246</v>
      </c>
      <c r="G283" s="152" t="s">
        <v>158</v>
      </c>
      <c r="H283" s="153">
        <v>2</v>
      </c>
      <c r="I283" s="153"/>
      <c r="J283" s="154">
        <f t="shared" si="40"/>
        <v>0</v>
      </c>
      <c r="K283" s="155"/>
      <c r="L283" s="30"/>
      <c r="M283" s="156" t="s">
        <v>1</v>
      </c>
      <c r="N283" s="157" t="s">
        <v>40</v>
      </c>
      <c r="O283" s="58"/>
      <c r="P283" s="158">
        <f t="shared" si="41"/>
        <v>0</v>
      </c>
      <c r="Q283" s="158">
        <v>4.1999999999999996E-6</v>
      </c>
      <c r="R283" s="158">
        <f t="shared" si="42"/>
        <v>8.3999999999999992E-6</v>
      </c>
      <c r="S283" s="158">
        <v>0</v>
      </c>
      <c r="T283" s="159">
        <f t="shared" si="4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60" t="s">
        <v>175</v>
      </c>
      <c r="AT283" s="160" t="s">
        <v>142</v>
      </c>
      <c r="AU283" s="160" t="s">
        <v>87</v>
      </c>
      <c r="AY283" s="14" t="s">
        <v>138</v>
      </c>
      <c r="BE283" s="161">
        <f t="shared" si="44"/>
        <v>0</v>
      </c>
      <c r="BF283" s="161">
        <f t="shared" si="45"/>
        <v>0</v>
      </c>
      <c r="BG283" s="161">
        <f t="shared" si="46"/>
        <v>0</v>
      </c>
      <c r="BH283" s="161">
        <f t="shared" si="47"/>
        <v>0</v>
      </c>
      <c r="BI283" s="161">
        <f t="shared" si="48"/>
        <v>0</v>
      </c>
      <c r="BJ283" s="14" t="s">
        <v>87</v>
      </c>
      <c r="BK283" s="161">
        <f t="shared" si="49"/>
        <v>0</v>
      </c>
      <c r="BL283" s="14" t="s">
        <v>175</v>
      </c>
      <c r="BM283" s="160" t="s">
        <v>324</v>
      </c>
    </row>
    <row r="284" spans="1:65" s="2" customFormat="1" ht="16.5" customHeight="1">
      <c r="A284" s="29"/>
      <c r="B284" s="148"/>
      <c r="C284" s="162" t="s">
        <v>289</v>
      </c>
      <c r="D284" s="162" t="s">
        <v>187</v>
      </c>
      <c r="E284" s="163" t="s">
        <v>1247</v>
      </c>
      <c r="F284" s="164" t="s">
        <v>1248</v>
      </c>
      <c r="G284" s="165" t="s">
        <v>158</v>
      </c>
      <c r="H284" s="166">
        <v>2</v>
      </c>
      <c r="I284" s="166"/>
      <c r="J284" s="167">
        <f t="shared" si="40"/>
        <v>0</v>
      </c>
      <c r="K284" s="168"/>
      <c r="L284" s="169"/>
      <c r="M284" s="170" t="s">
        <v>1</v>
      </c>
      <c r="N284" s="171" t="s">
        <v>40</v>
      </c>
      <c r="O284" s="58"/>
      <c r="P284" s="158">
        <f t="shared" si="41"/>
        <v>0</v>
      </c>
      <c r="Q284" s="158">
        <v>1.4400000000000001E-3</v>
      </c>
      <c r="R284" s="158">
        <f t="shared" si="42"/>
        <v>2.8800000000000002E-3</v>
      </c>
      <c r="S284" s="158">
        <v>0</v>
      </c>
      <c r="T284" s="159">
        <f t="shared" si="4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0" t="s">
        <v>1080</v>
      </c>
      <c r="AT284" s="160" t="s">
        <v>187</v>
      </c>
      <c r="AU284" s="160" t="s">
        <v>87</v>
      </c>
      <c r="AY284" s="14" t="s">
        <v>138</v>
      </c>
      <c r="BE284" s="161">
        <f t="shared" si="44"/>
        <v>0</v>
      </c>
      <c r="BF284" s="161">
        <f t="shared" si="45"/>
        <v>0</v>
      </c>
      <c r="BG284" s="161">
        <f t="shared" si="46"/>
        <v>0</v>
      </c>
      <c r="BH284" s="161">
        <f t="shared" si="47"/>
        <v>0</v>
      </c>
      <c r="BI284" s="161">
        <f t="shared" si="48"/>
        <v>0</v>
      </c>
      <c r="BJ284" s="14" t="s">
        <v>87</v>
      </c>
      <c r="BK284" s="161">
        <f t="shared" si="49"/>
        <v>0</v>
      </c>
      <c r="BL284" s="14" t="s">
        <v>1080</v>
      </c>
      <c r="BM284" s="160" t="s">
        <v>1249</v>
      </c>
    </row>
    <row r="285" spans="1:65" s="2" customFormat="1" ht="24.15" customHeight="1">
      <c r="A285" s="29"/>
      <c r="B285" s="148"/>
      <c r="C285" s="149" t="s">
        <v>603</v>
      </c>
      <c r="D285" s="149" t="s">
        <v>142</v>
      </c>
      <c r="E285" s="150" t="s">
        <v>1250</v>
      </c>
      <c r="F285" s="151" t="s">
        <v>1251</v>
      </c>
      <c r="G285" s="152" t="s">
        <v>158</v>
      </c>
      <c r="H285" s="153">
        <v>2</v>
      </c>
      <c r="I285" s="153"/>
      <c r="J285" s="154">
        <f t="shared" si="40"/>
        <v>0</v>
      </c>
      <c r="K285" s="155"/>
      <c r="L285" s="30"/>
      <c r="M285" s="156" t="s">
        <v>1</v>
      </c>
      <c r="N285" s="157" t="s">
        <v>40</v>
      </c>
      <c r="O285" s="58"/>
      <c r="P285" s="158">
        <f t="shared" si="41"/>
        <v>0</v>
      </c>
      <c r="Q285" s="158">
        <v>4.1999999999999996E-6</v>
      </c>
      <c r="R285" s="158">
        <f t="shared" si="42"/>
        <v>8.3999999999999992E-6</v>
      </c>
      <c r="S285" s="158">
        <v>0</v>
      </c>
      <c r="T285" s="159">
        <f t="shared" si="4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0" t="s">
        <v>175</v>
      </c>
      <c r="AT285" s="160" t="s">
        <v>142</v>
      </c>
      <c r="AU285" s="160" t="s">
        <v>87</v>
      </c>
      <c r="AY285" s="14" t="s">
        <v>138</v>
      </c>
      <c r="BE285" s="161">
        <f t="shared" si="44"/>
        <v>0</v>
      </c>
      <c r="BF285" s="161">
        <f t="shared" si="45"/>
        <v>0</v>
      </c>
      <c r="BG285" s="161">
        <f t="shared" si="46"/>
        <v>0</v>
      </c>
      <c r="BH285" s="161">
        <f t="shared" si="47"/>
        <v>0</v>
      </c>
      <c r="BI285" s="161">
        <f t="shared" si="48"/>
        <v>0</v>
      </c>
      <c r="BJ285" s="14" t="s">
        <v>87</v>
      </c>
      <c r="BK285" s="161">
        <f t="shared" si="49"/>
        <v>0</v>
      </c>
      <c r="BL285" s="14" t="s">
        <v>175</v>
      </c>
      <c r="BM285" s="160" t="s">
        <v>1252</v>
      </c>
    </row>
    <row r="286" spans="1:65" s="2" customFormat="1" ht="16.5" customHeight="1">
      <c r="A286" s="29"/>
      <c r="B286" s="148"/>
      <c r="C286" s="162" t="s">
        <v>606</v>
      </c>
      <c r="D286" s="162" t="s">
        <v>187</v>
      </c>
      <c r="E286" s="163" t="s">
        <v>1253</v>
      </c>
      <c r="F286" s="164" t="s">
        <v>1254</v>
      </c>
      <c r="G286" s="165" t="s">
        <v>158</v>
      </c>
      <c r="H286" s="166">
        <v>2</v>
      </c>
      <c r="I286" s="166"/>
      <c r="J286" s="167">
        <f t="shared" si="40"/>
        <v>0</v>
      </c>
      <c r="K286" s="168"/>
      <c r="L286" s="169"/>
      <c r="M286" s="170" t="s">
        <v>1</v>
      </c>
      <c r="N286" s="171" t="s">
        <v>40</v>
      </c>
      <c r="O286" s="58"/>
      <c r="P286" s="158">
        <f t="shared" si="41"/>
        <v>0</v>
      </c>
      <c r="Q286" s="158">
        <v>0</v>
      </c>
      <c r="R286" s="158">
        <f t="shared" si="42"/>
        <v>0</v>
      </c>
      <c r="S286" s="158">
        <v>0</v>
      </c>
      <c r="T286" s="159">
        <f t="shared" si="4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0" t="s">
        <v>190</v>
      </c>
      <c r="AT286" s="160" t="s">
        <v>187</v>
      </c>
      <c r="AU286" s="160" t="s">
        <v>87</v>
      </c>
      <c r="AY286" s="14" t="s">
        <v>138</v>
      </c>
      <c r="BE286" s="161">
        <f t="shared" si="44"/>
        <v>0</v>
      </c>
      <c r="BF286" s="161">
        <f t="shared" si="45"/>
        <v>0</v>
      </c>
      <c r="BG286" s="161">
        <f t="shared" si="46"/>
        <v>0</v>
      </c>
      <c r="BH286" s="161">
        <f t="shared" si="47"/>
        <v>0</v>
      </c>
      <c r="BI286" s="161">
        <f t="shared" si="48"/>
        <v>0</v>
      </c>
      <c r="BJ286" s="14" t="s">
        <v>87</v>
      </c>
      <c r="BK286" s="161">
        <f t="shared" si="49"/>
        <v>0</v>
      </c>
      <c r="BL286" s="14" t="s">
        <v>175</v>
      </c>
      <c r="BM286" s="160" t="s">
        <v>703</v>
      </c>
    </row>
    <row r="287" spans="1:65" s="2" customFormat="1" ht="24.15" customHeight="1">
      <c r="A287" s="29"/>
      <c r="B287" s="148"/>
      <c r="C287" s="149" t="s">
        <v>1255</v>
      </c>
      <c r="D287" s="149" t="s">
        <v>142</v>
      </c>
      <c r="E287" s="150" t="s">
        <v>1256</v>
      </c>
      <c r="F287" s="151" t="s">
        <v>1257</v>
      </c>
      <c r="G287" s="152" t="s">
        <v>158</v>
      </c>
      <c r="H287" s="153">
        <v>4</v>
      </c>
      <c r="I287" s="153"/>
      <c r="J287" s="154">
        <f t="shared" si="40"/>
        <v>0</v>
      </c>
      <c r="K287" s="155"/>
      <c r="L287" s="30"/>
      <c r="M287" s="156" t="s">
        <v>1</v>
      </c>
      <c r="N287" s="157" t="s">
        <v>40</v>
      </c>
      <c r="O287" s="58"/>
      <c r="P287" s="158">
        <f t="shared" si="41"/>
        <v>0</v>
      </c>
      <c r="Q287" s="158">
        <v>0</v>
      </c>
      <c r="R287" s="158">
        <f t="shared" si="42"/>
        <v>0</v>
      </c>
      <c r="S287" s="158">
        <v>0</v>
      </c>
      <c r="T287" s="159">
        <f t="shared" si="4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0" t="s">
        <v>175</v>
      </c>
      <c r="AT287" s="160" t="s">
        <v>142</v>
      </c>
      <c r="AU287" s="160" t="s">
        <v>87</v>
      </c>
      <c r="AY287" s="14" t="s">
        <v>138</v>
      </c>
      <c r="BE287" s="161">
        <f t="shared" si="44"/>
        <v>0</v>
      </c>
      <c r="BF287" s="161">
        <f t="shared" si="45"/>
        <v>0</v>
      </c>
      <c r="BG287" s="161">
        <f t="shared" si="46"/>
        <v>0</v>
      </c>
      <c r="BH287" s="161">
        <f t="shared" si="47"/>
        <v>0</v>
      </c>
      <c r="BI287" s="161">
        <f t="shared" si="48"/>
        <v>0</v>
      </c>
      <c r="BJ287" s="14" t="s">
        <v>87</v>
      </c>
      <c r="BK287" s="161">
        <f t="shared" si="49"/>
        <v>0</v>
      </c>
      <c r="BL287" s="14" t="s">
        <v>175</v>
      </c>
      <c r="BM287" s="160" t="s">
        <v>1258</v>
      </c>
    </row>
    <row r="288" spans="1:65" s="2" customFormat="1" ht="44.25" customHeight="1">
      <c r="A288" s="29"/>
      <c r="B288" s="148"/>
      <c r="C288" s="162" t="s">
        <v>1259</v>
      </c>
      <c r="D288" s="162" t="s">
        <v>187</v>
      </c>
      <c r="E288" s="163" t="s">
        <v>1260</v>
      </c>
      <c r="F288" s="164" t="s">
        <v>1261</v>
      </c>
      <c r="G288" s="165" t="s">
        <v>158</v>
      </c>
      <c r="H288" s="166">
        <v>4</v>
      </c>
      <c r="I288" s="166"/>
      <c r="J288" s="167">
        <f t="shared" si="40"/>
        <v>0</v>
      </c>
      <c r="K288" s="168"/>
      <c r="L288" s="169"/>
      <c r="M288" s="170" t="s">
        <v>1</v>
      </c>
      <c r="N288" s="171" t="s">
        <v>40</v>
      </c>
      <c r="O288" s="58"/>
      <c r="P288" s="158">
        <f t="shared" si="41"/>
        <v>0</v>
      </c>
      <c r="Q288" s="158">
        <v>3.6999999999999999E-4</v>
      </c>
      <c r="R288" s="158">
        <f t="shared" si="42"/>
        <v>1.48E-3</v>
      </c>
      <c r="S288" s="158">
        <v>0</v>
      </c>
      <c r="T288" s="159">
        <f t="shared" si="4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0" t="s">
        <v>1080</v>
      </c>
      <c r="AT288" s="160" t="s">
        <v>187</v>
      </c>
      <c r="AU288" s="160" t="s">
        <v>87</v>
      </c>
      <c r="AY288" s="14" t="s">
        <v>138</v>
      </c>
      <c r="BE288" s="161">
        <f t="shared" si="44"/>
        <v>0</v>
      </c>
      <c r="BF288" s="161">
        <f t="shared" si="45"/>
        <v>0</v>
      </c>
      <c r="BG288" s="161">
        <f t="shared" si="46"/>
        <v>0</v>
      </c>
      <c r="BH288" s="161">
        <f t="shared" si="47"/>
        <v>0</v>
      </c>
      <c r="BI288" s="161">
        <f t="shared" si="48"/>
        <v>0</v>
      </c>
      <c r="BJ288" s="14" t="s">
        <v>87</v>
      </c>
      <c r="BK288" s="161">
        <f t="shared" si="49"/>
        <v>0</v>
      </c>
      <c r="BL288" s="14" t="s">
        <v>1080</v>
      </c>
      <c r="BM288" s="160" t="s">
        <v>1262</v>
      </c>
    </row>
    <row r="289" spans="1:65" s="2" customFormat="1" ht="24.15" customHeight="1">
      <c r="A289" s="29"/>
      <c r="B289" s="148"/>
      <c r="C289" s="149" t="s">
        <v>1263</v>
      </c>
      <c r="D289" s="149" t="s">
        <v>142</v>
      </c>
      <c r="E289" s="150" t="s">
        <v>1264</v>
      </c>
      <c r="F289" s="151" t="s">
        <v>1265</v>
      </c>
      <c r="G289" s="152" t="s">
        <v>158</v>
      </c>
      <c r="H289" s="153">
        <v>2</v>
      </c>
      <c r="I289" s="153"/>
      <c r="J289" s="154">
        <f t="shared" si="40"/>
        <v>0</v>
      </c>
      <c r="K289" s="155"/>
      <c r="L289" s="30"/>
      <c r="M289" s="156" t="s">
        <v>1</v>
      </c>
      <c r="N289" s="157" t="s">
        <v>40</v>
      </c>
      <c r="O289" s="58"/>
      <c r="P289" s="158">
        <f t="shared" si="41"/>
        <v>0</v>
      </c>
      <c r="Q289" s="158">
        <v>0</v>
      </c>
      <c r="R289" s="158">
        <f t="shared" si="42"/>
        <v>0</v>
      </c>
      <c r="S289" s="158">
        <v>0</v>
      </c>
      <c r="T289" s="159">
        <f t="shared" si="4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0" t="s">
        <v>175</v>
      </c>
      <c r="AT289" s="160" t="s">
        <v>142</v>
      </c>
      <c r="AU289" s="160" t="s">
        <v>87</v>
      </c>
      <c r="AY289" s="14" t="s">
        <v>138</v>
      </c>
      <c r="BE289" s="161">
        <f t="shared" si="44"/>
        <v>0</v>
      </c>
      <c r="BF289" s="161">
        <f t="shared" si="45"/>
        <v>0</v>
      </c>
      <c r="BG289" s="161">
        <f t="shared" si="46"/>
        <v>0</v>
      </c>
      <c r="BH289" s="161">
        <f t="shared" si="47"/>
        <v>0</v>
      </c>
      <c r="BI289" s="161">
        <f t="shared" si="48"/>
        <v>0</v>
      </c>
      <c r="BJ289" s="14" t="s">
        <v>87</v>
      </c>
      <c r="BK289" s="161">
        <f t="shared" si="49"/>
        <v>0</v>
      </c>
      <c r="BL289" s="14" t="s">
        <v>175</v>
      </c>
      <c r="BM289" s="160" t="s">
        <v>1266</v>
      </c>
    </row>
    <row r="290" spans="1:65" s="2" customFormat="1" ht="33" customHeight="1">
      <c r="A290" s="29"/>
      <c r="B290" s="148"/>
      <c r="C290" s="162" t="s">
        <v>1267</v>
      </c>
      <c r="D290" s="162" t="s">
        <v>187</v>
      </c>
      <c r="E290" s="163" t="s">
        <v>1268</v>
      </c>
      <c r="F290" s="164" t="s">
        <v>1269</v>
      </c>
      <c r="G290" s="165" t="s">
        <v>158</v>
      </c>
      <c r="H290" s="166">
        <v>2</v>
      </c>
      <c r="I290" s="166"/>
      <c r="J290" s="167">
        <f t="shared" si="40"/>
        <v>0</v>
      </c>
      <c r="K290" s="168"/>
      <c r="L290" s="169"/>
      <c r="M290" s="170" t="s">
        <v>1</v>
      </c>
      <c r="N290" s="171" t="s">
        <v>40</v>
      </c>
      <c r="O290" s="58"/>
      <c r="P290" s="158">
        <f t="shared" si="41"/>
        <v>0</v>
      </c>
      <c r="Q290" s="158">
        <v>3.3E-4</v>
      </c>
      <c r="R290" s="158">
        <f t="shared" si="42"/>
        <v>6.6E-4</v>
      </c>
      <c r="S290" s="158">
        <v>0</v>
      </c>
      <c r="T290" s="159">
        <f t="shared" si="4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0" t="s">
        <v>190</v>
      </c>
      <c r="AT290" s="160" t="s">
        <v>187</v>
      </c>
      <c r="AU290" s="160" t="s">
        <v>87</v>
      </c>
      <c r="AY290" s="14" t="s">
        <v>138</v>
      </c>
      <c r="BE290" s="161">
        <f t="shared" si="44"/>
        <v>0</v>
      </c>
      <c r="BF290" s="161">
        <f t="shared" si="45"/>
        <v>0</v>
      </c>
      <c r="BG290" s="161">
        <f t="shared" si="46"/>
        <v>0</v>
      </c>
      <c r="BH290" s="161">
        <f t="shared" si="47"/>
        <v>0</v>
      </c>
      <c r="BI290" s="161">
        <f t="shared" si="48"/>
        <v>0</v>
      </c>
      <c r="BJ290" s="14" t="s">
        <v>87</v>
      </c>
      <c r="BK290" s="161">
        <f t="shared" si="49"/>
        <v>0</v>
      </c>
      <c r="BL290" s="14" t="s">
        <v>175</v>
      </c>
      <c r="BM290" s="160" t="s">
        <v>1270</v>
      </c>
    </row>
    <row r="291" spans="1:65" s="2" customFormat="1" ht="24.15" customHeight="1">
      <c r="A291" s="29"/>
      <c r="B291" s="148"/>
      <c r="C291" s="149" t="s">
        <v>1271</v>
      </c>
      <c r="D291" s="149" t="s">
        <v>142</v>
      </c>
      <c r="E291" s="150" t="s">
        <v>1272</v>
      </c>
      <c r="F291" s="151" t="s">
        <v>1273</v>
      </c>
      <c r="G291" s="152" t="s">
        <v>158</v>
      </c>
      <c r="H291" s="153">
        <v>1</v>
      </c>
      <c r="I291" s="153"/>
      <c r="J291" s="154">
        <f t="shared" si="40"/>
        <v>0</v>
      </c>
      <c r="K291" s="155"/>
      <c r="L291" s="30"/>
      <c r="M291" s="156" t="s">
        <v>1</v>
      </c>
      <c r="N291" s="157" t="s">
        <v>40</v>
      </c>
      <c r="O291" s="58"/>
      <c r="P291" s="158">
        <f t="shared" si="41"/>
        <v>0</v>
      </c>
      <c r="Q291" s="158">
        <v>0</v>
      </c>
      <c r="R291" s="158">
        <f t="shared" si="42"/>
        <v>0</v>
      </c>
      <c r="S291" s="158">
        <v>0</v>
      </c>
      <c r="T291" s="159">
        <f t="shared" si="4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0" t="s">
        <v>175</v>
      </c>
      <c r="AT291" s="160" t="s">
        <v>142</v>
      </c>
      <c r="AU291" s="160" t="s">
        <v>87</v>
      </c>
      <c r="AY291" s="14" t="s">
        <v>138</v>
      </c>
      <c r="BE291" s="161">
        <f t="shared" si="44"/>
        <v>0</v>
      </c>
      <c r="BF291" s="161">
        <f t="shared" si="45"/>
        <v>0</v>
      </c>
      <c r="BG291" s="161">
        <f t="shared" si="46"/>
        <v>0</v>
      </c>
      <c r="BH291" s="161">
        <f t="shared" si="47"/>
        <v>0</v>
      </c>
      <c r="BI291" s="161">
        <f t="shared" si="48"/>
        <v>0</v>
      </c>
      <c r="BJ291" s="14" t="s">
        <v>87</v>
      </c>
      <c r="BK291" s="161">
        <f t="shared" si="49"/>
        <v>0</v>
      </c>
      <c r="BL291" s="14" t="s">
        <v>175</v>
      </c>
      <c r="BM291" s="160" t="s">
        <v>1274</v>
      </c>
    </row>
    <row r="292" spans="1:65" s="2" customFormat="1" ht="16.5" customHeight="1">
      <c r="A292" s="29"/>
      <c r="B292" s="148"/>
      <c r="C292" s="162" t="s">
        <v>243</v>
      </c>
      <c r="D292" s="162" t="s">
        <v>187</v>
      </c>
      <c r="E292" s="163" t="s">
        <v>1275</v>
      </c>
      <c r="F292" s="164" t="s">
        <v>1276</v>
      </c>
      <c r="G292" s="165" t="s">
        <v>158</v>
      </c>
      <c r="H292" s="166">
        <v>1</v>
      </c>
      <c r="I292" s="166"/>
      <c r="J292" s="167">
        <f t="shared" si="40"/>
        <v>0</v>
      </c>
      <c r="K292" s="168"/>
      <c r="L292" s="169"/>
      <c r="M292" s="170" t="s">
        <v>1</v>
      </c>
      <c r="N292" s="171" t="s">
        <v>40</v>
      </c>
      <c r="O292" s="58"/>
      <c r="P292" s="158">
        <f t="shared" si="41"/>
        <v>0</v>
      </c>
      <c r="Q292" s="158">
        <v>2.5999999999999998E-4</v>
      </c>
      <c r="R292" s="158">
        <f t="shared" si="42"/>
        <v>2.5999999999999998E-4</v>
      </c>
      <c r="S292" s="158">
        <v>0</v>
      </c>
      <c r="T292" s="159">
        <f t="shared" si="4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60" t="s">
        <v>190</v>
      </c>
      <c r="AT292" s="160" t="s">
        <v>187</v>
      </c>
      <c r="AU292" s="160" t="s">
        <v>87</v>
      </c>
      <c r="AY292" s="14" t="s">
        <v>138</v>
      </c>
      <c r="BE292" s="161">
        <f t="shared" si="44"/>
        <v>0</v>
      </c>
      <c r="BF292" s="161">
        <f t="shared" si="45"/>
        <v>0</v>
      </c>
      <c r="BG292" s="161">
        <f t="shared" si="46"/>
        <v>0</v>
      </c>
      <c r="BH292" s="161">
        <f t="shared" si="47"/>
        <v>0</v>
      </c>
      <c r="BI292" s="161">
        <f t="shared" si="48"/>
        <v>0</v>
      </c>
      <c r="BJ292" s="14" t="s">
        <v>87</v>
      </c>
      <c r="BK292" s="161">
        <f t="shared" si="49"/>
        <v>0</v>
      </c>
      <c r="BL292" s="14" t="s">
        <v>175</v>
      </c>
      <c r="BM292" s="160" t="s">
        <v>1277</v>
      </c>
    </row>
    <row r="293" spans="1:65" s="2" customFormat="1" ht="24.15" customHeight="1">
      <c r="A293" s="29"/>
      <c r="B293" s="148"/>
      <c r="C293" s="149" t="s">
        <v>1278</v>
      </c>
      <c r="D293" s="149" t="s">
        <v>142</v>
      </c>
      <c r="E293" s="150" t="s">
        <v>500</v>
      </c>
      <c r="F293" s="151" t="s">
        <v>501</v>
      </c>
      <c r="G293" s="152" t="s">
        <v>195</v>
      </c>
      <c r="H293" s="153"/>
      <c r="I293" s="153"/>
      <c r="J293" s="154">
        <f t="shared" si="40"/>
        <v>0</v>
      </c>
      <c r="K293" s="155"/>
      <c r="L293" s="30"/>
      <c r="M293" s="156" t="s">
        <v>1</v>
      </c>
      <c r="N293" s="157" t="s">
        <v>40</v>
      </c>
      <c r="O293" s="58"/>
      <c r="P293" s="158">
        <f t="shared" si="41"/>
        <v>0</v>
      </c>
      <c r="Q293" s="158">
        <v>0</v>
      </c>
      <c r="R293" s="158">
        <f t="shared" si="42"/>
        <v>0</v>
      </c>
      <c r="S293" s="158">
        <v>0</v>
      </c>
      <c r="T293" s="159">
        <f t="shared" si="4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0" t="s">
        <v>175</v>
      </c>
      <c r="AT293" s="160" t="s">
        <v>142</v>
      </c>
      <c r="AU293" s="160" t="s">
        <v>87</v>
      </c>
      <c r="AY293" s="14" t="s">
        <v>138</v>
      </c>
      <c r="BE293" s="161">
        <f t="shared" si="44"/>
        <v>0</v>
      </c>
      <c r="BF293" s="161">
        <f t="shared" si="45"/>
        <v>0</v>
      </c>
      <c r="BG293" s="161">
        <f t="shared" si="46"/>
        <v>0</v>
      </c>
      <c r="BH293" s="161">
        <f t="shared" si="47"/>
        <v>0</v>
      </c>
      <c r="BI293" s="161">
        <f t="shared" si="48"/>
        <v>0</v>
      </c>
      <c r="BJ293" s="14" t="s">
        <v>87</v>
      </c>
      <c r="BK293" s="161">
        <f t="shared" si="49"/>
        <v>0</v>
      </c>
      <c r="BL293" s="14" t="s">
        <v>175</v>
      </c>
      <c r="BM293" s="160" t="s">
        <v>423</v>
      </c>
    </row>
    <row r="294" spans="1:65" s="2" customFormat="1" ht="24.15" customHeight="1">
      <c r="A294" s="29"/>
      <c r="B294" s="148"/>
      <c r="C294" s="149" t="s">
        <v>1092</v>
      </c>
      <c r="D294" s="149" t="s">
        <v>142</v>
      </c>
      <c r="E294" s="150" t="s">
        <v>503</v>
      </c>
      <c r="F294" s="151" t="s">
        <v>504</v>
      </c>
      <c r="G294" s="152" t="s">
        <v>195</v>
      </c>
      <c r="H294" s="153"/>
      <c r="I294" s="153"/>
      <c r="J294" s="154">
        <f t="shared" si="40"/>
        <v>0</v>
      </c>
      <c r="K294" s="155"/>
      <c r="L294" s="30"/>
      <c r="M294" s="156" t="s">
        <v>1</v>
      </c>
      <c r="N294" s="157" t="s">
        <v>40</v>
      </c>
      <c r="O294" s="58"/>
      <c r="P294" s="158">
        <f t="shared" si="41"/>
        <v>0</v>
      </c>
      <c r="Q294" s="158">
        <v>0</v>
      </c>
      <c r="R294" s="158">
        <f t="shared" si="42"/>
        <v>0</v>
      </c>
      <c r="S294" s="158">
        <v>0</v>
      </c>
      <c r="T294" s="159">
        <f t="shared" si="4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0" t="s">
        <v>175</v>
      </c>
      <c r="AT294" s="160" t="s">
        <v>142</v>
      </c>
      <c r="AU294" s="160" t="s">
        <v>87</v>
      </c>
      <c r="AY294" s="14" t="s">
        <v>138</v>
      </c>
      <c r="BE294" s="161">
        <f t="shared" si="44"/>
        <v>0</v>
      </c>
      <c r="BF294" s="161">
        <f t="shared" si="45"/>
        <v>0</v>
      </c>
      <c r="BG294" s="161">
        <f t="shared" si="46"/>
        <v>0</v>
      </c>
      <c r="BH294" s="161">
        <f t="shared" si="47"/>
        <v>0</v>
      </c>
      <c r="BI294" s="161">
        <f t="shared" si="48"/>
        <v>0</v>
      </c>
      <c r="BJ294" s="14" t="s">
        <v>87</v>
      </c>
      <c r="BK294" s="161">
        <f t="shared" si="49"/>
        <v>0</v>
      </c>
      <c r="BL294" s="14" t="s">
        <v>175</v>
      </c>
      <c r="BM294" s="160" t="s">
        <v>1279</v>
      </c>
    </row>
    <row r="295" spans="1:65" s="12" customFormat="1" ht="25.95" customHeight="1">
      <c r="B295" s="136"/>
      <c r="D295" s="137" t="s">
        <v>73</v>
      </c>
      <c r="E295" s="138" t="s">
        <v>187</v>
      </c>
      <c r="F295" s="138" t="s">
        <v>437</v>
      </c>
      <c r="I295" s="139"/>
      <c r="J295" s="124">
        <f>BK295</f>
        <v>0</v>
      </c>
      <c r="L295" s="136"/>
      <c r="M295" s="140"/>
      <c r="N295" s="141"/>
      <c r="O295" s="141"/>
      <c r="P295" s="142">
        <f>P296</f>
        <v>0</v>
      </c>
      <c r="Q295" s="141"/>
      <c r="R295" s="142">
        <f>R296</f>
        <v>6.9999999999999999E-4</v>
      </c>
      <c r="S295" s="141"/>
      <c r="T295" s="143">
        <f>T296</f>
        <v>0</v>
      </c>
      <c r="AR295" s="137" t="s">
        <v>90</v>
      </c>
      <c r="AT295" s="144" t="s">
        <v>73</v>
      </c>
      <c r="AU295" s="144" t="s">
        <v>74</v>
      </c>
      <c r="AY295" s="137" t="s">
        <v>138</v>
      </c>
      <c r="BK295" s="145">
        <f>BK296</f>
        <v>0</v>
      </c>
    </row>
    <row r="296" spans="1:65" s="12" customFormat="1" ht="22.8" customHeight="1">
      <c r="B296" s="136"/>
      <c r="D296" s="137" t="s">
        <v>73</v>
      </c>
      <c r="E296" s="146" t="s">
        <v>438</v>
      </c>
      <c r="F296" s="146" t="s">
        <v>439</v>
      </c>
      <c r="I296" s="139"/>
      <c r="J296" s="147">
        <f>BK296</f>
        <v>0</v>
      </c>
      <c r="L296" s="136"/>
      <c r="M296" s="140"/>
      <c r="N296" s="141"/>
      <c r="O296" s="141"/>
      <c r="P296" s="142">
        <f>SUM(P297:P299)</f>
        <v>0</v>
      </c>
      <c r="Q296" s="141"/>
      <c r="R296" s="142">
        <f>SUM(R297:R299)</f>
        <v>6.9999999999999999E-4</v>
      </c>
      <c r="S296" s="141"/>
      <c r="T296" s="143">
        <f>SUM(T297:T299)</f>
        <v>0</v>
      </c>
      <c r="AR296" s="137" t="s">
        <v>90</v>
      </c>
      <c r="AT296" s="144" t="s">
        <v>73</v>
      </c>
      <c r="AU296" s="144" t="s">
        <v>79</v>
      </c>
      <c r="AY296" s="137" t="s">
        <v>138</v>
      </c>
      <c r="BK296" s="145">
        <f>SUM(BK297:BK299)</f>
        <v>0</v>
      </c>
    </row>
    <row r="297" spans="1:65" s="2" customFormat="1" ht="16.5" customHeight="1">
      <c r="A297" s="29"/>
      <c r="B297" s="148"/>
      <c r="C297" s="149" t="s">
        <v>582</v>
      </c>
      <c r="D297" s="149" t="s">
        <v>142</v>
      </c>
      <c r="E297" s="150" t="s">
        <v>1280</v>
      </c>
      <c r="F297" s="151" t="s">
        <v>1281</v>
      </c>
      <c r="G297" s="152" t="s">
        <v>158</v>
      </c>
      <c r="H297" s="153">
        <v>3</v>
      </c>
      <c r="I297" s="153"/>
      <c r="J297" s="154">
        <f>ROUND(I297*H297,2)</f>
        <v>0</v>
      </c>
      <c r="K297" s="155"/>
      <c r="L297" s="30"/>
      <c r="M297" s="156" t="s">
        <v>1</v>
      </c>
      <c r="N297" s="157" t="s">
        <v>40</v>
      </c>
      <c r="O297" s="58"/>
      <c r="P297" s="158">
        <f>O297*H297</f>
        <v>0</v>
      </c>
      <c r="Q297" s="158">
        <v>0</v>
      </c>
      <c r="R297" s="158">
        <f>Q297*H297</f>
        <v>0</v>
      </c>
      <c r="S297" s="158">
        <v>0</v>
      </c>
      <c r="T297" s="159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0" t="s">
        <v>443</v>
      </c>
      <c r="AT297" s="160" t="s">
        <v>142</v>
      </c>
      <c r="AU297" s="160" t="s">
        <v>87</v>
      </c>
      <c r="AY297" s="14" t="s">
        <v>138</v>
      </c>
      <c r="BE297" s="161">
        <f>IF(N297="základná",J297,0)</f>
        <v>0</v>
      </c>
      <c r="BF297" s="161">
        <f>IF(N297="znížená",J297,0)</f>
        <v>0</v>
      </c>
      <c r="BG297" s="161">
        <f>IF(N297="zákl. prenesená",J297,0)</f>
        <v>0</v>
      </c>
      <c r="BH297" s="161">
        <f>IF(N297="zníž. prenesená",J297,0)</f>
        <v>0</v>
      </c>
      <c r="BI297" s="161">
        <f>IF(N297="nulová",J297,0)</f>
        <v>0</v>
      </c>
      <c r="BJ297" s="14" t="s">
        <v>87</v>
      </c>
      <c r="BK297" s="161">
        <f>ROUND(I297*H297,2)</f>
        <v>0</v>
      </c>
      <c r="BL297" s="14" t="s">
        <v>443</v>
      </c>
      <c r="BM297" s="160" t="s">
        <v>1282</v>
      </c>
    </row>
    <row r="298" spans="1:65" s="2" customFormat="1" ht="24.15" customHeight="1">
      <c r="A298" s="29"/>
      <c r="B298" s="148"/>
      <c r="C298" s="149" t="s">
        <v>1283</v>
      </c>
      <c r="D298" s="149" t="s">
        <v>142</v>
      </c>
      <c r="E298" s="150" t="s">
        <v>1284</v>
      </c>
      <c r="F298" s="151" t="s">
        <v>1285</v>
      </c>
      <c r="G298" s="152" t="s">
        <v>158</v>
      </c>
      <c r="H298" s="153">
        <v>1</v>
      </c>
      <c r="I298" s="153"/>
      <c r="J298" s="154">
        <f>ROUND(I298*H298,2)</f>
        <v>0</v>
      </c>
      <c r="K298" s="155"/>
      <c r="L298" s="30"/>
      <c r="M298" s="156" t="s">
        <v>1</v>
      </c>
      <c r="N298" s="157" t="s">
        <v>40</v>
      </c>
      <c r="O298" s="58"/>
      <c r="P298" s="158">
        <f>O298*H298</f>
        <v>0</v>
      </c>
      <c r="Q298" s="158">
        <v>0</v>
      </c>
      <c r="R298" s="158">
        <f>Q298*H298</f>
        <v>0</v>
      </c>
      <c r="S298" s="158">
        <v>0</v>
      </c>
      <c r="T298" s="159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0" t="s">
        <v>443</v>
      </c>
      <c r="AT298" s="160" t="s">
        <v>142</v>
      </c>
      <c r="AU298" s="160" t="s">
        <v>87</v>
      </c>
      <c r="AY298" s="14" t="s">
        <v>138</v>
      </c>
      <c r="BE298" s="161">
        <f>IF(N298="základná",J298,0)</f>
        <v>0</v>
      </c>
      <c r="BF298" s="161">
        <f>IF(N298="znížená",J298,0)</f>
        <v>0</v>
      </c>
      <c r="BG298" s="161">
        <f>IF(N298="zákl. prenesená",J298,0)</f>
        <v>0</v>
      </c>
      <c r="BH298" s="161">
        <f>IF(N298="zníž. prenesená",J298,0)</f>
        <v>0</v>
      </c>
      <c r="BI298" s="161">
        <f>IF(N298="nulová",J298,0)</f>
        <v>0</v>
      </c>
      <c r="BJ298" s="14" t="s">
        <v>87</v>
      </c>
      <c r="BK298" s="161">
        <f>ROUND(I298*H298,2)</f>
        <v>0</v>
      </c>
      <c r="BL298" s="14" t="s">
        <v>443</v>
      </c>
      <c r="BM298" s="160" t="s">
        <v>1286</v>
      </c>
    </row>
    <row r="299" spans="1:65" s="2" customFormat="1" ht="24.15" customHeight="1">
      <c r="A299" s="29"/>
      <c r="B299" s="148"/>
      <c r="C299" s="162" t="s">
        <v>1287</v>
      </c>
      <c r="D299" s="162" t="s">
        <v>187</v>
      </c>
      <c r="E299" s="163" t="s">
        <v>1288</v>
      </c>
      <c r="F299" s="164" t="s">
        <v>1289</v>
      </c>
      <c r="G299" s="165" t="s">
        <v>158</v>
      </c>
      <c r="H299" s="166">
        <v>1</v>
      </c>
      <c r="I299" s="166"/>
      <c r="J299" s="167">
        <f>ROUND(I299*H299,2)</f>
        <v>0</v>
      </c>
      <c r="K299" s="168"/>
      <c r="L299" s="169"/>
      <c r="M299" s="170" t="s">
        <v>1</v>
      </c>
      <c r="N299" s="171" t="s">
        <v>40</v>
      </c>
      <c r="O299" s="58"/>
      <c r="P299" s="158">
        <f>O299*H299</f>
        <v>0</v>
      </c>
      <c r="Q299" s="158">
        <v>6.9999999999999999E-4</v>
      </c>
      <c r="R299" s="158">
        <f>Q299*H299</f>
        <v>6.9999999999999999E-4</v>
      </c>
      <c r="S299" s="158">
        <v>0</v>
      </c>
      <c r="T299" s="159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0" t="s">
        <v>1080</v>
      </c>
      <c r="AT299" s="160" t="s">
        <v>187</v>
      </c>
      <c r="AU299" s="160" t="s">
        <v>87</v>
      </c>
      <c r="AY299" s="14" t="s">
        <v>138</v>
      </c>
      <c r="BE299" s="161">
        <f>IF(N299="základná",J299,0)</f>
        <v>0</v>
      </c>
      <c r="BF299" s="161">
        <f>IF(N299="znížená",J299,0)</f>
        <v>0</v>
      </c>
      <c r="BG299" s="161">
        <f>IF(N299="zákl. prenesená",J299,0)</f>
        <v>0</v>
      </c>
      <c r="BH299" s="161">
        <f>IF(N299="zníž. prenesená",J299,0)</f>
        <v>0</v>
      </c>
      <c r="BI299" s="161">
        <f>IF(N299="nulová",J299,0)</f>
        <v>0</v>
      </c>
      <c r="BJ299" s="14" t="s">
        <v>87</v>
      </c>
      <c r="BK299" s="161">
        <f>ROUND(I299*H299,2)</f>
        <v>0</v>
      </c>
      <c r="BL299" s="14" t="s">
        <v>1080</v>
      </c>
      <c r="BM299" s="160" t="s">
        <v>1290</v>
      </c>
    </row>
    <row r="300" spans="1:65" s="12" customFormat="1" ht="25.95" customHeight="1">
      <c r="B300" s="136"/>
      <c r="D300" s="137" t="s">
        <v>73</v>
      </c>
      <c r="E300" s="138" t="s">
        <v>449</v>
      </c>
      <c r="F300" s="138" t="s">
        <v>450</v>
      </c>
      <c r="I300" s="139"/>
      <c r="J300" s="124">
        <f>BK300</f>
        <v>0</v>
      </c>
      <c r="L300" s="136"/>
      <c r="M300" s="140"/>
      <c r="N300" s="141"/>
      <c r="O300" s="141"/>
      <c r="P300" s="142">
        <f>SUM(P301:P302)</f>
        <v>0</v>
      </c>
      <c r="Q300" s="141"/>
      <c r="R300" s="142">
        <f>SUM(R301:R302)</f>
        <v>0</v>
      </c>
      <c r="S300" s="141"/>
      <c r="T300" s="143">
        <f>SUM(T301:T302)</f>
        <v>0</v>
      </c>
      <c r="AR300" s="137" t="s">
        <v>93</v>
      </c>
      <c r="AT300" s="144" t="s">
        <v>73</v>
      </c>
      <c r="AU300" s="144" t="s">
        <v>74</v>
      </c>
      <c r="AY300" s="137" t="s">
        <v>138</v>
      </c>
      <c r="BK300" s="145">
        <f>SUM(BK301:BK302)</f>
        <v>0</v>
      </c>
    </row>
    <row r="301" spans="1:65" s="2" customFormat="1" ht="33" customHeight="1">
      <c r="A301" s="29"/>
      <c r="B301" s="148"/>
      <c r="C301" s="149" t="s">
        <v>1291</v>
      </c>
      <c r="D301" s="149" t="s">
        <v>142</v>
      </c>
      <c r="E301" s="150" t="s">
        <v>1292</v>
      </c>
      <c r="F301" s="151" t="s">
        <v>1293</v>
      </c>
      <c r="G301" s="152" t="s">
        <v>454</v>
      </c>
      <c r="H301" s="153">
        <v>36</v>
      </c>
      <c r="I301" s="153"/>
      <c r="J301" s="154">
        <f>ROUND(I301*H301,2)</f>
        <v>0</v>
      </c>
      <c r="K301" s="155"/>
      <c r="L301" s="30"/>
      <c r="M301" s="156" t="s">
        <v>1</v>
      </c>
      <c r="N301" s="157" t="s">
        <v>40</v>
      </c>
      <c r="O301" s="58"/>
      <c r="P301" s="158">
        <f>O301*H301</f>
        <v>0</v>
      </c>
      <c r="Q301" s="158">
        <v>0</v>
      </c>
      <c r="R301" s="158">
        <f>Q301*H301</f>
        <v>0</v>
      </c>
      <c r="S301" s="158">
        <v>0</v>
      </c>
      <c r="T301" s="159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0" t="s">
        <v>460</v>
      </c>
      <c r="AT301" s="160" t="s">
        <v>142</v>
      </c>
      <c r="AU301" s="160" t="s">
        <v>79</v>
      </c>
      <c r="AY301" s="14" t="s">
        <v>138</v>
      </c>
      <c r="BE301" s="161">
        <f>IF(N301="základná",J301,0)</f>
        <v>0</v>
      </c>
      <c r="BF301" s="161">
        <f>IF(N301="znížená",J301,0)</f>
        <v>0</v>
      </c>
      <c r="BG301" s="161">
        <f>IF(N301="zákl. prenesená",J301,0)</f>
        <v>0</v>
      </c>
      <c r="BH301" s="161">
        <f>IF(N301="zníž. prenesená",J301,0)</f>
        <v>0</v>
      </c>
      <c r="BI301" s="161">
        <f>IF(N301="nulová",J301,0)</f>
        <v>0</v>
      </c>
      <c r="BJ301" s="14" t="s">
        <v>87</v>
      </c>
      <c r="BK301" s="161">
        <f>ROUND(I301*H301,2)</f>
        <v>0</v>
      </c>
      <c r="BL301" s="14" t="s">
        <v>460</v>
      </c>
      <c r="BM301" s="160" t="s">
        <v>656</v>
      </c>
    </row>
    <row r="302" spans="1:65" s="2" customFormat="1" ht="37.799999999999997" customHeight="1">
      <c r="A302" s="29"/>
      <c r="B302" s="148"/>
      <c r="C302" s="149" t="s">
        <v>1294</v>
      </c>
      <c r="D302" s="149" t="s">
        <v>142</v>
      </c>
      <c r="E302" s="150" t="s">
        <v>713</v>
      </c>
      <c r="F302" s="151" t="s">
        <v>714</v>
      </c>
      <c r="G302" s="152" t="s">
        <v>454</v>
      </c>
      <c r="H302" s="153">
        <v>12</v>
      </c>
      <c r="I302" s="153"/>
      <c r="J302" s="154">
        <f>ROUND(I302*H302,2)</f>
        <v>0</v>
      </c>
      <c r="K302" s="155"/>
      <c r="L302" s="30"/>
      <c r="M302" s="156" t="s">
        <v>1</v>
      </c>
      <c r="N302" s="157" t="s">
        <v>40</v>
      </c>
      <c r="O302" s="58"/>
      <c r="P302" s="158">
        <f>O302*H302</f>
        <v>0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0" t="s">
        <v>175</v>
      </c>
      <c r="AT302" s="160" t="s">
        <v>142</v>
      </c>
      <c r="AU302" s="160" t="s">
        <v>79</v>
      </c>
      <c r="AY302" s="14" t="s">
        <v>138</v>
      </c>
      <c r="BE302" s="161">
        <f>IF(N302="základná",J302,0)</f>
        <v>0</v>
      </c>
      <c r="BF302" s="161">
        <f>IF(N302="znížená",J302,0)</f>
        <v>0</v>
      </c>
      <c r="BG302" s="161">
        <f>IF(N302="zákl. prenesená",J302,0)</f>
        <v>0</v>
      </c>
      <c r="BH302" s="161">
        <f>IF(N302="zníž. prenesená",J302,0)</f>
        <v>0</v>
      </c>
      <c r="BI302" s="161">
        <f>IF(N302="nulová",J302,0)</f>
        <v>0</v>
      </c>
      <c r="BJ302" s="14" t="s">
        <v>87</v>
      </c>
      <c r="BK302" s="161">
        <f>ROUND(I302*H302,2)</f>
        <v>0</v>
      </c>
      <c r="BL302" s="14" t="s">
        <v>175</v>
      </c>
      <c r="BM302" s="160" t="s">
        <v>1295</v>
      </c>
    </row>
    <row r="303" spans="1:65" s="2" customFormat="1" ht="49.95" customHeight="1">
      <c r="A303" s="29"/>
      <c r="B303" s="30"/>
      <c r="C303" s="29"/>
      <c r="D303" s="29"/>
      <c r="E303" s="138" t="s">
        <v>466</v>
      </c>
      <c r="F303" s="138" t="s">
        <v>467</v>
      </c>
      <c r="G303" s="29"/>
      <c r="H303" s="29"/>
      <c r="I303" s="29"/>
      <c r="J303" s="124">
        <f t="shared" ref="J303:J308" si="50">BK303</f>
        <v>0</v>
      </c>
      <c r="K303" s="29"/>
      <c r="L303" s="30"/>
      <c r="M303" s="172"/>
      <c r="N303" s="173"/>
      <c r="O303" s="58"/>
      <c r="P303" s="58"/>
      <c r="Q303" s="58"/>
      <c r="R303" s="58"/>
      <c r="S303" s="58"/>
      <c r="T303" s="5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73</v>
      </c>
      <c r="AU303" s="14" t="s">
        <v>74</v>
      </c>
      <c r="AY303" s="14" t="s">
        <v>468</v>
      </c>
      <c r="BK303" s="161">
        <f>SUM(BK304:BK308)</f>
        <v>0</v>
      </c>
    </row>
    <row r="304" spans="1:65" s="2" customFormat="1" ht="16.350000000000001" customHeight="1">
      <c r="A304" s="29"/>
      <c r="B304" s="30"/>
      <c r="C304" s="174" t="s">
        <v>1</v>
      </c>
      <c r="D304" s="174" t="s">
        <v>142</v>
      </c>
      <c r="E304" s="175" t="s">
        <v>1</v>
      </c>
      <c r="F304" s="176" t="s">
        <v>1</v>
      </c>
      <c r="G304" s="177" t="s">
        <v>1</v>
      </c>
      <c r="H304" s="178"/>
      <c r="I304" s="178"/>
      <c r="J304" s="179">
        <f t="shared" si="50"/>
        <v>0</v>
      </c>
      <c r="K304" s="180"/>
      <c r="L304" s="30"/>
      <c r="M304" s="181" t="s">
        <v>1</v>
      </c>
      <c r="N304" s="182" t="s">
        <v>40</v>
      </c>
      <c r="O304" s="58"/>
      <c r="P304" s="58"/>
      <c r="Q304" s="58"/>
      <c r="R304" s="58"/>
      <c r="S304" s="58"/>
      <c r="T304" s="5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468</v>
      </c>
      <c r="AU304" s="14" t="s">
        <v>79</v>
      </c>
      <c r="AY304" s="14" t="s">
        <v>468</v>
      </c>
      <c r="BE304" s="161">
        <f>IF(N304="základná",J304,0)</f>
        <v>0</v>
      </c>
      <c r="BF304" s="161">
        <f>IF(N304="znížená",J304,0)</f>
        <v>0</v>
      </c>
      <c r="BG304" s="161">
        <f>IF(N304="zákl. prenesená",J304,0)</f>
        <v>0</v>
      </c>
      <c r="BH304" s="161">
        <f>IF(N304="zníž. prenesená",J304,0)</f>
        <v>0</v>
      </c>
      <c r="BI304" s="161">
        <f>IF(N304="nulová",J304,0)</f>
        <v>0</v>
      </c>
      <c r="BJ304" s="14" t="s">
        <v>87</v>
      </c>
      <c r="BK304" s="161">
        <f>I304*H304</f>
        <v>0</v>
      </c>
    </row>
    <row r="305" spans="1:63" s="2" customFormat="1" ht="16.350000000000001" customHeight="1">
      <c r="A305" s="29"/>
      <c r="B305" s="30"/>
      <c r="C305" s="174" t="s">
        <v>1</v>
      </c>
      <c r="D305" s="174" t="s">
        <v>142</v>
      </c>
      <c r="E305" s="175" t="s">
        <v>1</v>
      </c>
      <c r="F305" s="176" t="s">
        <v>1</v>
      </c>
      <c r="G305" s="177" t="s">
        <v>1</v>
      </c>
      <c r="H305" s="178"/>
      <c r="I305" s="178"/>
      <c r="J305" s="179">
        <f t="shared" si="50"/>
        <v>0</v>
      </c>
      <c r="K305" s="180"/>
      <c r="L305" s="30"/>
      <c r="M305" s="181" t="s">
        <v>1</v>
      </c>
      <c r="N305" s="182" t="s">
        <v>40</v>
      </c>
      <c r="O305" s="58"/>
      <c r="P305" s="58"/>
      <c r="Q305" s="58"/>
      <c r="R305" s="58"/>
      <c r="S305" s="58"/>
      <c r="T305" s="5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468</v>
      </c>
      <c r="AU305" s="14" t="s">
        <v>79</v>
      </c>
      <c r="AY305" s="14" t="s">
        <v>468</v>
      </c>
      <c r="BE305" s="161">
        <f>IF(N305="základná",J305,0)</f>
        <v>0</v>
      </c>
      <c r="BF305" s="161">
        <f>IF(N305="znížená",J305,0)</f>
        <v>0</v>
      </c>
      <c r="BG305" s="161">
        <f>IF(N305="zákl. prenesená",J305,0)</f>
        <v>0</v>
      </c>
      <c r="BH305" s="161">
        <f>IF(N305="zníž. prenesená",J305,0)</f>
        <v>0</v>
      </c>
      <c r="BI305" s="161">
        <f>IF(N305="nulová",J305,0)</f>
        <v>0</v>
      </c>
      <c r="BJ305" s="14" t="s">
        <v>87</v>
      </c>
      <c r="BK305" s="161">
        <f>I305*H305</f>
        <v>0</v>
      </c>
    </row>
    <row r="306" spans="1:63" s="2" customFormat="1" ht="16.350000000000001" customHeight="1">
      <c r="A306" s="29"/>
      <c r="B306" s="30"/>
      <c r="C306" s="174" t="s">
        <v>1</v>
      </c>
      <c r="D306" s="174" t="s">
        <v>142</v>
      </c>
      <c r="E306" s="175" t="s">
        <v>1</v>
      </c>
      <c r="F306" s="176" t="s">
        <v>1</v>
      </c>
      <c r="G306" s="177" t="s">
        <v>1</v>
      </c>
      <c r="H306" s="178"/>
      <c r="I306" s="178"/>
      <c r="J306" s="179">
        <f t="shared" si="50"/>
        <v>0</v>
      </c>
      <c r="K306" s="180"/>
      <c r="L306" s="30"/>
      <c r="M306" s="181" t="s">
        <v>1</v>
      </c>
      <c r="N306" s="182" t="s">
        <v>40</v>
      </c>
      <c r="O306" s="58"/>
      <c r="P306" s="58"/>
      <c r="Q306" s="58"/>
      <c r="R306" s="58"/>
      <c r="S306" s="58"/>
      <c r="T306" s="5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468</v>
      </c>
      <c r="AU306" s="14" t="s">
        <v>79</v>
      </c>
      <c r="AY306" s="14" t="s">
        <v>468</v>
      </c>
      <c r="BE306" s="161">
        <f>IF(N306="základná",J306,0)</f>
        <v>0</v>
      </c>
      <c r="BF306" s="161">
        <f>IF(N306="znížená",J306,0)</f>
        <v>0</v>
      </c>
      <c r="BG306" s="161">
        <f>IF(N306="zákl. prenesená",J306,0)</f>
        <v>0</v>
      </c>
      <c r="BH306" s="161">
        <f>IF(N306="zníž. prenesená",J306,0)</f>
        <v>0</v>
      </c>
      <c r="BI306" s="161">
        <f>IF(N306="nulová",J306,0)</f>
        <v>0</v>
      </c>
      <c r="BJ306" s="14" t="s">
        <v>87</v>
      </c>
      <c r="BK306" s="161">
        <f>I306*H306</f>
        <v>0</v>
      </c>
    </row>
    <row r="307" spans="1:63" s="2" customFormat="1" ht="16.350000000000001" customHeight="1">
      <c r="A307" s="29"/>
      <c r="B307" s="30"/>
      <c r="C307" s="174" t="s">
        <v>1</v>
      </c>
      <c r="D307" s="174" t="s">
        <v>142</v>
      </c>
      <c r="E307" s="175" t="s">
        <v>1</v>
      </c>
      <c r="F307" s="176" t="s">
        <v>1</v>
      </c>
      <c r="G307" s="177" t="s">
        <v>1</v>
      </c>
      <c r="H307" s="178"/>
      <c r="I307" s="178"/>
      <c r="J307" s="179">
        <f t="shared" si="50"/>
        <v>0</v>
      </c>
      <c r="K307" s="180"/>
      <c r="L307" s="30"/>
      <c r="M307" s="181" t="s">
        <v>1</v>
      </c>
      <c r="N307" s="182" t="s">
        <v>40</v>
      </c>
      <c r="O307" s="58"/>
      <c r="P307" s="58"/>
      <c r="Q307" s="58"/>
      <c r="R307" s="58"/>
      <c r="S307" s="58"/>
      <c r="T307" s="5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468</v>
      </c>
      <c r="AU307" s="14" t="s">
        <v>79</v>
      </c>
      <c r="AY307" s="14" t="s">
        <v>468</v>
      </c>
      <c r="BE307" s="161">
        <f>IF(N307="základná",J307,0)</f>
        <v>0</v>
      </c>
      <c r="BF307" s="161">
        <f>IF(N307="znížená",J307,0)</f>
        <v>0</v>
      </c>
      <c r="BG307" s="161">
        <f>IF(N307="zákl. prenesená",J307,0)</f>
        <v>0</v>
      </c>
      <c r="BH307" s="161">
        <f>IF(N307="zníž. prenesená",J307,0)</f>
        <v>0</v>
      </c>
      <c r="BI307" s="161">
        <f>IF(N307="nulová",J307,0)</f>
        <v>0</v>
      </c>
      <c r="BJ307" s="14" t="s">
        <v>87</v>
      </c>
      <c r="BK307" s="161">
        <f>I307*H307</f>
        <v>0</v>
      </c>
    </row>
    <row r="308" spans="1:63" s="2" customFormat="1" ht="16.350000000000001" customHeight="1">
      <c r="A308" s="29"/>
      <c r="B308" s="30"/>
      <c r="C308" s="174" t="s">
        <v>1</v>
      </c>
      <c r="D308" s="174" t="s">
        <v>142</v>
      </c>
      <c r="E308" s="175" t="s">
        <v>1</v>
      </c>
      <c r="F308" s="176" t="s">
        <v>1</v>
      </c>
      <c r="G308" s="177" t="s">
        <v>1</v>
      </c>
      <c r="H308" s="178"/>
      <c r="I308" s="178"/>
      <c r="J308" s="179">
        <f t="shared" si="50"/>
        <v>0</v>
      </c>
      <c r="K308" s="180"/>
      <c r="L308" s="30"/>
      <c r="M308" s="181" t="s">
        <v>1</v>
      </c>
      <c r="N308" s="182" t="s">
        <v>40</v>
      </c>
      <c r="O308" s="183"/>
      <c r="P308" s="183"/>
      <c r="Q308" s="183"/>
      <c r="R308" s="183"/>
      <c r="S308" s="183"/>
      <c r="T308" s="184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468</v>
      </c>
      <c r="AU308" s="14" t="s">
        <v>79</v>
      </c>
      <c r="AY308" s="14" t="s">
        <v>468</v>
      </c>
      <c r="BE308" s="161">
        <f>IF(N308="základná",J308,0)</f>
        <v>0</v>
      </c>
      <c r="BF308" s="161">
        <f>IF(N308="znížená",J308,0)</f>
        <v>0</v>
      </c>
      <c r="BG308" s="161">
        <f>IF(N308="zákl. prenesená",J308,0)</f>
        <v>0</v>
      </c>
      <c r="BH308" s="161">
        <f>IF(N308="zníž. prenesená",J308,0)</f>
        <v>0</v>
      </c>
      <c r="BI308" s="161">
        <f>IF(N308="nulová",J308,0)</f>
        <v>0</v>
      </c>
      <c r="BJ308" s="14" t="s">
        <v>87</v>
      </c>
      <c r="BK308" s="161">
        <f>I308*H308</f>
        <v>0</v>
      </c>
    </row>
    <row r="309" spans="1:63" s="2" customFormat="1" ht="6.9" customHeight="1">
      <c r="A309" s="29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30"/>
      <c r="M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</row>
  </sheetData>
  <autoFilter ref="C132:K30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304:D309">
      <formula1>"K, M"</formula1>
    </dataValidation>
    <dataValidation type="list" allowBlank="1" showInputMessage="1" showErrorMessage="1" error="Povolené sú hodnoty základná, znížená, nulová." sqref="N304:N30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ROUND((ROUND((SUM(BE125:BE211)),  2) + SUM(BE213:BE217)), 2)</f>
        <v>0</v>
      </c>
      <c r="G33" s="100"/>
      <c r="H33" s="100"/>
      <c r="I33" s="101">
        <v>0.2</v>
      </c>
      <c r="J33" s="99">
        <f>ROUND((ROUND(((SUM(BE125:BE211))*I33),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ROUND((ROUND((SUM(BF125:BF211)),  2) + SUM(BF213:BF217)), 2)</f>
        <v>0</v>
      </c>
      <c r="G34" s="100"/>
      <c r="H34" s="100"/>
      <c r="I34" s="101">
        <v>0.2</v>
      </c>
      <c r="J34" s="99">
        <f>ROUND((ROUND(((SUM(BF125:BF211))*I34),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VZT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9" customFormat="1" ht="24.9" customHeight="1">
      <c r="B99" s="115"/>
      <c r="D99" s="116" t="s">
        <v>1297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9" customFormat="1" ht="24.9" customHeight="1">
      <c r="B100" s="115"/>
      <c r="D100" s="116" t="s">
        <v>115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31" s="10" customFormat="1" ht="19.95" customHeight="1">
      <c r="B101" s="119"/>
      <c r="D101" s="120" t="s">
        <v>1298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31" s="9" customFormat="1" ht="24.9" customHeight="1">
      <c r="B102" s="115"/>
      <c r="D102" s="116" t="s">
        <v>122</v>
      </c>
      <c r="E102" s="117"/>
      <c r="F102" s="117"/>
      <c r="G102" s="117"/>
      <c r="H102" s="117"/>
      <c r="I102" s="117"/>
      <c r="J102" s="118">
        <f>J199</f>
        <v>0</v>
      </c>
      <c r="L102" s="115"/>
    </row>
    <row r="103" spans="1:31" s="9" customFormat="1" ht="24.9" customHeight="1">
      <c r="B103" s="115"/>
      <c r="D103" s="116" t="s">
        <v>120</v>
      </c>
      <c r="E103" s="117"/>
      <c r="F103" s="117"/>
      <c r="G103" s="117"/>
      <c r="H103" s="117"/>
      <c r="I103" s="117"/>
      <c r="J103" s="118">
        <f>J205</f>
        <v>0</v>
      </c>
      <c r="L103" s="115"/>
    </row>
    <row r="104" spans="1:31" s="10" customFormat="1" ht="19.95" customHeight="1">
      <c r="B104" s="119"/>
      <c r="D104" s="120" t="s">
        <v>1299</v>
      </c>
      <c r="E104" s="121"/>
      <c r="F104" s="121"/>
      <c r="G104" s="121"/>
      <c r="H104" s="121"/>
      <c r="I104" s="121"/>
      <c r="J104" s="122">
        <f>J206</f>
        <v>0</v>
      </c>
      <c r="L104" s="119"/>
    </row>
    <row r="105" spans="1:31" s="9" customFormat="1" ht="21.75" customHeight="1">
      <c r="B105" s="115"/>
      <c r="D105" s="123" t="s">
        <v>123</v>
      </c>
      <c r="J105" s="124">
        <f>J212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124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6.25" customHeight="1">
      <c r="A115" s="29"/>
      <c r="B115" s="30"/>
      <c r="C115" s="29"/>
      <c r="D115" s="29"/>
      <c r="E115" s="227" t="str">
        <f>E7</f>
        <v>Soš Tornaľa - modernizácia odborného vzdelávania - budova bývalej Mš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106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3 - VZT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 úz. Tornaľa, parc. č. 1451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125</v>
      </c>
      <c r="D124" s="128" t="s">
        <v>59</v>
      </c>
      <c r="E124" s="128" t="s">
        <v>55</v>
      </c>
      <c r="F124" s="128" t="s">
        <v>56</v>
      </c>
      <c r="G124" s="128" t="s">
        <v>126</v>
      </c>
      <c r="H124" s="128" t="s">
        <v>127</v>
      </c>
      <c r="I124" s="128" t="s">
        <v>128</v>
      </c>
      <c r="J124" s="129" t="s">
        <v>110</v>
      </c>
      <c r="K124" s="130" t="s">
        <v>129</v>
      </c>
      <c r="L124" s="131"/>
      <c r="M124" s="62" t="s">
        <v>1</v>
      </c>
      <c r="N124" s="63" t="s">
        <v>38</v>
      </c>
      <c r="O124" s="63" t="s">
        <v>130</v>
      </c>
      <c r="P124" s="63" t="s">
        <v>131</v>
      </c>
      <c r="Q124" s="63" t="s">
        <v>132</v>
      </c>
      <c r="R124" s="63" t="s">
        <v>133</v>
      </c>
      <c r="S124" s="63" t="s">
        <v>134</v>
      </c>
      <c r="T124" s="64" t="s">
        <v>135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111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P126+P134+P137+P199+P205+P212</f>
        <v>0</v>
      </c>
      <c r="Q125" s="66"/>
      <c r="R125" s="133">
        <f>R126+R134+R137+R199+R205+R212</f>
        <v>1.647116</v>
      </c>
      <c r="S125" s="66"/>
      <c r="T125" s="134">
        <f>T126+T134+T137+T199+T205+T212</f>
        <v>5.2000000000000005E-2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112</v>
      </c>
      <c r="BK125" s="135">
        <f>BK126+BK134+BK137+BK199+BK205+BK212</f>
        <v>0</v>
      </c>
    </row>
    <row r="126" spans="1:65" s="12" customFormat="1" ht="25.95" customHeight="1">
      <c r="B126" s="136"/>
      <c r="D126" s="137" t="s">
        <v>73</v>
      </c>
      <c r="E126" s="138" t="s">
        <v>136</v>
      </c>
      <c r="F126" s="138" t="s">
        <v>137</v>
      </c>
      <c r="I126" s="139"/>
      <c r="J126" s="124">
        <f>BK126</f>
        <v>0</v>
      </c>
      <c r="L126" s="136"/>
      <c r="M126" s="140"/>
      <c r="N126" s="141"/>
      <c r="O126" s="141"/>
      <c r="P126" s="142">
        <f>P127</f>
        <v>0</v>
      </c>
      <c r="Q126" s="141"/>
      <c r="R126" s="142">
        <f>R127</f>
        <v>0.95359999999999989</v>
      </c>
      <c r="S126" s="141"/>
      <c r="T126" s="143">
        <f>T127</f>
        <v>5.2000000000000005E-2</v>
      </c>
      <c r="AR126" s="137" t="s">
        <v>79</v>
      </c>
      <c r="AT126" s="144" t="s">
        <v>73</v>
      </c>
      <c r="AU126" s="144" t="s">
        <v>74</v>
      </c>
      <c r="AY126" s="137" t="s">
        <v>138</v>
      </c>
      <c r="BK126" s="145">
        <f>BK127</f>
        <v>0</v>
      </c>
    </row>
    <row r="127" spans="1:65" s="12" customFormat="1" ht="22.8" customHeight="1">
      <c r="B127" s="136"/>
      <c r="D127" s="137" t="s">
        <v>73</v>
      </c>
      <c r="E127" s="146" t="s">
        <v>139</v>
      </c>
      <c r="F127" s="146" t="s">
        <v>140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SUM(P128:P133)</f>
        <v>0</v>
      </c>
      <c r="Q127" s="141"/>
      <c r="R127" s="142">
        <f>SUM(R128:R133)</f>
        <v>0.95359999999999989</v>
      </c>
      <c r="S127" s="141"/>
      <c r="T127" s="143">
        <f>SUM(T128:T133)</f>
        <v>5.2000000000000005E-2</v>
      </c>
      <c r="AR127" s="137" t="s">
        <v>79</v>
      </c>
      <c r="AT127" s="144" t="s">
        <v>73</v>
      </c>
      <c r="AU127" s="144" t="s">
        <v>79</v>
      </c>
      <c r="AY127" s="137" t="s">
        <v>138</v>
      </c>
      <c r="BK127" s="145">
        <f>SUM(BK128:BK133)</f>
        <v>0</v>
      </c>
    </row>
    <row r="128" spans="1:65" s="2" customFormat="1" ht="24.15" customHeight="1">
      <c r="A128" s="29"/>
      <c r="B128" s="148"/>
      <c r="C128" s="149" t="s">
        <v>1237</v>
      </c>
      <c r="D128" s="149" t="s">
        <v>142</v>
      </c>
      <c r="E128" s="150" t="s">
        <v>1300</v>
      </c>
      <c r="F128" s="151" t="s">
        <v>1301</v>
      </c>
      <c r="G128" s="152" t="s">
        <v>404</v>
      </c>
      <c r="H128" s="153">
        <v>40</v>
      </c>
      <c r="I128" s="153"/>
      <c r="J128" s="154">
        <f t="shared" ref="J128:J133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33" si="1">O128*H128</f>
        <v>0</v>
      </c>
      <c r="Q128" s="158">
        <v>1.92E-3</v>
      </c>
      <c r="R128" s="158">
        <f t="shared" ref="R128:R133" si="2">Q128*H128</f>
        <v>7.6800000000000007E-2</v>
      </c>
      <c r="S128" s="158">
        <v>0</v>
      </c>
      <c r="T128" s="159">
        <f t="shared" ref="T128:T13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ref="BE128:BE133" si="4">IF(N128="základná",J128,0)</f>
        <v>0</v>
      </c>
      <c r="BF128" s="161">
        <f t="shared" ref="BF128:BF133" si="5">IF(N128="znížená",J128,0)</f>
        <v>0</v>
      </c>
      <c r="BG128" s="161">
        <f t="shared" ref="BG128:BG133" si="6">IF(N128="zákl. prenesená",J128,0)</f>
        <v>0</v>
      </c>
      <c r="BH128" s="161">
        <f t="shared" ref="BH128:BH133" si="7">IF(N128="zníž. prenesená",J128,0)</f>
        <v>0</v>
      </c>
      <c r="BI128" s="161">
        <f t="shared" ref="BI128:BI133" si="8">IF(N128="nulová",J128,0)</f>
        <v>0</v>
      </c>
      <c r="BJ128" s="14" t="s">
        <v>87</v>
      </c>
      <c r="BK128" s="161">
        <f t="shared" ref="BK128:BK133" si="9">ROUND(I128*H128,2)</f>
        <v>0</v>
      </c>
      <c r="BL128" s="14" t="s">
        <v>93</v>
      </c>
      <c r="BM128" s="160" t="s">
        <v>1302</v>
      </c>
    </row>
    <row r="129" spans="1:65" s="2" customFormat="1" ht="33" customHeight="1">
      <c r="A129" s="29"/>
      <c r="B129" s="148"/>
      <c r="C129" s="149" t="s">
        <v>1303</v>
      </c>
      <c r="D129" s="149" t="s">
        <v>142</v>
      </c>
      <c r="E129" s="150" t="s">
        <v>1304</v>
      </c>
      <c r="F129" s="151" t="s">
        <v>1305</v>
      </c>
      <c r="G129" s="152" t="s">
        <v>404</v>
      </c>
      <c r="H129" s="153">
        <v>40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2.1839999999999998E-2</v>
      </c>
      <c r="R129" s="158">
        <f t="shared" si="2"/>
        <v>0.87359999999999993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1306</v>
      </c>
    </row>
    <row r="130" spans="1:65" s="2" customFormat="1" ht="24.15" customHeight="1">
      <c r="A130" s="29"/>
      <c r="B130" s="148"/>
      <c r="C130" s="149" t="s">
        <v>1307</v>
      </c>
      <c r="D130" s="149" t="s">
        <v>142</v>
      </c>
      <c r="E130" s="150" t="s">
        <v>1308</v>
      </c>
      <c r="F130" s="151" t="s">
        <v>1309</v>
      </c>
      <c r="G130" s="152" t="s">
        <v>404</v>
      </c>
      <c r="H130" s="153">
        <v>40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1310</v>
      </c>
    </row>
    <row r="131" spans="1:65" s="2" customFormat="1" ht="24.15" customHeight="1">
      <c r="A131" s="29"/>
      <c r="B131" s="148"/>
      <c r="C131" s="149" t="s">
        <v>227</v>
      </c>
      <c r="D131" s="149" t="s">
        <v>142</v>
      </c>
      <c r="E131" s="150" t="s">
        <v>1311</v>
      </c>
      <c r="F131" s="151" t="s">
        <v>1312</v>
      </c>
      <c r="G131" s="152" t="s">
        <v>145</v>
      </c>
      <c r="H131" s="153">
        <v>80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8.0000000000000004E-4</v>
      </c>
      <c r="S131" s="158">
        <v>1.4999999999999999E-4</v>
      </c>
      <c r="T131" s="159">
        <f t="shared" si="3"/>
        <v>1.1999999999999999E-2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175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175</v>
      </c>
      <c r="BM131" s="160" t="s">
        <v>1313</v>
      </c>
    </row>
    <row r="132" spans="1:65" s="2" customFormat="1" ht="24.15" customHeight="1">
      <c r="A132" s="29"/>
      <c r="B132" s="148"/>
      <c r="C132" s="149" t="s">
        <v>255</v>
      </c>
      <c r="D132" s="149" t="s">
        <v>142</v>
      </c>
      <c r="E132" s="150" t="s">
        <v>1314</v>
      </c>
      <c r="F132" s="151" t="s">
        <v>1315</v>
      </c>
      <c r="G132" s="152" t="s">
        <v>145</v>
      </c>
      <c r="H132" s="153">
        <v>40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3.0000000000000001E-5</v>
      </c>
      <c r="R132" s="158">
        <f t="shared" si="2"/>
        <v>1.2000000000000001E-3</v>
      </c>
      <c r="S132" s="158">
        <v>3.6000000000000002E-4</v>
      </c>
      <c r="T132" s="159">
        <f t="shared" si="3"/>
        <v>1.4400000000000001E-2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1316</v>
      </c>
    </row>
    <row r="133" spans="1:65" s="2" customFormat="1" ht="24.15" customHeight="1">
      <c r="A133" s="29"/>
      <c r="B133" s="148"/>
      <c r="C133" s="149" t="s">
        <v>1317</v>
      </c>
      <c r="D133" s="149" t="s">
        <v>142</v>
      </c>
      <c r="E133" s="150" t="s">
        <v>1318</v>
      </c>
      <c r="F133" s="151" t="s">
        <v>1319</v>
      </c>
      <c r="G133" s="152" t="s">
        <v>145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3.0000000000000001E-5</v>
      </c>
      <c r="R133" s="158">
        <f t="shared" si="2"/>
        <v>1.2000000000000001E-3</v>
      </c>
      <c r="S133" s="158">
        <v>6.4000000000000005E-4</v>
      </c>
      <c r="T133" s="159">
        <f t="shared" si="3"/>
        <v>2.5600000000000001E-2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1320</v>
      </c>
    </row>
    <row r="134" spans="1:65" s="12" customFormat="1" ht="25.95" customHeight="1">
      <c r="B134" s="136"/>
      <c r="D134" s="137" t="s">
        <v>73</v>
      </c>
      <c r="E134" s="138" t="s">
        <v>179</v>
      </c>
      <c r="F134" s="138" t="s">
        <v>180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4.0999999999999995E-3</v>
      </c>
      <c r="S134" s="141"/>
      <c r="T134" s="143">
        <f>SUM(T135:T136)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24.15" customHeight="1">
      <c r="A135" s="29"/>
      <c r="B135" s="148"/>
      <c r="C135" s="149" t="s">
        <v>1321</v>
      </c>
      <c r="D135" s="149" t="s">
        <v>142</v>
      </c>
      <c r="E135" s="150" t="s">
        <v>1322</v>
      </c>
      <c r="F135" s="151" t="s">
        <v>1323</v>
      </c>
      <c r="G135" s="152" t="s">
        <v>404</v>
      </c>
      <c r="H135" s="153">
        <v>10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1324</v>
      </c>
    </row>
    <row r="136" spans="1:65" s="2" customFormat="1" ht="16.5" customHeight="1">
      <c r="A136" s="29"/>
      <c r="B136" s="148"/>
      <c r="C136" s="162" t="s">
        <v>1325</v>
      </c>
      <c r="D136" s="162" t="s">
        <v>187</v>
      </c>
      <c r="E136" s="163" t="s">
        <v>1326</v>
      </c>
      <c r="F136" s="164" t="s">
        <v>1327</v>
      </c>
      <c r="G136" s="165" t="s">
        <v>404</v>
      </c>
      <c r="H136" s="166">
        <v>10</v>
      </c>
      <c r="I136" s="166"/>
      <c r="J136" s="167">
        <f>ROUND(I136*H136,2)</f>
        <v>0</v>
      </c>
      <c r="K136" s="168"/>
      <c r="L136" s="169"/>
      <c r="M136" s="170" t="s">
        <v>1</v>
      </c>
      <c r="N136" s="171" t="s">
        <v>40</v>
      </c>
      <c r="O136" s="58"/>
      <c r="P136" s="158">
        <f>O136*H136</f>
        <v>0</v>
      </c>
      <c r="Q136" s="158">
        <v>4.0999999999999999E-4</v>
      </c>
      <c r="R136" s="158">
        <f>Q136*H136</f>
        <v>4.0999999999999995E-3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1328</v>
      </c>
    </row>
    <row r="137" spans="1:65" s="12" customFormat="1" ht="25.95" customHeight="1">
      <c r="B137" s="136"/>
      <c r="D137" s="137" t="s">
        <v>73</v>
      </c>
      <c r="E137" s="138" t="s">
        <v>177</v>
      </c>
      <c r="F137" s="138" t="s">
        <v>178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0.68941600000000003</v>
      </c>
      <c r="S137" s="141"/>
      <c r="T137" s="143">
        <f>T138</f>
        <v>0</v>
      </c>
      <c r="AR137" s="137" t="s">
        <v>87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12" customFormat="1" ht="22.8" customHeight="1">
      <c r="B138" s="136"/>
      <c r="D138" s="137" t="s">
        <v>73</v>
      </c>
      <c r="E138" s="146" t="s">
        <v>683</v>
      </c>
      <c r="F138" s="146" t="s">
        <v>1329</v>
      </c>
      <c r="I138" s="139"/>
      <c r="J138" s="147">
        <f>BK138</f>
        <v>0</v>
      </c>
      <c r="L138" s="136"/>
      <c r="M138" s="140"/>
      <c r="N138" s="141"/>
      <c r="O138" s="141"/>
      <c r="P138" s="142">
        <f>SUM(P139:P198)</f>
        <v>0</v>
      </c>
      <c r="Q138" s="141"/>
      <c r="R138" s="142">
        <f>SUM(R139:R198)</f>
        <v>0.68941600000000003</v>
      </c>
      <c r="S138" s="141"/>
      <c r="T138" s="143">
        <f>SUM(T139:T198)</f>
        <v>0</v>
      </c>
      <c r="AR138" s="137" t="s">
        <v>87</v>
      </c>
      <c r="AT138" s="144" t="s">
        <v>73</v>
      </c>
      <c r="AU138" s="144" t="s">
        <v>79</v>
      </c>
      <c r="AY138" s="137" t="s">
        <v>138</v>
      </c>
      <c r="BK138" s="145">
        <f>SUM(BK139:BK198)</f>
        <v>0</v>
      </c>
    </row>
    <row r="139" spans="1:65" s="2" customFormat="1" ht="16.5" customHeight="1">
      <c r="A139" s="29"/>
      <c r="B139" s="148"/>
      <c r="C139" s="149" t="s">
        <v>1330</v>
      </c>
      <c r="D139" s="149" t="s">
        <v>142</v>
      </c>
      <c r="E139" s="150" t="s">
        <v>1331</v>
      </c>
      <c r="F139" s="151" t="s">
        <v>1332</v>
      </c>
      <c r="G139" s="152" t="s">
        <v>184</v>
      </c>
      <c r="H139" s="153">
        <v>12</v>
      </c>
      <c r="I139" s="153"/>
      <c r="J139" s="154">
        <f t="shared" ref="J139:J170" si="10"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ref="P139:P170" si="11">O139*H139</f>
        <v>0</v>
      </c>
      <c r="Q139" s="158">
        <v>0</v>
      </c>
      <c r="R139" s="158">
        <f t="shared" ref="R139:R170" si="12">Q139*H139</f>
        <v>0</v>
      </c>
      <c r="S139" s="158">
        <v>0</v>
      </c>
      <c r="T139" s="159">
        <f t="shared" ref="T139:T170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ref="BE139:BE170" si="14">IF(N139="základná",J139,0)</f>
        <v>0</v>
      </c>
      <c r="BF139" s="161">
        <f t="shared" ref="BF139:BF170" si="15">IF(N139="znížená",J139,0)</f>
        <v>0</v>
      </c>
      <c r="BG139" s="161">
        <f t="shared" ref="BG139:BG170" si="16">IF(N139="zákl. prenesená",J139,0)</f>
        <v>0</v>
      </c>
      <c r="BH139" s="161">
        <f t="shared" ref="BH139:BH170" si="17">IF(N139="zníž. prenesená",J139,0)</f>
        <v>0</v>
      </c>
      <c r="BI139" s="161">
        <f t="shared" ref="BI139:BI170" si="18">IF(N139="nulová",J139,0)</f>
        <v>0</v>
      </c>
      <c r="BJ139" s="14" t="s">
        <v>87</v>
      </c>
      <c r="BK139" s="161">
        <f t="shared" ref="BK139:BK170" si="19">ROUND(I139*H139,2)</f>
        <v>0</v>
      </c>
      <c r="BL139" s="14" t="s">
        <v>175</v>
      </c>
      <c r="BM139" s="160" t="s">
        <v>1333</v>
      </c>
    </row>
    <row r="140" spans="1:65" s="2" customFormat="1" ht="24.15" customHeight="1">
      <c r="A140" s="29"/>
      <c r="B140" s="148"/>
      <c r="C140" s="162" t="s">
        <v>1334</v>
      </c>
      <c r="D140" s="162" t="s">
        <v>187</v>
      </c>
      <c r="E140" s="163" t="s">
        <v>1335</v>
      </c>
      <c r="F140" s="164" t="s">
        <v>1336</v>
      </c>
      <c r="G140" s="165" t="s">
        <v>184</v>
      </c>
      <c r="H140" s="166">
        <v>12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5.2999999999999998E-4</v>
      </c>
      <c r="R140" s="158">
        <f t="shared" si="12"/>
        <v>6.3599999999999993E-3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175</v>
      </c>
      <c r="BM140" s="160" t="s">
        <v>1337</v>
      </c>
    </row>
    <row r="141" spans="1:65" s="2" customFormat="1" ht="16.5" customHeight="1">
      <c r="A141" s="29"/>
      <c r="B141" s="148"/>
      <c r="C141" s="149" t="s">
        <v>151</v>
      </c>
      <c r="D141" s="149" t="s">
        <v>142</v>
      </c>
      <c r="E141" s="150" t="s">
        <v>1338</v>
      </c>
      <c r="F141" s="151" t="s">
        <v>1339</v>
      </c>
      <c r="G141" s="152" t="s">
        <v>184</v>
      </c>
      <c r="H141" s="153">
        <v>12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0</v>
      </c>
      <c r="R141" s="158">
        <f t="shared" si="12"/>
        <v>0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175</v>
      </c>
      <c r="BM141" s="160" t="s">
        <v>1340</v>
      </c>
    </row>
    <row r="142" spans="1:65" s="2" customFormat="1" ht="24.15" customHeight="1">
      <c r="A142" s="29"/>
      <c r="B142" s="148"/>
      <c r="C142" s="162" t="s">
        <v>1341</v>
      </c>
      <c r="D142" s="162" t="s">
        <v>187</v>
      </c>
      <c r="E142" s="163" t="s">
        <v>1342</v>
      </c>
      <c r="F142" s="164" t="s">
        <v>1343</v>
      </c>
      <c r="G142" s="165" t="s">
        <v>184</v>
      </c>
      <c r="H142" s="166">
        <v>12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8.9999999999999998E-4</v>
      </c>
      <c r="R142" s="158">
        <f t="shared" si="12"/>
        <v>1.0800000000000001E-2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175</v>
      </c>
      <c r="BM142" s="160" t="s">
        <v>1344</v>
      </c>
    </row>
    <row r="143" spans="1:65" s="2" customFormat="1" ht="16.5" customHeight="1">
      <c r="A143" s="29"/>
      <c r="B143" s="148"/>
      <c r="C143" s="149" t="s">
        <v>1294</v>
      </c>
      <c r="D143" s="149" t="s">
        <v>142</v>
      </c>
      <c r="E143" s="150" t="s">
        <v>1345</v>
      </c>
      <c r="F143" s="151" t="s">
        <v>1346</v>
      </c>
      <c r="G143" s="152" t="s">
        <v>184</v>
      </c>
      <c r="H143" s="153">
        <v>30</v>
      </c>
      <c r="I143" s="153"/>
      <c r="J143" s="154">
        <f t="shared" si="1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1"/>
        <v>0</v>
      </c>
      <c r="Q143" s="158">
        <v>0</v>
      </c>
      <c r="R143" s="158">
        <f t="shared" si="12"/>
        <v>0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175</v>
      </c>
      <c r="BM143" s="160" t="s">
        <v>1347</v>
      </c>
    </row>
    <row r="144" spans="1:65" s="2" customFormat="1" ht="24.15" customHeight="1">
      <c r="A144" s="29"/>
      <c r="B144" s="148"/>
      <c r="C144" s="162" t="s">
        <v>1348</v>
      </c>
      <c r="D144" s="162" t="s">
        <v>187</v>
      </c>
      <c r="E144" s="163" t="s">
        <v>1349</v>
      </c>
      <c r="F144" s="164" t="s">
        <v>1350</v>
      </c>
      <c r="G144" s="165" t="s">
        <v>184</v>
      </c>
      <c r="H144" s="166">
        <v>30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1.1299999999999999E-3</v>
      </c>
      <c r="R144" s="158">
        <f t="shared" si="12"/>
        <v>3.39E-2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190</v>
      </c>
      <c r="AT144" s="160" t="s">
        <v>187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175</v>
      </c>
      <c r="BM144" s="160" t="s">
        <v>1351</v>
      </c>
    </row>
    <row r="145" spans="1:65" s="2" customFormat="1" ht="16.5" customHeight="1">
      <c r="A145" s="29"/>
      <c r="B145" s="148"/>
      <c r="C145" s="149" t="s">
        <v>283</v>
      </c>
      <c r="D145" s="149" t="s">
        <v>142</v>
      </c>
      <c r="E145" s="150" t="s">
        <v>1352</v>
      </c>
      <c r="F145" s="151" t="s">
        <v>1353</v>
      </c>
      <c r="G145" s="152" t="s">
        <v>184</v>
      </c>
      <c r="H145" s="153">
        <v>12</v>
      </c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175</v>
      </c>
      <c r="BM145" s="160" t="s">
        <v>1354</v>
      </c>
    </row>
    <row r="146" spans="1:65" s="2" customFormat="1" ht="24.15" customHeight="1">
      <c r="A146" s="29"/>
      <c r="B146" s="148"/>
      <c r="C146" s="162" t="s">
        <v>1101</v>
      </c>
      <c r="D146" s="162" t="s">
        <v>187</v>
      </c>
      <c r="E146" s="163" t="s">
        <v>1355</v>
      </c>
      <c r="F146" s="164" t="s">
        <v>1356</v>
      </c>
      <c r="G146" s="165" t="s">
        <v>184</v>
      </c>
      <c r="H146" s="166">
        <v>12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1.4E-3</v>
      </c>
      <c r="R146" s="158">
        <f t="shared" si="12"/>
        <v>1.6799999999999999E-2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1357</v>
      </c>
    </row>
    <row r="147" spans="1:65" s="2" customFormat="1" ht="16.5" customHeight="1">
      <c r="A147" s="29"/>
      <c r="B147" s="148"/>
      <c r="C147" s="149" t="s">
        <v>159</v>
      </c>
      <c r="D147" s="149" t="s">
        <v>142</v>
      </c>
      <c r="E147" s="150" t="s">
        <v>1358</v>
      </c>
      <c r="F147" s="151" t="s">
        <v>1359</v>
      </c>
      <c r="G147" s="152" t="s">
        <v>184</v>
      </c>
      <c r="H147" s="153">
        <v>18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1360</v>
      </c>
    </row>
    <row r="148" spans="1:65" s="2" customFormat="1" ht="24.15" customHeight="1">
      <c r="A148" s="29"/>
      <c r="B148" s="148"/>
      <c r="C148" s="162" t="s">
        <v>1082</v>
      </c>
      <c r="D148" s="162" t="s">
        <v>187</v>
      </c>
      <c r="E148" s="163" t="s">
        <v>1361</v>
      </c>
      <c r="F148" s="164" t="s">
        <v>1362</v>
      </c>
      <c r="G148" s="165" t="s">
        <v>184</v>
      </c>
      <c r="H148" s="166">
        <v>18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1.6999999999999999E-3</v>
      </c>
      <c r="R148" s="158">
        <f t="shared" si="12"/>
        <v>3.0599999999999999E-2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1363</v>
      </c>
    </row>
    <row r="149" spans="1:65" s="2" customFormat="1" ht="24.15" customHeight="1">
      <c r="A149" s="29"/>
      <c r="B149" s="148"/>
      <c r="C149" s="149" t="s">
        <v>1279</v>
      </c>
      <c r="D149" s="149" t="s">
        <v>142</v>
      </c>
      <c r="E149" s="150" t="s">
        <v>1364</v>
      </c>
      <c r="F149" s="151" t="s">
        <v>1365</v>
      </c>
      <c r="G149" s="152" t="s">
        <v>184</v>
      </c>
      <c r="H149" s="153">
        <v>8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1366</v>
      </c>
    </row>
    <row r="150" spans="1:65" s="2" customFormat="1" ht="33" customHeight="1">
      <c r="A150" s="29"/>
      <c r="B150" s="148"/>
      <c r="C150" s="162" t="s">
        <v>550</v>
      </c>
      <c r="D150" s="162" t="s">
        <v>187</v>
      </c>
      <c r="E150" s="163" t="s">
        <v>1367</v>
      </c>
      <c r="F150" s="164" t="s">
        <v>1368</v>
      </c>
      <c r="G150" s="165" t="s">
        <v>404</v>
      </c>
      <c r="H150" s="166">
        <v>9.52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8.3000000000000001E-3</v>
      </c>
      <c r="R150" s="158">
        <f t="shared" si="12"/>
        <v>7.9016000000000003E-2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1369</v>
      </c>
    </row>
    <row r="151" spans="1:65" s="2" customFormat="1" ht="21.75" customHeight="1">
      <c r="A151" s="29"/>
      <c r="B151" s="148"/>
      <c r="C151" s="149" t="s">
        <v>451</v>
      </c>
      <c r="D151" s="149" t="s">
        <v>142</v>
      </c>
      <c r="E151" s="150" t="s">
        <v>1370</v>
      </c>
      <c r="F151" s="151" t="s">
        <v>1371</v>
      </c>
      <c r="G151" s="152" t="s">
        <v>184</v>
      </c>
      <c r="H151" s="153">
        <v>15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1372</v>
      </c>
    </row>
    <row r="152" spans="1:65" s="2" customFormat="1" ht="24.15" customHeight="1">
      <c r="A152" s="29"/>
      <c r="B152" s="148"/>
      <c r="C152" s="162" t="s">
        <v>147</v>
      </c>
      <c r="D152" s="162" t="s">
        <v>187</v>
      </c>
      <c r="E152" s="163" t="s">
        <v>1373</v>
      </c>
      <c r="F152" s="164" t="s">
        <v>1374</v>
      </c>
      <c r="G152" s="165" t="s">
        <v>184</v>
      </c>
      <c r="H152" s="166">
        <v>15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1.2E-4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1375</v>
      </c>
    </row>
    <row r="153" spans="1:65" s="2" customFormat="1" ht="21.75" customHeight="1">
      <c r="A153" s="29"/>
      <c r="B153" s="148"/>
      <c r="C153" s="149" t="s">
        <v>1376</v>
      </c>
      <c r="D153" s="149" t="s">
        <v>142</v>
      </c>
      <c r="E153" s="150" t="s">
        <v>1377</v>
      </c>
      <c r="F153" s="151" t="s">
        <v>1378</v>
      </c>
      <c r="G153" s="152" t="s">
        <v>184</v>
      </c>
      <c r="H153" s="153">
        <v>28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1379</v>
      </c>
    </row>
    <row r="154" spans="1:65" s="2" customFormat="1" ht="24.15" customHeight="1">
      <c r="A154" s="29"/>
      <c r="B154" s="148"/>
      <c r="C154" s="162" t="s">
        <v>1380</v>
      </c>
      <c r="D154" s="162" t="s">
        <v>187</v>
      </c>
      <c r="E154" s="163" t="s">
        <v>1381</v>
      </c>
      <c r="F154" s="164" t="s">
        <v>1382</v>
      </c>
      <c r="G154" s="165" t="s">
        <v>184</v>
      </c>
      <c r="H154" s="166">
        <v>28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1.8000000000000001E-4</v>
      </c>
      <c r="R154" s="158">
        <f t="shared" si="12"/>
        <v>5.0400000000000002E-3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1383</v>
      </c>
    </row>
    <row r="155" spans="1:65" s="2" customFormat="1" ht="24.15" customHeight="1">
      <c r="A155" s="29"/>
      <c r="B155" s="148"/>
      <c r="C155" s="149" t="s">
        <v>712</v>
      </c>
      <c r="D155" s="149" t="s">
        <v>142</v>
      </c>
      <c r="E155" s="150" t="s">
        <v>1384</v>
      </c>
      <c r="F155" s="151" t="s">
        <v>1385</v>
      </c>
      <c r="G155" s="152" t="s">
        <v>404</v>
      </c>
      <c r="H155" s="153">
        <v>4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1386</v>
      </c>
    </row>
    <row r="156" spans="1:65" s="2" customFormat="1" ht="24.15" customHeight="1">
      <c r="A156" s="29"/>
      <c r="B156" s="148"/>
      <c r="C156" s="162" t="s">
        <v>419</v>
      </c>
      <c r="D156" s="162" t="s">
        <v>187</v>
      </c>
      <c r="E156" s="163" t="s">
        <v>1387</v>
      </c>
      <c r="F156" s="164" t="s">
        <v>1388</v>
      </c>
      <c r="G156" s="165" t="s">
        <v>404</v>
      </c>
      <c r="H156" s="166">
        <v>4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8.6999999999999994E-3</v>
      </c>
      <c r="R156" s="158">
        <f t="shared" si="12"/>
        <v>3.4799999999999998E-2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1389</v>
      </c>
    </row>
    <row r="157" spans="1:65" s="2" customFormat="1" ht="21.75" customHeight="1">
      <c r="A157" s="29"/>
      <c r="B157" s="148"/>
      <c r="C157" s="149" t="s">
        <v>235</v>
      </c>
      <c r="D157" s="149" t="s">
        <v>142</v>
      </c>
      <c r="E157" s="150" t="s">
        <v>1390</v>
      </c>
      <c r="F157" s="151" t="s">
        <v>1391</v>
      </c>
      <c r="G157" s="152" t="s">
        <v>158</v>
      </c>
      <c r="H157" s="153">
        <v>1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1392</v>
      </c>
    </row>
    <row r="158" spans="1:65" s="2" customFormat="1" ht="24.15" customHeight="1">
      <c r="A158" s="29"/>
      <c r="B158" s="148"/>
      <c r="C158" s="162" t="s">
        <v>1393</v>
      </c>
      <c r="D158" s="162" t="s">
        <v>187</v>
      </c>
      <c r="E158" s="163" t="s">
        <v>1394</v>
      </c>
      <c r="F158" s="164" t="s">
        <v>1395</v>
      </c>
      <c r="G158" s="165" t="s">
        <v>158</v>
      </c>
      <c r="H158" s="166">
        <v>1</v>
      </c>
      <c r="I158" s="166"/>
      <c r="J158" s="167">
        <f t="shared" si="1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1"/>
        <v>0</v>
      </c>
      <c r="Q158" s="158">
        <v>1.6000000000000001E-3</v>
      </c>
      <c r="R158" s="158">
        <f t="shared" si="12"/>
        <v>1.6000000000000001E-3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190</v>
      </c>
      <c r="AT158" s="160" t="s">
        <v>187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1396</v>
      </c>
    </row>
    <row r="159" spans="1:65" s="2" customFormat="1" ht="21.75" customHeight="1">
      <c r="A159" s="29"/>
      <c r="B159" s="148"/>
      <c r="C159" s="149" t="s">
        <v>1397</v>
      </c>
      <c r="D159" s="149" t="s">
        <v>142</v>
      </c>
      <c r="E159" s="150" t="s">
        <v>1398</v>
      </c>
      <c r="F159" s="151" t="s">
        <v>1399</v>
      </c>
      <c r="G159" s="152" t="s">
        <v>158</v>
      </c>
      <c r="H159" s="153">
        <v>1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1400</v>
      </c>
    </row>
    <row r="160" spans="1:65" s="2" customFormat="1" ht="24.15" customHeight="1">
      <c r="A160" s="29"/>
      <c r="B160" s="148"/>
      <c r="C160" s="162" t="s">
        <v>1401</v>
      </c>
      <c r="D160" s="162" t="s">
        <v>187</v>
      </c>
      <c r="E160" s="163" t="s">
        <v>1402</v>
      </c>
      <c r="F160" s="164" t="s">
        <v>1403</v>
      </c>
      <c r="G160" s="165" t="s">
        <v>158</v>
      </c>
      <c r="H160" s="166">
        <v>1</v>
      </c>
      <c r="I160" s="166"/>
      <c r="J160" s="167">
        <f t="shared" si="1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1"/>
        <v>0</v>
      </c>
      <c r="Q160" s="158">
        <v>1.6000000000000001E-3</v>
      </c>
      <c r="R160" s="158">
        <f t="shared" si="12"/>
        <v>1.6000000000000001E-3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1404</v>
      </c>
    </row>
    <row r="161" spans="1:65" s="2" customFormat="1" ht="21.75" customHeight="1">
      <c r="A161" s="29"/>
      <c r="B161" s="148"/>
      <c r="C161" s="149" t="s">
        <v>1405</v>
      </c>
      <c r="D161" s="149" t="s">
        <v>142</v>
      </c>
      <c r="E161" s="150" t="s">
        <v>1406</v>
      </c>
      <c r="F161" s="151" t="s">
        <v>1407</v>
      </c>
      <c r="G161" s="152" t="s">
        <v>158</v>
      </c>
      <c r="H161" s="153">
        <v>10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175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1408</v>
      </c>
    </row>
    <row r="162" spans="1:65" s="2" customFormat="1" ht="24.15" customHeight="1">
      <c r="A162" s="29"/>
      <c r="B162" s="148"/>
      <c r="C162" s="162" t="s">
        <v>1409</v>
      </c>
      <c r="D162" s="162" t="s">
        <v>187</v>
      </c>
      <c r="E162" s="163" t="s">
        <v>1410</v>
      </c>
      <c r="F162" s="164" t="s">
        <v>1411</v>
      </c>
      <c r="G162" s="165" t="s">
        <v>158</v>
      </c>
      <c r="H162" s="166">
        <v>4</v>
      </c>
      <c r="I162" s="166"/>
      <c r="J162" s="167">
        <f t="shared" si="1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1"/>
        <v>0</v>
      </c>
      <c r="Q162" s="158">
        <v>1.6999999999999999E-3</v>
      </c>
      <c r="R162" s="158">
        <f t="shared" si="12"/>
        <v>6.7999999999999996E-3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190</v>
      </c>
      <c r="AT162" s="160" t="s">
        <v>187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1412</v>
      </c>
    </row>
    <row r="163" spans="1:65" s="2" customFormat="1" ht="24.15" customHeight="1">
      <c r="A163" s="29"/>
      <c r="B163" s="148"/>
      <c r="C163" s="162" t="s">
        <v>1413</v>
      </c>
      <c r="D163" s="162" t="s">
        <v>187</v>
      </c>
      <c r="E163" s="163" t="s">
        <v>1414</v>
      </c>
      <c r="F163" s="164" t="s">
        <v>1415</v>
      </c>
      <c r="G163" s="165" t="s">
        <v>158</v>
      </c>
      <c r="H163" s="166">
        <v>6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2.7000000000000001E-3</v>
      </c>
      <c r="R163" s="158">
        <f t="shared" si="12"/>
        <v>1.6199999999999999E-2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1416</v>
      </c>
    </row>
    <row r="164" spans="1:65" s="2" customFormat="1" ht="21.75" customHeight="1">
      <c r="A164" s="29"/>
      <c r="B164" s="148"/>
      <c r="C164" s="149" t="s">
        <v>1417</v>
      </c>
      <c r="D164" s="149" t="s">
        <v>142</v>
      </c>
      <c r="E164" s="150" t="s">
        <v>1418</v>
      </c>
      <c r="F164" s="151" t="s">
        <v>1419</v>
      </c>
      <c r="G164" s="152" t="s">
        <v>158</v>
      </c>
      <c r="H164" s="153">
        <v>2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1420</v>
      </c>
    </row>
    <row r="165" spans="1:65" s="2" customFormat="1" ht="24.15" customHeight="1">
      <c r="A165" s="29"/>
      <c r="B165" s="148"/>
      <c r="C165" s="162" t="s">
        <v>1421</v>
      </c>
      <c r="D165" s="162" t="s">
        <v>187</v>
      </c>
      <c r="E165" s="163" t="s">
        <v>1422</v>
      </c>
      <c r="F165" s="164" t="s">
        <v>1423</v>
      </c>
      <c r="G165" s="165" t="s">
        <v>158</v>
      </c>
      <c r="H165" s="166">
        <v>2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4.4999999999999997E-3</v>
      </c>
      <c r="R165" s="158">
        <f t="shared" si="12"/>
        <v>8.9999999999999993E-3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1424</v>
      </c>
    </row>
    <row r="166" spans="1:65" s="2" customFormat="1" ht="24.15" customHeight="1">
      <c r="A166" s="29"/>
      <c r="B166" s="148"/>
      <c r="C166" s="149" t="s">
        <v>1425</v>
      </c>
      <c r="D166" s="149" t="s">
        <v>142</v>
      </c>
      <c r="E166" s="150" t="s">
        <v>1426</v>
      </c>
      <c r="F166" s="151" t="s">
        <v>1427</v>
      </c>
      <c r="G166" s="152" t="s">
        <v>158</v>
      </c>
      <c r="H166" s="153">
        <v>4</v>
      </c>
      <c r="I166" s="153"/>
      <c r="J166" s="154">
        <f t="shared" si="1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175</v>
      </c>
      <c r="AT166" s="160" t="s">
        <v>142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1428</v>
      </c>
    </row>
    <row r="167" spans="1:65" s="2" customFormat="1" ht="24.15" customHeight="1">
      <c r="A167" s="29"/>
      <c r="B167" s="148"/>
      <c r="C167" s="162" t="s">
        <v>1429</v>
      </c>
      <c r="D167" s="162" t="s">
        <v>187</v>
      </c>
      <c r="E167" s="163" t="s">
        <v>1430</v>
      </c>
      <c r="F167" s="164" t="s">
        <v>1431</v>
      </c>
      <c r="G167" s="165" t="s">
        <v>158</v>
      </c>
      <c r="H167" s="166">
        <v>4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6.9999999999999999E-4</v>
      </c>
      <c r="R167" s="158">
        <f t="shared" si="12"/>
        <v>2.8E-3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1432</v>
      </c>
    </row>
    <row r="168" spans="1:65" s="2" customFormat="1" ht="24.15" customHeight="1">
      <c r="A168" s="29"/>
      <c r="B168" s="148"/>
      <c r="C168" s="149" t="s">
        <v>1433</v>
      </c>
      <c r="D168" s="149" t="s">
        <v>142</v>
      </c>
      <c r="E168" s="150" t="s">
        <v>1434</v>
      </c>
      <c r="F168" s="151" t="s">
        <v>1435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1436</v>
      </c>
    </row>
    <row r="169" spans="1:65" s="2" customFormat="1" ht="24.15" customHeight="1">
      <c r="A169" s="29"/>
      <c r="B169" s="148"/>
      <c r="C169" s="162" t="s">
        <v>1437</v>
      </c>
      <c r="D169" s="162" t="s">
        <v>187</v>
      </c>
      <c r="E169" s="163" t="s">
        <v>1438</v>
      </c>
      <c r="F169" s="164" t="s">
        <v>1439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5.0000000000000001E-4</v>
      </c>
      <c r="R169" s="158">
        <f t="shared" si="12"/>
        <v>5.0000000000000001E-4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1440</v>
      </c>
    </row>
    <row r="170" spans="1:65" s="2" customFormat="1" ht="24.15" customHeight="1">
      <c r="A170" s="29"/>
      <c r="B170" s="148"/>
      <c r="C170" s="149" t="s">
        <v>1441</v>
      </c>
      <c r="D170" s="149" t="s">
        <v>142</v>
      </c>
      <c r="E170" s="150" t="s">
        <v>1442</v>
      </c>
      <c r="F170" s="151" t="s">
        <v>1443</v>
      </c>
      <c r="G170" s="152" t="s">
        <v>158</v>
      </c>
      <c r="H170" s="153">
        <v>7</v>
      </c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1444</v>
      </c>
    </row>
    <row r="171" spans="1:65" s="2" customFormat="1" ht="24.15" customHeight="1">
      <c r="A171" s="29"/>
      <c r="B171" s="148"/>
      <c r="C171" s="162" t="s">
        <v>881</v>
      </c>
      <c r="D171" s="162" t="s">
        <v>187</v>
      </c>
      <c r="E171" s="163" t="s">
        <v>1445</v>
      </c>
      <c r="F171" s="164" t="s">
        <v>1446</v>
      </c>
      <c r="G171" s="165" t="s">
        <v>158</v>
      </c>
      <c r="H171" s="166">
        <v>3</v>
      </c>
      <c r="I171" s="166"/>
      <c r="J171" s="167">
        <f t="shared" ref="J171:J202" si="20">ROUND(I171*H171,2)</f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ref="P171:P202" si="21">O171*H171</f>
        <v>0</v>
      </c>
      <c r="Q171" s="158">
        <v>1.1999999999999999E-3</v>
      </c>
      <c r="R171" s="158">
        <f t="shared" ref="R171:R202" si="22">Q171*H171</f>
        <v>3.5999999999999999E-3</v>
      </c>
      <c r="S171" s="158">
        <v>0</v>
      </c>
      <c r="T171" s="159">
        <f t="shared" ref="T171:T202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190</v>
      </c>
      <c r="AT171" s="160" t="s">
        <v>187</v>
      </c>
      <c r="AU171" s="160" t="s">
        <v>87</v>
      </c>
      <c r="AY171" s="14" t="s">
        <v>138</v>
      </c>
      <c r="BE171" s="161">
        <f t="shared" ref="BE171:BE198" si="24">IF(N171="základná",J171,0)</f>
        <v>0</v>
      </c>
      <c r="BF171" s="161">
        <f t="shared" ref="BF171:BF198" si="25">IF(N171="znížená",J171,0)</f>
        <v>0</v>
      </c>
      <c r="BG171" s="161">
        <f t="shared" ref="BG171:BG198" si="26">IF(N171="zákl. prenesená",J171,0)</f>
        <v>0</v>
      </c>
      <c r="BH171" s="161">
        <f t="shared" ref="BH171:BH198" si="27">IF(N171="zníž. prenesená",J171,0)</f>
        <v>0</v>
      </c>
      <c r="BI171" s="161">
        <f t="shared" ref="BI171:BI198" si="28">IF(N171="nulová",J171,0)</f>
        <v>0</v>
      </c>
      <c r="BJ171" s="14" t="s">
        <v>87</v>
      </c>
      <c r="BK171" s="161">
        <f t="shared" ref="BK171:BK198" si="29">ROUND(I171*H171,2)</f>
        <v>0</v>
      </c>
      <c r="BL171" s="14" t="s">
        <v>175</v>
      </c>
      <c r="BM171" s="160" t="s">
        <v>1447</v>
      </c>
    </row>
    <row r="172" spans="1:65" s="2" customFormat="1" ht="24.15" customHeight="1">
      <c r="A172" s="29"/>
      <c r="B172" s="148"/>
      <c r="C172" s="162" t="s">
        <v>885</v>
      </c>
      <c r="D172" s="162" t="s">
        <v>187</v>
      </c>
      <c r="E172" s="163" t="s">
        <v>1448</v>
      </c>
      <c r="F172" s="164" t="s">
        <v>1449</v>
      </c>
      <c r="G172" s="165" t="s">
        <v>158</v>
      </c>
      <c r="H172" s="166">
        <v>4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1.5E-3</v>
      </c>
      <c r="R172" s="158">
        <f t="shared" si="22"/>
        <v>6.0000000000000001E-3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1450</v>
      </c>
    </row>
    <row r="173" spans="1:65" s="2" customFormat="1" ht="24.15" customHeight="1">
      <c r="A173" s="29"/>
      <c r="B173" s="148"/>
      <c r="C173" s="149" t="s">
        <v>1451</v>
      </c>
      <c r="D173" s="149" t="s">
        <v>142</v>
      </c>
      <c r="E173" s="150" t="s">
        <v>1452</v>
      </c>
      <c r="F173" s="151" t="s">
        <v>1453</v>
      </c>
      <c r="G173" s="152" t="s">
        <v>158</v>
      </c>
      <c r="H173" s="153">
        <v>4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1454</v>
      </c>
    </row>
    <row r="174" spans="1:65" s="2" customFormat="1" ht="24.15" customHeight="1">
      <c r="A174" s="29"/>
      <c r="B174" s="148"/>
      <c r="C174" s="162" t="s">
        <v>869</v>
      </c>
      <c r="D174" s="162" t="s">
        <v>187</v>
      </c>
      <c r="E174" s="163" t="s">
        <v>1455</v>
      </c>
      <c r="F174" s="164" t="s">
        <v>1456</v>
      </c>
      <c r="G174" s="165" t="s">
        <v>158</v>
      </c>
      <c r="H174" s="166">
        <v>1</v>
      </c>
      <c r="I174" s="166"/>
      <c r="J174" s="167">
        <f t="shared" si="2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21"/>
        <v>0</v>
      </c>
      <c r="Q174" s="158">
        <v>2.5000000000000001E-3</v>
      </c>
      <c r="R174" s="158">
        <f t="shared" si="22"/>
        <v>2.5000000000000001E-3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190</v>
      </c>
      <c r="AT174" s="160" t="s">
        <v>187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1457</v>
      </c>
    </row>
    <row r="175" spans="1:65" s="2" customFormat="1" ht="24.15" customHeight="1">
      <c r="A175" s="29"/>
      <c r="B175" s="148"/>
      <c r="C175" s="162" t="s">
        <v>873</v>
      </c>
      <c r="D175" s="162" t="s">
        <v>187</v>
      </c>
      <c r="E175" s="163" t="s">
        <v>1458</v>
      </c>
      <c r="F175" s="164" t="s">
        <v>1459</v>
      </c>
      <c r="G175" s="165" t="s">
        <v>158</v>
      </c>
      <c r="H175" s="166">
        <v>3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3.5999999999999999E-3</v>
      </c>
      <c r="R175" s="158">
        <f t="shared" si="22"/>
        <v>1.0800000000000001E-2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1460</v>
      </c>
    </row>
    <row r="176" spans="1:65" s="2" customFormat="1" ht="21.75" customHeight="1">
      <c r="A176" s="29"/>
      <c r="B176" s="148"/>
      <c r="C176" s="149" t="s">
        <v>251</v>
      </c>
      <c r="D176" s="149" t="s">
        <v>142</v>
      </c>
      <c r="E176" s="150" t="s">
        <v>1461</v>
      </c>
      <c r="F176" s="151" t="s">
        <v>1462</v>
      </c>
      <c r="G176" s="152" t="s">
        <v>158</v>
      </c>
      <c r="H176" s="153">
        <v>7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1463</v>
      </c>
    </row>
    <row r="177" spans="1:65" s="2" customFormat="1" ht="24.15" customHeight="1">
      <c r="A177" s="29"/>
      <c r="B177" s="148"/>
      <c r="C177" s="162" t="s">
        <v>239</v>
      </c>
      <c r="D177" s="162" t="s">
        <v>187</v>
      </c>
      <c r="E177" s="163" t="s">
        <v>1464</v>
      </c>
      <c r="F177" s="164" t="s">
        <v>1465</v>
      </c>
      <c r="G177" s="165" t="s">
        <v>158</v>
      </c>
      <c r="H177" s="166">
        <v>7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1.1000000000000001E-3</v>
      </c>
      <c r="R177" s="158">
        <f t="shared" si="22"/>
        <v>7.7000000000000002E-3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1466</v>
      </c>
    </row>
    <row r="178" spans="1:65" s="2" customFormat="1" ht="21.75" customHeight="1">
      <c r="A178" s="29"/>
      <c r="B178" s="148"/>
      <c r="C178" s="149" t="s">
        <v>1271</v>
      </c>
      <c r="D178" s="149" t="s">
        <v>142</v>
      </c>
      <c r="E178" s="150" t="s">
        <v>1467</v>
      </c>
      <c r="F178" s="151" t="s">
        <v>1468</v>
      </c>
      <c r="G178" s="152" t="s">
        <v>158</v>
      </c>
      <c r="H178" s="153">
        <v>5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1469</v>
      </c>
    </row>
    <row r="179" spans="1:65" s="2" customFormat="1" ht="24.15" customHeight="1">
      <c r="A179" s="29"/>
      <c r="B179" s="148"/>
      <c r="C179" s="162" t="s">
        <v>243</v>
      </c>
      <c r="D179" s="162" t="s">
        <v>187</v>
      </c>
      <c r="E179" s="163" t="s">
        <v>1470</v>
      </c>
      <c r="F179" s="164" t="s">
        <v>1471</v>
      </c>
      <c r="G179" s="165" t="s">
        <v>158</v>
      </c>
      <c r="H179" s="166">
        <v>5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1.1000000000000001E-3</v>
      </c>
      <c r="R179" s="158">
        <f t="shared" si="22"/>
        <v>5.5000000000000005E-3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1472</v>
      </c>
    </row>
    <row r="180" spans="1:65" s="2" customFormat="1" ht="16.5" customHeight="1">
      <c r="A180" s="29"/>
      <c r="B180" s="148"/>
      <c r="C180" s="149" t="s">
        <v>259</v>
      </c>
      <c r="D180" s="149" t="s">
        <v>142</v>
      </c>
      <c r="E180" s="150" t="s">
        <v>1473</v>
      </c>
      <c r="F180" s="151" t="s">
        <v>1474</v>
      </c>
      <c r="G180" s="152" t="s">
        <v>158</v>
      </c>
      <c r="H180" s="153">
        <v>2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1475</v>
      </c>
    </row>
    <row r="181" spans="1:65" s="2" customFormat="1" ht="24.15" customHeight="1">
      <c r="A181" s="29"/>
      <c r="B181" s="148"/>
      <c r="C181" s="162" t="s">
        <v>301</v>
      </c>
      <c r="D181" s="162" t="s">
        <v>187</v>
      </c>
      <c r="E181" s="163" t="s">
        <v>1476</v>
      </c>
      <c r="F181" s="164" t="s">
        <v>1477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1.6000000000000001E-3</v>
      </c>
      <c r="R181" s="158">
        <f t="shared" si="22"/>
        <v>1.6000000000000001E-3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1478</v>
      </c>
    </row>
    <row r="182" spans="1:65" s="2" customFormat="1" ht="24.15" customHeight="1">
      <c r="A182" s="29"/>
      <c r="B182" s="148"/>
      <c r="C182" s="162" t="s">
        <v>314</v>
      </c>
      <c r="D182" s="162" t="s">
        <v>187</v>
      </c>
      <c r="E182" s="163" t="s">
        <v>1479</v>
      </c>
      <c r="F182" s="164" t="s">
        <v>1480</v>
      </c>
      <c r="G182" s="165" t="s">
        <v>158</v>
      </c>
      <c r="H182" s="166">
        <v>1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2.2000000000000001E-3</v>
      </c>
      <c r="R182" s="158">
        <f t="shared" si="22"/>
        <v>2.2000000000000001E-3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1481</v>
      </c>
    </row>
    <row r="183" spans="1:65" s="2" customFormat="1" ht="24.15" customHeight="1">
      <c r="A183" s="29"/>
      <c r="B183" s="148"/>
      <c r="C183" s="149" t="s">
        <v>1482</v>
      </c>
      <c r="D183" s="149" t="s">
        <v>142</v>
      </c>
      <c r="E183" s="150" t="s">
        <v>1483</v>
      </c>
      <c r="F183" s="151" t="s">
        <v>1484</v>
      </c>
      <c r="G183" s="152" t="s">
        <v>158</v>
      </c>
      <c r="H183" s="153">
        <v>4</v>
      </c>
      <c r="I183" s="153"/>
      <c r="J183" s="154">
        <f t="shared" si="2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21"/>
        <v>0</v>
      </c>
      <c r="Q183" s="158">
        <v>0</v>
      </c>
      <c r="R183" s="158">
        <f t="shared" si="22"/>
        <v>0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175</v>
      </c>
      <c r="AT183" s="160" t="s">
        <v>142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1485</v>
      </c>
    </row>
    <row r="184" spans="1:65" s="2" customFormat="1" ht="24.15" customHeight="1">
      <c r="A184" s="29"/>
      <c r="B184" s="148"/>
      <c r="C184" s="162" t="s">
        <v>1486</v>
      </c>
      <c r="D184" s="162" t="s">
        <v>187</v>
      </c>
      <c r="E184" s="163" t="s">
        <v>1487</v>
      </c>
      <c r="F184" s="164" t="s">
        <v>1488</v>
      </c>
      <c r="G184" s="165" t="s">
        <v>158</v>
      </c>
      <c r="H184" s="166">
        <v>2</v>
      </c>
      <c r="I184" s="166"/>
      <c r="J184" s="167">
        <f t="shared" si="2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21"/>
        <v>0</v>
      </c>
      <c r="Q184" s="158">
        <v>8.0000000000000002E-3</v>
      </c>
      <c r="R184" s="158">
        <f t="shared" si="22"/>
        <v>1.6E-2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1489</v>
      </c>
    </row>
    <row r="185" spans="1:65" s="2" customFormat="1" ht="24.15" customHeight="1">
      <c r="A185" s="29"/>
      <c r="B185" s="148"/>
      <c r="C185" s="162" t="s">
        <v>223</v>
      </c>
      <c r="D185" s="162" t="s">
        <v>187</v>
      </c>
      <c r="E185" s="163" t="s">
        <v>1490</v>
      </c>
      <c r="F185" s="164" t="s">
        <v>1491</v>
      </c>
      <c r="G185" s="165" t="s">
        <v>158</v>
      </c>
      <c r="H185" s="166">
        <v>2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8.0000000000000002E-3</v>
      </c>
      <c r="R185" s="158">
        <f t="shared" si="22"/>
        <v>1.6E-2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1492</v>
      </c>
    </row>
    <row r="186" spans="1:65" s="2" customFormat="1" ht="21.75" customHeight="1">
      <c r="A186" s="29"/>
      <c r="B186" s="148"/>
      <c r="C186" s="149" t="s">
        <v>1493</v>
      </c>
      <c r="D186" s="149" t="s">
        <v>142</v>
      </c>
      <c r="E186" s="150" t="s">
        <v>1494</v>
      </c>
      <c r="F186" s="151" t="s">
        <v>1495</v>
      </c>
      <c r="G186" s="152" t="s">
        <v>158</v>
      </c>
      <c r="H186" s="153">
        <v>2</v>
      </c>
      <c r="I186" s="153"/>
      <c r="J186" s="154">
        <f t="shared" si="2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93</v>
      </c>
      <c r="AT186" s="160" t="s">
        <v>142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93</v>
      </c>
      <c r="BM186" s="160" t="s">
        <v>1496</v>
      </c>
    </row>
    <row r="187" spans="1:65" s="2" customFormat="1" ht="24.15" customHeight="1">
      <c r="A187" s="29"/>
      <c r="B187" s="148"/>
      <c r="C187" s="162" t="s">
        <v>1497</v>
      </c>
      <c r="D187" s="162" t="s">
        <v>187</v>
      </c>
      <c r="E187" s="163" t="s">
        <v>1498</v>
      </c>
      <c r="F187" s="164" t="s">
        <v>1499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1.1999999999999999E-3</v>
      </c>
      <c r="R187" s="158">
        <f t="shared" si="22"/>
        <v>2.3999999999999998E-3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764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93</v>
      </c>
      <c r="BM187" s="160" t="s">
        <v>1500</v>
      </c>
    </row>
    <row r="188" spans="1:65" s="2" customFormat="1" ht="21.75" customHeight="1">
      <c r="A188" s="29"/>
      <c r="B188" s="148"/>
      <c r="C188" s="149" t="s">
        <v>1501</v>
      </c>
      <c r="D188" s="149" t="s">
        <v>142</v>
      </c>
      <c r="E188" s="150" t="s">
        <v>1502</v>
      </c>
      <c r="F188" s="151" t="s">
        <v>1503</v>
      </c>
      <c r="G188" s="152" t="s">
        <v>158</v>
      </c>
      <c r="H188" s="153">
        <v>8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1504</v>
      </c>
    </row>
    <row r="189" spans="1:65" s="2" customFormat="1" ht="16.5" customHeight="1">
      <c r="A189" s="29"/>
      <c r="B189" s="148"/>
      <c r="C189" s="162" t="s">
        <v>1505</v>
      </c>
      <c r="D189" s="162" t="s">
        <v>187</v>
      </c>
      <c r="E189" s="163" t="s">
        <v>1506</v>
      </c>
      <c r="F189" s="164" t="s">
        <v>1507</v>
      </c>
      <c r="G189" s="165" t="s">
        <v>158</v>
      </c>
      <c r="H189" s="166">
        <v>8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1508</v>
      </c>
    </row>
    <row r="190" spans="1:65" s="2" customFormat="1" ht="21.75" customHeight="1">
      <c r="A190" s="29"/>
      <c r="B190" s="148"/>
      <c r="C190" s="149" t="s">
        <v>1509</v>
      </c>
      <c r="D190" s="149" t="s">
        <v>142</v>
      </c>
      <c r="E190" s="150" t="s">
        <v>1510</v>
      </c>
      <c r="F190" s="151" t="s">
        <v>1511</v>
      </c>
      <c r="G190" s="152" t="s">
        <v>158</v>
      </c>
      <c r="H190" s="153">
        <v>9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1512</v>
      </c>
    </row>
    <row r="191" spans="1:65" s="2" customFormat="1" ht="16.5" customHeight="1">
      <c r="A191" s="29"/>
      <c r="B191" s="148"/>
      <c r="C191" s="162" t="s">
        <v>1513</v>
      </c>
      <c r="D191" s="162" t="s">
        <v>187</v>
      </c>
      <c r="E191" s="163" t="s">
        <v>1514</v>
      </c>
      <c r="F191" s="164" t="s">
        <v>1515</v>
      </c>
      <c r="G191" s="165" t="s">
        <v>158</v>
      </c>
      <c r="H191" s="166">
        <v>9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1516</v>
      </c>
    </row>
    <row r="192" spans="1:65" s="2" customFormat="1" ht="24.15" customHeight="1">
      <c r="A192" s="29"/>
      <c r="B192" s="148"/>
      <c r="C192" s="149" t="s">
        <v>1517</v>
      </c>
      <c r="D192" s="149" t="s">
        <v>142</v>
      </c>
      <c r="E192" s="150" t="s">
        <v>1518</v>
      </c>
      <c r="F192" s="151" t="s">
        <v>1519</v>
      </c>
      <c r="G192" s="152" t="s">
        <v>158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1520</v>
      </c>
    </row>
    <row r="193" spans="1:65" s="2" customFormat="1" ht="24.15" customHeight="1">
      <c r="A193" s="29"/>
      <c r="B193" s="148"/>
      <c r="C193" s="162" t="s">
        <v>1521</v>
      </c>
      <c r="D193" s="162" t="s">
        <v>187</v>
      </c>
      <c r="E193" s="163" t="s">
        <v>1522</v>
      </c>
      <c r="F193" s="164" t="s">
        <v>1523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2.5000000000000001E-3</v>
      </c>
      <c r="R193" s="158">
        <f t="shared" si="22"/>
        <v>2.5000000000000001E-3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1524</v>
      </c>
    </row>
    <row r="194" spans="1:65" s="2" customFormat="1" ht="16.5" customHeight="1">
      <c r="A194" s="29"/>
      <c r="B194" s="148"/>
      <c r="C194" s="149" t="s">
        <v>635</v>
      </c>
      <c r="D194" s="149" t="s">
        <v>142</v>
      </c>
      <c r="E194" s="150" t="s">
        <v>1525</v>
      </c>
      <c r="F194" s="151" t="s">
        <v>1526</v>
      </c>
      <c r="G194" s="152" t="s">
        <v>158</v>
      </c>
      <c r="H194" s="153">
        <v>1</v>
      </c>
      <c r="I194" s="153"/>
      <c r="J194" s="154">
        <f t="shared" si="2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21"/>
        <v>0</v>
      </c>
      <c r="Q194" s="158">
        <v>0</v>
      </c>
      <c r="R194" s="158">
        <f t="shared" si="22"/>
        <v>0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1527</v>
      </c>
    </row>
    <row r="195" spans="1:65" s="2" customFormat="1" ht="24.15" customHeight="1">
      <c r="A195" s="29"/>
      <c r="B195" s="148"/>
      <c r="C195" s="162" t="s">
        <v>1528</v>
      </c>
      <c r="D195" s="162" t="s">
        <v>187</v>
      </c>
      <c r="E195" s="163" t="s">
        <v>1529</v>
      </c>
      <c r="F195" s="164" t="s">
        <v>1530</v>
      </c>
      <c r="G195" s="165" t="s">
        <v>158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0.35499999999999998</v>
      </c>
      <c r="R195" s="158">
        <f t="shared" si="22"/>
        <v>0.35499999999999998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190</v>
      </c>
      <c r="AT195" s="160" t="s">
        <v>187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1531</v>
      </c>
    </row>
    <row r="196" spans="1:65" s="2" customFormat="1" ht="24.15" customHeight="1">
      <c r="A196" s="29"/>
      <c r="B196" s="148"/>
      <c r="C196" s="149" t="s">
        <v>991</v>
      </c>
      <c r="D196" s="149" t="s">
        <v>142</v>
      </c>
      <c r="E196" s="150" t="s">
        <v>1532</v>
      </c>
      <c r="F196" s="151" t="s">
        <v>1533</v>
      </c>
      <c r="G196" s="152" t="s">
        <v>158</v>
      </c>
      <c r="H196" s="153">
        <v>40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991</v>
      </c>
    </row>
    <row r="197" spans="1:65" s="2" customFormat="1" ht="16.5" customHeight="1">
      <c r="A197" s="29"/>
      <c r="B197" s="148"/>
      <c r="C197" s="149" t="s">
        <v>1534</v>
      </c>
      <c r="D197" s="149" t="s">
        <v>142</v>
      </c>
      <c r="E197" s="150" t="s">
        <v>1535</v>
      </c>
      <c r="F197" s="151" t="s">
        <v>1536</v>
      </c>
      <c r="G197" s="152" t="s">
        <v>195</v>
      </c>
      <c r="H197" s="153"/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1537</v>
      </c>
    </row>
    <row r="198" spans="1:65" s="2" customFormat="1" ht="33" customHeight="1">
      <c r="A198" s="29"/>
      <c r="B198" s="148"/>
      <c r="C198" s="149" t="s">
        <v>678</v>
      </c>
      <c r="D198" s="149" t="s">
        <v>142</v>
      </c>
      <c r="E198" s="150" t="s">
        <v>1538</v>
      </c>
      <c r="F198" s="151" t="s">
        <v>1539</v>
      </c>
      <c r="G198" s="152" t="s">
        <v>195</v>
      </c>
      <c r="H198" s="153"/>
      <c r="I198" s="153"/>
      <c r="J198" s="154">
        <f t="shared" si="2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1540</v>
      </c>
    </row>
    <row r="199" spans="1:65" s="12" customFormat="1" ht="25.95" customHeight="1">
      <c r="B199" s="136"/>
      <c r="D199" s="137" t="s">
        <v>73</v>
      </c>
      <c r="E199" s="138" t="s">
        <v>449</v>
      </c>
      <c r="F199" s="138" t="s">
        <v>450</v>
      </c>
      <c r="I199" s="139"/>
      <c r="J199" s="124">
        <f>BK199</f>
        <v>0</v>
      </c>
      <c r="L199" s="136"/>
      <c r="M199" s="140"/>
      <c r="N199" s="141"/>
      <c r="O199" s="141"/>
      <c r="P199" s="142">
        <f>SUM(P200:P204)</f>
        <v>0</v>
      </c>
      <c r="Q199" s="141"/>
      <c r="R199" s="142">
        <f>SUM(R200:R204)</f>
        <v>0</v>
      </c>
      <c r="S199" s="141"/>
      <c r="T199" s="143">
        <f>SUM(T200:T204)</f>
        <v>0</v>
      </c>
      <c r="AR199" s="137" t="s">
        <v>93</v>
      </c>
      <c r="AT199" s="144" t="s">
        <v>73</v>
      </c>
      <c r="AU199" s="144" t="s">
        <v>74</v>
      </c>
      <c r="AY199" s="137" t="s">
        <v>138</v>
      </c>
      <c r="BK199" s="145">
        <f>SUM(BK200:BK204)</f>
        <v>0</v>
      </c>
    </row>
    <row r="200" spans="1:65" s="2" customFormat="1" ht="33" customHeight="1">
      <c r="A200" s="29"/>
      <c r="B200" s="148"/>
      <c r="C200" s="149" t="s">
        <v>490</v>
      </c>
      <c r="D200" s="149" t="s">
        <v>142</v>
      </c>
      <c r="E200" s="150" t="s">
        <v>1541</v>
      </c>
      <c r="F200" s="151" t="s">
        <v>1542</v>
      </c>
      <c r="G200" s="152" t="s">
        <v>454</v>
      </c>
      <c r="H200" s="153">
        <v>10</v>
      </c>
      <c r="I200" s="153"/>
      <c r="J200" s="154">
        <f>ROUND(I200*H200,2)</f>
        <v>0</v>
      </c>
      <c r="K200" s="155"/>
      <c r="L200" s="30"/>
      <c r="M200" s="156" t="s">
        <v>1</v>
      </c>
      <c r="N200" s="157" t="s">
        <v>40</v>
      </c>
      <c r="O200" s="58"/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455</v>
      </c>
      <c r="AT200" s="160" t="s">
        <v>142</v>
      </c>
      <c r="AU200" s="160" t="s">
        <v>79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455</v>
      </c>
      <c r="BM200" s="160" t="s">
        <v>490</v>
      </c>
    </row>
    <row r="201" spans="1:65" s="2" customFormat="1" ht="33" customHeight="1">
      <c r="A201" s="29"/>
      <c r="B201" s="148"/>
      <c r="C201" s="149" t="s">
        <v>1543</v>
      </c>
      <c r="D201" s="149" t="s">
        <v>142</v>
      </c>
      <c r="E201" s="150" t="s">
        <v>452</v>
      </c>
      <c r="F201" s="151" t="s">
        <v>453</v>
      </c>
      <c r="G201" s="152" t="s">
        <v>454</v>
      </c>
      <c r="H201" s="153">
        <v>10</v>
      </c>
      <c r="I201" s="153"/>
      <c r="J201" s="154">
        <f>ROUND(I201*H201,2)</f>
        <v>0</v>
      </c>
      <c r="K201" s="155"/>
      <c r="L201" s="30"/>
      <c r="M201" s="156" t="s">
        <v>1</v>
      </c>
      <c r="N201" s="157" t="s">
        <v>40</v>
      </c>
      <c r="O201" s="58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455</v>
      </c>
      <c r="AT201" s="160" t="s">
        <v>142</v>
      </c>
      <c r="AU201" s="160" t="s">
        <v>79</v>
      </c>
      <c r="AY201" s="14" t="s">
        <v>138</v>
      </c>
      <c r="BE201" s="161">
        <f>IF(N201="základná",J201,0)</f>
        <v>0</v>
      </c>
      <c r="BF201" s="161">
        <f>IF(N201="znížená",J201,0)</f>
        <v>0</v>
      </c>
      <c r="BG201" s="161">
        <f>IF(N201="zákl. prenesená",J201,0)</f>
        <v>0</v>
      </c>
      <c r="BH201" s="161">
        <f>IF(N201="zníž. prenesená",J201,0)</f>
        <v>0</v>
      </c>
      <c r="BI201" s="161">
        <f>IF(N201="nulová",J201,0)</f>
        <v>0</v>
      </c>
      <c r="BJ201" s="14" t="s">
        <v>87</v>
      </c>
      <c r="BK201" s="161">
        <f>ROUND(I201*H201,2)</f>
        <v>0</v>
      </c>
      <c r="BL201" s="14" t="s">
        <v>455</v>
      </c>
      <c r="BM201" s="160" t="s">
        <v>1544</v>
      </c>
    </row>
    <row r="202" spans="1:65" s="2" customFormat="1" ht="37.799999999999997" customHeight="1">
      <c r="A202" s="29"/>
      <c r="B202" s="148"/>
      <c r="C202" s="149" t="s">
        <v>373</v>
      </c>
      <c r="D202" s="149" t="s">
        <v>142</v>
      </c>
      <c r="E202" s="150" t="s">
        <v>1545</v>
      </c>
      <c r="F202" s="151" t="s">
        <v>1546</v>
      </c>
      <c r="G202" s="152" t="s">
        <v>454</v>
      </c>
      <c r="H202" s="153">
        <v>8</v>
      </c>
      <c r="I202" s="153"/>
      <c r="J202" s="154">
        <f>ROUND(I202*H202,2)</f>
        <v>0</v>
      </c>
      <c r="K202" s="155"/>
      <c r="L202" s="30"/>
      <c r="M202" s="156" t="s">
        <v>1</v>
      </c>
      <c r="N202" s="157" t="s">
        <v>40</v>
      </c>
      <c r="O202" s="58"/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455</v>
      </c>
      <c r="AT202" s="160" t="s">
        <v>142</v>
      </c>
      <c r="AU202" s="160" t="s">
        <v>79</v>
      </c>
      <c r="AY202" s="14" t="s">
        <v>138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4" t="s">
        <v>87</v>
      </c>
      <c r="BK202" s="161">
        <f>ROUND(I202*H202,2)</f>
        <v>0</v>
      </c>
      <c r="BL202" s="14" t="s">
        <v>455</v>
      </c>
      <c r="BM202" s="160" t="s">
        <v>1547</v>
      </c>
    </row>
    <row r="203" spans="1:65" s="2" customFormat="1" ht="24.15" customHeight="1">
      <c r="A203" s="29"/>
      <c r="B203" s="148"/>
      <c r="C203" s="149" t="s">
        <v>493</v>
      </c>
      <c r="D203" s="149" t="s">
        <v>142</v>
      </c>
      <c r="E203" s="150" t="s">
        <v>1548</v>
      </c>
      <c r="F203" s="151" t="s">
        <v>1549</v>
      </c>
      <c r="G203" s="152" t="s">
        <v>158</v>
      </c>
      <c r="H203" s="153">
        <v>1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455</v>
      </c>
      <c r="AT203" s="160" t="s">
        <v>142</v>
      </c>
      <c r="AU203" s="160" t="s">
        <v>79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455</v>
      </c>
      <c r="BM203" s="160" t="s">
        <v>493</v>
      </c>
    </row>
    <row r="204" spans="1:65" s="2" customFormat="1" ht="24.15" customHeight="1">
      <c r="A204" s="29"/>
      <c r="B204" s="148"/>
      <c r="C204" s="149" t="s">
        <v>496</v>
      </c>
      <c r="D204" s="149" t="s">
        <v>142</v>
      </c>
      <c r="E204" s="150" t="s">
        <v>1550</v>
      </c>
      <c r="F204" s="151" t="s">
        <v>1551</v>
      </c>
      <c r="G204" s="152" t="s">
        <v>158</v>
      </c>
      <c r="H204" s="153">
        <v>1</v>
      </c>
      <c r="I204" s="153"/>
      <c r="J204" s="154">
        <f>ROUND(I204*H204,2)</f>
        <v>0</v>
      </c>
      <c r="K204" s="155"/>
      <c r="L204" s="30"/>
      <c r="M204" s="156" t="s">
        <v>1</v>
      </c>
      <c r="N204" s="157" t="s">
        <v>40</v>
      </c>
      <c r="O204" s="58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455</v>
      </c>
      <c r="AT204" s="160" t="s">
        <v>142</v>
      </c>
      <c r="AU204" s="160" t="s">
        <v>79</v>
      </c>
      <c r="AY204" s="14" t="s">
        <v>138</v>
      </c>
      <c r="BE204" s="161">
        <f>IF(N204="základná",J204,0)</f>
        <v>0</v>
      </c>
      <c r="BF204" s="161">
        <f>IF(N204="znížená",J204,0)</f>
        <v>0</v>
      </c>
      <c r="BG204" s="161">
        <f>IF(N204="zákl. prenesená",J204,0)</f>
        <v>0</v>
      </c>
      <c r="BH204" s="161">
        <f>IF(N204="zníž. prenesená",J204,0)</f>
        <v>0</v>
      </c>
      <c r="BI204" s="161">
        <f>IF(N204="nulová",J204,0)</f>
        <v>0</v>
      </c>
      <c r="BJ204" s="14" t="s">
        <v>87</v>
      </c>
      <c r="BK204" s="161">
        <f>ROUND(I204*H204,2)</f>
        <v>0</v>
      </c>
      <c r="BL204" s="14" t="s">
        <v>455</v>
      </c>
      <c r="BM204" s="160" t="s">
        <v>496</v>
      </c>
    </row>
    <row r="205" spans="1:65" s="12" customFormat="1" ht="25.95" customHeight="1">
      <c r="B205" s="136"/>
      <c r="D205" s="137" t="s">
        <v>73</v>
      </c>
      <c r="E205" s="138" t="s">
        <v>187</v>
      </c>
      <c r="F205" s="138" t="s">
        <v>437</v>
      </c>
      <c r="I205" s="139"/>
      <c r="J205" s="124">
        <f>BK205</f>
        <v>0</v>
      </c>
      <c r="L205" s="136"/>
      <c r="M205" s="140"/>
      <c r="N205" s="141"/>
      <c r="O205" s="141"/>
      <c r="P205" s="142">
        <f>P206</f>
        <v>0</v>
      </c>
      <c r="Q205" s="141"/>
      <c r="R205" s="142">
        <f>R206</f>
        <v>0</v>
      </c>
      <c r="S205" s="141"/>
      <c r="T205" s="143">
        <f>T206</f>
        <v>0</v>
      </c>
      <c r="AR205" s="137" t="s">
        <v>93</v>
      </c>
      <c r="AT205" s="144" t="s">
        <v>73</v>
      </c>
      <c r="AU205" s="144" t="s">
        <v>74</v>
      </c>
      <c r="AY205" s="137" t="s">
        <v>138</v>
      </c>
      <c r="BK205" s="145">
        <f>BK206</f>
        <v>0</v>
      </c>
    </row>
    <row r="206" spans="1:65" s="12" customFormat="1" ht="22.8" customHeight="1">
      <c r="B206" s="136"/>
      <c r="D206" s="137" t="s">
        <v>73</v>
      </c>
      <c r="E206" s="146" t="s">
        <v>698</v>
      </c>
      <c r="F206" s="146" t="s">
        <v>1552</v>
      </c>
      <c r="I206" s="139"/>
      <c r="J206" s="147">
        <f>BK206</f>
        <v>0</v>
      </c>
      <c r="L206" s="136"/>
      <c r="M206" s="140"/>
      <c r="N206" s="141"/>
      <c r="O206" s="141"/>
      <c r="P206" s="142">
        <f>SUM(P207:P211)</f>
        <v>0</v>
      </c>
      <c r="Q206" s="141"/>
      <c r="R206" s="142">
        <f>SUM(R207:R211)</f>
        <v>0</v>
      </c>
      <c r="S206" s="141"/>
      <c r="T206" s="143">
        <f>SUM(T207:T211)</f>
        <v>0</v>
      </c>
      <c r="AR206" s="137" t="s">
        <v>93</v>
      </c>
      <c r="AT206" s="144" t="s">
        <v>73</v>
      </c>
      <c r="AU206" s="144" t="s">
        <v>79</v>
      </c>
      <c r="AY206" s="137" t="s">
        <v>138</v>
      </c>
      <c r="BK206" s="145">
        <f>SUM(BK207:BK211)</f>
        <v>0</v>
      </c>
    </row>
    <row r="207" spans="1:65" s="2" customFormat="1" ht="16.5" customHeight="1">
      <c r="A207" s="29"/>
      <c r="B207" s="148"/>
      <c r="C207" s="149" t="s">
        <v>1553</v>
      </c>
      <c r="D207" s="149" t="s">
        <v>142</v>
      </c>
      <c r="E207" s="150" t="s">
        <v>1554</v>
      </c>
      <c r="F207" s="151" t="s">
        <v>1555</v>
      </c>
      <c r="G207" s="152" t="s">
        <v>1556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1557</v>
      </c>
    </row>
    <row r="208" spans="1:65" s="2" customFormat="1" ht="16.5" customHeight="1">
      <c r="A208" s="29"/>
      <c r="B208" s="148"/>
      <c r="C208" s="149" t="s">
        <v>1558</v>
      </c>
      <c r="D208" s="149" t="s">
        <v>142</v>
      </c>
      <c r="E208" s="150" t="s">
        <v>701</v>
      </c>
      <c r="F208" s="151" t="s">
        <v>1559</v>
      </c>
      <c r="G208" s="152" t="s">
        <v>328</v>
      </c>
      <c r="H208" s="153">
        <v>1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455</v>
      </c>
      <c r="AT208" s="160" t="s">
        <v>142</v>
      </c>
      <c r="AU208" s="160" t="s">
        <v>87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455</v>
      </c>
      <c r="BM208" s="160" t="s">
        <v>1560</v>
      </c>
    </row>
    <row r="209" spans="1:65" s="2" customFormat="1" ht="16.5" customHeight="1">
      <c r="A209" s="29"/>
      <c r="B209" s="148"/>
      <c r="C209" s="149" t="s">
        <v>1038</v>
      </c>
      <c r="D209" s="149" t="s">
        <v>142</v>
      </c>
      <c r="E209" s="150" t="s">
        <v>458</v>
      </c>
      <c r="F209" s="151" t="s">
        <v>1561</v>
      </c>
      <c r="G209" s="152" t="s">
        <v>1556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87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1562</v>
      </c>
    </row>
    <row r="210" spans="1:65" s="2" customFormat="1" ht="24.15" customHeight="1">
      <c r="A210" s="29"/>
      <c r="B210" s="148"/>
      <c r="C210" s="149" t="s">
        <v>247</v>
      </c>
      <c r="D210" s="149" t="s">
        <v>142</v>
      </c>
      <c r="E210" s="150" t="s">
        <v>1563</v>
      </c>
      <c r="F210" s="151" t="s">
        <v>1564</v>
      </c>
      <c r="G210" s="152" t="s">
        <v>158</v>
      </c>
      <c r="H210" s="153">
        <v>1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455</v>
      </c>
      <c r="AT210" s="160" t="s">
        <v>142</v>
      </c>
      <c r="AU210" s="160" t="s">
        <v>87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455</v>
      </c>
      <c r="BM210" s="160" t="s">
        <v>1565</v>
      </c>
    </row>
    <row r="211" spans="1:65" s="2" customFormat="1" ht="24.15" customHeight="1">
      <c r="A211" s="29"/>
      <c r="B211" s="148"/>
      <c r="C211" s="149" t="s">
        <v>1566</v>
      </c>
      <c r="D211" s="149" t="s">
        <v>142</v>
      </c>
      <c r="E211" s="150" t="s">
        <v>1567</v>
      </c>
      <c r="F211" s="151" t="s">
        <v>1568</v>
      </c>
      <c r="G211" s="152" t="s">
        <v>158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87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1569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3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3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3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3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3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3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4:K21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1570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ROUND((ROUND((SUM(BE127:BE171)),  2) + SUM(BE173:BE177)), 2)</f>
        <v>0</v>
      </c>
      <c r="G33" s="100"/>
      <c r="H33" s="100"/>
      <c r="I33" s="101">
        <v>0.2</v>
      </c>
      <c r="J33" s="99">
        <f>ROUND((ROUND(((SUM(BE127:BE171))*I33),  2) + (SUM(BE173:BE177)*I33)),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ROUND((ROUND((SUM(BF127:BF171)),  2) + SUM(BF173:BF177)), 2)</f>
        <v>0</v>
      </c>
      <c r="G34" s="100"/>
      <c r="H34" s="100"/>
      <c r="I34" s="101">
        <v>0.2</v>
      </c>
      <c r="J34" s="99">
        <f>ROUND((ROUND(((SUM(BF127:BF171))*I34),  2) + (SUM(BF173:BF177)*I34)),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ROUND((ROUND((SUM(BG127:BG171)),  2) + SUM(BG173:BG177)),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ROUND((ROUND((SUM(BH127:BH171)),  2) + SUM(BH173:BH177)),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ROUND((ROUND((SUM(BI127:BI171)),  2) + SUM(BI173:BI177)),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Odberné plynové zariadenie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10" customFormat="1" ht="19.95" customHeight="1">
      <c r="B100" s="119"/>
      <c r="D100" s="120" t="s">
        <v>1571</v>
      </c>
      <c r="E100" s="121"/>
      <c r="F100" s="121"/>
      <c r="G100" s="121"/>
      <c r="H100" s="121"/>
      <c r="I100" s="121"/>
      <c r="J100" s="122">
        <f>J135</f>
        <v>0</v>
      </c>
      <c r="L100" s="119"/>
    </row>
    <row r="101" spans="1:31" s="10" customFormat="1" ht="19.95" customHeight="1">
      <c r="B101" s="119"/>
      <c r="D101" s="120" t="s">
        <v>475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1572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9" customFormat="1" ht="24.9" customHeight="1">
      <c r="B103" s="115"/>
      <c r="D103" s="116" t="s">
        <v>1573</v>
      </c>
      <c r="E103" s="117"/>
      <c r="F103" s="117"/>
      <c r="G103" s="117"/>
      <c r="H103" s="117"/>
      <c r="I103" s="117"/>
      <c r="J103" s="118">
        <f>J160</f>
        <v>0</v>
      </c>
      <c r="L103" s="115"/>
    </row>
    <row r="104" spans="1:31" s="10" customFormat="1" ht="19.95" customHeight="1">
      <c r="B104" s="119"/>
      <c r="D104" s="120" t="s">
        <v>1574</v>
      </c>
      <c r="E104" s="121"/>
      <c r="F104" s="121"/>
      <c r="G104" s="121"/>
      <c r="H104" s="121"/>
      <c r="I104" s="121"/>
      <c r="J104" s="122">
        <f>J161</f>
        <v>0</v>
      </c>
      <c r="L104" s="119"/>
    </row>
    <row r="105" spans="1:31" s="9" customFormat="1" ht="24.9" customHeight="1">
      <c r="B105" s="115"/>
      <c r="D105" s="116" t="s">
        <v>122</v>
      </c>
      <c r="E105" s="117"/>
      <c r="F105" s="117"/>
      <c r="G105" s="117"/>
      <c r="H105" s="117"/>
      <c r="I105" s="117"/>
      <c r="J105" s="118">
        <f>J166</f>
        <v>0</v>
      </c>
      <c r="L105" s="115"/>
    </row>
    <row r="106" spans="1:31" s="9" customFormat="1" ht="24.9" customHeight="1">
      <c r="B106" s="115"/>
      <c r="D106" s="116" t="s">
        <v>1575</v>
      </c>
      <c r="E106" s="117"/>
      <c r="F106" s="117"/>
      <c r="G106" s="117"/>
      <c r="H106" s="117"/>
      <c r="I106" s="117"/>
      <c r="J106" s="118">
        <f>J168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J172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4 - Odberné plynové zariadenie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P128+P134+P160+P166+P168+P172</f>
        <v>0</v>
      </c>
      <c r="Q127" s="66"/>
      <c r="R127" s="133">
        <f>R128+R134+R160+R166+R168+R172</f>
        <v>7.4502780000000005E-2</v>
      </c>
      <c r="S127" s="66"/>
      <c r="T127" s="134">
        <f>T128+T134+T160+T166+T168+T172</f>
        <v>5.7799999999999997E-2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BK128+BK134+BK160+BK166+BK168+BK172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1.5E-3</v>
      </c>
      <c r="S128" s="141"/>
      <c r="T128" s="143">
        <f>T129</f>
        <v>5.7799999999999997E-2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SUM(P130:P133)</f>
        <v>0</v>
      </c>
      <c r="Q129" s="141"/>
      <c r="R129" s="142">
        <f>SUM(R130:R133)</f>
        <v>1.5E-3</v>
      </c>
      <c r="S129" s="141"/>
      <c r="T129" s="143">
        <f>SUM(T130:T133)</f>
        <v>5.7799999999999997E-2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SUM(BK130:BK133)</f>
        <v>0</v>
      </c>
    </row>
    <row r="130" spans="1:65" s="2" customFormat="1" ht="24.15" customHeight="1">
      <c r="A130" s="29"/>
      <c r="B130" s="148"/>
      <c r="C130" s="149" t="s">
        <v>1236</v>
      </c>
      <c r="D130" s="149" t="s">
        <v>142</v>
      </c>
      <c r="E130" s="150" t="s">
        <v>1576</v>
      </c>
      <c r="F130" s="151" t="s">
        <v>1577</v>
      </c>
      <c r="G130" s="152" t="s">
        <v>145</v>
      </c>
      <c r="H130" s="153">
        <v>65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2.0000000000000002E-5</v>
      </c>
      <c r="T130" s="159">
        <f>S130*H130</f>
        <v>1.3000000000000002E-3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87</v>
      </c>
      <c r="BK130" s="161">
        <f>ROUND(I130*H130,2)</f>
        <v>0</v>
      </c>
      <c r="BL130" s="14" t="s">
        <v>93</v>
      </c>
      <c r="BM130" s="160" t="s">
        <v>1578</v>
      </c>
    </row>
    <row r="131" spans="1:65" s="2" customFormat="1" ht="24.15" customHeight="1">
      <c r="A131" s="29"/>
      <c r="B131" s="148"/>
      <c r="C131" s="149" t="s">
        <v>1252</v>
      </c>
      <c r="D131" s="149" t="s">
        <v>142</v>
      </c>
      <c r="E131" s="150" t="s">
        <v>1579</v>
      </c>
      <c r="F131" s="151" t="s">
        <v>1580</v>
      </c>
      <c r="G131" s="152" t="s">
        <v>145</v>
      </c>
      <c r="H131" s="153">
        <v>50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>O131*H131</f>
        <v>0</v>
      </c>
      <c r="Q131" s="158">
        <v>3.0000000000000001E-5</v>
      </c>
      <c r="R131" s="158">
        <f>Q131*H131</f>
        <v>1.5E-3</v>
      </c>
      <c r="S131" s="158">
        <v>1.1299999999999999E-3</v>
      </c>
      <c r="T131" s="159">
        <f>S131*H131</f>
        <v>5.6499999999999995E-2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87</v>
      </c>
      <c r="BK131" s="161">
        <f>ROUND(I131*H131,2)</f>
        <v>0</v>
      </c>
      <c r="BL131" s="14" t="s">
        <v>93</v>
      </c>
      <c r="BM131" s="160" t="s">
        <v>1581</v>
      </c>
    </row>
    <row r="132" spans="1:65" s="2" customFormat="1" ht="21.75" customHeight="1">
      <c r="A132" s="29"/>
      <c r="B132" s="148"/>
      <c r="C132" s="149" t="s">
        <v>1582</v>
      </c>
      <c r="D132" s="149" t="s">
        <v>142</v>
      </c>
      <c r="E132" s="150" t="s">
        <v>165</v>
      </c>
      <c r="F132" s="151" t="s">
        <v>166</v>
      </c>
      <c r="G132" s="152" t="s">
        <v>162</v>
      </c>
      <c r="H132" s="153">
        <v>0.06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93</v>
      </c>
      <c r="BM132" s="160" t="s">
        <v>1583</v>
      </c>
    </row>
    <row r="133" spans="1:65" s="2" customFormat="1" ht="24.15" customHeight="1">
      <c r="A133" s="29"/>
      <c r="B133" s="148"/>
      <c r="C133" s="149" t="s">
        <v>1584</v>
      </c>
      <c r="D133" s="149" t="s">
        <v>142</v>
      </c>
      <c r="E133" s="150" t="s">
        <v>169</v>
      </c>
      <c r="F133" s="151" t="s">
        <v>170</v>
      </c>
      <c r="G133" s="152" t="s">
        <v>162</v>
      </c>
      <c r="H133" s="153">
        <v>0.06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1585</v>
      </c>
    </row>
    <row r="134" spans="1:65" s="12" customFormat="1" ht="25.95" customHeight="1">
      <c r="B134" s="136"/>
      <c r="D134" s="137" t="s">
        <v>73</v>
      </c>
      <c r="E134" s="138" t="s">
        <v>177</v>
      </c>
      <c r="F134" s="138" t="s">
        <v>178</v>
      </c>
      <c r="I134" s="139"/>
      <c r="J134" s="124">
        <f>BK134</f>
        <v>0</v>
      </c>
      <c r="L134" s="136"/>
      <c r="M134" s="140"/>
      <c r="N134" s="141"/>
      <c r="O134" s="141"/>
      <c r="P134" s="142">
        <f>P135+P146+P158</f>
        <v>0</v>
      </c>
      <c r="Q134" s="141"/>
      <c r="R134" s="142">
        <f>R135+R146+R158</f>
        <v>7.3002780000000003E-2</v>
      </c>
      <c r="S134" s="141"/>
      <c r="T134" s="143">
        <f>T135+T146+T158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BK135+BK146+BK158</f>
        <v>0</v>
      </c>
    </row>
    <row r="135" spans="1:65" s="12" customFormat="1" ht="22.8" customHeight="1">
      <c r="B135" s="136"/>
      <c r="D135" s="137" t="s">
        <v>73</v>
      </c>
      <c r="E135" s="146" t="s">
        <v>1586</v>
      </c>
      <c r="F135" s="146" t="s">
        <v>1587</v>
      </c>
      <c r="I135" s="139"/>
      <c r="J135" s="147">
        <f>BK135</f>
        <v>0</v>
      </c>
      <c r="L135" s="136"/>
      <c r="M135" s="140"/>
      <c r="N135" s="141"/>
      <c r="O135" s="141"/>
      <c r="P135" s="142">
        <f>SUM(P136:P145)</f>
        <v>0</v>
      </c>
      <c r="Q135" s="141"/>
      <c r="R135" s="142">
        <f>SUM(R136:R145)</f>
        <v>5.2632780000000004E-2</v>
      </c>
      <c r="S135" s="141"/>
      <c r="T135" s="143">
        <f>SUM(T136:T145)</f>
        <v>0</v>
      </c>
      <c r="AR135" s="137" t="s">
        <v>87</v>
      </c>
      <c r="AT135" s="144" t="s">
        <v>73</v>
      </c>
      <c r="AU135" s="144" t="s">
        <v>79</v>
      </c>
      <c r="AY135" s="137" t="s">
        <v>138</v>
      </c>
      <c r="BK135" s="145">
        <f>SUM(BK136:BK145)</f>
        <v>0</v>
      </c>
    </row>
    <row r="136" spans="1:65" s="2" customFormat="1" ht="24.15" customHeight="1">
      <c r="A136" s="29"/>
      <c r="B136" s="148"/>
      <c r="C136" s="149" t="s">
        <v>318</v>
      </c>
      <c r="D136" s="149" t="s">
        <v>142</v>
      </c>
      <c r="E136" s="150" t="s">
        <v>1588</v>
      </c>
      <c r="F136" s="151" t="s">
        <v>1589</v>
      </c>
      <c r="G136" s="152" t="s">
        <v>184</v>
      </c>
      <c r="H136" s="153">
        <v>9</v>
      </c>
      <c r="I136" s="153"/>
      <c r="J136" s="154">
        <f t="shared" ref="J136:J145" si="0"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ref="P136:P145" si="1">O136*H136</f>
        <v>0</v>
      </c>
      <c r="Q136" s="158">
        <v>1.8500000000000001E-3</v>
      </c>
      <c r="R136" s="158">
        <f t="shared" ref="R136:R145" si="2">Q136*H136</f>
        <v>1.6650000000000002E-2</v>
      </c>
      <c r="S136" s="158">
        <v>0</v>
      </c>
      <c r="T136" s="159">
        <f t="shared" ref="T136:T145" si="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 t="shared" ref="BE136:BE145" si="4">IF(N136="základná",J136,0)</f>
        <v>0</v>
      </c>
      <c r="BF136" s="161">
        <f t="shared" ref="BF136:BF145" si="5">IF(N136="znížená",J136,0)</f>
        <v>0</v>
      </c>
      <c r="BG136" s="161">
        <f t="shared" ref="BG136:BG145" si="6">IF(N136="zákl. prenesená",J136,0)</f>
        <v>0</v>
      </c>
      <c r="BH136" s="161">
        <f t="shared" ref="BH136:BH145" si="7">IF(N136="zníž. prenesená",J136,0)</f>
        <v>0</v>
      </c>
      <c r="BI136" s="161">
        <f t="shared" ref="BI136:BI145" si="8">IF(N136="nulová",J136,0)</f>
        <v>0</v>
      </c>
      <c r="BJ136" s="14" t="s">
        <v>87</v>
      </c>
      <c r="BK136" s="161">
        <f t="shared" ref="BK136:BK145" si="9">ROUND(I136*H136,2)</f>
        <v>0</v>
      </c>
      <c r="BL136" s="14" t="s">
        <v>175</v>
      </c>
      <c r="BM136" s="160" t="s">
        <v>1590</v>
      </c>
    </row>
    <row r="137" spans="1:65" s="2" customFormat="1" ht="24.15" customHeight="1">
      <c r="A137" s="29"/>
      <c r="B137" s="148"/>
      <c r="C137" s="149" t="s">
        <v>1080</v>
      </c>
      <c r="D137" s="149" t="s">
        <v>142</v>
      </c>
      <c r="E137" s="150" t="s">
        <v>1591</v>
      </c>
      <c r="F137" s="151" t="s">
        <v>1592</v>
      </c>
      <c r="G137" s="152" t="s">
        <v>184</v>
      </c>
      <c r="H137" s="153">
        <v>1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2.7299999999999998E-3</v>
      </c>
      <c r="R137" s="158">
        <f t="shared" si="2"/>
        <v>2.7299999999999998E-3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1593</v>
      </c>
    </row>
    <row r="138" spans="1:65" s="2" customFormat="1" ht="24.15" customHeight="1">
      <c r="A138" s="29"/>
      <c r="B138" s="148"/>
      <c r="C138" s="149" t="s">
        <v>1594</v>
      </c>
      <c r="D138" s="149" t="s">
        <v>142</v>
      </c>
      <c r="E138" s="150" t="s">
        <v>1595</v>
      </c>
      <c r="F138" s="151" t="s">
        <v>1596</v>
      </c>
      <c r="G138" s="152" t="s">
        <v>184</v>
      </c>
      <c r="H138" s="153">
        <v>0.8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2.5600000000000002E-3</v>
      </c>
      <c r="R138" s="158">
        <f t="shared" si="2"/>
        <v>2.0480000000000003E-3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175</v>
      </c>
      <c r="BM138" s="160" t="s">
        <v>1597</v>
      </c>
    </row>
    <row r="139" spans="1:65" s="2" customFormat="1" ht="24.15" customHeight="1">
      <c r="A139" s="29"/>
      <c r="B139" s="148"/>
      <c r="C139" s="149" t="s">
        <v>962</v>
      </c>
      <c r="D139" s="149" t="s">
        <v>142</v>
      </c>
      <c r="E139" s="150" t="s">
        <v>1598</v>
      </c>
      <c r="F139" s="151" t="s">
        <v>1599</v>
      </c>
      <c r="G139" s="152" t="s">
        <v>158</v>
      </c>
      <c r="H139" s="153">
        <v>1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1.0447799999999999E-3</v>
      </c>
      <c r="R139" s="158">
        <f t="shared" si="2"/>
        <v>1.0447799999999999E-3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175</v>
      </c>
      <c r="BM139" s="160" t="s">
        <v>1600</v>
      </c>
    </row>
    <row r="140" spans="1:65" s="2" customFormat="1" ht="24.15" customHeight="1">
      <c r="A140" s="29"/>
      <c r="B140" s="148"/>
      <c r="C140" s="149" t="s">
        <v>175</v>
      </c>
      <c r="D140" s="149" t="s">
        <v>142</v>
      </c>
      <c r="E140" s="150" t="s">
        <v>1601</v>
      </c>
      <c r="F140" s="151" t="s">
        <v>1602</v>
      </c>
      <c r="G140" s="152" t="s">
        <v>158</v>
      </c>
      <c r="H140" s="153">
        <v>2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3.0000000000000001E-5</v>
      </c>
      <c r="R140" s="158">
        <f t="shared" si="2"/>
        <v>6.0000000000000002E-5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175</v>
      </c>
      <c r="BM140" s="160" t="s">
        <v>1603</v>
      </c>
    </row>
    <row r="141" spans="1:65" s="2" customFormat="1" ht="21.75" customHeight="1">
      <c r="A141" s="29"/>
      <c r="B141" s="148"/>
      <c r="C141" s="162" t="s">
        <v>966</v>
      </c>
      <c r="D141" s="162" t="s">
        <v>187</v>
      </c>
      <c r="E141" s="163" t="s">
        <v>1604</v>
      </c>
      <c r="F141" s="164" t="s">
        <v>1605</v>
      </c>
      <c r="G141" s="165" t="s">
        <v>158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1E-4</v>
      </c>
      <c r="R141" s="158">
        <f t="shared" si="2"/>
        <v>1E-4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87</v>
      </c>
      <c r="BK141" s="161">
        <f t="shared" si="9"/>
        <v>0</v>
      </c>
      <c r="BL141" s="14" t="s">
        <v>175</v>
      </c>
      <c r="BM141" s="160" t="s">
        <v>1606</v>
      </c>
    </row>
    <row r="142" spans="1:65" s="2" customFormat="1" ht="16.5" customHeight="1">
      <c r="A142" s="29"/>
      <c r="B142" s="148"/>
      <c r="C142" s="162" t="s">
        <v>1112</v>
      </c>
      <c r="D142" s="162" t="s">
        <v>187</v>
      </c>
      <c r="E142" s="163" t="s">
        <v>1607</v>
      </c>
      <c r="F142" s="164" t="s">
        <v>1608</v>
      </c>
      <c r="G142" s="165" t="s">
        <v>158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87</v>
      </c>
      <c r="BK142" s="161">
        <f t="shared" si="9"/>
        <v>0</v>
      </c>
      <c r="BL142" s="14" t="s">
        <v>175</v>
      </c>
      <c r="BM142" s="160" t="s">
        <v>1609</v>
      </c>
    </row>
    <row r="143" spans="1:65" s="2" customFormat="1" ht="24.15" customHeight="1">
      <c r="A143" s="29"/>
      <c r="B143" s="148"/>
      <c r="C143" s="149" t="s">
        <v>1610</v>
      </c>
      <c r="D143" s="149" t="s">
        <v>142</v>
      </c>
      <c r="E143" s="150" t="s">
        <v>1611</v>
      </c>
      <c r="F143" s="151" t="s">
        <v>1612</v>
      </c>
      <c r="G143" s="152" t="s">
        <v>195</v>
      </c>
      <c r="H143" s="153"/>
      <c r="I143" s="153"/>
      <c r="J143" s="154">
        <f t="shared" si="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87</v>
      </c>
      <c r="BK143" s="161">
        <f t="shared" si="9"/>
        <v>0</v>
      </c>
      <c r="BL143" s="14" t="s">
        <v>175</v>
      </c>
      <c r="BM143" s="160" t="s">
        <v>1613</v>
      </c>
    </row>
    <row r="144" spans="1:65" s="2" customFormat="1" ht="24.15" customHeight="1">
      <c r="A144" s="29"/>
      <c r="B144" s="148"/>
      <c r="C144" s="149" t="s">
        <v>1614</v>
      </c>
      <c r="D144" s="149" t="s">
        <v>142</v>
      </c>
      <c r="E144" s="150" t="s">
        <v>1615</v>
      </c>
      <c r="F144" s="151" t="s">
        <v>1616</v>
      </c>
      <c r="G144" s="152" t="s">
        <v>195</v>
      </c>
      <c r="H144" s="153"/>
      <c r="I144" s="153"/>
      <c r="J144" s="154">
        <f t="shared" si="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87</v>
      </c>
      <c r="BK144" s="161">
        <f t="shared" si="9"/>
        <v>0</v>
      </c>
      <c r="BL144" s="14" t="s">
        <v>175</v>
      </c>
      <c r="BM144" s="160" t="s">
        <v>1617</v>
      </c>
    </row>
    <row r="145" spans="1:65" s="2" customFormat="1" ht="24.15" customHeight="1">
      <c r="A145" s="29"/>
      <c r="B145" s="148"/>
      <c r="C145" s="149" t="s">
        <v>1618</v>
      </c>
      <c r="D145" s="149" t="s">
        <v>142</v>
      </c>
      <c r="E145" s="150" t="s">
        <v>1619</v>
      </c>
      <c r="F145" s="151" t="s">
        <v>1620</v>
      </c>
      <c r="G145" s="152" t="s">
        <v>195</v>
      </c>
      <c r="H145" s="153"/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1621</v>
      </c>
    </row>
    <row r="146" spans="1:65" s="12" customFormat="1" ht="22.8" customHeight="1">
      <c r="B146" s="136"/>
      <c r="D146" s="137" t="s">
        <v>73</v>
      </c>
      <c r="E146" s="146" t="s">
        <v>683</v>
      </c>
      <c r="F146" s="146" t="s">
        <v>684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SUM(P147:P157)</f>
        <v>0</v>
      </c>
      <c r="Q146" s="141"/>
      <c r="R146" s="142">
        <f>SUM(R147:R157)</f>
        <v>1.9470000000000001E-2</v>
      </c>
      <c r="S146" s="141"/>
      <c r="T146" s="143">
        <f>SUM(T147:T157)</f>
        <v>0</v>
      </c>
      <c r="AR146" s="137" t="s">
        <v>87</v>
      </c>
      <c r="AT146" s="144" t="s">
        <v>73</v>
      </c>
      <c r="AU146" s="144" t="s">
        <v>79</v>
      </c>
      <c r="AY146" s="137" t="s">
        <v>138</v>
      </c>
      <c r="BK146" s="145">
        <f>SUM(BK147:BK157)</f>
        <v>0</v>
      </c>
    </row>
    <row r="147" spans="1:65" s="2" customFormat="1" ht="16.5" customHeight="1">
      <c r="A147" s="29"/>
      <c r="B147" s="148"/>
      <c r="C147" s="149" t="s">
        <v>293</v>
      </c>
      <c r="D147" s="149" t="s">
        <v>142</v>
      </c>
      <c r="E147" s="150" t="s">
        <v>1352</v>
      </c>
      <c r="F147" s="151" t="s">
        <v>1353</v>
      </c>
      <c r="G147" s="152" t="s">
        <v>184</v>
      </c>
      <c r="H147" s="153">
        <v>8</v>
      </c>
      <c r="I147" s="153"/>
      <c r="J147" s="154">
        <f t="shared" ref="J147:J157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57" si="11">O147*H147</f>
        <v>0</v>
      </c>
      <c r="Q147" s="158">
        <v>0</v>
      </c>
      <c r="R147" s="158">
        <f t="shared" ref="R147:R157" si="12">Q147*H147</f>
        <v>0</v>
      </c>
      <c r="S147" s="158">
        <v>0</v>
      </c>
      <c r="T147" s="159">
        <f t="shared" ref="T147:T157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ref="BE147:BE157" si="14">IF(N147="základná",J147,0)</f>
        <v>0</v>
      </c>
      <c r="BF147" s="161">
        <f t="shared" ref="BF147:BF157" si="15">IF(N147="znížená",J147,0)</f>
        <v>0</v>
      </c>
      <c r="BG147" s="161">
        <f t="shared" ref="BG147:BG157" si="16">IF(N147="zákl. prenesená",J147,0)</f>
        <v>0</v>
      </c>
      <c r="BH147" s="161">
        <f t="shared" ref="BH147:BH157" si="17">IF(N147="zníž. prenesená",J147,0)</f>
        <v>0</v>
      </c>
      <c r="BI147" s="161">
        <f t="shared" ref="BI147:BI157" si="18">IF(N147="nulová",J147,0)</f>
        <v>0</v>
      </c>
      <c r="BJ147" s="14" t="s">
        <v>87</v>
      </c>
      <c r="BK147" s="161">
        <f t="shared" ref="BK147:BK157" si="19">ROUND(I147*H147,2)</f>
        <v>0</v>
      </c>
      <c r="BL147" s="14" t="s">
        <v>175</v>
      </c>
      <c r="BM147" s="160" t="s">
        <v>1622</v>
      </c>
    </row>
    <row r="148" spans="1:65" s="2" customFormat="1" ht="16.5" customHeight="1">
      <c r="A148" s="29"/>
      <c r="B148" s="148"/>
      <c r="C148" s="162" t="s">
        <v>297</v>
      </c>
      <c r="D148" s="162" t="s">
        <v>187</v>
      </c>
      <c r="E148" s="163" t="s">
        <v>1355</v>
      </c>
      <c r="F148" s="164" t="s">
        <v>1623</v>
      </c>
      <c r="G148" s="165" t="s">
        <v>184</v>
      </c>
      <c r="H148" s="166">
        <v>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1.4E-3</v>
      </c>
      <c r="R148" s="158">
        <f t="shared" si="12"/>
        <v>1.12E-2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1624</v>
      </c>
    </row>
    <row r="149" spans="1:65" s="2" customFormat="1" ht="21.75" customHeight="1">
      <c r="A149" s="29"/>
      <c r="B149" s="148"/>
      <c r="C149" s="149" t="s">
        <v>678</v>
      </c>
      <c r="D149" s="149" t="s">
        <v>142</v>
      </c>
      <c r="E149" s="150" t="s">
        <v>1406</v>
      </c>
      <c r="F149" s="151" t="s">
        <v>1407</v>
      </c>
      <c r="G149" s="152" t="s">
        <v>158</v>
      </c>
      <c r="H149" s="153">
        <v>1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1625</v>
      </c>
    </row>
    <row r="150" spans="1:65" s="2" customFormat="1" ht="21.75" customHeight="1">
      <c r="A150" s="29"/>
      <c r="B150" s="148"/>
      <c r="C150" s="162" t="s">
        <v>305</v>
      </c>
      <c r="D150" s="162" t="s">
        <v>187</v>
      </c>
      <c r="E150" s="163" t="s">
        <v>1414</v>
      </c>
      <c r="F150" s="164" t="s">
        <v>1626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2.7000000000000001E-3</v>
      </c>
      <c r="R150" s="158">
        <f t="shared" si="12"/>
        <v>2.7000000000000001E-3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1627</v>
      </c>
    </row>
    <row r="151" spans="1:65" s="2" customFormat="1" ht="21.75" customHeight="1">
      <c r="A151" s="29"/>
      <c r="B151" s="148"/>
      <c r="C151" s="149" t="s">
        <v>681</v>
      </c>
      <c r="D151" s="149" t="s">
        <v>142</v>
      </c>
      <c r="E151" s="150" t="s">
        <v>1494</v>
      </c>
      <c r="F151" s="151" t="s">
        <v>1495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1628</v>
      </c>
    </row>
    <row r="152" spans="1:65" s="2" customFormat="1" ht="16.5" customHeight="1">
      <c r="A152" s="29"/>
      <c r="B152" s="148"/>
      <c r="C152" s="162" t="s">
        <v>310</v>
      </c>
      <c r="D152" s="162" t="s">
        <v>187</v>
      </c>
      <c r="E152" s="163" t="s">
        <v>1629</v>
      </c>
      <c r="F152" s="164" t="s">
        <v>1630</v>
      </c>
      <c r="G152" s="165" t="s">
        <v>158</v>
      </c>
      <c r="H152" s="166">
        <v>1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6.7000000000000002E-4</v>
      </c>
      <c r="R152" s="158">
        <f t="shared" si="12"/>
        <v>6.7000000000000002E-4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1631</v>
      </c>
    </row>
    <row r="153" spans="1:65" s="2" customFormat="1" ht="21.75" customHeight="1">
      <c r="A153" s="29"/>
      <c r="B153" s="148"/>
      <c r="C153" s="149" t="s">
        <v>329</v>
      </c>
      <c r="D153" s="149" t="s">
        <v>142</v>
      </c>
      <c r="E153" s="150" t="s">
        <v>1632</v>
      </c>
      <c r="F153" s="151" t="s">
        <v>1633</v>
      </c>
      <c r="G153" s="152" t="s">
        <v>158</v>
      </c>
      <c r="H153" s="153">
        <v>1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1634</v>
      </c>
    </row>
    <row r="154" spans="1:65" s="2" customFormat="1" ht="21.75" customHeight="1">
      <c r="A154" s="29"/>
      <c r="B154" s="148"/>
      <c r="C154" s="162" t="s">
        <v>695</v>
      </c>
      <c r="D154" s="162" t="s">
        <v>187</v>
      </c>
      <c r="E154" s="163" t="s">
        <v>1635</v>
      </c>
      <c r="F154" s="164" t="s">
        <v>1636</v>
      </c>
      <c r="G154" s="165" t="s">
        <v>158</v>
      </c>
      <c r="H154" s="166">
        <v>1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4.8999999999999998E-3</v>
      </c>
      <c r="R154" s="158">
        <f t="shared" si="12"/>
        <v>4.8999999999999998E-3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1637</v>
      </c>
    </row>
    <row r="155" spans="1:65" s="2" customFormat="1" ht="24.15" customHeight="1">
      <c r="A155" s="29"/>
      <c r="B155" s="148"/>
      <c r="C155" s="149" t="s">
        <v>332</v>
      </c>
      <c r="D155" s="149" t="s">
        <v>142</v>
      </c>
      <c r="E155" s="150" t="s">
        <v>1638</v>
      </c>
      <c r="F155" s="151" t="s">
        <v>1639</v>
      </c>
      <c r="G155" s="152" t="s">
        <v>195</v>
      </c>
      <c r="H155" s="153"/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1640</v>
      </c>
    </row>
    <row r="156" spans="1:65" s="2" customFormat="1" ht="37.799999999999997" customHeight="1">
      <c r="A156" s="29"/>
      <c r="B156" s="148"/>
      <c r="C156" s="149" t="s">
        <v>324</v>
      </c>
      <c r="D156" s="149" t="s">
        <v>142</v>
      </c>
      <c r="E156" s="150" t="s">
        <v>1641</v>
      </c>
      <c r="F156" s="151" t="s">
        <v>1642</v>
      </c>
      <c r="G156" s="152" t="s">
        <v>195</v>
      </c>
      <c r="H156" s="153"/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1643</v>
      </c>
    </row>
    <row r="157" spans="1:65" s="2" customFormat="1" ht="37.799999999999997" customHeight="1">
      <c r="A157" s="29"/>
      <c r="B157" s="148"/>
      <c r="C157" s="149" t="s">
        <v>865</v>
      </c>
      <c r="D157" s="149" t="s">
        <v>142</v>
      </c>
      <c r="E157" s="150" t="s">
        <v>1644</v>
      </c>
      <c r="F157" s="151" t="s">
        <v>1645</v>
      </c>
      <c r="G157" s="152" t="s">
        <v>195</v>
      </c>
      <c r="H157" s="153"/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1646</v>
      </c>
    </row>
    <row r="158" spans="1:65" s="12" customFormat="1" ht="22.8" customHeight="1">
      <c r="B158" s="136"/>
      <c r="D158" s="137" t="s">
        <v>73</v>
      </c>
      <c r="E158" s="146" t="s">
        <v>1647</v>
      </c>
      <c r="F158" s="146" t="s">
        <v>1648</v>
      </c>
      <c r="I158" s="139"/>
      <c r="J158" s="147">
        <f>BK158</f>
        <v>0</v>
      </c>
      <c r="L158" s="136"/>
      <c r="M158" s="140"/>
      <c r="N158" s="141"/>
      <c r="O158" s="141"/>
      <c r="P158" s="142">
        <f>P159</f>
        <v>0</v>
      </c>
      <c r="Q158" s="141"/>
      <c r="R158" s="142">
        <f>R159</f>
        <v>9.0000000000000008E-4</v>
      </c>
      <c r="S158" s="141"/>
      <c r="T158" s="143">
        <f>T159</f>
        <v>0</v>
      </c>
      <c r="AR158" s="137" t="s">
        <v>87</v>
      </c>
      <c r="AT158" s="144" t="s">
        <v>73</v>
      </c>
      <c r="AU158" s="144" t="s">
        <v>79</v>
      </c>
      <c r="AY158" s="137" t="s">
        <v>138</v>
      </c>
      <c r="BK158" s="145">
        <f>BK159</f>
        <v>0</v>
      </c>
    </row>
    <row r="159" spans="1:65" s="2" customFormat="1" ht="33" customHeight="1">
      <c r="A159" s="29"/>
      <c r="B159" s="148"/>
      <c r="C159" s="149" t="s">
        <v>991</v>
      </c>
      <c r="D159" s="149" t="s">
        <v>142</v>
      </c>
      <c r="E159" s="150" t="s">
        <v>1649</v>
      </c>
      <c r="F159" s="151" t="s">
        <v>1650</v>
      </c>
      <c r="G159" s="152" t="s">
        <v>184</v>
      </c>
      <c r="H159" s="153">
        <v>10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9.0000000000000006E-5</v>
      </c>
      <c r="R159" s="158">
        <f>Q159*H159</f>
        <v>9.0000000000000008E-4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1651</v>
      </c>
    </row>
    <row r="160" spans="1:65" s="12" customFormat="1" ht="25.95" customHeight="1">
      <c r="B160" s="136"/>
      <c r="D160" s="137" t="s">
        <v>73</v>
      </c>
      <c r="E160" s="138" t="s">
        <v>187</v>
      </c>
      <c r="F160" s="138" t="s">
        <v>187</v>
      </c>
      <c r="I160" s="139"/>
      <c r="J160" s="124">
        <f>BK160</f>
        <v>0</v>
      </c>
      <c r="L160" s="136"/>
      <c r="M160" s="140"/>
      <c r="N160" s="141"/>
      <c r="O160" s="141"/>
      <c r="P160" s="142">
        <f>P161</f>
        <v>0</v>
      </c>
      <c r="Q160" s="141"/>
      <c r="R160" s="142">
        <f>R161</f>
        <v>0</v>
      </c>
      <c r="S160" s="141"/>
      <c r="T160" s="143">
        <f>T161</f>
        <v>0</v>
      </c>
      <c r="AR160" s="137" t="s">
        <v>90</v>
      </c>
      <c r="AT160" s="144" t="s">
        <v>73</v>
      </c>
      <c r="AU160" s="144" t="s">
        <v>74</v>
      </c>
      <c r="AY160" s="137" t="s">
        <v>138</v>
      </c>
      <c r="BK160" s="145">
        <f>BK161</f>
        <v>0</v>
      </c>
    </row>
    <row r="161" spans="1:65" s="12" customFormat="1" ht="22.8" customHeight="1">
      <c r="B161" s="136"/>
      <c r="D161" s="137" t="s">
        <v>73</v>
      </c>
      <c r="E161" s="146" t="s">
        <v>438</v>
      </c>
      <c r="F161" s="146" t="s">
        <v>1652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SUM(P162:P165)</f>
        <v>0</v>
      </c>
      <c r="Q161" s="141"/>
      <c r="R161" s="142">
        <f>SUM(R162:R165)</f>
        <v>0</v>
      </c>
      <c r="S161" s="141"/>
      <c r="T161" s="143">
        <f>SUM(T162:T165)</f>
        <v>0</v>
      </c>
      <c r="AR161" s="137" t="s">
        <v>90</v>
      </c>
      <c r="AT161" s="144" t="s">
        <v>73</v>
      </c>
      <c r="AU161" s="144" t="s">
        <v>79</v>
      </c>
      <c r="AY161" s="137" t="s">
        <v>138</v>
      </c>
      <c r="BK161" s="145">
        <f>SUM(BK162:BK165)</f>
        <v>0</v>
      </c>
    </row>
    <row r="162" spans="1:65" s="2" customFormat="1" ht="16.5" customHeight="1">
      <c r="A162" s="29"/>
      <c r="B162" s="148"/>
      <c r="C162" s="149" t="s">
        <v>490</v>
      </c>
      <c r="D162" s="149" t="s">
        <v>142</v>
      </c>
      <c r="E162" s="150" t="s">
        <v>1653</v>
      </c>
      <c r="F162" s="151" t="s">
        <v>1654</v>
      </c>
      <c r="G162" s="152" t="s">
        <v>1655</v>
      </c>
      <c r="H162" s="153">
        <v>1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443</v>
      </c>
      <c r="AT162" s="160" t="s">
        <v>142</v>
      </c>
      <c r="AU162" s="160" t="s">
        <v>87</v>
      </c>
      <c r="AY162" s="14" t="s">
        <v>138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87</v>
      </c>
      <c r="BK162" s="161">
        <f>ROUND(I162*H162,2)</f>
        <v>0</v>
      </c>
      <c r="BL162" s="14" t="s">
        <v>443</v>
      </c>
      <c r="BM162" s="160" t="s">
        <v>1656</v>
      </c>
    </row>
    <row r="163" spans="1:65" s="2" customFormat="1" ht="24.15" customHeight="1">
      <c r="A163" s="29"/>
      <c r="B163" s="148"/>
      <c r="C163" s="149" t="s">
        <v>493</v>
      </c>
      <c r="D163" s="149" t="s">
        <v>142</v>
      </c>
      <c r="E163" s="150" t="s">
        <v>1657</v>
      </c>
      <c r="F163" s="151" t="s">
        <v>1658</v>
      </c>
      <c r="G163" s="152" t="s">
        <v>184</v>
      </c>
      <c r="H163" s="153">
        <v>10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443</v>
      </c>
      <c r="AT163" s="160" t="s">
        <v>142</v>
      </c>
      <c r="AU163" s="160" t="s">
        <v>87</v>
      </c>
      <c r="AY163" s="14" t="s">
        <v>138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87</v>
      </c>
      <c r="BK163" s="161">
        <f>ROUND(I163*H163,2)</f>
        <v>0</v>
      </c>
      <c r="BL163" s="14" t="s">
        <v>443</v>
      </c>
      <c r="BM163" s="160" t="s">
        <v>1659</v>
      </c>
    </row>
    <row r="164" spans="1:65" s="2" customFormat="1" ht="16.5" customHeight="1">
      <c r="A164" s="29"/>
      <c r="B164" s="148"/>
      <c r="C164" s="149" t="s">
        <v>496</v>
      </c>
      <c r="D164" s="149" t="s">
        <v>142</v>
      </c>
      <c r="E164" s="150" t="s">
        <v>1660</v>
      </c>
      <c r="F164" s="151" t="s">
        <v>1661</v>
      </c>
      <c r="G164" s="152" t="s">
        <v>184</v>
      </c>
      <c r="H164" s="153">
        <v>10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443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443</v>
      </c>
      <c r="BM164" s="160" t="s">
        <v>1662</v>
      </c>
    </row>
    <row r="165" spans="1:65" s="2" customFormat="1" ht="24.15" customHeight="1">
      <c r="A165" s="29"/>
      <c r="B165" s="148"/>
      <c r="C165" s="149" t="s">
        <v>499</v>
      </c>
      <c r="D165" s="149" t="s">
        <v>142</v>
      </c>
      <c r="E165" s="150" t="s">
        <v>1663</v>
      </c>
      <c r="F165" s="151" t="s">
        <v>1664</v>
      </c>
      <c r="G165" s="152" t="s">
        <v>184</v>
      </c>
      <c r="H165" s="153">
        <v>10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443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443</v>
      </c>
      <c r="BM165" s="160" t="s">
        <v>1665</v>
      </c>
    </row>
    <row r="166" spans="1:65" s="12" customFormat="1" ht="25.95" customHeight="1">
      <c r="B166" s="136"/>
      <c r="D166" s="137" t="s">
        <v>73</v>
      </c>
      <c r="E166" s="138" t="s">
        <v>449</v>
      </c>
      <c r="F166" s="138" t="s">
        <v>450</v>
      </c>
      <c r="I166" s="139"/>
      <c r="J166" s="124">
        <f>BK166</f>
        <v>0</v>
      </c>
      <c r="L166" s="136"/>
      <c r="M166" s="140"/>
      <c r="N166" s="141"/>
      <c r="O166" s="141"/>
      <c r="P166" s="142">
        <f>P167</f>
        <v>0</v>
      </c>
      <c r="Q166" s="141"/>
      <c r="R166" s="142">
        <f>R167</f>
        <v>0</v>
      </c>
      <c r="S166" s="141"/>
      <c r="T166" s="143">
        <f>T167</f>
        <v>0</v>
      </c>
      <c r="AR166" s="137" t="s">
        <v>93</v>
      </c>
      <c r="AT166" s="144" t="s">
        <v>73</v>
      </c>
      <c r="AU166" s="144" t="s">
        <v>74</v>
      </c>
      <c r="AY166" s="137" t="s">
        <v>138</v>
      </c>
      <c r="BK166" s="145">
        <f>BK167</f>
        <v>0</v>
      </c>
    </row>
    <row r="167" spans="1:65" s="2" customFormat="1" ht="37.799999999999997" customHeight="1">
      <c r="A167" s="29"/>
      <c r="B167" s="148"/>
      <c r="C167" s="149" t="s">
        <v>1429</v>
      </c>
      <c r="D167" s="149" t="s">
        <v>142</v>
      </c>
      <c r="E167" s="150" t="s">
        <v>713</v>
      </c>
      <c r="F167" s="151" t="s">
        <v>714</v>
      </c>
      <c r="G167" s="152" t="s">
        <v>454</v>
      </c>
      <c r="H167" s="153">
        <v>8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455</v>
      </c>
      <c r="AT167" s="160" t="s">
        <v>142</v>
      </c>
      <c r="AU167" s="160" t="s">
        <v>79</v>
      </c>
      <c r="AY167" s="14" t="s">
        <v>138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87</v>
      </c>
      <c r="BK167" s="161">
        <f>ROUND(I167*H167,2)</f>
        <v>0</v>
      </c>
      <c r="BL167" s="14" t="s">
        <v>455</v>
      </c>
      <c r="BM167" s="160" t="s">
        <v>1666</v>
      </c>
    </row>
    <row r="168" spans="1:65" s="12" customFormat="1" ht="25.95" customHeight="1">
      <c r="B168" s="136"/>
      <c r="D168" s="137" t="s">
        <v>73</v>
      </c>
      <c r="E168" s="138" t="s">
        <v>1667</v>
      </c>
      <c r="F168" s="138" t="s">
        <v>1668</v>
      </c>
      <c r="I168" s="139"/>
      <c r="J168" s="124">
        <f>BK168</f>
        <v>0</v>
      </c>
      <c r="L168" s="136"/>
      <c r="M168" s="140"/>
      <c r="N168" s="141"/>
      <c r="O168" s="141"/>
      <c r="P168" s="142">
        <f>SUM(P169:P171)</f>
        <v>0</v>
      </c>
      <c r="Q168" s="141"/>
      <c r="R168" s="142">
        <f>SUM(R169:R171)</f>
        <v>0</v>
      </c>
      <c r="S168" s="141"/>
      <c r="T168" s="143">
        <f>SUM(T169:T171)</f>
        <v>0</v>
      </c>
      <c r="AR168" s="137" t="s">
        <v>93</v>
      </c>
      <c r="AT168" s="144" t="s">
        <v>73</v>
      </c>
      <c r="AU168" s="144" t="s">
        <v>74</v>
      </c>
      <c r="AY168" s="137" t="s">
        <v>138</v>
      </c>
      <c r="BK168" s="145">
        <f>SUM(BK169:BK171)</f>
        <v>0</v>
      </c>
    </row>
    <row r="169" spans="1:65" s="2" customFormat="1" ht="16.5" customHeight="1">
      <c r="A169" s="29"/>
      <c r="B169" s="148"/>
      <c r="C169" s="149" t="s">
        <v>1669</v>
      </c>
      <c r="D169" s="149" t="s">
        <v>142</v>
      </c>
      <c r="E169" s="150" t="s">
        <v>1670</v>
      </c>
      <c r="F169" s="151" t="s">
        <v>1671</v>
      </c>
      <c r="G169" s="152" t="s">
        <v>328</v>
      </c>
      <c r="H169" s="153">
        <v>1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455</v>
      </c>
      <c r="AT169" s="160" t="s">
        <v>142</v>
      </c>
      <c r="AU169" s="160" t="s">
        <v>79</v>
      </c>
      <c r="AY169" s="14" t="s">
        <v>138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87</v>
      </c>
      <c r="BK169" s="161">
        <f>ROUND(I169*H169,2)</f>
        <v>0</v>
      </c>
      <c r="BL169" s="14" t="s">
        <v>455</v>
      </c>
      <c r="BM169" s="160" t="s">
        <v>1672</v>
      </c>
    </row>
    <row r="170" spans="1:65" s="2" customFormat="1" ht="16.5" customHeight="1">
      <c r="A170" s="29"/>
      <c r="B170" s="148"/>
      <c r="C170" s="149" t="s">
        <v>200</v>
      </c>
      <c r="D170" s="149" t="s">
        <v>142</v>
      </c>
      <c r="E170" s="150" t="s">
        <v>1548</v>
      </c>
      <c r="F170" s="151" t="s">
        <v>1673</v>
      </c>
      <c r="G170" s="152" t="s">
        <v>454</v>
      </c>
      <c r="H170" s="153">
        <v>2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40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455</v>
      </c>
      <c r="AT170" s="160" t="s">
        <v>142</v>
      </c>
      <c r="AU170" s="160" t="s">
        <v>79</v>
      </c>
      <c r="AY170" s="14" t="s">
        <v>138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87</v>
      </c>
      <c r="BK170" s="161">
        <f>ROUND(I170*H170,2)</f>
        <v>0</v>
      </c>
      <c r="BL170" s="14" t="s">
        <v>455</v>
      </c>
      <c r="BM170" s="160" t="s">
        <v>1674</v>
      </c>
    </row>
    <row r="171" spans="1:65" s="2" customFormat="1" ht="16.5" customHeight="1">
      <c r="A171" s="29"/>
      <c r="B171" s="148"/>
      <c r="C171" s="149" t="s">
        <v>1675</v>
      </c>
      <c r="D171" s="149" t="s">
        <v>142</v>
      </c>
      <c r="E171" s="150" t="s">
        <v>1676</v>
      </c>
      <c r="F171" s="151" t="s">
        <v>1677</v>
      </c>
      <c r="G171" s="152" t="s">
        <v>158</v>
      </c>
      <c r="H171" s="153">
        <v>1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455</v>
      </c>
      <c r="AT171" s="160" t="s">
        <v>142</v>
      </c>
      <c r="AU171" s="160" t="s">
        <v>79</v>
      </c>
      <c r="AY171" s="14" t="s">
        <v>138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87</v>
      </c>
      <c r="BK171" s="161">
        <f>ROUND(I171*H171,2)</f>
        <v>0</v>
      </c>
      <c r="BL171" s="14" t="s">
        <v>455</v>
      </c>
      <c r="BM171" s="160" t="s">
        <v>1678</v>
      </c>
    </row>
    <row r="172" spans="1:65" s="2" customFormat="1" ht="49.95" customHeight="1">
      <c r="A172" s="29"/>
      <c r="B172" s="30"/>
      <c r="C172" s="29"/>
      <c r="D172" s="29"/>
      <c r="E172" s="138" t="s">
        <v>466</v>
      </c>
      <c r="F172" s="138" t="s">
        <v>467</v>
      </c>
      <c r="G172" s="29"/>
      <c r="H172" s="29"/>
      <c r="I172" s="29"/>
      <c r="J172" s="124">
        <f t="shared" ref="J172:J177" si="20">BK172</f>
        <v>0</v>
      </c>
      <c r="K172" s="29"/>
      <c r="L172" s="30"/>
      <c r="M172" s="172"/>
      <c r="N172" s="173"/>
      <c r="O172" s="58"/>
      <c r="P172" s="58"/>
      <c r="Q172" s="58"/>
      <c r="R172" s="58"/>
      <c r="S172" s="58"/>
      <c r="T172" s="5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73</v>
      </c>
      <c r="AU172" s="14" t="s">
        <v>74</v>
      </c>
      <c r="AY172" s="14" t="s">
        <v>468</v>
      </c>
      <c r="BK172" s="161">
        <f>SUM(BK173:BK177)</f>
        <v>0</v>
      </c>
    </row>
    <row r="173" spans="1:65" s="2" customFormat="1" ht="16.350000000000001" customHeight="1">
      <c r="A173" s="29"/>
      <c r="B173" s="30"/>
      <c r="C173" s="174" t="s">
        <v>1</v>
      </c>
      <c r="D173" s="174" t="s">
        <v>142</v>
      </c>
      <c r="E173" s="175" t="s">
        <v>1</v>
      </c>
      <c r="F173" s="176" t="s">
        <v>1</v>
      </c>
      <c r="G173" s="177" t="s">
        <v>1</v>
      </c>
      <c r="H173" s="178"/>
      <c r="I173" s="178"/>
      <c r="J173" s="179">
        <f t="shared" si="20"/>
        <v>0</v>
      </c>
      <c r="K173" s="180"/>
      <c r="L173" s="30"/>
      <c r="M173" s="181" t="s">
        <v>1</v>
      </c>
      <c r="N173" s="182" t="s">
        <v>40</v>
      </c>
      <c r="O173" s="58"/>
      <c r="P173" s="58"/>
      <c r="Q173" s="58"/>
      <c r="R173" s="58"/>
      <c r="S173" s="58"/>
      <c r="T173" s="5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468</v>
      </c>
      <c r="AU173" s="14" t="s">
        <v>79</v>
      </c>
      <c r="AY173" s="14" t="s">
        <v>468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87</v>
      </c>
      <c r="BK173" s="161">
        <f>I173*H173</f>
        <v>0</v>
      </c>
    </row>
    <row r="174" spans="1:65" s="2" customFormat="1" ht="16.350000000000001" customHeight="1">
      <c r="A174" s="29"/>
      <c r="B174" s="30"/>
      <c r="C174" s="174" t="s">
        <v>1</v>
      </c>
      <c r="D174" s="174" t="s">
        <v>142</v>
      </c>
      <c r="E174" s="175" t="s">
        <v>1</v>
      </c>
      <c r="F174" s="176" t="s">
        <v>1</v>
      </c>
      <c r="G174" s="177" t="s">
        <v>1</v>
      </c>
      <c r="H174" s="178"/>
      <c r="I174" s="178"/>
      <c r="J174" s="179">
        <f t="shared" si="20"/>
        <v>0</v>
      </c>
      <c r="K174" s="180"/>
      <c r="L174" s="30"/>
      <c r="M174" s="181" t="s">
        <v>1</v>
      </c>
      <c r="N174" s="182" t="s">
        <v>40</v>
      </c>
      <c r="O174" s="58"/>
      <c r="P174" s="58"/>
      <c r="Q174" s="58"/>
      <c r="R174" s="58"/>
      <c r="S174" s="58"/>
      <c r="T174" s="5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468</v>
      </c>
      <c r="AU174" s="14" t="s">
        <v>79</v>
      </c>
      <c r="AY174" s="14" t="s">
        <v>468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87</v>
      </c>
      <c r="BK174" s="161">
        <f>I174*H174</f>
        <v>0</v>
      </c>
    </row>
    <row r="175" spans="1:65" s="2" customFormat="1" ht="16.350000000000001" customHeight="1">
      <c r="A175" s="29"/>
      <c r="B175" s="30"/>
      <c r="C175" s="174" t="s">
        <v>1</v>
      </c>
      <c r="D175" s="174" t="s">
        <v>142</v>
      </c>
      <c r="E175" s="175" t="s">
        <v>1</v>
      </c>
      <c r="F175" s="176" t="s">
        <v>1</v>
      </c>
      <c r="G175" s="177" t="s">
        <v>1</v>
      </c>
      <c r="H175" s="178"/>
      <c r="I175" s="178"/>
      <c r="J175" s="179">
        <f t="shared" si="20"/>
        <v>0</v>
      </c>
      <c r="K175" s="180"/>
      <c r="L175" s="30"/>
      <c r="M175" s="181" t="s">
        <v>1</v>
      </c>
      <c r="N175" s="182" t="s">
        <v>40</v>
      </c>
      <c r="O175" s="58"/>
      <c r="P175" s="58"/>
      <c r="Q175" s="58"/>
      <c r="R175" s="58"/>
      <c r="S175" s="58"/>
      <c r="T175" s="5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468</v>
      </c>
      <c r="AU175" s="14" t="s">
        <v>79</v>
      </c>
      <c r="AY175" s="14" t="s">
        <v>468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87</v>
      </c>
      <c r="BK175" s="161">
        <f>I175*H175</f>
        <v>0</v>
      </c>
    </row>
    <row r="176" spans="1:65" s="2" customFormat="1" ht="16.350000000000001" customHeight="1">
      <c r="A176" s="29"/>
      <c r="B176" s="30"/>
      <c r="C176" s="174" t="s">
        <v>1</v>
      </c>
      <c r="D176" s="174" t="s">
        <v>142</v>
      </c>
      <c r="E176" s="175" t="s">
        <v>1</v>
      </c>
      <c r="F176" s="176" t="s">
        <v>1</v>
      </c>
      <c r="G176" s="177" t="s">
        <v>1</v>
      </c>
      <c r="H176" s="178"/>
      <c r="I176" s="178"/>
      <c r="J176" s="179">
        <f t="shared" si="20"/>
        <v>0</v>
      </c>
      <c r="K176" s="180"/>
      <c r="L176" s="30"/>
      <c r="M176" s="181" t="s">
        <v>1</v>
      </c>
      <c r="N176" s="182" t="s">
        <v>40</v>
      </c>
      <c r="O176" s="58"/>
      <c r="P176" s="58"/>
      <c r="Q176" s="58"/>
      <c r="R176" s="58"/>
      <c r="S176" s="58"/>
      <c r="T176" s="5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468</v>
      </c>
      <c r="AU176" s="14" t="s">
        <v>79</v>
      </c>
      <c r="AY176" s="14" t="s">
        <v>468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87</v>
      </c>
      <c r="BK176" s="161">
        <f>I176*H176</f>
        <v>0</v>
      </c>
    </row>
    <row r="177" spans="1:63" s="2" customFormat="1" ht="16.350000000000001" customHeight="1">
      <c r="A177" s="29"/>
      <c r="B177" s="30"/>
      <c r="C177" s="174" t="s">
        <v>1</v>
      </c>
      <c r="D177" s="174" t="s">
        <v>142</v>
      </c>
      <c r="E177" s="175" t="s">
        <v>1</v>
      </c>
      <c r="F177" s="176" t="s">
        <v>1</v>
      </c>
      <c r="G177" s="177" t="s">
        <v>1</v>
      </c>
      <c r="H177" s="178"/>
      <c r="I177" s="178"/>
      <c r="J177" s="179">
        <f t="shared" si="20"/>
        <v>0</v>
      </c>
      <c r="K177" s="180"/>
      <c r="L177" s="30"/>
      <c r="M177" s="181" t="s">
        <v>1</v>
      </c>
      <c r="N177" s="182" t="s">
        <v>40</v>
      </c>
      <c r="O177" s="183"/>
      <c r="P177" s="183"/>
      <c r="Q177" s="183"/>
      <c r="R177" s="183"/>
      <c r="S177" s="183"/>
      <c r="T177" s="184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468</v>
      </c>
      <c r="AU177" s="14" t="s">
        <v>79</v>
      </c>
      <c r="AY177" s="14" t="s">
        <v>468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87</v>
      </c>
      <c r="BK177" s="161">
        <f>I177*H177</f>
        <v>0</v>
      </c>
    </row>
    <row r="178" spans="1:63" s="2" customFormat="1" ht="6.9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6:K17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73:D178">
      <formula1>"K, M"</formula1>
    </dataValidation>
    <dataValidation type="list" allowBlank="1" showInputMessage="1" showErrorMessage="1" error="Povolené sú hodnoty základná, znížená, nulová." sqref="N173:N17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1679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ROUND((ROUND((SUM(BE128:BE190)),  2) + SUM(BE192:BE196)), 2)</f>
        <v>0</v>
      </c>
      <c r="G33" s="100"/>
      <c r="H33" s="100"/>
      <c r="I33" s="101">
        <v>0.2</v>
      </c>
      <c r="J33" s="99">
        <f>ROUND((ROUND(((SUM(BE128:BE190))*I33),  2) + (SUM(BE192:BE196)*I33)),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ROUND((ROUND((SUM(BF128:BF190)),  2) + SUM(BF192:BF196)), 2)</f>
        <v>0</v>
      </c>
      <c r="G34" s="100"/>
      <c r="H34" s="100"/>
      <c r="I34" s="101">
        <v>0.2</v>
      </c>
      <c r="J34" s="99">
        <f>ROUND((ROUND(((SUM(BF128:BF190))*I34),  2) + (SUM(BF192:BF196)*I34)),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ROUND((ROUND((SUM(BG128:BG190)),  2) + SUM(BG192:BG196)),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ROUND((ROUND((SUM(BH128:BH190)),  2) + SUM(BH192:BH196)),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ROUND((ROUND((SUM(BI128:BI190)),  2) + SUM(BI192:BI196)),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5 - IO 01 - Vodovodná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1:31" s="10" customFormat="1" ht="19.95" customHeight="1">
      <c r="B100" s="119"/>
      <c r="D100" s="120" t="s">
        <v>1681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J163</f>
        <v>0</v>
      </c>
      <c r="L102" s="119"/>
    </row>
    <row r="103" spans="1:31" s="10" customFormat="1" ht="19.95" customHeight="1">
      <c r="B103" s="119"/>
      <c r="D103" s="120" t="s">
        <v>1682</v>
      </c>
      <c r="E103" s="121"/>
      <c r="F103" s="121"/>
      <c r="G103" s="121"/>
      <c r="H103" s="121"/>
      <c r="I103" s="121"/>
      <c r="J103" s="122">
        <f>J167</f>
        <v>0</v>
      </c>
      <c r="L103" s="119"/>
    </row>
    <row r="104" spans="1:31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J169</f>
        <v>0</v>
      </c>
      <c r="L104" s="115"/>
    </row>
    <row r="105" spans="1:31" s="10" customFormat="1" ht="19.95" customHeight="1">
      <c r="B105" s="119"/>
      <c r="D105" s="120" t="s">
        <v>725</v>
      </c>
      <c r="E105" s="121"/>
      <c r="F105" s="121"/>
      <c r="G105" s="121"/>
      <c r="H105" s="121"/>
      <c r="I105" s="121"/>
      <c r="J105" s="122">
        <f>J170</f>
        <v>0</v>
      </c>
      <c r="L105" s="119"/>
    </row>
    <row r="106" spans="1:31" s="9" customFormat="1" ht="24.9" customHeight="1">
      <c r="B106" s="115"/>
      <c r="D106" s="116" t="s">
        <v>1573</v>
      </c>
      <c r="E106" s="117"/>
      <c r="F106" s="117"/>
      <c r="G106" s="117"/>
      <c r="H106" s="117"/>
      <c r="I106" s="117"/>
      <c r="J106" s="118">
        <f>J187</f>
        <v>0</v>
      </c>
      <c r="L106" s="115"/>
    </row>
    <row r="107" spans="1:31" s="9" customFormat="1" ht="24.9" customHeight="1">
      <c r="B107" s="115"/>
      <c r="D107" s="116" t="s">
        <v>122</v>
      </c>
      <c r="E107" s="117"/>
      <c r="F107" s="117"/>
      <c r="G107" s="117"/>
      <c r="H107" s="117"/>
      <c r="I107" s="117"/>
      <c r="J107" s="118">
        <f>J188</f>
        <v>0</v>
      </c>
      <c r="L107" s="115"/>
    </row>
    <row r="108" spans="1:31" s="9" customFormat="1" ht="21.75" customHeight="1">
      <c r="B108" s="115"/>
      <c r="D108" s="123" t="s">
        <v>123</v>
      </c>
      <c r="J108" s="124">
        <f>J191</f>
        <v>0</v>
      </c>
      <c r="L108" s="115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14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26.25" customHeight="1">
      <c r="A118" s="29"/>
      <c r="B118" s="30"/>
      <c r="C118" s="29"/>
      <c r="D118" s="29"/>
      <c r="E118" s="227" t="str">
        <f>E7</f>
        <v>Soš Tornaľa - modernizácia odborného vzdelávania - budova bývalej Mš</v>
      </c>
      <c r="F118" s="228"/>
      <c r="G118" s="228"/>
      <c r="H118" s="228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106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85" t="str">
        <f>E9</f>
        <v>5 - IO 01 - Vodovodná prípojka</v>
      </c>
      <c r="F120" s="229"/>
      <c r="G120" s="229"/>
      <c r="H120" s="2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18</v>
      </c>
      <c r="D122" s="29"/>
      <c r="E122" s="29"/>
      <c r="F122" s="22" t="str">
        <f>F12</f>
        <v>kat. úz. Tornaľa, parc. č. 1451</v>
      </c>
      <c r="G122" s="29"/>
      <c r="H122" s="29"/>
      <c r="I122" s="24" t="s">
        <v>20</v>
      </c>
      <c r="J122" s="55" t="str">
        <f>IF(J12="","",J12)</f>
        <v>21. 7. 2021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22</v>
      </c>
      <c r="D124" s="29"/>
      <c r="E124" s="29"/>
      <c r="F124" s="22" t="str">
        <f>E15</f>
        <v>Stredná odborná škola – Szakközépiskola Tornaľa</v>
      </c>
      <c r="G124" s="29"/>
      <c r="H124" s="29"/>
      <c r="I124" s="24" t="s">
        <v>28</v>
      </c>
      <c r="J124" s="27" t="str">
        <f>E21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25.65" customHeight="1">
      <c r="A125" s="29"/>
      <c r="B125" s="30"/>
      <c r="C125" s="24" t="s">
        <v>26</v>
      </c>
      <c r="D125" s="29"/>
      <c r="E125" s="29"/>
      <c r="F125" s="22" t="str">
        <f>IF(E18="","",E18)</f>
        <v>Vyplň údaj</v>
      </c>
      <c r="G125" s="29"/>
      <c r="H125" s="29"/>
      <c r="I125" s="24" t="s">
        <v>31</v>
      </c>
      <c r="J125" s="27" t="str">
        <f>E24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5"/>
      <c r="B127" s="126"/>
      <c r="C127" s="127" t="s">
        <v>125</v>
      </c>
      <c r="D127" s="128" t="s">
        <v>59</v>
      </c>
      <c r="E127" s="128" t="s">
        <v>55</v>
      </c>
      <c r="F127" s="128" t="s">
        <v>56</v>
      </c>
      <c r="G127" s="128" t="s">
        <v>126</v>
      </c>
      <c r="H127" s="128" t="s">
        <v>127</v>
      </c>
      <c r="I127" s="128" t="s">
        <v>128</v>
      </c>
      <c r="J127" s="129" t="s">
        <v>110</v>
      </c>
      <c r="K127" s="130" t="s">
        <v>129</v>
      </c>
      <c r="L127" s="131"/>
      <c r="M127" s="62" t="s">
        <v>1</v>
      </c>
      <c r="N127" s="63" t="s">
        <v>38</v>
      </c>
      <c r="O127" s="63" t="s">
        <v>130</v>
      </c>
      <c r="P127" s="63" t="s">
        <v>131</v>
      </c>
      <c r="Q127" s="63" t="s">
        <v>132</v>
      </c>
      <c r="R127" s="63" t="s">
        <v>133</v>
      </c>
      <c r="S127" s="63" t="s">
        <v>134</v>
      </c>
      <c r="T127" s="64" t="s">
        <v>135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8" customHeight="1">
      <c r="A128" s="29"/>
      <c r="B128" s="30"/>
      <c r="C128" s="69" t="s">
        <v>111</v>
      </c>
      <c r="D128" s="29"/>
      <c r="E128" s="29"/>
      <c r="F128" s="29"/>
      <c r="G128" s="29"/>
      <c r="H128" s="29"/>
      <c r="I128" s="29"/>
      <c r="J128" s="132">
        <f>BK128</f>
        <v>0</v>
      </c>
      <c r="K128" s="29"/>
      <c r="L128" s="30"/>
      <c r="M128" s="65"/>
      <c r="N128" s="56"/>
      <c r="O128" s="66"/>
      <c r="P128" s="133">
        <f>P129+P169+P187+P188+P191</f>
        <v>0</v>
      </c>
      <c r="Q128" s="66"/>
      <c r="R128" s="133">
        <f>R129+R169+R187+R188+R191</f>
        <v>9.506994896800002</v>
      </c>
      <c r="S128" s="66"/>
      <c r="T128" s="134">
        <f>T129+T169+T187+T188+T191</f>
        <v>7.9592000000000009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73</v>
      </c>
      <c r="AU128" s="14" t="s">
        <v>112</v>
      </c>
      <c r="BK128" s="135">
        <f>BK129+BK169+BK187+BK188+BK191</f>
        <v>0</v>
      </c>
    </row>
    <row r="129" spans="1:65" s="12" customFormat="1" ht="25.95" customHeight="1">
      <c r="B129" s="136"/>
      <c r="D129" s="137" t="s">
        <v>73</v>
      </c>
      <c r="E129" s="138" t="s">
        <v>136</v>
      </c>
      <c r="F129" s="138" t="s">
        <v>137</v>
      </c>
      <c r="I129" s="139"/>
      <c r="J129" s="124">
        <f>BK129</f>
        <v>0</v>
      </c>
      <c r="L129" s="136"/>
      <c r="M129" s="140"/>
      <c r="N129" s="141"/>
      <c r="O129" s="141"/>
      <c r="P129" s="142">
        <f>P130+P141+P143+P146+P163+P167</f>
        <v>0</v>
      </c>
      <c r="Q129" s="141"/>
      <c r="R129" s="142">
        <f>R130+R141+R143+R146+R163+R167</f>
        <v>9.4807848968000012</v>
      </c>
      <c r="S129" s="141"/>
      <c r="T129" s="143">
        <f>T130+T141+T143+T146+T163+T167</f>
        <v>7.9200000000000008</v>
      </c>
      <c r="AR129" s="137" t="s">
        <v>79</v>
      </c>
      <c r="AT129" s="144" t="s">
        <v>73</v>
      </c>
      <c r="AU129" s="144" t="s">
        <v>74</v>
      </c>
      <c r="AY129" s="137" t="s">
        <v>138</v>
      </c>
      <c r="BK129" s="145">
        <f>BK130+BK141+BK143+BK146+BK163+BK167</f>
        <v>0</v>
      </c>
    </row>
    <row r="130" spans="1:65" s="12" customFormat="1" ht="22.8" customHeight="1">
      <c r="B130" s="136"/>
      <c r="D130" s="137" t="s">
        <v>73</v>
      </c>
      <c r="E130" s="146" t="s">
        <v>79</v>
      </c>
      <c r="F130" s="146" t="s">
        <v>743</v>
      </c>
      <c r="I130" s="139"/>
      <c r="J130" s="147">
        <f>BK130</f>
        <v>0</v>
      </c>
      <c r="L130" s="136"/>
      <c r="M130" s="140"/>
      <c r="N130" s="141"/>
      <c r="O130" s="141"/>
      <c r="P130" s="142">
        <f>SUM(P131:P140)</f>
        <v>0</v>
      </c>
      <c r="Q130" s="141"/>
      <c r="R130" s="142">
        <f>SUM(R131:R140)</f>
        <v>2.88</v>
      </c>
      <c r="S130" s="141"/>
      <c r="T130" s="143">
        <f>SUM(T131:T140)</f>
        <v>0</v>
      </c>
      <c r="AR130" s="137" t="s">
        <v>79</v>
      </c>
      <c r="AT130" s="144" t="s">
        <v>73</v>
      </c>
      <c r="AU130" s="144" t="s">
        <v>79</v>
      </c>
      <c r="AY130" s="137" t="s">
        <v>138</v>
      </c>
      <c r="BK130" s="145">
        <f>SUM(BK131:BK140)</f>
        <v>0</v>
      </c>
    </row>
    <row r="131" spans="1:65" s="2" customFormat="1" ht="21.75" customHeight="1">
      <c r="A131" s="29"/>
      <c r="B131" s="148"/>
      <c r="C131" s="149" t="s">
        <v>79</v>
      </c>
      <c r="D131" s="149" t="s">
        <v>142</v>
      </c>
      <c r="E131" s="150" t="s">
        <v>1683</v>
      </c>
      <c r="F131" s="151" t="s">
        <v>1684</v>
      </c>
      <c r="G131" s="152" t="s">
        <v>154</v>
      </c>
      <c r="H131" s="153">
        <v>14.4</v>
      </c>
      <c r="I131" s="153"/>
      <c r="J131" s="154">
        <f t="shared" ref="J131:J140" si="0"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ref="P131:P140" si="1">O131*H131</f>
        <v>0</v>
      </c>
      <c r="Q131" s="158">
        <v>0</v>
      </c>
      <c r="R131" s="158">
        <f t="shared" ref="R131:R140" si="2">Q131*H131</f>
        <v>0</v>
      </c>
      <c r="S131" s="158">
        <v>0</v>
      </c>
      <c r="T131" s="159">
        <f t="shared" ref="T131:T140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ref="BE131:BE140" si="4">IF(N131="základná",J131,0)</f>
        <v>0</v>
      </c>
      <c r="BF131" s="161">
        <f t="shared" ref="BF131:BF140" si="5">IF(N131="znížená",J131,0)</f>
        <v>0</v>
      </c>
      <c r="BG131" s="161">
        <f t="shared" ref="BG131:BG140" si="6">IF(N131="zákl. prenesená",J131,0)</f>
        <v>0</v>
      </c>
      <c r="BH131" s="161">
        <f t="shared" ref="BH131:BH140" si="7">IF(N131="zníž. prenesená",J131,0)</f>
        <v>0</v>
      </c>
      <c r="BI131" s="161">
        <f t="shared" ref="BI131:BI140" si="8">IF(N131="nulová",J131,0)</f>
        <v>0</v>
      </c>
      <c r="BJ131" s="14" t="s">
        <v>87</v>
      </c>
      <c r="BK131" s="161">
        <f t="shared" ref="BK131:BK140" si="9">ROUND(I131*H131,2)</f>
        <v>0</v>
      </c>
      <c r="BL131" s="14" t="s">
        <v>93</v>
      </c>
      <c r="BM131" s="160" t="s">
        <v>1685</v>
      </c>
    </row>
    <row r="132" spans="1:65" s="2" customFormat="1" ht="37.799999999999997" customHeight="1">
      <c r="A132" s="29"/>
      <c r="B132" s="148"/>
      <c r="C132" s="149" t="s">
        <v>87</v>
      </c>
      <c r="D132" s="149" t="s">
        <v>142</v>
      </c>
      <c r="E132" s="150" t="s">
        <v>1686</v>
      </c>
      <c r="F132" s="151" t="s">
        <v>1687</v>
      </c>
      <c r="G132" s="152" t="s">
        <v>154</v>
      </c>
      <c r="H132" s="153">
        <v>14.4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1688</v>
      </c>
    </row>
    <row r="133" spans="1:65" s="2" customFormat="1" ht="24.15" customHeight="1">
      <c r="A133" s="29"/>
      <c r="B133" s="148"/>
      <c r="C133" s="149" t="s">
        <v>1594</v>
      </c>
      <c r="D133" s="149" t="s">
        <v>142</v>
      </c>
      <c r="E133" s="150" t="s">
        <v>1689</v>
      </c>
      <c r="F133" s="151" t="s">
        <v>1690</v>
      </c>
      <c r="G133" s="152" t="s">
        <v>154</v>
      </c>
      <c r="H133" s="153">
        <v>2.4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1691</v>
      </c>
    </row>
    <row r="134" spans="1:65" s="2" customFormat="1" ht="33" customHeight="1">
      <c r="A134" s="29"/>
      <c r="B134" s="148"/>
      <c r="C134" s="149" t="s">
        <v>1692</v>
      </c>
      <c r="D134" s="149" t="s">
        <v>142</v>
      </c>
      <c r="E134" s="150" t="s">
        <v>1693</v>
      </c>
      <c r="F134" s="151" t="s">
        <v>1694</v>
      </c>
      <c r="G134" s="152" t="s">
        <v>154</v>
      </c>
      <c r="H134" s="153">
        <v>4.3600000000000003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1695</v>
      </c>
    </row>
    <row r="135" spans="1:65" s="2" customFormat="1" ht="37.799999999999997" customHeight="1">
      <c r="A135" s="29"/>
      <c r="B135" s="148"/>
      <c r="C135" s="149" t="s">
        <v>1696</v>
      </c>
      <c r="D135" s="149" t="s">
        <v>142</v>
      </c>
      <c r="E135" s="150" t="s">
        <v>1697</v>
      </c>
      <c r="F135" s="151" t="s">
        <v>1698</v>
      </c>
      <c r="G135" s="152" t="s">
        <v>154</v>
      </c>
      <c r="H135" s="153">
        <v>4.3600000000000003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1699</v>
      </c>
    </row>
    <row r="136" spans="1:65" s="2" customFormat="1" ht="24.15" customHeight="1">
      <c r="A136" s="29"/>
      <c r="B136" s="148"/>
      <c r="C136" s="149" t="s">
        <v>93</v>
      </c>
      <c r="D136" s="149" t="s">
        <v>142</v>
      </c>
      <c r="E136" s="150" t="s">
        <v>1700</v>
      </c>
      <c r="F136" s="151" t="s">
        <v>1701</v>
      </c>
      <c r="G136" s="152" t="s">
        <v>154</v>
      </c>
      <c r="H136" s="153">
        <v>4.3600000000000003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1702</v>
      </c>
    </row>
    <row r="137" spans="1:65" s="2" customFormat="1" ht="16.5" customHeight="1">
      <c r="A137" s="29"/>
      <c r="B137" s="148"/>
      <c r="C137" s="149" t="s">
        <v>96</v>
      </c>
      <c r="D137" s="149" t="s">
        <v>142</v>
      </c>
      <c r="E137" s="150" t="s">
        <v>1703</v>
      </c>
      <c r="F137" s="151" t="s">
        <v>1704</v>
      </c>
      <c r="G137" s="152" t="s">
        <v>154</v>
      </c>
      <c r="H137" s="153">
        <v>4.3600000000000003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93</v>
      </c>
      <c r="BM137" s="160" t="s">
        <v>1705</v>
      </c>
    </row>
    <row r="138" spans="1:65" s="2" customFormat="1" ht="24.15" customHeight="1">
      <c r="A138" s="29"/>
      <c r="B138" s="148"/>
      <c r="C138" s="149" t="s">
        <v>99</v>
      </c>
      <c r="D138" s="149" t="s">
        <v>142</v>
      </c>
      <c r="E138" s="150" t="s">
        <v>1706</v>
      </c>
      <c r="F138" s="151" t="s">
        <v>1707</v>
      </c>
      <c r="G138" s="152" t="s">
        <v>154</v>
      </c>
      <c r="H138" s="153">
        <v>10.039999999999999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93</v>
      </c>
      <c r="BM138" s="160" t="s">
        <v>1708</v>
      </c>
    </row>
    <row r="139" spans="1:65" s="2" customFormat="1" ht="24.15" customHeight="1">
      <c r="A139" s="29"/>
      <c r="B139" s="148"/>
      <c r="C139" s="149" t="s">
        <v>764</v>
      </c>
      <c r="D139" s="149" t="s">
        <v>142</v>
      </c>
      <c r="E139" s="150" t="s">
        <v>1709</v>
      </c>
      <c r="F139" s="151" t="s">
        <v>1710</v>
      </c>
      <c r="G139" s="152" t="s">
        <v>154</v>
      </c>
      <c r="H139" s="153">
        <v>2.4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93</v>
      </c>
      <c r="BM139" s="160" t="s">
        <v>1711</v>
      </c>
    </row>
    <row r="140" spans="1:65" s="2" customFormat="1" ht="16.5" customHeight="1">
      <c r="A140" s="29"/>
      <c r="B140" s="148"/>
      <c r="C140" s="162" t="s">
        <v>139</v>
      </c>
      <c r="D140" s="162" t="s">
        <v>187</v>
      </c>
      <c r="E140" s="163" t="s">
        <v>1712</v>
      </c>
      <c r="F140" s="164" t="s">
        <v>1713</v>
      </c>
      <c r="G140" s="165" t="s">
        <v>162</v>
      </c>
      <c r="H140" s="166">
        <v>2.88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1</v>
      </c>
      <c r="R140" s="158">
        <f t="shared" si="2"/>
        <v>2.88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93</v>
      </c>
      <c r="BM140" s="160" t="s">
        <v>1714</v>
      </c>
    </row>
    <row r="141" spans="1:65" s="12" customFormat="1" ht="22.8" customHeight="1">
      <c r="B141" s="136"/>
      <c r="D141" s="137" t="s">
        <v>73</v>
      </c>
      <c r="E141" s="146" t="s">
        <v>93</v>
      </c>
      <c r="F141" s="146" t="s">
        <v>738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79</v>
      </c>
      <c r="AT141" s="144" t="s">
        <v>73</v>
      </c>
      <c r="AU141" s="144" t="s">
        <v>79</v>
      </c>
      <c r="AY141" s="137" t="s">
        <v>138</v>
      </c>
      <c r="BK141" s="145">
        <f>BK142</f>
        <v>0</v>
      </c>
    </row>
    <row r="142" spans="1:65" s="2" customFormat="1" ht="33" customHeight="1">
      <c r="A142" s="29"/>
      <c r="B142" s="148"/>
      <c r="C142" s="149" t="s">
        <v>486</v>
      </c>
      <c r="D142" s="149" t="s">
        <v>142</v>
      </c>
      <c r="E142" s="150" t="s">
        <v>1715</v>
      </c>
      <c r="F142" s="151" t="s">
        <v>1716</v>
      </c>
      <c r="G142" s="152" t="s">
        <v>154</v>
      </c>
      <c r="H142" s="153">
        <v>1.96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1717</v>
      </c>
    </row>
    <row r="143" spans="1:65" s="12" customFormat="1" ht="22.8" customHeight="1">
      <c r="B143" s="136"/>
      <c r="D143" s="137" t="s">
        <v>73</v>
      </c>
      <c r="E143" s="146" t="s">
        <v>96</v>
      </c>
      <c r="F143" s="146" t="s">
        <v>1718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SUM(P144:P145)</f>
        <v>0</v>
      </c>
      <c r="Q143" s="141"/>
      <c r="R143" s="142">
        <f>SUM(R144:R145)</f>
        <v>6.5098800000000008</v>
      </c>
      <c r="S143" s="141"/>
      <c r="T143" s="143">
        <f>SUM(T144:T145)</f>
        <v>0</v>
      </c>
      <c r="AR143" s="137" t="s">
        <v>79</v>
      </c>
      <c r="AT143" s="144" t="s">
        <v>73</v>
      </c>
      <c r="AU143" s="144" t="s">
        <v>79</v>
      </c>
      <c r="AY143" s="137" t="s">
        <v>138</v>
      </c>
      <c r="BK143" s="145">
        <f>SUM(BK144:BK145)</f>
        <v>0</v>
      </c>
    </row>
    <row r="144" spans="1:65" s="2" customFormat="1" ht="37.799999999999997" customHeight="1">
      <c r="A144" s="29"/>
      <c r="B144" s="148"/>
      <c r="C144" s="149" t="s">
        <v>1719</v>
      </c>
      <c r="D144" s="149" t="s">
        <v>142</v>
      </c>
      <c r="E144" s="150" t="s">
        <v>1720</v>
      </c>
      <c r="F144" s="151" t="s">
        <v>1721</v>
      </c>
      <c r="G144" s="152" t="s">
        <v>404</v>
      </c>
      <c r="H144" s="153">
        <v>12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0.39561000000000002</v>
      </c>
      <c r="R144" s="158">
        <f>Q144*H144</f>
        <v>4.7473200000000002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1722</v>
      </c>
    </row>
    <row r="145" spans="1:65" s="2" customFormat="1" ht="33" customHeight="1">
      <c r="A145" s="29"/>
      <c r="B145" s="148"/>
      <c r="C145" s="149" t="s">
        <v>1558</v>
      </c>
      <c r="D145" s="149" t="s">
        <v>142</v>
      </c>
      <c r="E145" s="150" t="s">
        <v>1723</v>
      </c>
      <c r="F145" s="151" t="s">
        <v>1724</v>
      </c>
      <c r="G145" s="152" t="s">
        <v>404</v>
      </c>
      <c r="H145" s="153">
        <v>12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0.14688000000000001</v>
      </c>
      <c r="R145" s="158">
        <f>Q145*H145</f>
        <v>1.7625600000000001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1725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SUM(P147:P162)</f>
        <v>0</v>
      </c>
      <c r="Q146" s="141"/>
      <c r="R146" s="142">
        <f>SUM(R147:R162)</f>
        <v>8.9224896800000009E-2</v>
      </c>
      <c r="S146" s="141"/>
      <c r="T146" s="143">
        <f>SUM(T147:T162)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SUM(BK147:BK162)</f>
        <v>0</v>
      </c>
    </row>
    <row r="147" spans="1:65" s="2" customFormat="1" ht="16.5" customHeight="1">
      <c r="A147" s="29"/>
      <c r="B147" s="148"/>
      <c r="C147" s="149" t="s">
        <v>1726</v>
      </c>
      <c r="D147" s="149" t="s">
        <v>142</v>
      </c>
      <c r="E147" s="150" t="s">
        <v>1727</v>
      </c>
      <c r="F147" s="151" t="s">
        <v>1728</v>
      </c>
      <c r="G147" s="152" t="s">
        <v>184</v>
      </c>
      <c r="H147" s="153">
        <v>20</v>
      </c>
      <c r="I147" s="153"/>
      <c r="J147" s="154">
        <f t="shared" ref="J147:J162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2" si="11">O147*H147</f>
        <v>0</v>
      </c>
      <c r="Q147" s="158">
        <v>0</v>
      </c>
      <c r="R147" s="158">
        <f t="shared" ref="R147:R162" si="12">Q147*H147</f>
        <v>0</v>
      </c>
      <c r="S147" s="158">
        <v>0</v>
      </c>
      <c r="T147" s="159">
        <f t="shared" ref="T147:T162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 t="shared" ref="BE147:BE162" si="14">IF(N147="základná",J147,0)</f>
        <v>0</v>
      </c>
      <c r="BF147" s="161">
        <f t="shared" ref="BF147:BF162" si="15">IF(N147="znížená",J147,0)</f>
        <v>0</v>
      </c>
      <c r="BG147" s="161">
        <f t="shared" ref="BG147:BG162" si="16">IF(N147="zákl. prenesená",J147,0)</f>
        <v>0</v>
      </c>
      <c r="BH147" s="161">
        <f t="shared" ref="BH147:BH162" si="17">IF(N147="zníž. prenesená",J147,0)</f>
        <v>0</v>
      </c>
      <c r="BI147" s="161">
        <f t="shared" ref="BI147:BI162" si="18">IF(N147="nulová",J147,0)</f>
        <v>0</v>
      </c>
      <c r="BJ147" s="14" t="s">
        <v>87</v>
      </c>
      <c r="BK147" s="161">
        <f t="shared" ref="BK147:BK162" si="19">ROUND(I147*H147,2)</f>
        <v>0</v>
      </c>
      <c r="BL147" s="14" t="s">
        <v>93</v>
      </c>
      <c r="BM147" s="160" t="s">
        <v>1729</v>
      </c>
    </row>
    <row r="148" spans="1:65" s="2" customFormat="1" ht="37.799999999999997" customHeight="1">
      <c r="A148" s="29"/>
      <c r="B148" s="148"/>
      <c r="C148" s="149" t="s">
        <v>1730</v>
      </c>
      <c r="D148" s="149" t="s">
        <v>142</v>
      </c>
      <c r="E148" s="150" t="s">
        <v>1731</v>
      </c>
      <c r="F148" s="151" t="s">
        <v>1732</v>
      </c>
      <c r="G148" s="152" t="s">
        <v>184</v>
      </c>
      <c r="H148" s="153">
        <v>20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93</v>
      </c>
      <c r="AT148" s="160" t="s">
        <v>142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1733</v>
      </c>
    </row>
    <row r="149" spans="1:65" s="2" customFormat="1" ht="24.15" customHeight="1">
      <c r="A149" s="29"/>
      <c r="B149" s="148"/>
      <c r="C149" s="162" t="s">
        <v>1734</v>
      </c>
      <c r="D149" s="162" t="s">
        <v>187</v>
      </c>
      <c r="E149" s="163" t="s">
        <v>771</v>
      </c>
      <c r="F149" s="164" t="s">
        <v>772</v>
      </c>
      <c r="G149" s="165" t="s">
        <v>184</v>
      </c>
      <c r="H149" s="166">
        <v>20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6.7000000000000002E-4</v>
      </c>
      <c r="R149" s="158">
        <f t="shared" si="12"/>
        <v>1.34E-2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93</v>
      </c>
      <c r="BM149" s="160" t="s">
        <v>1735</v>
      </c>
    </row>
    <row r="150" spans="1:65" s="2" customFormat="1" ht="24.15" customHeight="1">
      <c r="A150" s="29"/>
      <c r="B150" s="148"/>
      <c r="C150" s="162" t="s">
        <v>1736</v>
      </c>
      <c r="D150" s="162" t="s">
        <v>187</v>
      </c>
      <c r="E150" s="163" t="s">
        <v>1737</v>
      </c>
      <c r="F150" s="164" t="s">
        <v>1738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1.2E-4</v>
      </c>
      <c r="R150" s="158">
        <f t="shared" si="12"/>
        <v>1.2E-4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764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93</v>
      </c>
      <c r="BM150" s="160" t="s">
        <v>1739</v>
      </c>
    </row>
    <row r="151" spans="1:65" s="2" customFormat="1" ht="16.5" customHeight="1">
      <c r="A151" s="29"/>
      <c r="B151" s="148"/>
      <c r="C151" s="149" t="s">
        <v>1740</v>
      </c>
      <c r="D151" s="149" t="s">
        <v>142</v>
      </c>
      <c r="E151" s="150" t="s">
        <v>1741</v>
      </c>
      <c r="F151" s="151" t="s">
        <v>1742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93</v>
      </c>
      <c r="BM151" s="160" t="s">
        <v>1743</v>
      </c>
    </row>
    <row r="152" spans="1:65" s="2" customFormat="1" ht="24.15" customHeight="1">
      <c r="A152" s="29"/>
      <c r="B152" s="148"/>
      <c r="C152" s="149" t="s">
        <v>321</v>
      </c>
      <c r="D152" s="149" t="s">
        <v>142</v>
      </c>
      <c r="E152" s="150" t="s">
        <v>1744</v>
      </c>
      <c r="F152" s="151" t="s">
        <v>1745</v>
      </c>
      <c r="G152" s="152" t="s">
        <v>158</v>
      </c>
      <c r="H152" s="153">
        <v>1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93</v>
      </c>
      <c r="BM152" s="160" t="s">
        <v>1746</v>
      </c>
    </row>
    <row r="153" spans="1:65" s="2" customFormat="1" ht="21.75" customHeight="1">
      <c r="A153" s="29"/>
      <c r="B153" s="148"/>
      <c r="C153" s="162" t="s">
        <v>1534</v>
      </c>
      <c r="D153" s="162" t="s">
        <v>187</v>
      </c>
      <c r="E153" s="163" t="s">
        <v>1747</v>
      </c>
      <c r="F153" s="164" t="s">
        <v>1748</v>
      </c>
      <c r="G153" s="165" t="s">
        <v>158</v>
      </c>
      <c r="H153" s="166">
        <v>1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2.7000000000000001E-3</v>
      </c>
      <c r="R153" s="158">
        <f t="shared" si="12"/>
        <v>2.7000000000000001E-3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764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93</v>
      </c>
      <c r="BM153" s="160" t="s">
        <v>1749</v>
      </c>
    </row>
    <row r="154" spans="1:65" s="2" customFormat="1" ht="24.15" customHeight="1">
      <c r="A154" s="29"/>
      <c r="B154" s="148"/>
      <c r="C154" s="149" t="s">
        <v>518</v>
      </c>
      <c r="D154" s="149" t="s">
        <v>142</v>
      </c>
      <c r="E154" s="150" t="s">
        <v>1750</v>
      </c>
      <c r="F154" s="151" t="s">
        <v>1751</v>
      </c>
      <c r="G154" s="152" t="s">
        <v>184</v>
      </c>
      <c r="H154" s="153">
        <v>20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93</v>
      </c>
      <c r="BM154" s="160" t="s">
        <v>1752</v>
      </c>
    </row>
    <row r="155" spans="1:65" s="2" customFormat="1" ht="33" customHeight="1">
      <c r="A155" s="29"/>
      <c r="B155" s="148"/>
      <c r="C155" s="149" t="s">
        <v>991</v>
      </c>
      <c r="D155" s="149" t="s">
        <v>142</v>
      </c>
      <c r="E155" s="150" t="s">
        <v>1753</v>
      </c>
      <c r="F155" s="151" t="s">
        <v>1754</v>
      </c>
      <c r="G155" s="152" t="s">
        <v>158</v>
      </c>
      <c r="H155" s="153">
        <v>1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7.2000000000000005E-4</v>
      </c>
      <c r="R155" s="158">
        <f t="shared" si="12"/>
        <v>7.2000000000000005E-4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93</v>
      </c>
      <c r="BM155" s="160" t="s">
        <v>1755</v>
      </c>
    </row>
    <row r="156" spans="1:65" s="2" customFormat="1" ht="24.15" customHeight="1">
      <c r="A156" s="29"/>
      <c r="B156" s="148"/>
      <c r="C156" s="162" t="s">
        <v>1095</v>
      </c>
      <c r="D156" s="162" t="s">
        <v>187</v>
      </c>
      <c r="E156" s="163" t="s">
        <v>1756</v>
      </c>
      <c r="F156" s="164" t="s">
        <v>1757</v>
      </c>
      <c r="G156" s="165" t="s">
        <v>158</v>
      </c>
      <c r="H156" s="166">
        <v>1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3.6600000000000001E-3</v>
      </c>
      <c r="R156" s="158">
        <f t="shared" si="12"/>
        <v>3.6600000000000001E-3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764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93</v>
      </c>
      <c r="BM156" s="160" t="s">
        <v>1758</v>
      </c>
    </row>
    <row r="157" spans="1:65" s="2" customFormat="1" ht="24.15" customHeight="1">
      <c r="A157" s="29"/>
      <c r="B157" s="148"/>
      <c r="C157" s="162" t="s">
        <v>1092</v>
      </c>
      <c r="D157" s="162" t="s">
        <v>187</v>
      </c>
      <c r="E157" s="163" t="s">
        <v>1759</v>
      </c>
      <c r="F157" s="164" t="s">
        <v>1760</v>
      </c>
      <c r="G157" s="165" t="s">
        <v>158</v>
      </c>
      <c r="H157" s="166">
        <v>1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3.46E-3</v>
      </c>
      <c r="R157" s="158">
        <f t="shared" si="12"/>
        <v>3.46E-3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764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93</v>
      </c>
      <c r="BM157" s="160" t="s">
        <v>1761</v>
      </c>
    </row>
    <row r="158" spans="1:65" s="2" customFormat="1" ht="16.5" customHeight="1">
      <c r="A158" s="29"/>
      <c r="B158" s="148"/>
      <c r="C158" s="149" t="s">
        <v>490</v>
      </c>
      <c r="D158" s="149" t="s">
        <v>142</v>
      </c>
      <c r="E158" s="150" t="s">
        <v>1762</v>
      </c>
      <c r="F158" s="151" t="s">
        <v>1763</v>
      </c>
      <c r="G158" s="152" t="s">
        <v>158</v>
      </c>
      <c r="H158" s="153">
        <v>1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6.1564896799999998E-2</v>
      </c>
      <c r="R158" s="158">
        <f t="shared" si="12"/>
        <v>6.1564896799999998E-2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93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93</v>
      </c>
      <c r="BM158" s="160" t="s">
        <v>1764</v>
      </c>
    </row>
    <row r="159" spans="1:65" s="2" customFormat="1" ht="16.5" customHeight="1">
      <c r="A159" s="29"/>
      <c r="B159" s="148"/>
      <c r="C159" s="162" t="s">
        <v>1765</v>
      </c>
      <c r="D159" s="162" t="s">
        <v>187</v>
      </c>
      <c r="E159" s="163" t="s">
        <v>1766</v>
      </c>
      <c r="F159" s="164" t="s">
        <v>1767</v>
      </c>
      <c r="G159" s="165" t="s">
        <v>158</v>
      </c>
      <c r="H159" s="166">
        <v>1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764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93</v>
      </c>
      <c r="BM159" s="160" t="s">
        <v>1768</v>
      </c>
    </row>
    <row r="160" spans="1:65" s="2" customFormat="1" ht="24.15" customHeight="1">
      <c r="A160" s="29"/>
      <c r="B160" s="148"/>
      <c r="C160" s="149" t="s">
        <v>499</v>
      </c>
      <c r="D160" s="149" t="s">
        <v>142</v>
      </c>
      <c r="E160" s="150" t="s">
        <v>1769</v>
      </c>
      <c r="F160" s="151" t="s">
        <v>1770</v>
      </c>
      <c r="G160" s="152" t="s">
        <v>184</v>
      </c>
      <c r="H160" s="153">
        <v>20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93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93</v>
      </c>
      <c r="BM160" s="160" t="s">
        <v>1771</v>
      </c>
    </row>
    <row r="161" spans="1:65" s="2" customFormat="1" ht="21.75" customHeight="1">
      <c r="A161" s="29"/>
      <c r="B161" s="148"/>
      <c r="C161" s="149" t="s">
        <v>547</v>
      </c>
      <c r="D161" s="149" t="s">
        <v>142</v>
      </c>
      <c r="E161" s="150" t="s">
        <v>1772</v>
      </c>
      <c r="F161" s="151" t="s">
        <v>1773</v>
      </c>
      <c r="G161" s="152" t="s">
        <v>184</v>
      </c>
      <c r="H161" s="153">
        <v>20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8.0000000000000007E-5</v>
      </c>
      <c r="R161" s="158">
        <f t="shared" si="12"/>
        <v>1.6000000000000001E-3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93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93</v>
      </c>
      <c r="BM161" s="160" t="s">
        <v>1774</v>
      </c>
    </row>
    <row r="162" spans="1:65" s="2" customFormat="1" ht="24.15" customHeight="1">
      <c r="A162" s="29"/>
      <c r="B162" s="148"/>
      <c r="C162" s="149" t="s">
        <v>1775</v>
      </c>
      <c r="D162" s="149" t="s">
        <v>142</v>
      </c>
      <c r="E162" s="150" t="s">
        <v>1776</v>
      </c>
      <c r="F162" s="151" t="s">
        <v>1777</v>
      </c>
      <c r="G162" s="152" t="s">
        <v>184</v>
      </c>
      <c r="H162" s="153">
        <v>20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1E-4</v>
      </c>
      <c r="R162" s="158">
        <f t="shared" si="12"/>
        <v>2E-3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455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455</v>
      </c>
      <c r="BM162" s="160" t="s">
        <v>1778</v>
      </c>
    </row>
    <row r="163" spans="1:65" s="12" customFormat="1" ht="22.8" customHeight="1">
      <c r="B163" s="136"/>
      <c r="D163" s="137" t="s">
        <v>73</v>
      </c>
      <c r="E163" s="146" t="s">
        <v>139</v>
      </c>
      <c r="F163" s="146" t="s">
        <v>140</v>
      </c>
      <c r="I163" s="139"/>
      <c r="J163" s="147">
        <f>BK163</f>
        <v>0</v>
      </c>
      <c r="L163" s="136"/>
      <c r="M163" s="140"/>
      <c r="N163" s="141"/>
      <c r="O163" s="141"/>
      <c r="P163" s="142">
        <f>SUM(P164:P166)</f>
        <v>0</v>
      </c>
      <c r="Q163" s="141"/>
      <c r="R163" s="142">
        <f>SUM(R164:R166)</f>
        <v>1.6800000000000001E-3</v>
      </c>
      <c r="S163" s="141"/>
      <c r="T163" s="143">
        <f>SUM(T164:T166)</f>
        <v>7.9200000000000008</v>
      </c>
      <c r="AR163" s="137" t="s">
        <v>79</v>
      </c>
      <c r="AT163" s="144" t="s">
        <v>73</v>
      </c>
      <c r="AU163" s="144" t="s">
        <v>79</v>
      </c>
      <c r="AY163" s="137" t="s">
        <v>138</v>
      </c>
      <c r="BK163" s="145">
        <f>SUM(BK164:BK166)</f>
        <v>0</v>
      </c>
    </row>
    <row r="164" spans="1:65" s="2" customFormat="1" ht="24.15" customHeight="1">
      <c r="A164" s="29"/>
      <c r="B164" s="148"/>
      <c r="C164" s="149" t="s">
        <v>1779</v>
      </c>
      <c r="D164" s="149" t="s">
        <v>142</v>
      </c>
      <c r="E164" s="150" t="s">
        <v>1780</v>
      </c>
      <c r="F164" s="151" t="s">
        <v>1781</v>
      </c>
      <c r="G164" s="152" t="s">
        <v>184</v>
      </c>
      <c r="H164" s="153">
        <v>42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93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93</v>
      </c>
      <c r="BM164" s="160" t="s">
        <v>1782</v>
      </c>
    </row>
    <row r="165" spans="1:65" s="2" customFormat="1" ht="24.15" customHeight="1">
      <c r="A165" s="29"/>
      <c r="B165" s="148"/>
      <c r="C165" s="149" t="s">
        <v>1783</v>
      </c>
      <c r="D165" s="149" t="s">
        <v>142</v>
      </c>
      <c r="E165" s="150" t="s">
        <v>1784</v>
      </c>
      <c r="F165" s="151" t="s">
        <v>1785</v>
      </c>
      <c r="G165" s="152" t="s">
        <v>184</v>
      </c>
      <c r="H165" s="153">
        <v>42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4.0000000000000003E-5</v>
      </c>
      <c r="R165" s="158">
        <f>Q165*H165</f>
        <v>1.6800000000000001E-3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93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93</v>
      </c>
      <c r="BM165" s="160" t="s">
        <v>1786</v>
      </c>
    </row>
    <row r="166" spans="1:65" s="2" customFormat="1" ht="37.799999999999997" customHeight="1">
      <c r="A166" s="29"/>
      <c r="B166" s="148"/>
      <c r="C166" s="149" t="s">
        <v>1429</v>
      </c>
      <c r="D166" s="149" t="s">
        <v>142</v>
      </c>
      <c r="E166" s="150" t="s">
        <v>1787</v>
      </c>
      <c r="F166" s="151" t="s">
        <v>1788</v>
      </c>
      <c r="G166" s="152" t="s">
        <v>154</v>
      </c>
      <c r="H166" s="153">
        <v>3.6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40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2.2000000000000002</v>
      </c>
      <c r="T166" s="159">
        <f>S166*H166</f>
        <v>7.9200000000000008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93</v>
      </c>
      <c r="AT166" s="160" t="s">
        <v>142</v>
      </c>
      <c r="AU166" s="160" t="s">
        <v>87</v>
      </c>
      <c r="AY166" s="14" t="s">
        <v>138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87</v>
      </c>
      <c r="BK166" s="161">
        <f>ROUND(I166*H166,2)</f>
        <v>0</v>
      </c>
      <c r="BL166" s="14" t="s">
        <v>93</v>
      </c>
      <c r="BM166" s="160" t="s">
        <v>1789</v>
      </c>
    </row>
    <row r="167" spans="1:65" s="12" customFormat="1" ht="22.8" customHeight="1">
      <c r="B167" s="136"/>
      <c r="D167" s="137" t="s">
        <v>73</v>
      </c>
      <c r="E167" s="146" t="s">
        <v>1291</v>
      </c>
      <c r="F167" s="146" t="s">
        <v>1790</v>
      </c>
      <c r="I167" s="139"/>
      <c r="J167" s="147">
        <f>BK167</f>
        <v>0</v>
      </c>
      <c r="L167" s="136"/>
      <c r="M167" s="140"/>
      <c r="N167" s="141"/>
      <c r="O167" s="141"/>
      <c r="P167" s="142">
        <f>P168</f>
        <v>0</v>
      </c>
      <c r="Q167" s="141"/>
      <c r="R167" s="142">
        <f>R168</f>
        <v>0</v>
      </c>
      <c r="S167" s="141"/>
      <c r="T167" s="143">
        <f>T168</f>
        <v>0</v>
      </c>
      <c r="AR167" s="137" t="s">
        <v>79</v>
      </c>
      <c r="AT167" s="144" t="s">
        <v>73</v>
      </c>
      <c r="AU167" s="144" t="s">
        <v>79</v>
      </c>
      <c r="AY167" s="137" t="s">
        <v>138</v>
      </c>
      <c r="BK167" s="145">
        <f>BK168</f>
        <v>0</v>
      </c>
    </row>
    <row r="168" spans="1:65" s="2" customFormat="1" ht="33" customHeight="1">
      <c r="A168" s="29"/>
      <c r="B168" s="148"/>
      <c r="C168" s="149" t="s">
        <v>502</v>
      </c>
      <c r="D168" s="149" t="s">
        <v>142</v>
      </c>
      <c r="E168" s="150" t="s">
        <v>1791</v>
      </c>
      <c r="F168" s="151" t="s">
        <v>1792</v>
      </c>
      <c r="G168" s="152" t="s">
        <v>162</v>
      </c>
      <c r="H168" s="153">
        <v>9.48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40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93</v>
      </c>
      <c r="AT168" s="160" t="s">
        <v>142</v>
      </c>
      <c r="AU168" s="160" t="s">
        <v>87</v>
      </c>
      <c r="AY168" s="14" t="s">
        <v>138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87</v>
      </c>
      <c r="BK168" s="161">
        <f>ROUND(I168*H168,2)</f>
        <v>0</v>
      </c>
      <c r="BL168" s="14" t="s">
        <v>93</v>
      </c>
      <c r="BM168" s="160" t="s">
        <v>1793</v>
      </c>
    </row>
    <row r="169" spans="1:65" s="12" customFormat="1" ht="25.95" customHeight="1">
      <c r="B169" s="136"/>
      <c r="D169" s="137" t="s">
        <v>73</v>
      </c>
      <c r="E169" s="138" t="s">
        <v>177</v>
      </c>
      <c r="F169" s="138" t="s">
        <v>178</v>
      </c>
      <c r="I169" s="139"/>
      <c r="J169" s="124">
        <f>BK169</f>
        <v>0</v>
      </c>
      <c r="L169" s="136"/>
      <c r="M169" s="140"/>
      <c r="N169" s="141"/>
      <c r="O169" s="141"/>
      <c r="P169" s="142">
        <f>P170</f>
        <v>0</v>
      </c>
      <c r="Q169" s="141"/>
      <c r="R169" s="142">
        <f>R170</f>
        <v>2.6210000000000004E-2</v>
      </c>
      <c r="S169" s="141"/>
      <c r="T169" s="143">
        <f>T170</f>
        <v>3.9199999999999999E-2</v>
      </c>
      <c r="AR169" s="137" t="s">
        <v>87</v>
      </c>
      <c r="AT169" s="144" t="s">
        <v>73</v>
      </c>
      <c r="AU169" s="144" t="s">
        <v>74</v>
      </c>
      <c r="AY169" s="137" t="s">
        <v>138</v>
      </c>
      <c r="BK169" s="145">
        <f>BK170</f>
        <v>0</v>
      </c>
    </row>
    <row r="170" spans="1:65" s="12" customFormat="1" ht="22.8" customHeight="1">
      <c r="B170" s="136"/>
      <c r="D170" s="137" t="s">
        <v>73</v>
      </c>
      <c r="E170" s="146" t="s">
        <v>1009</v>
      </c>
      <c r="F170" s="146" t="s">
        <v>1010</v>
      </c>
      <c r="I170" s="139"/>
      <c r="J170" s="147">
        <f>BK170</f>
        <v>0</v>
      </c>
      <c r="L170" s="136"/>
      <c r="M170" s="140"/>
      <c r="N170" s="141"/>
      <c r="O170" s="141"/>
      <c r="P170" s="142">
        <f>SUM(P171:P186)</f>
        <v>0</v>
      </c>
      <c r="Q170" s="141"/>
      <c r="R170" s="142">
        <f>SUM(R171:R186)</f>
        <v>2.6210000000000004E-2</v>
      </c>
      <c r="S170" s="141"/>
      <c r="T170" s="143">
        <f>SUM(T171:T186)</f>
        <v>3.9199999999999999E-2</v>
      </c>
      <c r="AR170" s="137" t="s">
        <v>87</v>
      </c>
      <c r="AT170" s="144" t="s">
        <v>73</v>
      </c>
      <c r="AU170" s="144" t="s">
        <v>79</v>
      </c>
      <c r="AY170" s="137" t="s">
        <v>138</v>
      </c>
      <c r="BK170" s="145">
        <f>SUM(BK171:BK186)</f>
        <v>0</v>
      </c>
    </row>
    <row r="171" spans="1:65" s="2" customFormat="1" ht="37.799999999999997" customHeight="1">
      <c r="A171" s="29"/>
      <c r="B171" s="148"/>
      <c r="C171" s="149" t="s">
        <v>1794</v>
      </c>
      <c r="D171" s="149" t="s">
        <v>142</v>
      </c>
      <c r="E171" s="150" t="s">
        <v>1795</v>
      </c>
      <c r="F171" s="151" t="s">
        <v>1796</v>
      </c>
      <c r="G171" s="152" t="s">
        <v>184</v>
      </c>
      <c r="H171" s="153">
        <v>1.5</v>
      </c>
      <c r="I171" s="153"/>
      <c r="J171" s="154">
        <f t="shared" ref="J171:J186" si="20"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ref="P171:P186" si="21">O171*H171</f>
        <v>0</v>
      </c>
      <c r="Q171" s="158">
        <v>5.1399999999999996E-3</v>
      </c>
      <c r="R171" s="158">
        <f t="shared" ref="R171:R186" si="22">Q171*H171</f>
        <v>7.7099999999999998E-3</v>
      </c>
      <c r="S171" s="158">
        <v>0</v>
      </c>
      <c r="T171" s="159">
        <f t="shared" ref="T171:T186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ref="BE171:BE186" si="24">IF(N171="základná",J171,0)</f>
        <v>0</v>
      </c>
      <c r="BF171" s="161">
        <f t="shared" ref="BF171:BF186" si="25">IF(N171="znížená",J171,0)</f>
        <v>0</v>
      </c>
      <c r="BG171" s="161">
        <f t="shared" ref="BG171:BG186" si="26">IF(N171="zákl. prenesená",J171,0)</f>
        <v>0</v>
      </c>
      <c r="BH171" s="161">
        <f t="shared" ref="BH171:BH186" si="27">IF(N171="zníž. prenesená",J171,0)</f>
        <v>0</v>
      </c>
      <c r="BI171" s="161">
        <f t="shared" ref="BI171:BI186" si="28">IF(N171="nulová",J171,0)</f>
        <v>0</v>
      </c>
      <c r="BJ171" s="14" t="s">
        <v>87</v>
      </c>
      <c r="BK171" s="161">
        <f t="shared" ref="BK171:BK186" si="29">ROUND(I171*H171,2)</f>
        <v>0</v>
      </c>
      <c r="BL171" s="14" t="s">
        <v>175</v>
      </c>
      <c r="BM171" s="160" t="s">
        <v>1797</v>
      </c>
    </row>
    <row r="172" spans="1:65" s="2" customFormat="1" ht="16.5" customHeight="1">
      <c r="A172" s="29"/>
      <c r="B172" s="148"/>
      <c r="C172" s="149" t="s">
        <v>1113</v>
      </c>
      <c r="D172" s="149" t="s">
        <v>142</v>
      </c>
      <c r="E172" s="150" t="s">
        <v>1798</v>
      </c>
      <c r="F172" s="151" t="s">
        <v>1799</v>
      </c>
      <c r="G172" s="152" t="s">
        <v>184</v>
      </c>
      <c r="H172" s="153">
        <v>20</v>
      </c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1.9599999999999999E-3</v>
      </c>
      <c r="T172" s="159">
        <f t="shared" si="23"/>
        <v>3.9199999999999999E-2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1800</v>
      </c>
    </row>
    <row r="173" spans="1:65" s="2" customFormat="1" ht="37.799999999999997" customHeight="1">
      <c r="A173" s="29"/>
      <c r="B173" s="148"/>
      <c r="C173" s="162" t="s">
        <v>1233</v>
      </c>
      <c r="D173" s="162" t="s">
        <v>187</v>
      </c>
      <c r="E173" s="163" t="s">
        <v>1801</v>
      </c>
      <c r="F173" s="164" t="s">
        <v>1802</v>
      </c>
      <c r="G173" s="165" t="s">
        <v>158</v>
      </c>
      <c r="H173" s="166">
        <v>2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8.0999999999999996E-4</v>
      </c>
      <c r="R173" s="158">
        <f t="shared" si="22"/>
        <v>1.6199999999999999E-3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1080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1080</v>
      </c>
      <c r="BM173" s="160" t="s">
        <v>1803</v>
      </c>
    </row>
    <row r="174" spans="1:65" s="2" customFormat="1" ht="24.15" customHeight="1">
      <c r="A174" s="29"/>
      <c r="B174" s="148"/>
      <c r="C174" s="149" t="s">
        <v>558</v>
      </c>
      <c r="D174" s="149" t="s">
        <v>142</v>
      </c>
      <c r="E174" s="150" t="s">
        <v>1804</v>
      </c>
      <c r="F174" s="151" t="s">
        <v>1805</v>
      </c>
      <c r="G174" s="152" t="s">
        <v>158</v>
      </c>
      <c r="H174" s="153">
        <v>2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1806</v>
      </c>
    </row>
    <row r="175" spans="1:65" s="2" customFormat="1" ht="16.5" customHeight="1">
      <c r="A175" s="29"/>
      <c r="B175" s="148"/>
      <c r="C175" s="162" t="s">
        <v>1807</v>
      </c>
      <c r="D175" s="162" t="s">
        <v>187</v>
      </c>
      <c r="E175" s="163" t="s">
        <v>1808</v>
      </c>
      <c r="F175" s="164" t="s">
        <v>1809</v>
      </c>
      <c r="G175" s="165" t="s">
        <v>158</v>
      </c>
      <c r="H175" s="166">
        <v>2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4.0000000000000002E-4</v>
      </c>
      <c r="R175" s="158">
        <f t="shared" si="22"/>
        <v>8.0000000000000004E-4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1810</v>
      </c>
    </row>
    <row r="176" spans="1:65" s="2" customFormat="1" ht="24.15" customHeight="1">
      <c r="A176" s="29"/>
      <c r="B176" s="148"/>
      <c r="C176" s="149" t="s">
        <v>1811</v>
      </c>
      <c r="D176" s="149" t="s">
        <v>142</v>
      </c>
      <c r="E176" s="150" t="s">
        <v>1812</v>
      </c>
      <c r="F176" s="151" t="s">
        <v>1048</v>
      </c>
      <c r="G176" s="152" t="s">
        <v>158</v>
      </c>
      <c r="H176" s="153">
        <v>2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6.0000000000000002E-5</v>
      </c>
      <c r="R176" s="158">
        <f t="shared" si="22"/>
        <v>1.2E-4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1813</v>
      </c>
    </row>
    <row r="177" spans="1:65" s="2" customFormat="1" ht="16.5" customHeight="1">
      <c r="A177" s="29"/>
      <c r="B177" s="148"/>
      <c r="C177" s="162" t="s">
        <v>1814</v>
      </c>
      <c r="D177" s="162" t="s">
        <v>187</v>
      </c>
      <c r="E177" s="163" t="s">
        <v>1815</v>
      </c>
      <c r="F177" s="164" t="s">
        <v>1816</v>
      </c>
      <c r="G177" s="165" t="s">
        <v>158</v>
      </c>
      <c r="H177" s="166">
        <v>2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3.5000000000000001E-3</v>
      </c>
      <c r="R177" s="158">
        <f t="shared" si="22"/>
        <v>7.0000000000000001E-3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1817</v>
      </c>
    </row>
    <row r="178" spans="1:65" s="2" customFormat="1" ht="21.75" customHeight="1">
      <c r="A178" s="29"/>
      <c r="B178" s="148"/>
      <c r="C178" s="149" t="s">
        <v>1818</v>
      </c>
      <c r="D178" s="149" t="s">
        <v>142</v>
      </c>
      <c r="E178" s="150" t="s">
        <v>1055</v>
      </c>
      <c r="F178" s="151" t="s">
        <v>1056</v>
      </c>
      <c r="G178" s="152" t="s">
        <v>158</v>
      </c>
      <c r="H178" s="153">
        <v>1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2.0000000000000002E-5</v>
      </c>
      <c r="R178" s="158">
        <f t="shared" si="22"/>
        <v>2.0000000000000002E-5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1819</v>
      </c>
    </row>
    <row r="179" spans="1:65" s="2" customFormat="1" ht="21.75" customHeight="1">
      <c r="A179" s="29"/>
      <c r="B179" s="148"/>
      <c r="C179" s="162" t="s">
        <v>1820</v>
      </c>
      <c r="D179" s="162" t="s">
        <v>187</v>
      </c>
      <c r="E179" s="163" t="s">
        <v>1059</v>
      </c>
      <c r="F179" s="164" t="s">
        <v>1821</v>
      </c>
      <c r="G179" s="165" t="s">
        <v>158</v>
      </c>
      <c r="H179" s="166">
        <v>1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6.9999999999999994E-5</v>
      </c>
      <c r="R179" s="158">
        <f t="shared" si="22"/>
        <v>6.9999999999999994E-5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1822</v>
      </c>
    </row>
    <row r="180" spans="1:65" s="2" customFormat="1" ht="16.5" customHeight="1">
      <c r="A180" s="29"/>
      <c r="B180" s="148"/>
      <c r="C180" s="149" t="s">
        <v>1823</v>
      </c>
      <c r="D180" s="149" t="s">
        <v>142</v>
      </c>
      <c r="E180" s="150" t="s">
        <v>1824</v>
      </c>
      <c r="F180" s="151" t="s">
        <v>1084</v>
      </c>
      <c r="G180" s="152" t="s">
        <v>158</v>
      </c>
      <c r="H180" s="153">
        <v>1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6.0000000000000002E-5</v>
      </c>
      <c r="R180" s="158">
        <f t="shared" si="22"/>
        <v>6.0000000000000002E-5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1825</v>
      </c>
    </row>
    <row r="181" spans="1:65" s="2" customFormat="1" ht="24.15" customHeight="1">
      <c r="A181" s="29"/>
      <c r="B181" s="148"/>
      <c r="C181" s="162" t="s">
        <v>443</v>
      </c>
      <c r="D181" s="162" t="s">
        <v>187</v>
      </c>
      <c r="E181" s="163" t="s">
        <v>1826</v>
      </c>
      <c r="F181" s="164" t="s">
        <v>1827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2E-3</v>
      </c>
      <c r="R181" s="158">
        <f t="shared" si="22"/>
        <v>2E-3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1828</v>
      </c>
    </row>
    <row r="182" spans="1:65" s="2" customFormat="1" ht="16.5" customHeight="1">
      <c r="A182" s="29"/>
      <c r="B182" s="148"/>
      <c r="C182" s="149" t="s">
        <v>325</v>
      </c>
      <c r="D182" s="149" t="s">
        <v>142</v>
      </c>
      <c r="E182" s="150" t="s">
        <v>1829</v>
      </c>
      <c r="F182" s="151" t="s">
        <v>1830</v>
      </c>
      <c r="G182" s="152" t="s">
        <v>158</v>
      </c>
      <c r="H182" s="153">
        <v>1</v>
      </c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6.0000000000000002E-5</v>
      </c>
      <c r="R182" s="158">
        <f t="shared" si="22"/>
        <v>6.0000000000000002E-5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1831</v>
      </c>
    </row>
    <row r="183" spans="1:65" s="2" customFormat="1" ht="16.5" customHeight="1">
      <c r="A183" s="29"/>
      <c r="B183" s="148"/>
      <c r="C183" s="162" t="s">
        <v>603</v>
      </c>
      <c r="D183" s="162" t="s">
        <v>187</v>
      </c>
      <c r="E183" s="163" t="s">
        <v>1832</v>
      </c>
      <c r="F183" s="164" t="s">
        <v>1833</v>
      </c>
      <c r="G183" s="165" t="s">
        <v>158</v>
      </c>
      <c r="H183" s="166">
        <v>1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1.3500000000000001E-3</v>
      </c>
      <c r="R183" s="158">
        <f t="shared" si="22"/>
        <v>1.3500000000000001E-3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1834</v>
      </c>
    </row>
    <row r="184" spans="1:65" s="2" customFormat="1" ht="16.5" customHeight="1">
      <c r="A184" s="29"/>
      <c r="B184" s="148"/>
      <c r="C184" s="149" t="s">
        <v>1425</v>
      </c>
      <c r="D184" s="149" t="s">
        <v>142</v>
      </c>
      <c r="E184" s="150" t="s">
        <v>1835</v>
      </c>
      <c r="F184" s="151" t="s">
        <v>1836</v>
      </c>
      <c r="G184" s="152" t="s">
        <v>158</v>
      </c>
      <c r="H184" s="153">
        <v>1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1.8500000000000001E-3</v>
      </c>
      <c r="R184" s="158">
        <f t="shared" si="22"/>
        <v>1.8500000000000001E-3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93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93</v>
      </c>
      <c r="BM184" s="160" t="s">
        <v>1837</v>
      </c>
    </row>
    <row r="185" spans="1:65" s="2" customFormat="1" ht="24.15" customHeight="1">
      <c r="A185" s="29"/>
      <c r="B185" s="148"/>
      <c r="C185" s="149" t="s">
        <v>1838</v>
      </c>
      <c r="D185" s="149" t="s">
        <v>142</v>
      </c>
      <c r="E185" s="150" t="s">
        <v>1839</v>
      </c>
      <c r="F185" s="151" t="s">
        <v>1840</v>
      </c>
      <c r="G185" s="152" t="s">
        <v>158</v>
      </c>
      <c r="H185" s="153">
        <v>1</v>
      </c>
      <c r="I185" s="153"/>
      <c r="J185" s="154">
        <f t="shared" si="2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21"/>
        <v>0</v>
      </c>
      <c r="Q185" s="158">
        <v>3.5500000000000002E-3</v>
      </c>
      <c r="R185" s="158">
        <f t="shared" si="22"/>
        <v>3.5500000000000002E-3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175</v>
      </c>
      <c r="AT185" s="160" t="s">
        <v>142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1841</v>
      </c>
    </row>
    <row r="186" spans="1:65" s="2" customFormat="1" ht="16.5" customHeight="1">
      <c r="A186" s="29"/>
      <c r="B186" s="148"/>
      <c r="C186" s="162" t="s">
        <v>1669</v>
      </c>
      <c r="D186" s="162" t="s">
        <v>187</v>
      </c>
      <c r="E186" s="163" t="s">
        <v>1842</v>
      </c>
      <c r="F186" s="164" t="s">
        <v>1843</v>
      </c>
      <c r="G186" s="165" t="s">
        <v>158</v>
      </c>
      <c r="H186" s="166">
        <v>1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1844</v>
      </c>
    </row>
    <row r="187" spans="1:65" s="12" customFormat="1" ht="25.95" customHeight="1">
      <c r="B187" s="136"/>
      <c r="D187" s="137" t="s">
        <v>73</v>
      </c>
      <c r="E187" s="138" t="s">
        <v>187</v>
      </c>
      <c r="F187" s="138" t="s">
        <v>187</v>
      </c>
      <c r="I187" s="139"/>
      <c r="J187" s="124">
        <f>BK187</f>
        <v>0</v>
      </c>
      <c r="L187" s="136"/>
      <c r="M187" s="140"/>
      <c r="N187" s="141"/>
      <c r="O187" s="141"/>
      <c r="P187" s="142">
        <v>0</v>
      </c>
      <c r="Q187" s="141"/>
      <c r="R187" s="142">
        <v>0</v>
      </c>
      <c r="S187" s="141"/>
      <c r="T187" s="143">
        <v>0</v>
      </c>
      <c r="AR187" s="137" t="s">
        <v>90</v>
      </c>
      <c r="AT187" s="144" t="s">
        <v>73</v>
      </c>
      <c r="AU187" s="144" t="s">
        <v>74</v>
      </c>
      <c r="AY187" s="137" t="s">
        <v>138</v>
      </c>
      <c r="BK187" s="145">
        <v>0</v>
      </c>
    </row>
    <row r="188" spans="1:65" s="12" customFormat="1" ht="25.95" customHeight="1">
      <c r="B188" s="136"/>
      <c r="D188" s="137" t="s">
        <v>73</v>
      </c>
      <c r="E188" s="138" t="s">
        <v>449</v>
      </c>
      <c r="F188" s="138" t="s">
        <v>450</v>
      </c>
      <c r="I188" s="139"/>
      <c r="J188" s="124">
        <f>BK188</f>
        <v>0</v>
      </c>
      <c r="L188" s="136"/>
      <c r="M188" s="140"/>
      <c r="N188" s="141"/>
      <c r="O188" s="141"/>
      <c r="P188" s="142">
        <f>SUM(P189:P190)</f>
        <v>0</v>
      </c>
      <c r="Q188" s="141"/>
      <c r="R188" s="142">
        <f>SUM(R189:R190)</f>
        <v>0</v>
      </c>
      <c r="S188" s="141"/>
      <c r="T188" s="143">
        <f>SUM(T189:T190)</f>
        <v>0</v>
      </c>
      <c r="AR188" s="137" t="s">
        <v>93</v>
      </c>
      <c r="AT188" s="144" t="s">
        <v>73</v>
      </c>
      <c r="AU188" s="144" t="s">
        <v>74</v>
      </c>
      <c r="AY188" s="137" t="s">
        <v>138</v>
      </c>
      <c r="BK188" s="145">
        <f>SUM(BK189:BK190)</f>
        <v>0</v>
      </c>
    </row>
    <row r="189" spans="1:65" s="2" customFormat="1" ht="37.799999999999997" customHeight="1">
      <c r="A189" s="29"/>
      <c r="B189" s="148"/>
      <c r="C189" s="149" t="s">
        <v>1845</v>
      </c>
      <c r="D189" s="149" t="s">
        <v>142</v>
      </c>
      <c r="E189" s="150" t="s">
        <v>701</v>
      </c>
      <c r="F189" s="151" t="s">
        <v>1846</v>
      </c>
      <c r="G189" s="152" t="s">
        <v>454</v>
      </c>
      <c r="H189" s="153">
        <v>16</v>
      </c>
      <c r="I189" s="153"/>
      <c r="J189" s="154">
        <f>ROUND(I189*H189,2)</f>
        <v>0</v>
      </c>
      <c r="K189" s="155"/>
      <c r="L189" s="30"/>
      <c r="M189" s="156" t="s">
        <v>1</v>
      </c>
      <c r="N189" s="157" t="s">
        <v>40</v>
      </c>
      <c r="O189" s="58"/>
      <c r="P189" s="158">
        <f>O189*H189</f>
        <v>0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455</v>
      </c>
      <c r="AT189" s="160" t="s">
        <v>142</v>
      </c>
      <c r="AU189" s="160" t="s">
        <v>79</v>
      </c>
      <c r="AY189" s="14" t="s">
        <v>138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4" t="s">
        <v>87</v>
      </c>
      <c r="BK189" s="161">
        <f>ROUND(I189*H189,2)</f>
        <v>0</v>
      </c>
      <c r="BL189" s="14" t="s">
        <v>455</v>
      </c>
      <c r="BM189" s="160" t="s">
        <v>1847</v>
      </c>
    </row>
    <row r="190" spans="1:65" s="2" customFormat="1" ht="16.5" customHeight="1">
      <c r="A190" s="29"/>
      <c r="B190" s="148"/>
      <c r="C190" s="149" t="s">
        <v>1278</v>
      </c>
      <c r="D190" s="149" t="s">
        <v>142</v>
      </c>
      <c r="E190" s="150" t="s">
        <v>704</v>
      </c>
      <c r="F190" s="151" t="s">
        <v>1848</v>
      </c>
      <c r="G190" s="152" t="s">
        <v>158</v>
      </c>
      <c r="H190" s="153">
        <v>1</v>
      </c>
      <c r="I190" s="153"/>
      <c r="J190" s="154">
        <f>ROUND(I190*H190,2)</f>
        <v>0</v>
      </c>
      <c r="K190" s="155"/>
      <c r="L190" s="30"/>
      <c r="M190" s="156" t="s">
        <v>1</v>
      </c>
      <c r="N190" s="157" t="s">
        <v>40</v>
      </c>
      <c r="O190" s="58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455</v>
      </c>
      <c r="AT190" s="160" t="s">
        <v>142</v>
      </c>
      <c r="AU190" s="160" t="s">
        <v>79</v>
      </c>
      <c r="AY190" s="14" t="s">
        <v>138</v>
      </c>
      <c r="BE190" s="161">
        <f>IF(N190="základná",J190,0)</f>
        <v>0</v>
      </c>
      <c r="BF190" s="161">
        <f>IF(N190="znížená",J190,0)</f>
        <v>0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4" t="s">
        <v>87</v>
      </c>
      <c r="BK190" s="161">
        <f>ROUND(I190*H190,2)</f>
        <v>0</v>
      </c>
      <c r="BL190" s="14" t="s">
        <v>455</v>
      </c>
      <c r="BM190" s="160" t="s">
        <v>1849</v>
      </c>
    </row>
    <row r="191" spans="1:65" s="2" customFormat="1" ht="49.95" customHeight="1">
      <c r="A191" s="29"/>
      <c r="B191" s="30"/>
      <c r="C191" s="29"/>
      <c r="D191" s="29"/>
      <c r="E191" s="138" t="s">
        <v>466</v>
      </c>
      <c r="F191" s="138" t="s">
        <v>467</v>
      </c>
      <c r="G191" s="29"/>
      <c r="H191" s="29"/>
      <c r="I191" s="29"/>
      <c r="J191" s="124">
        <f t="shared" ref="J191:J196" si="30">BK191</f>
        <v>0</v>
      </c>
      <c r="K191" s="29"/>
      <c r="L191" s="30"/>
      <c r="M191" s="172"/>
      <c r="N191" s="173"/>
      <c r="O191" s="58"/>
      <c r="P191" s="58"/>
      <c r="Q191" s="58"/>
      <c r="R191" s="58"/>
      <c r="S191" s="58"/>
      <c r="T191" s="5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73</v>
      </c>
      <c r="AU191" s="14" t="s">
        <v>74</v>
      </c>
      <c r="AY191" s="14" t="s">
        <v>468</v>
      </c>
      <c r="BK191" s="161">
        <f>SUM(BK192:BK196)</f>
        <v>0</v>
      </c>
    </row>
    <row r="192" spans="1:65" s="2" customFormat="1" ht="16.350000000000001" customHeight="1">
      <c r="A192" s="29"/>
      <c r="B192" s="30"/>
      <c r="C192" s="174" t="s">
        <v>1</v>
      </c>
      <c r="D192" s="174" t="s">
        <v>142</v>
      </c>
      <c r="E192" s="175" t="s">
        <v>1</v>
      </c>
      <c r="F192" s="176" t="s">
        <v>1</v>
      </c>
      <c r="G192" s="177" t="s">
        <v>1</v>
      </c>
      <c r="H192" s="178"/>
      <c r="I192" s="178"/>
      <c r="J192" s="179">
        <f t="shared" si="30"/>
        <v>0</v>
      </c>
      <c r="K192" s="180"/>
      <c r="L192" s="30"/>
      <c r="M192" s="181" t="s">
        <v>1</v>
      </c>
      <c r="N192" s="182" t="s">
        <v>40</v>
      </c>
      <c r="O192" s="58"/>
      <c r="P192" s="58"/>
      <c r="Q192" s="58"/>
      <c r="R192" s="58"/>
      <c r="S192" s="58"/>
      <c r="T192" s="5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468</v>
      </c>
      <c r="AU192" s="14" t="s">
        <v>79</v>
      </c>
      <c r="AY192" s="14" t="s">
        <v>468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87</v>
      </c>
      <c r="BK192" s="161">
        <f>I192*H192</f>
        <v>0</v>
      </c>
    </row>
    <row r="193" spans="1:63" s="2" customFormat="1" ht="16.350000000000001" customHeight="1">
      <c r="A193" s="29"/>
      <c r="B193" s="30"/>
      <c r="C193" s="174" t="s">
        <v>1</v>
      </c>
      <c r="D193" s="174" t="s">
        <v>142</v>
      </c>
      <c r="E193" s="175" t="s">
        <v>1</v>
      </c>
      <c r="F193" s="176" t="s">
        <v>1</v>
      </c>
      <c r="G193" s="177" t="s">
        <v>1</v>
      </c>
      <c r="H193" s="178"/>
      <c r="I193" s="178"/>
      <c r="J193" s="179">
        <f t="shared" si="30"/>
        <v>0</v>
      </c>
      <c r="K193" s="180"/>
      <c r="L193" s="30"/>
      <c r="M193" s="181" t="s">
        <v>1</v>
      </c>
      <c r="N193" s="182" t="s">
        <v>40</v>
      </c>
      <c r="O193" s="58"/>
      <c r="P193" s="58"/>
      <c r="Q193" s="58"/>
      <c r="R193" s="58"/>
      <c r="S193" s="58"/>
      <c r="T193" s="5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468</v>
      </c>
      <c r="AU193" s="14" t="s">
        <v>79</v>
      </c>
      <c r="AY193" s="14" t="s">
        <v>468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87</v>
      </c>
      <c r="BK193" s="161">
        <f>I193*H193</f>
        <v>0</v>
      </c>
    </row>
    <row r="194" spans="1:63" s="2" customFormat="1" ht="16.350000000000001" customHeight="1">
      <c r="A194" s="29"/>
      <c r="B194" s="30"/>
      <c r="C194" s="174" t="s">
        <v>1</v>
      </c>
      <c r="D194" s="174" t="s">
        <v>142</v>
      </c>
      <c r="E194" s="175" t="s">
        <v>1</v>
      </c>
      <c r="F194" s="176" t="s">
        <v>1</v>
      </c>
      <c r="G194" s="177" t="s">
        <v>1</v>
      </c>
      <c r="H194" s="178"/>
      <c r="I194" s="178"/>
      <c r="J194" s="179">
        <f t="shared" si="30"/>
        <v>0</v>
      </c>
      <c r="K194" s="180"/>
      <c r="L194" s="30"/>
      <c r="M194" s="181" t="s">
        <v>1</v>
      </c>
      <c r="N194" s="182" t="s">
        <v>40</v>
      </c>
      <c r="O194" s="58"/>
      <c r="P194" s="58"/>
      <c r="Q194" s="58"/>
      <c r="R194" s="58"/>
      <c r="S194" s="58"/>
      <c r="T194" s="5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468</v>
      </c>
      <c r="AU194" s="14" t="s">
        <v>79</v>
      </c>
      <c r="AY194" s="14" t="s">
        <v>468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4" t="s">
        <v>87</v>
      </c>
      <c r="BK194" s="161">
        <f>I194*H194</f>
        <v>0</v>
      </c>
    </row>
    <row r="195" spans="1:63" s="2" customFormat="1" ht="16.350000000000001" customHeight="1">
      <c r="A195" s="29"/>
      <c r="B195" s="30"/>
      <c r="C195" s="174" t="s">
        <v>1</v>
      </c>
      <c r="D195" s="174" t="s">
        <v>142</v>
      </c>
      <c r="E195" s="175" t="s">
        <v>1</v>
      </c>
      <c r="F195" s="176" t="s">
        <v>1</v>
      </c>
      <c r="G195" s="177" t="s">
        <v>1</v>
      </c>
      <c r="H195" s="178"/>
      <c r="I195" s="178"/>
      <c r="J195" s="179">
        <f t="shared" si="30"/>
        <v>0</v>
      </c>
      <c r="K195" s="180"/>
      <c r="L195" s="30"/>
      <c r="M195" s="181" t="s">
        <v>1</v>
      </c>
      <c r="N195" s="182" t="s">
        <v>40</v>
      </c>
      <c r="O195" s="58"/>
      <c r="P195" s="58"/>
      <c r="Q195" s="58"/>
      <c r="R195" s="58"/>
      <c r="S195" s="58"/>
      <c r="T195" s="5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468</v>
      </c>
      <c r="AU195" s="14" t="s">
        <v>79</v>
      </c>
      <c r="AY195" s="14" t="s">
        <v>468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4" t="s">
        <v>87</v>
      </c>
      <c r="BK195" s="161">
        <f>I195*H195</f>
        <v>0</v>
      </c>
    </row>
    <row r="196" spans="1:63" s="2" customFormat="1" ht="16.350000000000001" customHeight="1">
      <c r="A196" s="29"/>
      <c r="B196" s="30"/>
      <c r="C196" s="174" t="s">
        <v>1</v>
      </c>
      <c r="D196" s="174" t="s">
        <v>142</v>
      </c>
      <c r="E196" s="175" t="s">
        <v>1</v>
      </c>
      <c r="F196" s="176" t="s">
        <v>1</v>
      </c>
      <c r="G196" s="177" t="s">
        <v>1</v>
      </c>
      <c r="H196" s="178"/>
      <c r="I196" s="178"/>
      <c r="J196" s="179">
        <f t="shared" si="30"/>
        <v>0</v>
      </c>
      <c r="K196" s="180"/>
      <c r="L196" s="30"/>
      <c r="M196" s="181" t="s">
        <v>1</v>
      </c>
      <c r="N196" s="182" t="s">
        <v>40</v>
      </c>
      <c r="O196" s="183"/>
      <c r="P196" s="183"/>
      <c r="Q196" s="183"/>
      <c r="R196" s="183"/>
      <c r="S196" s="183"/>
      <c r="T196" s="184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468</v>
      </c>
      <c r="AU196" s="14" t="s">
        <v>79</v>
      </c>
      <c r="AY196" s="14" t="s">
        <v>468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4" t="s">
        <v>87</v>
      </c>
      <c r="BK196" s="161">
        <f>I196*H196</f>
        <v>0</v>
      </c>
    </row>
    <row r="197" spans="1:63" s="2" customFormat="1" ht="6.9" customHeight="1">
      <c r="A197" s="29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27:K196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N192:N197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1850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6 - IO 02.1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6 - IO 02.1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5.1915999999999993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5.1915999999999993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1.35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4.7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4.7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4.7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1.37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3.33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0.9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764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1.35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1.35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764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0.47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3.8415999999999997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3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3.0000000000000004E-5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389</v>
      </c>
      <c r="D136" s="162" t="s">
        <v>187</v>
      </c>
      <c r="E136" s="163" t="s">
        <v>1865</v>
      </c>
      <c r="F136" s="164" t="s">
        <v>1866</v>
      </c>
      <c r="G136" s="165" t="s">
        <v>158</v>
      </c>
      <c r="H136" s="166">
        <v>3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1.1010000000000001E-2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1867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3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5.19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5.19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5.19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1914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7 - IO 02.2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7 - IO 02.2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5.6452799999999996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5.6452799999999996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1.8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5.6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5.6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5.6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1.77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3.83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1.2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389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1.8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1915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0.56999999999999995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3.8452799999999998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4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4.0000000000000003E-5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401</v>
      </c>
      <c r="D136" s="162" t="s">
        <v>187</v>
      </c>
      <c r="E136" s="163" t="s">
        <v>1916</v>
      </c>
      <c r="F136" s="164" t="s">
        <v>1917</v>
      </c>
      <c r="G136" s="165" t="s">
        <v>158</v>
      </c>
      <c r="H136" s="166">
        <v>4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1.468E-2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1918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4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5.65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5.65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5.65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1 - UK</vt:lpstr>
      <vt:lpstr>1.1 - KOTOLŇA</vt:lpstr>
      <vt:lpstr>2 - ZTI</vt:lpstr>
      <vt:lpstr>3 - VZT</vt:lpstr>
      <vt:lpstr>4 - Odberné plynové zaria...</vt:lpstr>
      <vt:lpstr>5 - IO 01 - Vodovodná prí...</vt:lpstr>
      <vt:lpstr>6 - IO 02.1 Kanalizačná p...</vt:lpstr>
      <vt:lpstr>7 - IO 02.2 Kanalizačná p...</vt:lpstr>
      <vt:lpstr>'1 - UK'!Názvy_tlače</vt:lpstr>
      <vt:lpstr>'1.1 - KOTOLŇA'!Názvy_tlače</vt:lpstr>
      <vt:lpstr>'2 - ZTI'!Názvy_tlače</vt:lpstr>
      <vt:lpstr>'3 - VZT'!Názvy_tlače</vt:lpstr>
      <vt:lpstr>'4 - Odberné plynové zaria...'!Názvy_tlače</vt:lpstr>
      <vt:lpstr>'5 - IO 01 - Vodovodná prí...'!Názvy_tlače</vt:lpstr>
      <vt:lpstr>'6 - IO 02.1 Kanalizačná p...'!Názvy_tlače</vt:lpstr>
      <vt:lpstr>'7 - IO 02.2 Kanalizačná p...'!Názvy_tlače</vt:lpstr>
      <vt:lpstr>'Rekapitulácia stavby'!Názvy_tlače</vt:lpstr>
      <vt:lpstr>'1 - UK'!Oblasť_tlače</vt:lpstr>
      <vt:lpstr>'1.1 - KOTOLŇA'!Oblasť_tlače</vt:lpstr>
      <vt:lpstr>'2 - ZTI'!Oblasť_tlače</vt:lpstr>
      <vt:lpstr>'3 - VZT'!Oblasť_tlače</vt:lpstr>
      <vt:lpstr>'4 - Odberné plynové zaria...'!Oblasť_tlače</vt:lpstr>
      <vt:lpstr>'5 - IO 01 - Vodovodná prí...'!Oblasť_tlače</vt:lpstr>
      <vt:lpstr>'6 - IO 02.1 Kanalizačná p...'!Oblasť_tlače</vt:lpstr>
      <vt:lpstr>'7 - IO 02.2 Kanalizačná p...'!Oblasť_tlače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2021-08-03T11:03:20Z</cp:lastPrinted>
  <dcterms:created xsi:type="dcterms:W3CDTF">2021-08-02T13:25:14Z</dcterms:created>
  <dcterms:modified xsi:type="dcterms:W3CDTF">2021-08-03T11:03:24Z</dcterms:modified>
</cp:coreProperties>
</file>