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  <sheet name="3 - SO 02 - spevnene plochy" sheetId="4" r:id="rId2"/>
  </sheets>
  <definedNames>
    <definedName name="_xlnm._FilterDatabase" localSheetId="1" hidden="1">'3 - SO 02 - spevnene plochy'!$C$118:$K$125</definedName>
    <definedName name="_xlnm.Print_Titles" localSheetId="1">'3 - SO 02 - spevnene plochy'!$118:$118</definedName>
    <definedName name="_xlnm.Print_Titles" localSheetId="0">'Rekapitulácia stavby'!$92:$92</definedName>
    <definedName name="_xlnm.Print_Area" localSheetId="1">'3 - SO 02 - spevnene plochy'!$C$4:$J$76,'3 - SO 02 - spevnene plochy'!$C$106:$K$125</definedName>
    <definedName name="_xlnm.Print_Area" localSheetId="0">'Rekapitulácia stavby'!$D$4:$AO$76,'Rekapitulácia stavby'!$C$82:$AQ$96</definedName>
  </definedNames>
  <calcPr calcId="124519" iterateDelta="1E-4"/>
</workbook>
</file>

<file path=xl/calcChain.xml><?xml version="1.0" encoding="utf-8"?>
<calcChain xmlns="http://schemas.openxmlformats.org/spreadsheetml/2006/main">
  <c r="J37" i="4"/>
  <c r="J36"/>
  <c r="AY95" i="1" s="1"/>
  <c r="J35" i="4"/>
  <c r="AX95" i="1" s="1"/>
  <c r="BI125" i="4"/>
  <c r="BH125"/>
  <c r="BG125"/>
  <c r="BE125"/>
  <c r="T125"/>
  <c r="T124" s="1"/>
  <c r="R125"/>
  <c r="R124" s="1"/>
  <c r="P125"/>
  <c r="P124" s="1"/>
  <c r="BK125"/>
  <c r="BK124" s="1"/>
  <c r="J125"/>
  <c r="BF125" s="1"/>
  <c r="BI123"/>
  <c r="BH123"/>
  <c r="BG123"/>
  <c r="BE123"/>
  <c r="T123"/>
  <c r="R123"/>
  <c r="P123"/>
  <c r="BK123"/>
  <c r="J123"/>
  <c r="BF123" s="1"/>
  <c r="BI122"/>
  <c r="BH122"/>
  <c r="BG122"/>
  <c r="BE122"/>
  <c r="J33" s="1"/>
  <c r="AV95" i="1" s="1"/>
  <c r="T122" i="4"/>
  <c r="R122"/>
  <c r="P122"/>
  <c r="BK122"/>
  <c r="J122"/>
  <c r="BF122" s="1"/>
  <c r="F113"/>
  <c r="E111"/>
  <c r="F89"/>
  <c r="E87"/>
  <c r="J24"/>
  <c r="E24"/>
  <c r="J92" s="1"/>
  <c r="J23"/>
  <c r="J21"/>
  <c r="E21"/>
  <c r="J20"/>
  <c r="J18"/>
  <c r="E18"/>
  <c r="F92" s="1"/>
  <c r="J17"/>
  <c r="J15"/>
  <c r="E15"/>
  <c r="F115" s="1"/>
  <c r="J14"/>
  <c r="J12"/>
  <c r="J113" s="1"/>
  <c r="E7"/>
  <c r="E85" s="1"/>
  <c r="AS94" i="1"/>
  <c r="L90"/>
  <c r="AM90"/>
  <c r="AM89"/>
  <c r="L89"/>
  <c r="AM87"/>
  <c r="L87"/>
  <c r="L85"/>
  <c r="L84"/>
  <c r="P121" i="4" l="1"/>
  <c r="P120" s="1"/>
  <c r="P119" s="1"/>
  <c r="AU95" i="1" s="1"/>
  <c r="T121" i="4"/>
  <c r="T120" s="1"/>
  <c r="T119" s="1"/>
  <c r="F33"/>
  <c r="AZ95" i="1" s="1"/>
  <c r="AZ94" s="1"/>
  <c r="R121" i="4"/>
  <c r="R120" s="1"/>
  <c r="R119" s="1"/>
  <c r="BK121"/>
  <c r="J121" s="1"/>
  <c r="J98" s="1"/>
  <c r="F36"/>
  <c r="BC95" i="1" s="1"/>
  <c r="BC94" s="1"/>
  <c r="F35" i="4"/>
  <c r="BB95" i="1" s="1"/>
  <c r="F37" i="4"/>
  <c r="BD95" i="1" s="1"/>
  <c r="BD94" s="1"/>
  <c r="W33" s="1"/>
  <c r="F116" i="4"/>
  <c r="E109"/>
  <c r="F91"/>
  <c r="J116"/>
  <c r="J89"/>
  <c r="J124"/>
  <c r="J99" s="1"/>
  <c r="J115"/>
  <c r="J91"/>
  <c r="J34"/>
  <c r="AW95" i="1" s="1"/>
  <c r="AT95" s="1"/>
  <c r="F34" i="4"/>
  <c r="BA95" i="1" s="1"/>
  <c r="BK120" i="4" l="1"/>
  <c r="J120" s="1"/>
  <c r="J97" s="1"/>
  <c r="BB94" i="1"/>
  <c r="AX94" s="1"/>
  <c r="BA94"/>
  <c r="AW94" s="1"/>
  <c r="W32"/>
  <c r="AY94"/>
  <c r="AV94"/>
  <c r="W29"/>
  <c r="BK119" i="4" l="1"/>
  <c r="J119" s="1"/>
  <c r="J30" s="1"/>
  <c r="AU94" i="1"/>
  <c r="W31"/>
  <c r="AT94"/>
  <c r="AK29"/>
  <c r="J96" i="4" l="1"/>
  <c r="AG95" i="1"/>
  <c r="AN95" s="1"/>
  <c r="J39" i="4"/>
  <c r="AG94" i="1" l="1"/>
  <c r="AN94" s="1"/>
  <c r="AK26" l="1"/>
  <c r="AK35" l="1"/>
  <c r="AK30"/>
</calcChain>
</file>

<file path=xl/sharedStrings.xml><?xml version="1.0" encoding="utf-8"?>
<sst xmlns="http://schemas.openxmlformats.org/spreadsheetml/2006/main" count="314" uniqueCount="127">
  <si>
    <t>Export Komplet</t>
  </si>
  <si>
    <t/>
  </si>
  <si>
    <t>2.0</t>
  </si>
  <si>
    <t>False</t>
  </si>
  <si>
    <t>{279458e6-fa93-4001-8135-05a794f02f32}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</si>
  <si>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</si>
  <si>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</si>
  <si>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</si>
  <si>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</si>
  <si>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</si>
  <si>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</si>
  <si>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</si>
  <si>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</si>
  <si>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</si>
  <si>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</si>
  <si>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</si>
  <si>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</si>
  <si>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</si>
  <si>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</si>
  <si>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</si>
  <si>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</si>
  <si>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</si>
  <si>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</si>
  <si>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</si>
  <si>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</si>
  <si>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</si>
  <si>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</si>
  <si>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</si>
  <si>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</si>
  <si>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</si>
  <si>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</si>
  <si>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</si>
  <si>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</si>
  <si>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</si>
  <si>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</si>
  <si>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</si>
  <si>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</si>
  <si>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</si>
  <si>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</si>
  <si>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</si>
  <si>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</si>
  <si>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</si>
  <si>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</si>
  <si>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</si>
  <si>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</si>
  <si>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</si>
  <si>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</si>
  <si>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</si>
  <si>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</si>
  <si>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</si>
  <si>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</si>
  <si>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</si>
  <si>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</si>
  <si>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</si>
  <si>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</si>
  <si>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</si>
  <si>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</si>
  <si>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</si>
  <si>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</si>
  <si>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</si>
  <si>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</si>
  <si>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</si>
  <si>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</si>
  <si>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</si>
  <si>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</si>
  <si>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</si>
  <si>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</si>
  <si>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</si>
  <si>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</si>
  <si>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</si>
  <si>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</si>
  <si>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</si>
  <si>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</si>
  <si>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3</t>
  </si>
  <si>
    <t>SO 02 - spevnene plochy</t>
  </si>
  <si>
    <t>{15520bd7-0599-47a6-a908-02bbfd7727cf}</t>
  </si>
  <si>
    <t>4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</si>
  <si>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</si>
  <si>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</si>
  <si>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</si>
  <si>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</si>
  <si>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</si>
  <si>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</si>
  <si>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</si>
  <si>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</si>
  <si>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</si>
  <si>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</si>
  <si>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</si>
  <si>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</si>
  <si>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</si>
  <si>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</si>
  <si>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</si>
  <si>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</si>
  <si>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</si>
  <si>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</si>
  <si>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</si>
  <si>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</si>
  <si>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</si>
  <si>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</si>
  <si>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HSV</t>
  </si>
  <si>
    <t>Práce a dodávky HSV</t>
  </si>
  <si>
    <t>ROZPOCET</t>
  </si>
  <si>
    <t>9</t>
  </si>
  <si>
    <t>Ostatné konštrukcie a práce-búranie</t>
  </si>
  <si>
    <t>K</t>
  </si>
  <si>
    <t>m3</t>
  </si>
  <si>
    <t>2</t>
  </si>
  <si>
    <t>m2</t>
  </si>
  <si>
    <t>5</t>
  </si>
  <si>
    <t>CS CENEKON 2019 01</t>
  </si>
  <si>
    <t xml:space="preserve">    5 - Komunikácie</t>
  </si>
  <si>
    <t>Komunikácie</t>
  </si>
  <si>
    <t>3 - SO 02 - spevnene plochy</t>
  </si>
  <si>
    <t>564251111</t>
  </si>
  <si>
    <t>Podklad alebo podsyp zo štrkopiesku s rozprestretím, vlhčením a zhutnením, po zhutnení hr. 150 mm</t>
  </si>
  <si>
    <t>874601652</t>
  </si>
  <si>
    <t>582157112</t>
  </si>
  <si>
    <t>-1221921404</t>
  </si>
  <si>
    <t>965042241</t>
  </si>
  <si>
    <t>Búranie podkladov ,betón  hr.nad 100 mm, plochy nad 4 m2 -2,20000t</t>
  </si>
  <si>
    <t>1288003278</t>
  </si>
  <si>
    <t>SOŠ Tornaľa-modernizácia odborného vzdelávania-budova bývalej MŠ</t>
  </si>
  <si>
    <t>Kryt betónový s povrchovou metličkovou úpravou hr. 150mm vrátane pigmentácie betónu a úpravy povrchu metličkovaním + vystuženie karisieťou 6x150x150mm -"P1" a "P2"</t>
  </si>
  <si>
    <t xml:space="preserve">Tornaľa    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</si>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</sst>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0" fontId="8" fillId="0" borderId="15" xfId="0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0" fontId="18" fillId="0" borderId="21" xfId="0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64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61" t="s">
        <v>11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R5" s="16"/>
      <c r="BS5" s="13" t="s">
        <v>6</v>
      </c>
    </row>
    <row r="6" spans="1:74" ht="36.9" customHeight="1">
      <c r="B6" s="16"/>
      <c r="D6" s="21" t="s">
        <v>12</v>
      </c>
      <c r="K6" s="163" t="s">
        <v>121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R6" s="16"/>
      <c r="BS6" s="13" t="s">
        <v>6</v>
      </c>
    </row>
    <row r="7" spans="1:74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15</v>
      </c>
      <c r="K8" s="133" t="s">
        <v>123</v>
      </c>
      <c r="AK8" s="22" t="s">
        <v>17</v>
      </c>
      <c r="AN8" s="181">
        <v>44398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18</v>
      </c>
      <c r="K10" s="141" t="s">
        <v>125</v>
      </c>
      <c r="AK10" s="22" t="s">
        <v>19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22</v>
      </c>
      <c r="K16" s="141" t="s">
        <v>126</v>
      </c>
      <c r="AK16" s="22" t="s">
        <v>19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16</v>
      </c>
      <c r="AK17" s="22" t="s">
        <v>20</v>
      </c>
      <c r="AN17" s="20" t="s">
        <v>1</v>
      </c>
      <c r="AR17" s="16"/>
      <c r="BS17" s="13" t="s">
        <v>23</v>
      </c>
    </row>
    <row r="18" spans="2:71" ht="6.9" customHeight="1">
      <c r="B18" s="16"/>
      <c r="AR18" s="16"/>
      <c r="BS18" s="13" t="s">
        <v>24</v>
      </c>
    </row>
    <row r="19" spans="2:71" ht="12" customHeight="1">
      <c r="B19" s="16"/>
      <c r="D19" s="22" t="s">
        <v>25</v>
      </c>
      <c r="K19" s="140" t="s">
        <v>124</v>
      </c>
      <c r="AK19" s="22" t="s">
        <v>19</v>
      </c>
      <c r="AN19" s="20" t="s">
        <v>1</v>
      </c>
      <c r="AR19" s="16"/>
      <c r="BS19" s="13" t="s">
        <v>24</v>
      </c>
    </row>
    <row r="20" spans="2:71" ht="18.45" customHeight="1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23</v>
      </c>
    </row>
    <row r="21" spans="2:71" ht="6.9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6">
        <f>ROUND(AG94,2)</f>
        <v>0</v>
      </c>
      <c r="AL26" s="167"/>
      <c r="AM26" s="167"/>
      <c r="AN26" s="167"/>
      <c r="AO26" s="167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68" t="s">
        <v>28</v>
      </c>
      <c r="M28" s="168"/>
      <c r="N28" s="168"/>
      <c r="O28" s="168"/>
      <c r="P28" s="168"/>
      <c r="W28" s="168" t="s">
        <v>29</v>
      </c>
      <c r="X28" s="168"/>
      <c r="Y28" s="168"/>
      <c r="Z28" s="168"/>
      <c r="AA28" s="168"/>
      <c r="AB28" s="168"/>
      <c r="AC28" s="168"/>
      <c r="AD28" s="168"/>
      <c r="AE28" s="168"/>
      <c r="AK28" s="168" t="s">
        <v>30</v>
      </c>
      <c r="AL28" s="168"/>
      <c r="AM28" s="168"/>
      <c r="AN28" s="168"/>
      <c r="AO28" s="168"/>
      <c r="AR28" s="25"/>
    </row>
    <row r="29" spans="2:71" s="2" customFormat="1" ht="14.4" customHeight="1">
      <c r="B29" s="29"/>
      <c r="D29" s="22" t="s">
        <v>31</v>
      </c>
      <c r="F29" s="22" t="s">
        <v>32</v>
      </c>
      <c r="L29" s="160">
        <v>0.2</v>
      </c>
      <c r="M29" s="159"/>
      <c r="N29" s="159"/>
      <c r="O29" s="159"/>
      <c r="P29" s="159"/>
      <c r="W29" s="158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ROUND(AV94, 2)</f>
        <v>0</v>
      </c>
      <c r="AL29" s="159"/>
      <c r="AM29" s="159"/>
      <c r="AN29" s="159"/>
      <c r="AO29" s="159"/>
      <c r="AR29" s="29"/>
    </row>
    <row r="30" spans="2:71" s="2" customFormat="1" ht="14.4" customHeight="1">
      <c r="B30" s="29"/>
      <c r="F30" s="22" t="s">
        <v>33</v>
      </c>
      <c r="L30" s="160">
        <v>0.2</v>
      </c>
      <c r="M30" s="159"/>
      <c r="N30" s="159"/>
      <c r="O30" s="159"/>
      <c r="P30" s="159"/>
      <c r="W30" s="158"/>
      <c r="X30" s="159"/>
      <c r="Y30" s="159"/>
      <c r="Z30" s="159"/>
      <c r="AA30" s="159"/>
      <c r="AB30" s="159"/>
      <c r="AC30" s="159"/>
      <c r="AD30" s="159"/>
      <c r="AE30" s="159"/>
      <c r="AK30" s="158">
        <f>AK26*0.2</f>
        <v>0</v>
      </c>
      <c r="AL30" s="159"/>
      <c r="AM30" s="159"/>
      <c r="AN30" s="159"/>
      <c r="AO30" s="159"/>
      <c r="AR30" s="29"/>
    </row>
    <row r="31" spans="2:71" s="2" customFormat="1" ht="14.4" hidden="1" customHeight="1">
      <c r="B31" s="29"/>
      <c r="F31" s="22" t="s">
        <v>34</v>
      </c>
      <c r="L31" s="160">
        <v>0.2</v>
      </c>
      <c r="M31" s="159"/>
      <c r="N31" s="159"/>
      <c r="O31" s="159"/>
      <c r="P31" s="159"/>
      <c r="W31" s="158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29"/>
    </row>
    <row r="32" spans="2:71" s="2" customFormat="1" ht="14.4" hidden="1" customHeight="1">
      <c r="B32" s="29"/>
      <c r="F32" s="22" t="s">
        <v>35</v>
      </c>
      <c r="L32" s="160">
        <v>0.2</v>
      </c>
      <c r="M32" s="159"/>
      <c r="N32" s="159"/>
      <c r="O32" s="159"/>
      <c r="P32" s="159"/>
      <c r="W32" s="158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29"/>
    </row>
    <row r="33" spans="2:44" s="2" customFormat="1" ht="14.4" hidden="1" customHeight="1">
      <c r="B33" s="29"/>
      <c r="F33" s="22" t="s">
        <v>36</v>
      </c>
      <c r="L33" s="160">
        <v>0</v>
      </c>
      <c r="M33" s="159"/>
      <c r="N33" s="159"/>
      <c r="O33" s="159"/>
      <c r="P33" s="159"/>
      <c r="W33" s="158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37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38</v>
      </c>
      <c r="U35" s="32"/>
      <c r="V35" s="32"/>
      <c r="W35" s="32"/>
      <c r="X35" s="145" t="s">
        <v>39</v>
      </c>
      <c r="Y35" s="146"/>
      <c r="Z35" s="146"/>
      <c r="AA35" s="146"/>
      <c r="AB35" s="146"/>
      <c r="AC35" s="32"/>
      <c r="AD35" s="32"/>
      <c r="AE35" s="32"/>
      <c r="AF35" s="32"/>
      <c r="AG35" s="32"/>
      <c r="AH35" s="32"/>
      <c r="AI35" s="32"/>
      <c r="AJ35" s="32"/>
      <c r="AK35" s="147">
        <f>SUM(AK26:AK33)</f>
        <v>0</v>
      </c>
      <c r="AL35" s="146"/>
      <c r="AM35" s="146"/>
      <c r="AN35" s="146"/>
      <c r="AO35" s="148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40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41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42</v>
      </c>
      <c r="AI60" s="27"/>
      <c r="AJ60" s="27"/>
      <c r="AK60" s="27"/>
      <c r="AL60" s="27"/>
      <c r="AM60" s="36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44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45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42</v>
      </c>
      <c r="AI75" s="27"/>
      <c r="AJ75" s="27"/>
      <c r="AK75" s="27"/>
      <c r="AL75" s="27"/>
      <c r="AM75" s="36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46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10</v>
      </c>
      <c r="L84" s="3" t="str">
        <f>K5</f>
        <v>1</v>
      </c>
      <c r="AR84" s="41"/>
    </row>
    <row r="85" spans="1:91" s="4" customFormat="1" ht="36.9" customHeight="1">
      <c r="B85" s="42"/>
      <c r="C85" s="43" t="s">
        <v>12</v>
      </c>
      <c r="L85" s="151" t="str">
        <f>K6</f>
        <v>SOŠ Tornaľa-modernizácia odborného vzdelávania-budova bývalej MŠ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15</v>
      </c>
      <c r="L87" s="44" t="str">
        <f>IF(K8="","",K8)</f>
        <v xml:space="preserve">Tornaľa    </v>
      </c>
      <c r="AI87" s="22" t="s">
        <v>17</v>
      </c>
      <c r="AM87" s="153">
        <f>IF(AN8= "","",AN8)</f>
        <v>44398</v>
      </c>
      <c r="AN87" s="153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18</v>
      </c>
      <c r="L89" s="3" t="str">
        <f>IF(E11= "","",E11)</f>
        <v xml:space="preserve"> </v>
      </c>
      <c r="AI89" s="22" t="s">
        <v>22</v>
      </c>
      <c r="AM89" s="173" t="str">
        <f>IF(E17="","",E17)</f>
        <v xml:space="preserve"> </v>
      </c>
      <c r="AN89" s="174"/>
      <c r="AO89" s="174"/>
      <c r="AP89" s="174"/>
      <c r="AR89" s="25"/>
      <c r="AS89" s="169" t="s">
        <v>47</v>
      </c>
      <c r="AT89" s="17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15" customHeight="1">
      <c r="B90" s="25"/>
      <c r="C90" s="22" t="s">
        <v>21</v>
      </c>
      <c r="L90" s="3" t="str">
        <f>IF(E14="","",E14)</f>
        <v xml:space="preserve"> </v>
      </c>
      <c r="AI90" s="22" t="s">
        <v>25</v>
      </c>
      <c r="AM90" s="173" t="str">
        <f>IF(E20="","",E20)</f>
        <v xml:space="preserve"> </v>
      </c>
      <c r="AN90" s="174"/>
      <c r="AO90" s="174"/>
      <c r="AP90" s="174"/>
      <c r="AR90" s="25"/>
      <c r="AS90" s="171"/>
      <c r="AT90" s="172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1" s="1" customFormat="1" ht="10.95" customHeight="1">
      <c r="B91" s="25"/>
      <c r="AR91" s="25"/>
      <c r="AS91" s="171"/>
      <c r="AT91" s="172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1" s="1" customFormat="1" ht="29.25" customHeight="1">
      <c r="B92" s="25"/>
      <c r="C92" s="149" t="s">
        <v>48</v>
      </c>
      <c r="D92" s="150"/>
      <c r="E92" s="150"/>
      <c r="F92" s="150"/>
      <c r="G92" s="150"/>
      <c r="H92" s="50"/>
      <c r="I92" s="154" t="s">
        <v>49</v>
      </c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5" t="s">
        <v>50</v>
      </c>
      <c r="AH92" s="150"/>
      <c r="AI92" s="150"/>
      <c r="AJ92" s="150"/>
      <c r="AK92" s="150"/>
      <c r="AL92" s="150"/>
      <c r="AM92" s="150"/>
      <c r="AN92" s="154" t="s">
        <v>51</v>
      </c>
      <c r="AO92" s="150"/>
      <c r="AP92" s="175"/>
      <c r="AQ92" s="51" t="s">
        <v>52</v>
      </c>
      <c r="AR92" s="25"/>
      <c r="AS92" s="52" t="s">
        <v>53</v>
      </c>
      <c r="AT92" s="53" t="s">
        <v>54</v>
      </c>
      <c r="AU92" s="53" t="s">
        <v>55</v>
      </c>
      <c r="AV92" s="53" t="s">
        <v>56</v>
      </c>
      <c r="AW92" s="53" t="s">
        <v>57</v>
      </c>
      <c r="AX92" s="53" t="s">
        <v>58</v>
      </c>
      <c r="AY92" s="53" t="s">
        <v>59</v>
      </c>
      <c r="AZ92" s="53" t="s">
        <v>60</v>
      </c>
      <c r="BA92" s="53" t="s">
        <v>61</v>
      </c>
      <c r="BB92" s="53" t="s">
        <v>62</v>
      </c>
      <c r="BC92" s="53" t="s">
        <v>63</v>
      </c>
      <c r="BD92" s="54" t="s">
        <v>64</v>
      </c>
    </row>
    <row r="93" spans="1:91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65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ROUND(SUM(AG95:AM95),2)</f>
        <v>0</v>
      </c>
      <c r="AH94" s="176"/>
      <c r="AI94" s="176"/>
      <c r="AJ94" s="176"/>
      <c r="AK94" s="176"/>
      <c r="AL94" s="176"/>
      <c r="AM94" s="176"/>
      <c r="AN94" s="177">
        <f>AG94*1.2</f>
        <v>0</v>
      </c>
      <c r="AO94" s="177"/>
      <c r="AP94" s="177"/>
      <c r="AQ94" s="60" t="s">
        <v>1</v>
      </c>
      <c r="AR94" s="56"/>
      <c r="AS94" s="61">
        <f>ROUND(SUM(AS95:AS95),2)</f>
        <v>0</v>
      </c>
      <c r="AT94" s="62">
        <f t="shared" ref="AT94:AT95" si="0">ROUND(SUM(AV94:AW94),2)</f>
        <v>0</v>
      </c>
      <c r="AU94" s="63">
        <f>ROUND(SUM(AU95:AU95),5)</f>
        <v>49.404119999999999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ROUND(SUM(AZ95:AZ95),2)</f>
        <v>0</v>
      </c>
      <c r="BA94" s="62">
        <f>ROUND(SUM(BA95:BA95),2)</f>
        <v>0</v>
      </c>
      <c r="BB94" s="62">
        <f>ROUND(SUM(BB95:BB95),2)</f>
        <v>0</v>
      </c>
      <c r="BC94" s="62">
        <f>ROUND(SUM(BC95:BC95),2)</f>
        <v>0</v>
      </c>
      <c r="BD94" s="64">
        <f>ROUND(SUM(BD95:BD95),2)</f>
        <v>0</v>
      </c>
      <c r="BS94" s="65" t="s">
        <v>66</v>
      </c>
      <c r="BT94" s="65" t="s">
        <v>67</v>
      </c>
      <c r="BU94" s="66" t="s">
        <v>68</v>
      </c>
      <c r="BV94" s="65" t="s">
        <v>69</v>
      </c>
      <c r="BW94" s="65" t="s">
        <v>4</v>
      </c>
      <c r="BX94" s="65" t="s">
        <v>70</v>
      </c>
      <c r="CL94" s="65" t="s">
        <v>1</v>
      </c>
    </row>
    <row r="95" spans="1:91" s="6" customFormat="1" ht="16.5" customHeight="1">
      <c r="A95" s="67" t="s">
        <v>71</v>
      </c>
      <c r="B95" s="68"/>
      <c r="C95" s="69"/>
      <c r="D95" s="144">
        <v>3</v>
      </c>
      <c r="E95" s="144"/>
      <c r="F95" s="144"/>
      <c r="G95" s="144"/>
      <c r="H95" s="144"/>
      <c r="I95" s="70"/>
      <c r="J95" s="144" t="s">
        <v>74</v>
      </c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56">
        <f>'3 - SO 02 - spevnene plochy'!J30</f>
        <v>0</v>
      </c>
      <c r="AH95" s="157"/>
      <c r="AI95" s="157"/>
      <c r="AJ95" s="157"/>
      <c r="AK95" s="157"/>
      <c r="AL95" s="157"/>
      <c r="AM95" s="157"/>
      <c r="AN95" s="156">
        <f>SUM(AG95,AT95)</f>
        <v>0</v>
      </c>
      <c r="AO95" s="157"/>
      <c r="AP95" s="157"/>
      <c r="AQ95" s="71" t="s">
        <v>72</v>
      </c>
      <c r="AR95" s="68"/>
      <c r="AS95" s="72">
        <v>0</v>
      </c>
      <c r="AT95" s="73">
        <f t="shared" si="0"/>
        <v>0</v>
      </c>
      <c r="AU95" s="74">
        <f>'3 - SO 02 - spevnene plochy'!P119</f>
        <v>49.404119999999999</v>
      </c>
      <c r="AV95" s="73">
        <f>'3 - SO 02 - spevnene plochy'!J33</f>
        <v>0</v>
      </c>
      <c r="AW95" s="73">
        <f>'3 - SO 02 - spevnene plochy'!J34</f>
        <v>0</v>
      </c>
      <c r="AX95" s="73">
        <f>'3 - SO 02 - spevnene plochy'!J35</f>
        <v>0</v>
      </c>
      <c r="AY95" s="73">
        <f>'3 - SO 02 - spevnene plochy'!J36</f>
        <v>0</v>
      </c>
      <c r="AZ95" s="73">
        <f>'3 - SO 02 - spevnene plochy'!F33</f>
        <v>0</v>
      </c>
      <c r="BA95" s="73">
        <f>'3 - SO 02 - spevnene plochy'!F34</f>
        <v>0</v>
      </c>
      <c r="BB95" s="73">
        <f>'3 - SO 02 - spevnene plochy'!F35</f>
        <v>0</v>
      </c>
      <c r="BC95" s="73">
        <f>'3 - SO 02 - spevnene plochy'!F36</f>
        <v>0</v>
      </c>
      <c r="BD95" s="75">
        <f>'3 - SO 02 - spevnene plochy'!F37</f>
        <v>0</v>
      </c>
      <c r="BT95" s="76" t="s">
        <v>11</v>
      </c>
      <c r="BV95" s="76" t="s">
        <v>69</v>
      </c>
      <c r="BW95" s="76" t="s">
        <v>75</v>
      </c>
      <c r="BX95" s="76" t="s">
        <v>4</v>
      </c>
      <c r="CL95" s="76" t="s">
        <v>1</v>
      </c>
      <c r="CM95" s="76" t="s">
        <v>67</v>
      </c>
    </row>
    <row r="96" spans="1:91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S89:AT91"/>
    <mergeCell ref="AM89:AP89"/>
    <mergeCell ref="AM90:AP90"/>
    <mergeCell ref="AN92:AP92"/>
    <mergeCell ref="AG94:AM94"/>
    <mergeCell ref="AN94:AP94"/>
    <mergeCell ref="L28:P28"/>
    <mergeCell ref="W28:AE28"/>
    <mergeCell ref="AK28:AO28"/>
    <mergeCell ref="AK29:AO29"/>
    <mergeCell ref="L29:P29"/>
    <mergeCell ref="W29:AE29"/>
    <mergeCell ref="K5:AO5"/>
    <mergeCell ref="K6:AO6"/>
    <mergeCell ref="AR2:BE2"/>
    <mergeCell ref="E23:AN23"/>
    <mergeCell ref="AK26:AO26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32:AE32"/>
    <mergeCell ref="D95:H95"/>
    <mergeCell ref="J95:AF95"/>
    <mergeCell ref="X35:AB35"/>
    <mergeCell ref="AK35:AO35"/>
    <mergeCell ref="C92:G92"/>
    <mergeCell ref="L85:AO85"/>
    <mergeCell ref="AM87:AN87"/>
    <mergeCell ref="I92:AF92"/>
    <mergeCell ref="AG92:AM92"/>
    <mergeCell ref="AN95:AP95"/>
    <mergeCell ref="AG95:AM95"/>
  </mergeCells>
  <hyperlinks>
    <hyperlink ref="A95" location="'3 - SO 02 - spevnene plochy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M126"/>
  <sheetViews>
    <sheetView showGridLines="0" workbookViewId="0">
      <selection activeCell="F21" sqref="F2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10" width="20.140625" customWidth="1"/>
    <col min="11" max="11" width="20.140625" hidden="1" customWidth="1"/>
    <col min="12" max="12" width="9.28515625" customWidth="1"/>
    <col min="13" max="13" width="10.85546875" hidden="1" customWidth="1"/>
    <col min="14" max="14" width="9.28515625" hidden="1"/>
    <col min="15" max="21" width="14.140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>
      <c r="A1" s="77"/>
    </row>
    <row r="2" spans="1:46" ht="36.9" customHeight="1">
      <c r="L2" s="164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75</v>
      </c>
    </row>
    <row r="3" spans="1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1:46" ht="24.9" customHeight="1">
      <c r="B4" s="16"/>
      <c r="D4" s="17" t="s">
        <v>77</v>
      </c>
      <c r="L4" s="16"/>
      <c r="M4" s="78" t="s">
        <v>9</v>
      </c>
      <c r="AT4" s="13" t="s">
        <v>3</v>
      </c>
    </row>
    <row r="5" spans="1:46" ht="6.9" customHeight="1">
      <c r="B5" s="16"/>
      <c r="L5" s="16"/>
    </row>
    <row r="6" spans="1:46" ht="12" customHeight="1">
      <c r="B6" s="16"/>
      <c r="D6" s="22" t="s">
        <v>12</v>
      </c>
      <c r="L6" s="16"/>
    </row>
    <row r="7" spans="1:46" ht="16.5" customHeight="1">
      <c r="B7" s="16"/>
      <c r="E7" s="179" t="str">
        <f>'Rekapitulácia stavby'!K6</f>
        <v>SOŠ Tornaľa-modernizácia odborného vzdelávania-budova bývalej MŠ</v>
      </c>
      <c r="F7" s="180"/>
      <c r="G7" s="180"/>
      <c r="H7" s="180"/>
      <c r="L7" s="16"/>
    </row>
    <row r="8" spans="1:46" s="1" customFormat="1" ht="12" customHeight="1">
      <c r="B8" s="25"/>
      <c r="D8" s="22" t="s">
        <v>78</v>
      </c>
      <c r="L8" s="25"/>
    </row>
    <row r="9" spans="1:46" s="1" customFormat="1" ht="36.9" customHeight="1">
      <c r="B9" s="25"/>
      <c r="E9" s="151" t="s">
        <v>112</v>
      </c>
      <c r="F9" s="178"/>
      <c r="G9" s="178"/>
      <c r="H9" s="178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6" s="1" customFormat="1" ht="12" customHeight="1">
      <c r="B12" s="25"/>
      <c r="D12" s="22" t="s">
        <v>15</v>
      </c>
      <c r="F12" s="143" t="s">
        <v>123</v>
      </c>
      <c r="I12" s="22" t="s">
        <v>17</v>
      </c>
      <c r="J12" s="45">
        <f>'Rekapitulácia stavby'!AN8</f>
        <v>44398</v>
      </c>
      <c r="L12" s="25"/>
    </row>
    <row r="13" spans="1:46" s="1" customFormat="1" ht="10.95" customHeight="1">
      <c r="B13" s="25"/>
      <c r="L13" s="25"/>
    </row>
    <row r="14" spans="1:46" s="1" customFormat="1" ht="12" customHeight="1">
      <c r="B14" s="25"/>
      <c r="D14" s="22" t="s">
        <v>18</v>
      </c>
      <c r="F14" s="142" t="s">
        <v>125</v>
      </c>
      <c r="I14" s="22" t="s">
        <v>19</v>
      </c>
      <c r="J14" s="20" t="str">
        <f>IF('Rekapitulácia stavby'!AN10="","",'Rekapitulácia stavby'!AN10)</f>
        <v/>
      </c>
      <c r="L14" s="25"/>
    </row>
    <row r="15" spans="1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1:46" s="1" customFormat="1" ht="6.9" customHeight="1">
      <c r="B16" s="25"/>
      <c r="L16" s="25"/>
    </row>
    <row r="17" spans="2:12" s="1" customFormat="1" ht="12" customHeight="1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61" t="str">
        <f>'Rekapitulácia stavby'!E14</f>
        <v xml:space="preserve"> </v>
      </c>
      <c r="F18" s="161"/>
      <c r="G18" s="161"/>
      <c r="H18" s="161"/>
      <c r="I18" s="22" t="s">
        <v>20</v>
      </c>
      <c r="J18" s="20" t="str">
        <f>'Rekapitulácia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22</v>
      </c>
      <c r="F20" s="142" t="s">
        <v>126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25</v>
      </c>
      <c r="F23" s="142" t="s">
        <v>124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79"/>
      <c r="E27" s="165" t="s">
        <v>1</v>
      </c>
      <c r="F27" s="165"/>
      <c r="G27" s="165"/>
      <c r="H27" s="165"/>
      <c r="L27" s="79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0" t="s">
        <v>27</v>
      </c>
      <c r="J30" s="59">
        <f>ROUND(J119, 2)</f>
        <v>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" customHeight="1">
      <c r="B33" s="25"/>
      <c r="D33" s="81" t="s">
        <v>31</v>
      </c>
      <c r="E33" s="22" t="s">
        <v>32</v>
      </c>
      <c r="F33" s="82">
        <f>ROUND((SUM(BE119:BE125)),  2)</f>
        <v>0</v>
      </c>
      <c r="I33" s="83">
        <v>0.2</v>
      </c>
      <c r="J33" s="82">
        <f>ROUND(((SUM(BE119:BE125))*I33),  2)</f>
        <v>0</v>
      </c>
      <c r="L33" s="25"/>
    </row>
    <row r="34" spans="2:12" s="1" customFormat="1" ht="14.4" customHeight="1">
      <c r="B34" s="25"/>
      <c r="E34" s="22" t="s">
        <v>33</v>
      </c>
      <c r="F34" s="82">
        <f>ROUND((SUM(BF119:BF125)),  2)</f>
        <v>0</v>
      </c>
      <c r="I34" s="83">
        <v>0.2</v>
      </c>
      <c r="J34" s="82">
        <f>ROUND(((SUM(BF119:BF125))*I34),  2)</f>
        <v>0</v>
      </c>
      <c r="L34" s="25"/>
    </row>
    <row r="35" spans="2:12" s="1" customFormat="1" ht="14.4" hidden="1" customHeight="1">
      <c r="B35" s="25"/>
      <c r="E35" s="22" t="s">
        <v>34</v>
      </c>
      <c r="F35" s="82">
        <f>ROUND((SUM(BG119:BG125)),  2)</f>
        <v>0</v>
      </c>
      <c r="I35" s="83">
        <v>0.2</v>
      </c>
      <c r="J35" s="82">
        <f>0</f>
        <v>0</v>
      </c>
      <c r="L35" s="25"/>
    </row>
    <row r="36" spans="2:12" s="1" customFormat="1" ht="14.4" hidden="1" customHeight="1">
      <c r="B36" s="25"/>
      <c r="E36" s="22" t="s">
        <v>35</v>
      </c>
      <c r="F36" s="82">
        <f>ROUND((SUM(BH119:BH125)),  2)</f>
        <v>0</v>
      </c>
      <c r="I36" s="83">
        <v>0.2</v>
      </c>
      <c r="J36" s="82">
        <f>0</f>
        <v>0</v>
      </c>
      <c r="L36" s="25"/>
    </row>
    <row r="37" spans="2:12" s="1" customFormat="1" ht="14.4" hidden="1" customHeight="1">
      <c r="B37" s="25"/>
      <c r="E37" s="22" t="s">
        <v>36</v>
      </c>
      <c r="F37" s="82">
        <f>ROUND((SUM(BI119:BI125)),  2)</f>
        <v>0</v>
      </c>
      <c r="I37" s="83">
        <v>0</v>
      </c>
      <c r="J37" s="82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4"/>
      <c r="D39" s="85" t="s">
        <v>37</v>
      </c>
      <c r="E39" s="50"/>
      <c r="F39" s="50"/>
      <c r="G39" s="86" t="s">
        <v>38</v>
      </c>
      <c r="H39" s="87" t="s">
        <v>39</v>
      </c>
      <c r="I39" s="50"/>
      <c r="J39" s="88">
        <f>SUM(J30:J37)</f>
        <v>0</v>
      </c>
      <c r="K39" s="89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40</v>
      </c>
      <c r="E50" s="35"/>
      <c r="F50" s="35"/>
      <c r="G50" s="34" t="s">
        <v>41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42</v>
      </c>
      <c r="E61" s="27"/>
      <c r="F61" s="90" t="s">
        <v>43</v>
      </c>
      <c r="G61" s="36" t="s">
        <v>42</v>
      </c>
      <c r="H61" s="27"/>
      <c r="I61" s="27"/>
      <c r="J61" s="91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44</v>
      </c>
      <c r="E65" s="35"/>
      <c r="F65" s="35"/>
      <c r="G65" s="34" t="s">
        <v>45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42</v>
      </c>
      <c r="E76" s="27"/>
      <c r="F76" s="90" t="s">
        <v>43</v>
      </c>
      <c r="G76" s="36" t="s">
        <v>42</v>
      </c>
      <c r="H76" s="27"/>
      <c r="I76" s="27"/>
      <c r="J76" s="91" t="s">
        <v>43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79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79" t="str">
        <f>E7</f>
        <v>SOŠ Tornaľa-modernizácia odborného vzdelávania-budova bývalej MŠ</v>
      </c>
      <c r="F85" s="180"/>
      <c r="G85" s="180"/>
      <c r="H85" s="180"/>
      <c r="L85" s="25"/>
    </row>
    <row r="86" spans="2:47" s="1" customFormat="1" ht="12" hidden="1" customHeight="1">
      <c r="B86" s="25"/>
      <c r="C86" s="22" t="s">
        <v>78</v>
      </c>
      <c r="L86" s="25"/>
    </row>
    <row r="87" spans="2:47" s="1" customFormat="1" ht="16.5" hidden="1" customHeight="1">
      <c r="B87" s="25"/>
      <c r="E87" s="151" t="str">
        <f>E9</f>
        <v>3 - SO 02 - spevnene plochy</v>
      </c>
      <c r="F87" s="178"/>
      <c r="G87" s="178"/>
      <c r="H87" s="178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15</v>
      </c>
      <c r="F89" s="20" t="str">
        <f>F12</f>
        <v xml:space="preserve">Tornaľa    </v>
      </c>
      <c r="I89" s="22" t="s">
        <v>17</v>
      </c>
      <c r="J89" s="45">
        <f>IF(J12="","",J12)</f>
        <v>44398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18</v>
      </c>
      <c r="F91" s="20" t="str">
        <f>E15</f>
        <v xml:space="preserve"> </v>
      </c>
      <c r="I91" s="22" t="s">
        <v>22</v>
      </c>
      <c r="J91" s="23" t="str">
        <f>E21</f>
        <v xml:space="preserve"> </v>
      </c>
      <c r="L91" s="25"/>
    </row>
    <row r="92" spans="2:47" s="1" customFormat="1" ht="15.15" hidden="1" customHeight="1">
      <c r="B92" s="25"/>
      <c r="C92" s="22" t="s">
        <v>21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2" t="s">
        <v>80</v>
      </c>
      <c r="D94" s="84"/>
      <c r="E94" s="84"/>
      <c r="F94" s="84"/>
      <c r="G94" s="84"/>
      <c r="H94" s="84"/>
      <c r="I94" s="84"/>
      <c r="J94" s="93" t="s">
        <v>81</v>
      </c>
      <c r="K94" s="84"/>
      <c r="L94" s="25"/>
    </row>
    <row r="95" spans="2:47" s="1" customFormat="1" ht="10.35" hidden="1" customHeight="1">
      <c r="B95" s="25"/>
      <c r="L95" s="25"/>
    </row>
    <row r="96" spans="2:47" s="1" customFormat="1" ht="22.95" hidden="1" customHeight="1">
      <c r="B96" s="25"/>
      <c r="C96" s="94" t="s">
        <v>82</v>
      </c>
      <c r="J96" s="59">
        <f>J119</f>
        <v>0</v>
      </c>
      <c r="L96" s="25"/>
      <c r="AU96" s="13" t="s">
        <v>83</v>
      </c>
    </row>
    <row r="97" spans="2:12" s="8" customFormat="1" ht="24.9" hidden="1" customHeight="1">
      <c r="B97" s="95"/>
      <c r="D97" s="96" t="s">
        <v>84</v>
      </c>
      <c r="E97" s="97"/>
      <c r="F97" s="97"/>
      <c r="G97" s="97"/>
      <c r="H97" s="97"/>
      <c r="I97" s="97"/>
      <c r="J97" s="98">
        <f>J120</f>
        <v>0</v>
      </c>
      <c r="L97" s="95"/>
    </row>
    <row r="98" spans="2:12" s="9" customFormat="1" ht="19.95" hidden="1" customHeight="1">
      <c r="B98" s="99"/>
      <c r="D98" s="100" t="s">
        <v>110</v>
      </c>
      <c r="E98" s="101"/>
      <c r="F98" s="101"/>
      <c r="G98" s="101"/>
      <c r="H98" s="101"/>
      <c r="I98" s="101"/>
      <c r="J98" s="102">
        <f>J121</f>
        <v>0</v>
      </c>
      <c r="L98" s="99"/>
    </row>
    <row r="99" spans="2:12" s="9" customFormat="1" ht="19.95" hidden="1" customHeight="1">
      <c r="B99" s="99"/>
      <c r="D99" s="100" t="s">
        <v>85</v>
      </c>
      <c r="E99" s="101"/>
      <c r="F99" s="101"/>
      <c r="G99" s="101"/>
      <c r="H99" s="101"/>
      <c r="I99" s="101"/>
      <c r="J99" s="102">
        <f>J124</f>
        <v>0</v>
      </c>
      <c r="L99" s="99"/>
    </row>
    <row r="100" spans="2:12" s="1" customFormat="1" ht="21.75" hidden="1" customHeight="1">
      <c r="B100" s="25"/>
      <c r="L100" s="25"/>
    </row>
    <row r="101" spans="2:12" s="1" customFormat="1" ht="6.9" hidden="1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2" spans="2:12" hidden="1"/>
    <row r="103" spans="2:12" hidden="1"/>
    <row r="104" spans="2:12" hidden="1"/>
    <row r="105" spans="2:12" s="1" customFormat="1" ht="6.9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12" s="1" customFormat="1" ht="24.9" customHeight="1">
      <c r="B106" s="25"/>
      <c r="C106" s="17" t="s">
        <v>86</v>
      </c>
      <c r="L106" s="25"/>
    </row>
    <row r="107" spans="2:12" s="1" customFormat="1" ht="6.9" customHeight="1">
      <c r="B107" s="25"/>
      <c r="L107" s="25"/>
    </row>
    <row r="108" spans="2:12" s="1" customFormat="1" ht="12" customHeight="1">
      <c r="B108" s="25"/>
      <c r="C108" s="22" t="s">
        <v>12</v>
      </c>
      <c r="L108" s="25"/>
    </row>
    <row r="109" spans="2:12" s="1" customFormat="1" ht="16.5" customHeight="1">
      <c r="B109" s="25"/>
      <c r="E109" s="179" t="str">
        <f>E7</f>
        <v>SOŠ Tornaľa-modernizácia odborného vzdelávania-budova bývalej MŠ</v>
      </c>
      <c r="F109" s="180"/>
      <c r="G109" s="180"/>
      <c r="H109" s="180"/>
      <c r="L109" s="25"/>
    </row>
    <row r="110" spans="2:12" s="1" customFormat="1" ht="12" customHeight="1">
      <c r="B110" s="25"/>
      <c r="C110" s="22" t="s">
        <v>78</v>
      </c>
      <c r="L110" s="25"/>
    </row>
    <row r="111" spans="2:12" s="1" customFormat="1" ht="16.5" customHeight="1">
      <c r="B111" s="25"/>
      <c r="E111" s="151" t="str">
        <f>E9</f>
        <v>3 - SO 02 - spevnene plochy</v>
      </c>
      <c r="F111" s="178"/>
      <c r="G111" s="178"/>
      <c r="H111" s="178"/>
      <c r="L111" s="25"/>
    </row>
    <row r="112" spans="2:12" s="1" customFormat="1" ht="6.9" customHeight="1">
      <c r="B112" s="25"/>
      <c r="L112" s="25"/>
    </row>
    <row r="113" spans="2:65" s="1" customFormat="1" ht="12" customHeight="1">
      <c r="B113" s="25"/>
      <c r="C113" s="22" t="s">
        <v>15</v>
      </c>
      <c r="F113" s="20" t="str">
        <f>F12</f>
        <v xml:space="preserve">Tornaľa    </v>
      </c>
      <c r="I113" s="22" t="s">
        <v>17</v>
      </c>
      <c r="J113" s="45">
        <f>IF(J12="","",J12)</f>
        <v>44398</v>
      </c>
      <c r="L113" s="25"/>
    </row>
    <row r="114" spans="2:65" s="1" customFormat="1" ht="6.9" customHeight="1">
      <c r="B114" s="25"/>
      <c r="L114" s="25"/>
    </row>
    <row r="115" spans="2:65" s="1" customFormat="1" ht="15.15" customHeight="1">
      <c r="B115" s="25"/>
      <c r="C115" s="22" t="s">
        <v>18</v>
      </c>
      <c r="F115" s="20" t="str">
        <f>E15</f>
        <v xml:space="preserve"> </v>
      </c>
      <c r="I115" s="22" t="s">
        <v>22</v>
      </c>
      <c r="J115" s="23" t="str">
        <f>E21</f>
        <v xml:space="preserve"> </v>
      </c>
      <c r="L115" s="25"/>
    </row>
    <row r="116" spans="2:65" s="1" customFormat="1" ht="15.15" customHeight="1">
      <c r="B116" s="25"/>
      <c r="C116" s="22" t="s">
        <v>21</v>
      </c>
      <c r="F116" s="20" t="str">
        <f>IF(E18="","",E18)</f>
        <v xml:space="preserve"> </v>
      </c>
      <c r="I116" s="22" t="s">
        <v>25</v>
      </c>
      <c r="J116" s="23" t="str">
        <f>E24</f>
        <v xml:space="preserve"> </v>
      </c>
      <c r="L116" s="25"/>
    </row>
    <row r="117" spans="2:65" s="1" customFormat="1" ht="10.35" customHeight="1">
      <c r="B117" s="25"/>
      <c r="L117" s="25"/>
    </row>
    <row r="118" spans="2:65" s="10" customFormat="1" ht="29.25" customHeight="1">
      <c r="B118" s="103"/>
      <c r="C118" s="104" t="s">
        <v>87</v>
      </c>
      <c r="D118" s="105" t="s">
        <v>52</v>
      </c>
      <c r="E118" s="105" t="s">
        <v>48</v>
      </c>
      <c r="F118" s="105" t="s">
        <v>49</v>
      </c>
      <c r="G118" s="105" t="s">
        <v>88</v>
      </c>
      <c r="H118" s="105" t="s">
        <v>89</v>
      </c>
      <c r="I118" s="105" t="s">
        <v>90</v>
      </c>
      <c r="J118" s="106" t="s">
        <v>81</v>
      </c>
      <c r="K118" s="107" t="s">
        <v>91</v>
      </c>
      <c r="L118" s="103"/>
      <c r="M118" s="52" t="s">
        <v>1</v>
      </c>
      <c r="N118" s="53" t="s">
        <v>31</v>
      </c>
      <c r="O118" s="53" t="s">
        <v>92</v>
      </c>
      <c r="P118" s="53" t="s">
        <v>93</v>
      </c>
      <c r="Q118" s="53" t="s">
        <v>94</v>
      </c>
      <c r="R118" s="53" t="s">
        <v>95</v>
      </c>
      <c r="S118" s="53" t="s">
        <v>96</v>
      </c>
      <c r="T118" s="53" t="s">
        <v>97</v>
      </c>
      <c r="U118" s="54" t="s">
        <v>98</v>
      </c>
    </row>
    <row r="119" spans="2:65" s="1" customFormat="1" ht="22.95" customHeight="1">
      <c r="B119" s="25"/>
      <c r="C119" s="57" t="s">
        <v>82</v>
      </c>
      <c r="J119" s="108">
        <f>BK119</f>
        <v>0</v>
      </c>
      <c r="L119" s="25"/>
      <c r="M119" s="55"/>
      <c r="N119" s="46"/>
      <c r="O119" s="46"/>
      <c r="P119" s="109">
        <f>P120</f>
        <v>49.404119999999999</v>
      </c>
      <c r="Q119" s="46"/>
      <c r="R119" s="109">
        <f>R120</f>
        <v>32.392424999999996</v>
      </c>
      <c r="S119" s="46"/>
      <c r="T119" s="109">
        <f>T120</f>
        <v>8.8000000000000007</v>
      </c>
      <c r="U119" s="47"/>
      <c r="AT119" s="13" t="s">
        <v>66</v>
      </c>
      <c r="AU119" s="13" t="s">
        <v>83</v>
      </c>
      <c r="BK119" s="110">
        <f>BK120</f>
        <v>0</v>
      </c>
    </row>
    <row r="120" spans="2:65" s="11" customFormat="1" ht="25.95" customHeight="1">
      <c r="B120" s="111"/>
      <c r="D120" s="112" t="s">
        <v>66</v>
      </c>
      <c r="E120" s="113" t="s">
        <v>99</v>
      </c>
      <c r="F120" s="113" t="s">
        <v>100</v>
      </c>
      <c r="J120" s="114">
        <f>BK120</f>
        <v>0</v>
      </c>
      <c r="L120" s="111"/>
      <c r="M120" s="115"/>
      <c r="N120" s="116"/>
      <c r="O120" s="116"/>
      <c r="P120" s="117">
        <f>P121+P124</f>
        <v>49.404119999999999</v>
      </c>
      <c r="Q120" s="116"/>
      <c r="R120" s="117">
        <f>R121+R124</f>
        <v>32.392424999999996</v>
      </c>
      <c r="S120" s="116"/>
      <c r="T120" s="117">
        <f>T121+T124</f>
        <v>8.8000000000000007</v>
      </c>
      <c r="U120" s="118"/>
      <c r="AR120" s="112" t="s">
        <v>11</v>
      </c>
      <c r="AT120" s="119" t="s">
        <v>66</v>
      </c>
      <c r="AU120" s="119" t="s">
        <v>67</v>
      </c>
      <c r="AY120" s="112" t="s">
        <v>101</v>
      </c>
      <c r="BK120" s="120">
        <f>BK121+BK124</f>
        <v>0</v>
      </c>
    </row>
    <row r="121" spans="2:65" s="11" customFormat="1" ht="22.95" customHeight="1">
      <c r="B121" s="111"/>
      <c r="D121" s="112" t="s">
        <v>66</v>
      </c>
      <c r="E121" s="121" t="s">
        <v>108</v>
      </c>
      <c r="F121" s="121" t="s">
        <v>111</v>
      </c>
      <c r="J121" s="122">
        <f>BK121</f>
        <v>0</v>
      </c>
      <c r="L121" s="111"/>
      <c r="M121" s="115"/>
      <c r="N121" s="116"/>
      <c r="O121" s="116"/>
      <c r="P121" s="117">
        <f>SUM(P122:P123)</f>
        <v>27.791399999999999</v>
      </c>
      <c r="Q121" s="116"/>
      <c r="R121" s="117">
        <f>SUM(R122:R123)</f>
        <v>32.392424999999996</v>
      </c>
      <c r="S121" s="116"/>
      <c r="T121" s="117">
        <f>SUM(T122:T123)</f>
        <v>0</v>
      </c>
      <c r="U121" s="118"/>
      <c r="AR121" s="112" t="s">
        <v>11</v>
      </c>
      <c r="AT121" s="119" t="s">
        <v>66</v>
      </c>
      <c r="AU121" s="119" t="s">
        <v>11</v>
      </c>
      <c r="AY121" s="112" t="s">
        <v>101</v>
      </c>
      <c r="BK121" s="120">
        <f>SUM(BK122:BK123)</f>
        <v>0</v>
      </c>
    </row>
    <row r="122" spans="2:65" s="1" customFormat="1" ht="24" customHeight="1">
      <c r="B122" s="123"/>
      <c r="C122" s="124" t="s">
        <v>106</v>
      </c>
      <c r="D122" s="124" t="s">
        <v>104</v>
      </c>
      <c r="E122" s="125" t="s">
        <v>113</v>
      </c>
      <c r="F122" s="126" t="s">
        <v>114</v>
      </c>
      <c r="G122" s="127" t="s">
        <v>107</v>
      </c>
      <c r="H122" s="128">
        <v>32.5</v>
      </c>
      <c r="I122" s="128"/>
      <c r="J122" s="128">
        <f>ROUND(I122*H122,3)</f>
        <v>0</v>
      </c>
      <c r="K122" s="126" t="s">
        <v>109</v>
      </c>
      <c r="L122" s="25"/>
      <c r="M122" s="129" t="s">
        <v>1</v>
      </c>
      <c r="N122" s="130" t="s">
        <v>33</v>
      </c>
      <c r="O122" s="131">
        <v>1.512E-2</v>
      </c>
      <c r="P122" s="131">
        <f>O122*H122</f>
        <v>0.4914</v>
      </c>
      <c r="Q122" s="131">
        <v>0.30359999999999998</v>
      </c>
      <c r="R122" s="131">
        <f>Q122*H122</f>
        <v>9.8669999999999991</v>
      </c>
      <c r="S122" s="131">
        <v>0</v>
      </c>
      <c r="T122" s="131">
        <f>S122*H122</f>
        <v>0</v>
      </c>
      <c r="U122" s="132" t="s">
        <v>1</v>
      </c>
      <c r="AR122" s="133" t="s">
        <v>76</v>
      </c>
      <c r="AT122" s="133" t="s">
        <v>104</v>
      </c>
      <c r="AU122" s="133" t="s">
        <v>106</v>
      </c>
      <c r="AY122" s="13" t="s">
        <v>101</v>
      </c>
      <c r="BE122" s="134">
        <f>IF(N122="základná",J122,0)</f>
        <v>0</v>
      </c>
      <c r="BF122" s="134">
        <f>IF(N122="znížená",J122,0)</f>
        <v>0</v>
      </c>
      <c r="BG122" s="134">
        <f>IF(N122="zákl. prenesená",J122,0)</f>
        <v>0</v>
      </c>
      <c r="BH122" s="134">
        <f>IF(N122="zníž. prenesená",J122,0)</f>
        <v>0</v>
      </c>
      <c r="BI122" s="134">
        <f>IF(N122="nulová",J122,0)</f>
        <v>0</v>
      </c>
      <c r="BJ122" s="13" t="s">
        <v>106</v>
      </c>
      <c r="BK122" s="135">
        <f>ROUND(I122*H122,3)</f>
        <v>0</v>
      </c>
      <c r="BL122" s="13" t="s">
        <v>76</v>
      </c>
      <c r="BM122" s="133" t="s">
        <v>115</v>
      </c>
    </row>
    <row r="123" spans="2:65" s="1" customFormat="1" ht="61.5" customHeight="1">
      <c r="B123" s="123"/>
      <c r="C123" s="124" t="s">
        <v>73</v>
      </c>
      <c r="D123" s="124" t="s">
        <v>104</v>
      </c>
      <c r="E123" s="125" t="s">
        <v>116</v>
      </c>
      <c r="F123" s="126" t="s">
        <v>122</v>
      </c>
      <c r="G123" s="127" t="s">
        <v>107</v>
      </c>
      <c r="H123" s="128">
        <v>32.5</v>
      </c>
      <c r="I123" s="128"/>
      <c r="J123" s="128">
        <f>ROUND(I123*H123,3)</f>
        <v>0</v>
      </c>
      <c r="K123" s="126" t="s">
        <v>109</v>
      </c>
      <c r="L123" s="25"/>
      <c r="M123" s="129" t="s">
        <v>1</v>
      </c>
      <c r="N123" s="130" t="s">
        <v>33</v>
      </c>
      <c r="O123" s="131">
        <v>0.84</v>
      </c>
      <c r="P123" s="131">
        <f>O123*H123</f>
        <v>27.3</v>
      </c>
      <c r="Q123" s="131">
        <v>0.69308999999999998</v>
      </c>
      <c r="R123" s="131">
        <f>Q123*H123</f>
        <v>22.525424999999998</v>
      </c>
      <c r="S123" s="131">
        <v>0</v>
      </c>
      <c r="T123" s="131">
        <f>S123*H123</f>
        <v>0</v>
      </c>
      <c r="U123" s="132" t="s">
        <v>1</v>
      </c>
      <c r="AR123" s="133" t="s">
        <v>76</v>
      </c>
      <c r="AT123" s="133" t="s">
        <v>104</v>
      </c>
      <c r="AU123" s="133" t="s">
        <v>106</v>
      </c>
      <c r="AY123" s="13" t="s">
        <v>101</v>
      </c>
      <c r="BE123" s="134">
        <f>IF(N123="základná",J123,0)</f>
        <v>0</v>
      </c>
      <c r="BF123" s="134">
        <f>IF(N123="znížená",J123,0)</f>
        <v>0</v>
      </c>
      <c r="BG123" s="134">
        <f>IF(N123="zákl. prenesená",J123,0)</f>
        <v>0</v>
      </c>
      <c r="BH123" s="134">
        <f>IF(N123="zníž. prenesená",J123,0)</f>
        <v>0</v>
      </c>
      <c r="BI123" s="134">
        <f>IF(N123="nulová",J123,0)</f>
        <v>0</v>
      </c>
      <c r="BJ123" s="13" t="s">
        <v>106</v>
      </c>
      <c r="BK123" s="135">
        <f>ROUND(I123*H123,3)</f>
        <v>0</v>
      </c>
      <c r="BL123" s="13" t="s">
        <v>76</v>
      </c>
      <c r="BM123" s="133" t="s">
        <v>117</v>
      </c>
    </row>
    <row r="124" spans="2:65" s="11" customFormat="1" ht="22.95" customHeight="1">
      <c r="B124" s="111"/>
      <c r="D124" s="112" t="s">
        <v>66</v>
      </c>
      <c r="E124" s="121" t="s">
        <v>102</v>
      </c>
      <c r="F124" s="121" t="s">
        <v>103</v>
      </c>
      <c r="J124" s="122">
        <f>BK124</f>
        <v>0</v>
      </c>
      <c r="L124" s="111"/>
      <c r="M124" s="115"/>
      <c r="N124" s="116"/>
      <c r="O124" s="116"/>
      <c r="P124" s="117">
        <f>P125</f>
        <v>21.612719999999999</v>
      </c>
      <c r="Q124" s="116"/>
      <c r="R124" s="117">
        <f>R125</f>
        <v>0</v>
      </c>
      <c r="S124" s="116"/>
      <c r="T124" s="117">
        <f>T125</f>
        <v>8.8000000000000007</v>
      </c>
      <c r="U124" s="118"/>
      <c r="AR124" s="112" t="s">
        <v>11</v>
      </c>
      <c r="AT124" s="119" t="s">
        <v>66</v>
      </c>
      <c r="AU124" s="119" t="s">
        <v>11</v>
      </c>
      <c r="AY124" s="112" t="s">
        <v>101</v>
      </c>
      <c r="BK124" s="120">
        <f>BK125</f>
        <v>0</v>
      </c>
    </row>
    <row r="125" spans="2:65" s="1" customFormat="1" ht="24" customHeight="1">
      <c r="B125" s="123"/>
      <c r="C125" s="124" t="s">
        <v>11</v>
      </c>
      <c r="D125" s="124" t="s">
        <v>104</v>
      </c>
      <c r="E125" s="125" t="s">
        <v>118</v>
      </c>
      <c r="F125" s="126" t="s">
        <v>119</v>
      </c>
      <c r="G125" s="127" t="s">
        <v>105</v>
      </c>
      <c r="H125" s="128">
        <v>4</v>
      </c>
      <c r="I125" s="128"/>
      <c r="J125" s="128">
        <f>ROUND(I125*H125,3)</f>
        <v>0</v>
      </c>
      <c r="K125" s="126" t="s">
        <v>109</v>
      </c>
      <c r="L125" s="25"/>
      <c r="M125" s="136" t="s">
        <v>1</v>
      </c>
      <c r="N125" s="137" t="s">
        <v>33</v>
      </c>
      <c r="O125" s="138">
        <v>5.4031799999999999</v>
      </c>
      <c r="P125" s="138">
        <f>O125*H125</f>
        <v>21.612719999999999</v>
      </c>
      <c r="Q125" s="138">
        <v>0</v>
      </c>
      <c r="R125" s="138">
        <f>Q125*H125</f>
        <v>0</v>
      </c>
      <c r="S125" s="138">
        <v>2.2000000000000002</v>
      </c>
      <c r="T125" s="138">
        <f>S125*H125</f>
        <v>8.8000000000000007</v>
      </c>
      <c r="U125" s="139" t="s">
        <v>1</v>
      </c>
      <c r="AR125" s="133" t="s">
        <v>76</v>
      </c>
      <c r="AT125" s="133" t="s">
        <v>104</v>
      </c>
      <c r="AU125" s="133" t="s">
        <v>106</v>
      </c>
      <c r="AY125" s="13" t="s">
        <v>101</v>
      </c>
      <c r="BE125" s="134">
        <f>IF(N125="základná",J125,0)</f>
        <v>0</v>
      </c>
      <c r="BF125" s="134">
        <f>IF(N125="znížená",J125,0)</f>
        <v>0</v>
      </c>
      <c r="BG125" s="134">
        <f>IF(N125="zákl. prenesená",J125,0)</f>
        <v>0</v>
      </c>
      <c r="BH125" s="134">
        <f>IF(N125="zníž. prenesená",J125,0)</f>
        <v>0</v>
      </c>
      <c r="BI125" s="134">
        <f>IF(N125="nulová",J125,0)</f>
        <v>0</v>
      </c>
      <c r="BJ125" s="13" t="s">
        <v>106</v>
      </c>
      <c r="BK125" s="135">
        <f>ROUND(I125*H125,3)</f>
        <v>0</v>
      </c>
      <c r="BL125" s="13" t="s">
        <v>76</v>
      </c>
      <c r="BM125" s="133" t="s">
        <v>120</v>
      </c>
    </row>
    <row r="126" spans="2:65" s="1" customFormat="1" ht="6.9" customHeigh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25"/>
    </row>
  </sheetData>
  <autoFilter ref="C118:K12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3 - SO 02 - spevnene plochy</vt:lpstr>
      <vt:lpstr>'3 - SO 02 - spevnene plochy'!Názvy_tlače</vt:lpstr>
      <vt:lpstr>'Rekapitulácia stavby'!Názvy_tlače</vt:lpstr>
      <vt:lpstr>'3 - SO 02 - spevnene plochy'!Oblasť_tlače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2021-06-29T07:49:08Z</cp:lastPrinted>
  <dcterms:created xsi:type="dcterms:W3CDTF">2021-01-26T20:57:21Z</dcterms:created>
  <dcterms:modified xsi:type="dcterms:W3CDTF">2021-07-26T10:00:02Z</dcterms:modified>
</cp:coreProperties>
</file>