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900" yWindow="3900" windowWidth="21600" windowHeight="12735"/>
  </bookViews>
  <sheets>
    <sheet name="Rekapitulácia stavby" sheetId="3" r:id="rId1"/>
    <sheet name="3 - Vetranie" sheetId="2" r:id="rId2"/>
  </sheets>
  <externalReferences>
    <externalReference r:id="rId3"/>
  </externalReferenc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6" i="2"/>
  <c r="BD95" i="3"/>
  <c r="BC95" i="3"/>
  <c r="BC94" i="3" s="1"/>
  <c r="BB95" i="3"/>
  <c r="BA95" i="3"/>
  <c r="BA94" i="3" s="1"/>
  <c r="AZ95" i="3"/>
  <c r="AY95" i="3"/>
  <c r="AX95" i="3"/>
  <c r="AW95" i="3"/>
  <c r="AT95" i="3" s="1"/>
  <c r="AV95" i="3"/>
  <c r="AU95" i="3"/>
  <c r="AU94" i="3" s="1"/>
  <c r="BD94" i="3"/>
  <c r="BB94" i="3"/>
  <c r="AZ94" i="3"/>
  <c r="AX94" i="3"/>
  <c r="AV94" i="3"/>
  <c r="AS94" i="3"/>
  <c r="AM90" i="3"/>
  <c r="L90" i="3"/>
  <c r="AM89" i="3"/>
  <c r="L89" i="3"/>
  <c r="AM87" i="3"/>
  <c r="L87" i="3"/>
  <c r="L85" i="3"/>
  <c r="L84" i="3"/>
  <c r="W33" i="3"/>
  <c r="W31" i="3"/>
  <c r="AK29" i="3"/>
  <c r="W29" i="3"/>
  <c r="W32" i="3" l="1"/>
  <c r="AY94" i="3"/>
  <c r="AW94" i="3"/>
  <c r="AT94" i="3" l="1"/>
  <c r="BK146" i="2" l="1"/>
  <c r="BK145" i="2" s="1"/>
  <c r="BI146" i="2"/>
  <c r="BH146" i="2"/>
  <c r="BG146" i="2"/>
  <c r="BE146" i="2"/>
  <c r="T146" i="2"/>
  <c r="R146" i="2"/>
  <c r="R145" i="2" s="1"/>
  <c r="P146" i="2"/>
  <c r="P145" i="2" s="1"/>
  <c r="J146" i="2"/>
  <c r="T145" i="2"/>
  <c r="BK144" i="2"/>
  <c r="BI144" i="2"/>
  <c r="BH144" i="2"/>
  <c r="BG144" i="2"/>
  <c r="BE144" i="2"/>
  <c r="T144" i="2"/>
  <c r="R144" i="2"/>
  <c r="P144" i="2"/>
  <c r="J144" i="2"/>
  <c r="BF144" i="2" s="1"/>
  <c r="BK143" i="2"/>
  <c r="BI143" i="2"/>
  <c r="BH143" i="2"/>
  <c r="BG143" i="2"/>
  <c r="BE143" i="2"/>
  <c r="T143" i="2"/>
  <c r="R143" i="2"/>
  <c r="P143" i="2"/>
  <c r="J143" i="2"/>
  <c r="BF143" i="2" s="1"/>
  <c r="BK142" i="2"/>
  <c r="BI142" i="2"/>
  <c r="BH142" i="2"/>
  <c r="BG142" i="2"/>
  <c r="BE142" i="2"/>
  <c r="T142" i="2"/>
  <c r="R142" i="2"/>
  <c r="P142" i="2"/>
  <c r="J142" i="2"/>
  <c r="BF142" i="2" s="1"/>
  <c r="BK141" i="2"/>
  <c r="BI141" i="2"/>
  <c r="BH141" i="2"/>
  <c r="BG141" i="2"/>
  <c r="BE141" i="2"/>
  <c r="T141" i="2"/>
  <c r="R141" i="2"/>
  <c r="P141" i="2"/>
  <c r="J141" i="2"/>
  <c r="BF141" i="2" s="1"/>
  <c r="BK140" i="2"/>
  <c r="BI140" i="2"/>
  <c r="BH140" i="2"/>
  <c r="BG140" i="2"/>
  <c r="BE140" i="2"/>
  <c r="T140" i="2"/>
  <c r="R140" i="2"/>
  <c r="P140" i="2"/>
  <c r="J140" i="2"/>
  <c r="BF140" i="2" s="1"/>
  <c r="BK139" i="2"/>
  <c r="BI139" i="2"/>
  <c r="BH139" i="2"/>
  <c r="BG139" i="2"/>
  <c r="BE139" i="2"/>
  <c r="T139" i="2"/>
  <c r="R139" i="2"/>
  <c r="P139" i="2"/>
  <c r="J139" i="2"/>
  <c r="BF139" i="2" s="1"/>
  <c r="BK138" i="2"/>
  <c r="BI138" i="2"/>
  <c r="BH138" i="2"/>
  <c r="BG138" i="2"/>
  <c r="BE138" i="2"/>
  <c r="T138" i="2"/>
  <c r="R138" i="2"/>
  <c r="P138" i="2"/>
  <c r="J138" i="2"/>
  <c r="BF138" i="2" s="1"/>
  <c r="BK137" i="2"/>
  <c r="BI137" i="2"/>
  <c r="BH137" i="2"/>
  <c r="BG137" i="2"/>
  <c r="BE137" i="2"/>
  <c r="T137" i="2"/>
  <c r="R137" i="2"/>
  <c r="P137" i="2"/>
  <c r="J137" i="2"/>
  <c r="BF137" i="2" s="1"/>
  <c r="BK136" i="2"/>
  <c r="BI136" i="2"/>
  <c r="BH136" i="2"/>
  <c r="BG136" i="2"/>
  <c r="BE136" i="2"/>
  <c r="T136" i="2"/>
  <c r="R136" i="2"/>
  <c r="P136" i="2"/>
  <c r="J136" i="2"/>
  <c r="BF136" i="2" s="1"/>
  <c r="BK135" i="2"/>
  <c r="BI135" i="2"/>
  <c r="BH135" i="2"/>
  <c r="BG135" i="2"/>
  <c r="BE135" i="2"/>
  <c r="T135" i="2"/>
  <c r="R135" i="2"/>
  <c r="P135" i="2"/>
  <c r="J135" i="2"/>
  <c r="BF135" i="2" s="1"/>
  <c r="BK134" i="2"/>
  <c r="BI134" i="2"/>
  <c r="BH134" i="2"/>
  <c r="BG134" i="2"/>
  <c r="BE134" i="2"/>
  <c r="T134" i="2"/>
  <c r="R134" i="2"/>
  <c r="P134" i="2"/>
  <c r="J134" i="2"/>
  <c r="BF134" i="2" s="1"/>
  <c r="BK133" i="2"/>
  <c r="BI133" i="2"/>
  <c r="BH133" i="2"/>
  <c r="BG133" i="2"/>
  <c r="BE133" i="2"/>
  <c r="T133" i="2"/>
  <c r="R133" i="2"/>
  <c r="P133" i="2"/>
  <c r="J133" i="2"/>
  <c r="BF133" i="2" s="1"/>
  <c r="BK132" i="2"/>
  <c r="BI132" i="2"/>
  <c r="BH132" i="2"/>
  <c r="BG132" i="2"/>
  <c r="BE132" i="2"/>
  <c r="T132" i="2"/>
  <c r="R132" i="2"/>
  <c r="P132" i="2"/>
  <c r="J132" i="2"/>
  <c r="BF132" i="2" s="1"/>
  <c r="BK131" i="2"/>
  <c r="BI131" i="2"/>
  <c r="BH131" i="2"/>
  <c r="BG131" i="2"/>
  <c r="BE131" i="2"/>
  <c r="T131" i="2"/>
  <c r="R131" i="2"/>
  <c r="P131" i="2"/>
  <c r="J131" i="2"/>
  <c r="BF131" i="2" s="1"/>
  <c r="BK130" i="2"/>
  <c r="BI130" i="2"/>
  <c r="BH130" i="2"/>
  <c r="BG130" i="2"/>
  <c r="BE130" i="2"/>
  <c r="T130" i="2"/>
  <c r="R130" i="2"/>
  <c r="P130" i="2"/>
  <c r="J130" i="2"/>
  <c r="BF130" i="2" s="1"/>
  <c r="BK129" i="2"/>
  <c r="BI129" i="2"/>
  <c r="BH129" i="2"/>
  <c r="BG129" i="2"/>
  <c r="BE129" i="2"/>
  <c r="T129" i="2"/>
  <c r="R129" i="2"/>
  <c r="R128" i="2" s="1"/>
  <c r="P129" i="2"/>
  <c r="J129" i="2"/>
  <c r="BK127" i="2"/>
  <c r="BI127" i="2"/>
  <c r="BH127" i="2"/>
  <c r="BG127" i="2"/>
  <c r="BE127" i="2"/>
  <c r="T127" i="2"/>
  <c r="R127" i="2"/>
  <c r="P127" i="2"/>
  <c r="J127" i="2"/>
  <c r="BF127" i="2" s="1"/>
  <c r="BK126" i="2"/>
  <c r="BI126" i="2"/>
  <c r="BH126" i="2"/>
  <c r="BG126" i="2"/>
  <c r="BE126" i="2"/>
  <c r="T126" i="2"/>
  <c r="R126" i="2"/>
  <c r="P126" i="2"/>
  <c r="J126" i="2"/>
  <c r="BF126" i="2" s="1"/>
  <c r="BK125" i="2"/>
  <c r="BI125" i="2"/>
  <c r="BH125" i="2"/>
  <c r="BG125" i="2"/>
  <c r="BE125" i="2"/>
  <c r="T125" i="2"/>
  <c r="R125" i="2"/>
  <c r="P125" i="2"/>
  <c r="J125" i="2"/>
  <c r="BF125" i="2" s="1"/>
  <c r="BK124" i="2"/>
  <c r="BI124" i="2"/>
  <c r="BH124" i="2"/>
  <c r="BG124" i="2"/>
  <c r="BE124" i="2"/>
  <c r="T124" i="2"/>
  <c r="R124" i="2"/>
  <c r="P124" i="2"/>
  <c r="J124" i="2"/>
  <c r="BF124" i="2" s="1"/>
  <c r="BK123" i="2"/>
  <c r="BI123" i="2"/>
  <c r="BH123" i="2"/>
  <c r="BG123" i="2"/>
  <c r="BE123" i="2"/>
  <c r="T123" i="2"/>
  <c r="R123" i="2"/>
  <c r="P123" i="2"/>
  <c r="J123" i="2"/>
  <c r="J117" i="2"/>
  <c r="J116" i="2"/>
  <c r="F114" i="2"/>
  <c r="E112" i="2"/>
  <c r="J92" i="2"/>
  <c r="J91" i="2"/>
  <c r="F89" i="2"/>
  <c r="E87" i="2"/>
  <c r="J37" i="2"/>
  <c r="J18" i="2"/>
  <c r="E18" i="2"/>
  <c r="F117" i="2" s="1"/>
  <c r="J17" i="2"/>
  <c r="J15" i="2"/>
  <c r="E15" i="2"/>
  <c r="F116" i="2" s="1"/>
  <c r="J14" i="2"/>
  <c r="J12" i="2"/>
  <c r="J114" i="2" s="1"/>
  <c r="E7" i="2"/>
  <c r="E110" i="2" s="1"/>
  <c r="F36" i="2" l="1"/>
  <c r="BF146" i="2"/>
  <c r="J145" i="2"/>
  <c r="F33" i="2"/>
  <c r="J33" i="2"/>
  <c r="F35" i="2"/>
  <c r="BF129" i="2"/>
  <c r="J128" i="2"/>
  <c r="J100" i="2"/>
  <c r="BF123" i="2"/>
  <c r="J122" i="2"/>
  <c r="R122" i="2"/>
  <c r="P122" i="2"/>
  <c r="T122" i="2"/>
  <c r="F37" i="2"/>
  <c r="BK128" i="2"/>
  <c r="J99" i="2" s="1"/>
  <c r="P128" i="2"/>
  <c r="BK122" i="2"/>
  <c r="BK121" i="2" s="1"/>
  <c r="R121" i="2"/>
  <c r="T128" i="2"/>
  <c r="T121" i="2" s="1"/>
  <c r="T120" i="2" s="1"/>
  <c r="R120" i="2"/>
  <c r="F92" i="2"/>
  <c r="J89" i="2"/>
  <c r="E85" i="2"/>
  <c r="F91" i="2"/>
  <c r="J121" i="2" l="1"/>
  <c r="J120" i="2" s="1"/>
  <c r="J98" i="2"/>
  <c r="P121" i="2"/>
  <c r="P120" i="2" s="1"/>
  <c r="BK120" i="2"/>
  <c r="J97" i="2" l="1"/>
  <c r="J30" i="2"/>
  <c r="J96" i="2"/>
  <c r="AG95" i="3" l="1"/>
  <c r="F34" i="2"/>
  <c r="J34" i="2" s="1"/>
  <c r="J39" i="2" s="1"/>
  <c r="AG94" i="3" l="1"/>
  <c r="AK26" i="3" s="1"/>
  <c r="AN95" i="3"/>
  <c r="AN94" i="3" s="1"/>
  <c r="W30" i="3" l="1"/>
  <c r="AK30" i="3" s="1"/>
  <c r="AK35" i="3" s="1"/>
</calcChain>
</file>

<file path=xl/sharedStrings.xml><?xml version="1.0" encoding="utf-8"?>
<sst xmlns="http://schemas.openxmlformats.org/spreadsheetml/2006/main" count="537" uniqueCount="192">
  <si>
    <t>ks</t>
  </si>
  <si>
    <t>kpl</t>
  </si>
  <si>
    <t>hod</t>
  </si>
  <si>
    <t>%</t>
  </si>
  <si>
    <t>{516b05db-74f1-4a63-b537-0556f4f231c2}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</si>
  <si>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</si>
  <si>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</si>
  <si>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</si>
  <si>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</si>
  <si>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</si>
  <si>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</si>
  <si>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3 - Vetranie</t>
  </si>
  <si>
    <t>JKSO:</t>
  </si>
  <si>
    <t/>
  </si>
  <si>
    <t>KS:</t>
  </si>
  <si>
    <t>Miesto:</t>
  </si>
  <si>
    <t>Vlkanová</t>
  </si>
  <si>
    <t>Dátum:</t>
  </si>
  <si>
    <t>Objednávateľ:</t>
  </si>
  <si>
    <t>IČO:</t>
  </si>
  <si>
    <t>IČ DPH:</t>
  </si>
  <si>
    <t>Zhotoviteľ:</t>
  </si>
  <si>
    <t>Projektant:</t>
  </si>
  <si>
    <t>Ing. Peter Kolumber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</si>
  <si>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</si>
  <si>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</si>
  <si>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</si>
  <si>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</si>
  <si>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</si>
  <si>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</si>
  <si>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</si>
  <si>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</si>
  <si>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</si>
  <si>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</si>
  <si>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</si>
  <si>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</si>
  <si>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</si>
  <si>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</si>
  <si>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</si>
  <si>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</si>
  <si>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</si>
  <si>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</si>
  <si>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</si>
  <si>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</si>
  <si>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</si>
  <si>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</si>
  <si>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</si>
  <si>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</si>
  <si>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</si>
  <si>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</si>
  <si>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</si>
  <si>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</si>
  <si>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733 - Vetranie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</si>
  <si>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</si>
  <si>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</si>
  <si>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</si>
  <si>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</si>
  <si>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</si>
  <si>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</si>
  <si>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</si>
  <si>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</si>
  <si>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</si>
  <si>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</si>
  <si>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</si>
  <si>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</si>
  <si>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</si>
  <si>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</si>
  <si>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</si>
  <si>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</si>
  <si>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</si>
  <si>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</si>
  <si>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</si>
  <si>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</si>
  <si>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</si>
  <si>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713</t>
  </si>
  <si>
    <t>Izolácie tepelné</t>
  </si>
  <si>
    <t>1</t>
  </si>
  <si>
    <t>K</t>
  </si>
  <si>
    <t>713483010.S</t>
  </si>
  <si>
    <t>Montáž technickej izolácie samolepiacej rohože hr. 20 mm na potrubia s rovnou plochou</t>
  </si>
  <si>
    <t>m2</t>
  </si>
  <si>
    <t>16</t>
  </si>
  <si>
    <t>-242902151</t>
  </si>
  <si>
    <t>3</t>
  </si>
  <si>
    <t>M</t>
  </si>
  <si>
    <t>631470000900</t>
  </si>
  <si>
    <t>Tepelná izolácia na báze syntetického kaučuku ARMECELL, typ Armaflex AF-19 mm, hrúbka izolácie 19 mm</t>
  </si>
  <si>
    <t>32</t>
  </si>
  <si>
    <t>-650534900</t>
  </si>
  <si>
    <t>4</t>
  </si>
  <si>
    <t>631470000900.1</t>
  </si>
  <si>
    <t xml:space="preserve">Doplnkový spotrebný materiál tepelných izolácií na báze syntetického kaučuku t.j. lepidlo, sponky, kaučuková páska </t>
  </si>
  <si>
    <t>-785090679</t>
  </si>
  <si>
    <t>5</t>
  </si>
  <si>
    <t>998713202.S</t>
  </si>
  <si>
    <t>Presun hmôt pre izolácie tepelné v objektoch výšky nad 6 m do 12 m</t>
  </si>
  <si>
    <t>1554185203</t>
  </si>
  <si>
    <t>998713292.S</t>
  </si>
  <si>
    <t>Izolácie tepelné, prípl.za presun nad vymedz. najväčšiu dopravnú vzdial. do 100 m</t>
  </si>
  <si>
    <t>1309168781</t>
  </si>
  <si>
    <t>733</t>
  </si>
  <si>
    <t>Vetranie</t>
  </si>
  <si>
    <t>733121114.S</t>
  </si>
  <si>
    <t>Montáž systému vetrania t.j. prvkov VIESSMANN, potrubných rozvodov, vrátane tvarových kusov, snímačov, ventilov, atp.</t>
  </si>
  <si>
    <t>1761797247</t>
  </si>
  <si>
    <t>733152700</t>
  </si>
  <si>
    <t xml:space="preserve">Vetrací systém VIESSMANN Vitovent 300-W, typ H32S C400 </t>
  </si>
  <si>
    <t>-566931700</t>
  </si>
  <si>
    <t>733152701</t>
  </si>
  <si>
    <t>Diaľkové ovládanie VIESSMANN, typ LB1, pre Vitovent 300-W</t>
  </si>
  <si>
    <t>-1258791382</t>
  </si>
  <si>
    <t>733152702</t>
  </si>
  <si>
    <t>Prechod preprívod a odvod vzduchu VIESSMANN, DN 180</t>
  </si>
  <si>
    <t>-10028823</t>
  </si>
  <si>
    <t>733152703</t>
  </si>
  <si>
    <t>Snímač vlhkosti a CO2 VIESSMANN, pre Vitovent 300-W</t>
  </si>
  <si>
    <t>-1763099616</t>
  </si>
  <si>
    <t>733152704</t>
  </si>
  <si>
    <t>Tlmič hluku VIESSMANN, z flexi rúry, ohybný, dĺžka 1,10 m, DN 180</t>
  </si>
  <si>
    <t>-326782334</t>
  </si>
  <si>
    <t>733152705</t>
  </si>
  <si>
    <t>887970416</t>
  </si>
  <si>
    <t>733152706</t>
  </si>
  <si>
    <t>-1571392614</t>
  </si>
  <si>
    <t>733152707</t>
  </si>
  <si>
    <t>961799576</t>
  </si>
  <si>
    <t>733152708</t>
  </si>
  <si>
    <t>-850182228</t>
  </si>
  <si>
    <t>733152709</t>
  </si>
  <si>
    <t>-849278181</t>
  </si>
  <si>
    <t>733152710</t>
  </si>
  <si>
    <t>328081584</t>
  </si>
  <si>
    <t>733152711</t>
  </si>
  <si>
    <t>707996979</t>
  </si>
  <si>
    <t>20</t>
  </si>
  <si>
    <t>733152712</t>
  </si>
  <si>
    <t>-1010559800</t>
  </si>
  <si>
    <t>733152713</t>
  </si>
  <si>
    <t>Flexibilné potrubie, 165 mm, tepelne izolované</t>
  </si>
  <si>
    <t>m</t>
  </si>
  <si>
    <t>-1248095591</t>
  </si>
  <si>
    <t>733152714</t>
  </si>
  <si>
    <t>Protipožiarny tanierový ventil, prriemer 150 mm, s uzatváracou klapkou SCV</t>
  </si>
  <si>
    <t>941595131</t>
  </si>
  <si>
    <t>HZS</t>
  </si>
  <si>
    <t>Hodinové zúčtovacie sadzby</t>
  </si>
  <si>
    <t>HZS000113.S</t>
  </si>
  <si>
    <t>Stavebno montážne práce náročné ucelené - odborné, tvorivé remeselné (Tr. 3) v rozsahu viac ako 8 hodín - uvedenie systému do prevádzly, funkčná skúška vetrania</t>
  </si>
  <si>
    <t>512</t>
  </si>
  <si>
    <t>864773814</t>
  </si>
  <si>
    <t>Spiro potrubie, DN 180, dĺžka 3,0 m</t>
  </si>
  <si>
    <t>Spiro potrubie, DN 160, dĺžka 3,0 m</t>
  </si>
  <si>
    <t>Spojka vnútorná z oceľového plechu, pozinkovaný, DN 180</t>
  </si>
  <si>
    <t>Odbočka jednostranná , DN 180/180/180</t>
  </si>
  <si>
    <t>Oblúk 90°, DN 180</t>
  </si>
  <si>
    <t>Oblúk 45°, DN 180</t>
  </si>
  <si>
    <t>Oblúk 90°, DN 160</t>
  </si>
  <si>
    <t>Prechod osový, DN 180/160</t>
  </si>
  <si>
    <t>Export Komplet</t>
  </si>
  <si>
    <t>2.0</t>
  </si>
  <si>
    <t>ZAMOK</t>
  </si>
  <si>
    <t>{718e4d06-a369-4898-8b81-c36a277f0c62}</t>
  </si>
  <si>
    <t>0,001</t>
  </si>
  <si>
    <t>REKAPITULÁCIA STAVBY</t>
  </si>
  <si>
    <t>Kód:</t>
  </si>
  <si>
    <t>Spojená škola - Stredná odborná škola automobilová</t>
  </si>
  <si>
    <t>6. 10. 2020</t>
  </si>
  <si>
    <t xml:space="preserve"> </t>
  </si>
  <si>
    <t>True</t>
  </si>
  <si>
    <t>0,01</t>
  </si>
  <si>
    <t>REKAPITULÁCIA OBJEKTOV STAVBY</t>
  </si>
  <si>
    <t>Informatívne údaje z listov zákaziek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</si>
  <si>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</si>
  <si>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</si>
  <si>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</si>
  <si>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</si>
  <si>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</si>
  <si>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</si>
  <si>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</si>
  <si>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</si>
  <si>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</si>
  <si>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</si>
  <si>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</si>
  <si>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</si>
  <si>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</si>
  <si>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</si>
  <si>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</si>
  <si>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###NOIMPORT###</t>
  </si>
  <si>
    <t>IMPORT</t>
  </si>
  <si>
    <t>{00000000-0000-0000-0000-000000000000}</t>
  </si>
  <si>
    <t>/</t>
  </si>
  <si>
    <t>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</si>
</sst>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dd\.mm\.yyyy"/>
    <numFmt numFmtId="166" formatCode="#,##0.00%"/>
    <numFmt numFmtId="167" formatCode="#,##0.000"/>
    <numFmt numFmtId="168" formatCode="#,##0.00000"/>
  </numFmts>
  <fonts count="32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BEBEBE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Protection="1"/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1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12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12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vertical="center"/>
    </xf>
    <xf numFmtId="4" fontId="14" fillId="0" borderId="12" xfId="0" applyNumberFormat="1" applyFont="1" applyBorder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0" borderId="15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167" fontId="7" fillId="0" borderId="0" xfId="0" applyNumberFormat="1" applyFont="1" applyAlignment="1" applyProtection="1"/>
    <xf numFmtId="0" fontId="0" fillId="0" borderId="16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168" fontId="16" fillId="0" borderId="4" xfId="0" applyNumberFormat="1" applyFont="1" applyBorder="1" applyAlignment="1" applyProtection="1"/>
    <xf numFmtId="168" fontId="16" fillId="0" borderId="17" xfId="0" applyNumberFormat="1" applyFont="1" applyBorder="1" applyAlignment="1" applyProtection="1"/>
    <xf numFmtId="167" fontId="17" fillId="0" borderId="0" xfId="0" applyNumberFormat="1" applyFont="1" applyAlignment="1">
      <alignment vertical="center"/>
    </xf>
    <xf numFmtId="0" fontId="18" fillId="0" borderId="0" xfId="0" applyFont="1" applyAlignment="1"/>
    <xf numFmtId="0" fontId="18" fillId="0" borderId="3" xfId="0" applyFont="1" applyBorder="1" applyAlignment="1" applyProtection="1"/>
    <xf numFmtId="0" fontId="18" fillId="0" borderId="0" xfId="0" applyFont="1" applyAlignment="1" applyProtection="1"/>
    <xf numFmtId="0" fontId="18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167" fontId="13" fillId="0" borderId="0" xfId="0" applyNumberFormat="1" applyFont="1" applyAlignment="1" applyProtection="1"/>
    <xf numFmtId="0" fontId="18" fillId="0" borderId="3" xfId="0" applyFont="1" applyBorder="1" applyAlignment="1"/>
    <xf numFmtId="0" fontId="18" fillId="0" borderId="18" xfId="0" applyFont="1" applyBorder="1" applyAlignment="1" applyProtection="1"/>
    <xf numFmtId="0" fontId="18" fillId="0" borderId="0" xfId="0" applyFont="1" applyBorder="1" applyAlignment="1" applyProtection="1"/>
    <xf numFmtId="168" fontId="18" fillId="0" borderId="0" xfId="0" applyNumberFormat="1" applyFont="1" applyBorder="1" applyAlignment="1" applyProtection="1"/>
    <xf numFmtId="168" fontId="18" fillId="0" borderId="19" xfId="0" applyNumberFormat="1" applyFont="1" applyBorder="1" applyAlignment="1" applyProtection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67" fontId="18" fillId="0" borderId="0" xfId="0" applyNumberFormat="1" applyFont="1" applyAlignment="1">
      <alignment vertical="center"/>
    </xf>
    <xf numFmtId="0" fontId="14" fillId="0" borderId="0" xfId="0" applyFont="1" applyAlignment="1" applyProtection="1">
      <alignment horizontal="left"/>
    </xf>
    <xf numFmtId="167" fontId="14" fillId="0" borderId="0" xfId="0" applyNumberFormat="1" applyFont="1" applyAlignment="1" applyProtection="1"/>
    <xf numFmtId="0" fontId="11" fillId="0" borderId="20" xfId="0" applyFont="1" applyBorder="1" applyAlignment="1" applyProtection="1">
      <alignment horizontal="center" vertical="center"/>
    </xf>
    <xf numFmtId="49" fontId="11" fillId="0" borderId="20" xfId="0" applyNumberFormat="1" applyFont="1" applyBorder="1" applyAlignment="1" applyProtection="1">
      <alignment horizontal="left" vertical="center" wrapText="1"/>
    </xf>
    <xf numFmtId="0" fontId="11" fillId="0" borderId="20" xfId="0" applyFont="1" applyBorder="1" applyAlignment="1" applyProtection="1">
      <alignment horizontal="left" vertical="center" wrapText="1"/>
    </xf>
    <xf numFmtId="0" fontId="11" fillId="0" borderId="20" xfId="0" applyFont="1" applyBorder="1" applyAlignment="1" applyProtection="1">
      <alignment horizontal="center" vertical="center" wrapText="1"/>
    </xf>
    <xf numFmtId="167" fontId="1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15" fillId="0" borderId="18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168" fontId="15" fillId="0" borderId="0" xfId="0" applyNumberFormat="1" applyFont="1" applyBorder="1" applyAlignment="1" applyProtection="1">
      <alignment vertical="center"/>
    </xf>
    <xf numFmtId="168" fontId="15" fillId="0" borderId="19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9" fillId="0" borderId="20" xfId="0" applyFont="1" applyBorder="1" applyAlignment="1" applyProtection="1">
      <alignment horizontal="center" vertical="center"/>
    </xf>
    <xf numFmtId="49" fontId="19" fillId="0" borderId="20" xfId="0" applyNumberFormat="1" applyFont="1" applyBorder="1" applyAlignment="1" applyProtection="1">
      <alignment horizontal="left" vertical="center" wrapText="1"/>
    </xf>
    <xf numFmtId="0" fontId="19" fillId="0" borderId="20" xfId="0" applyFont="1" applyBorder="1" applyAlignment="1" applyProtection="1">
      <alignment horizontal="left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167" fontId="19" fillId="0" borderId="20" xfId="0" applyNumberFormat="1" applyFont="1" applyBorder="1" applyAlignment="1" applyProtection="1">
      <alignment vertical="center"/>
    </xf>
    <xf numFmtId="0" fontId="20" fillId="0" borderId="20" xfId="0" applyFont="1" applyBorder="1" applyAlignment="1" applyProtection="1">
      <alignment vertical="center"/>
    </xf>
    <xf numFmtId="0" fontId="20" fillId="0" borderId="3" xfId="0" applyFont="1" applyBorder="1" applyAlignment="1">
      <alignment vertical="center"/>
    </xf>
    <xf numFmtId="0" fontId="19" fillId="0" borderId="18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0" fontId="15" fillId="0" borderId="21" xfId="0" applyFont="1" applyBorder="1" applyAlignment="1" applyProtection="1">
      <alignment horizontal="left" vertical="center"/>
    </xf>
    <xf numFmtId="0" fontId="15" fillId="0" borderId="12" xfId="0" applyFont="1" applyBorder="1" applyAlignment="1" applyProtection="1">
      <alignment horizontal="center" vertical="center"/>
    </xf>
    <xf numFmtId="168" fontId="15" fillId="0" borderId="12" xfId="0" applyNumberFormat="1" applyFont="1" applyBorder="1" applyAlignment="1" applyProtection="1">
      <alignment vertical="center"/>
    </xf>
    <xf numFmtId="168" fontId="15" fillId="0" borderId="22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2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0" fontId="0" fillId="0" borderId="8" xfId="0" applyBorder="1" applyProtection="1"/>
    <xf numFmtId="0" fontId="6" fillId="0" borderId="9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4" fontId="6" fillId="0" borderId="9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6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9" fillId="3" borderId="5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vertical="center"/>
    </xf>
    <xf numFmtId="4" fontId="9" fillId="3" borderId="6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center"/>
    </xf>
    <xf numFmtId="0" fontId="3" fillId="0" borderId="9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24" fillId="0" borderId="16" xfId="0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8" fillId="0" borderId="18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right" vertical="center"/>
    </xf>
    <xf numFmtId="0" fontId="11" fillId="2" borderId="7" xfId="0" applyFont="1" applyFill="1" applyBorder="1" applyAlignment="1" applyProtection="1">
      <alignment horizontal="left" vertical="center"/>
    </xf>
    <xf numFmtId="0" fontId="11" fillId="2" borderId="0" xfId="0" applyFont="1" applyFill="1" applyAlignment="1" applyProtection="1">
      <alignment horizontal="center" vertical="center"/>
    </xf>
    <xf numFmtId="0" fontId="0" fillId="0" borderId="17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8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0" borderId="3" xfId="0" applyFont="1" applyBorder="1" applyAlignment="1">
      <alignment vertical="center"/>
    </xf>
    <xf numFmtId="4" fontId="31" fillId="0" borderId="21" xfId="0" applyNumberFormat="1" applyFont="1" applyBorder="1" applyAlignment="1" applyProtection="1">
      <alignment vertical="center"/>
    </xf>
    <xf numFmtId="4" fontId="31" fillId="0" borderId="12" xfId="0" applyNumberFormat="1" applyFont="1" applyBorder="1" applyAlignment="1" applyProtection="1">
      <alignment vertical="center"/>
    </xf>
    <xf numFmtId="168" fontId="31" fillId="0" borderId="1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%20-%20Spojen&#225;%20&#353;kola%20-%20Stredn&#225;%20odborn&#225;%20&#353;kola%20automobilov&#225;%20-%20VETR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3 - Vetranie"/>
    </sheetNames>
    <sheetDataSet>
      <sheetData sheetId="0">
        <row r="6">
          <cell r="K6" t="str">
            <v>Spojená škola - Stredná odborná škola automobilová</v>
          </cell>
        </row>
        <row r="8">
          <cell r="AN8" t="str">
            <v>6. 10. 2020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>
        <row r="33">
          <cell r="F33">
            <v>0</v>
          </cell>
          <cell r="J33">
            <v>0</v>
          </cell>
        </row>
        <row r="34">
          <cell r="F34">
            <v>15186.47</v>
          </cell>
          <cell r="J34">
            <v>3037.29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0">
          <cell r="P120">
            <v>86.171670720000009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7"/>
  <sheetViews>
    <sheetView tabSelected="1" topLeftCell="A46" workbookViewId="0">
      <selection activeCell="S41" sqref="S41"/>
    </sheetView>
  </sheetViews>
  <sheetFormatPr defaultRowHeight="15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</cols>
  <sheetData>
    <row r="1" spans="1:74">
      <c r="A1" s="146" t="s">
        <v>158</v>
      </c>
      <c r="AZ1" s="146" t="s">
        <v>13</v>
      </c>
      <c r="BA1" s="146" t="s">
        <v>159</v>
      </c>
      <c r="BB1" s="146" t="s">
        <v>160</v>
      </c>
      <c r="BT1" s="146" t="s">
        <v>8</v>
      </c>
      <c r="BU1" s="146" t="s">
        <v>8</v>
      </c>
      <c r="BV1" s="146" t="s">
        <v>161</v>
      </c>
    </row>
    <row r="2" spans="1:74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162</v>
      </c>
      <c r="BT2" s="3" t="s">
        <v>134</v>
      </c>
    </row>
    <row r="3" spans="1:74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6"/>
      <c r="BS3" s="3" t="s">
        <v>162</v>
      </c>
      <c r="BT3" s="3" t="s">
        <v>134</v>
      </c>
    </row>
    <row r="4" spans="1:74" ht="18">
      <c r="B4" s="149"/>
      <c r="C4" s="1"/>
      <c r="D4" s="52" t="s">
        <v>163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6"/>
      <c r="AS4" s="150" t="s">
        <v>7</v>
      </c>
      <c r="BS4" s="3" t="s">
        <v>162</v>
      </c>
    </row>
    <row r="5" spans="1:74">
      <c r="B5" s="149"/>
      <c r="C5" s="1"/>
      <c r="D5" s="151" t="s">
        <v>164</v>
      </c>
      <c r="E5" s="1"/>
      <c r="F5" s="1"/>
      <c r="G5" s="1"/>
      <c r="H5" s="1"/>
      <c r="I5" s="1"/>
      <c r="J5" s="1"/>
      <c r="K5" s="152" t="s">
        <v>93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"/>
      <c r="AQ5" s="1"/>
      <c r="AR5" s="6"/>
      <c r="BS5" s="3" t="s">
        <v>162</v>
      </c>
    </row>
    <row r="6" spans="1:74">
      <c r="B6" s="149"/>
      <c r="C6" s="1"/>
      <c r="D6" s="154" t="s">
        <v>9</v>
      </c>
      <c r="E6" s="1"/>
      <c r="F6" s="1"/>
      <c r="G6" s="1"/>
      <c r="H6" s="1"/>
      <c r="I6" s="1"/>
      <c r="J6" s="1"/>
      <c r="K6" s="155" t="s">
        <v>165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"/>
      <c r="AQ6" s="1"/>
      <c r="AR6" s="6"/>
      <c r="BS6" s="3" t="s">
        <v>162</v>
      </c>
    </row>
    <row r="7" spans="1:74">
      <c r="B7" s="149"/>
      <c r="C7" s="1"/>
      <c r="D7" s="54" t="s">
        <v>12</v>
      </c>
      <c r="E7" s="1"/>
      <c r="F7" s="1"/>
      <c r="G7" s="1"/>
      <c r="H7" s="1"/>
      <c r="I7" s="1"/>
      <c r="J7" s="1"/>
      <c r="K7" s="59" t="s">
        <v>13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54" t="s">
        <v>14</v>
      </c>
      <c r="AL7" s="1"/>
      <c r="AM7" s="1"/>
      <c r="AN7" s="59" t="s">
        <v>13</v>
      </c>
      <c r="AO7" s="1"/>
      <c r="AP7" s="1"/>
      <c r="AQ7" s="1"/>
      <c r="AR7" s="6"/>
      <c r="BS7" s="3" t="s">
        <v>162</v>
      </c>
    </row>
    <row r="8" spans="1:74">
      <c r="B8" s="149"/>
      <c r="C8" s="1"/>
      <c r="D8" s="54" t="s">
        <v>15</v>
      </c>
      <c r="E8" s="1"/>
      <c r="F8" s="1"/>
      <c r="G8" s="1"/>
      <c r="H8" s="1"/>
      <c r="I8" s="1"/>
      <c r="J8" s="1"/>
      <c r="K8" s="59" t="s">
        <v>16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54" t="s">
        <v>17</v>
      </c>
      <c r="AL8" s="1"/>
      <c r="AM8" s="1"/>
      <c r="AN8" s="59" t="s">
        <v>166</v>
      </c>
      <c r="AO8" s="1"/>
      <c r="AP8" s="1"/>
      <c r="AQ8" s="1"/>
      <c r="AR8" s="6"/>
      <c r="BS8" s="3" t="s">
        <v>162</v>
      </c>
    </row>
    <row r="9" spans="1:74">
      <c r="B9" s="14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6"/>
      <c r="BS9" s="3" t="s">
        <v>162</v>
      </c>
    </row>
    <row r="10" spans="1:74">
      <c r="B10" s="149"/>
      <c r="C10" s="1"/>
      <c r="D10" s="54" t="s">
        <v>18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54" t="s">
        <v>19</v>
      </c>
      <c r="AL10" s="1"/>
      <c r="AM10" s="1"/>
      <c r="AN10" s="59" t="s">
        <v>13</v>
      </c>
      <c r="AO10" s="1"/>
      <c r="AP10" s="1"/>
      <c r="AQ10" s="1"/>
      <c r="AR10" s="6"/>
      <c r="BS10" s="3" t="s">
        <v>162</v>
      </c>
    </row>
    <row r="11" spans="1:74">
      <c r="B11" s="149"/>
      <c r="C11" s="1"/>
      <c r="D11" s="1"/>
      <c r="E11" s="59" t="s">
        <v>167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54" t="s">
        <v>20</v>
      </c>
      <c r="AL11" s="1"/>
      <c r="AM11" s="1"/>
      <c r="AN11" s="59" t="s">
        <v>13</v>
      </c>
      <c r="AO11" s="1"/>
      <c r="AP11" s="1"/>
      <c r="AQ11" s="1"/>
      <c r="AR11" s="6"/>
      <c r="BS11" s="3" t="s">
        <v>162</v>
      </c>
    </row>
    <row r="12" spans="1:74">
      <c r="B12" s="149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6"/>
      <c r="BS12" s="3" t="s">
        <v>162</v>
      </c>
    </row>
    <row r="13" spans="1:74">
      <c r="B13" s="149"/>
      <c r="C13" s="1"/>
      <c r="D13" s="54" t="s">
        <v>21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54" t="s">
        <v>19</v>
      </c>
      <c r="AL13" s="1"/>
      <c r="AM13" s="1"/>
      <c r="AN13" s="59" t="s">
        <v>13</v>
      </c>
      <c r="AO13" s="1"/>
      <c r="AP13" s="1"/>
      <c r="AQ13" s="1"/>
      <c r="AR13" s="6"/>
      <c r="BS13" s="3" t="s">
        <v>162</v>
      </c>
    </row>
    <row r="14" spans="1:74">
      <c r="B14" s="149"/>
      <c r="C14" s="1"/>
      <c r="D14" s="1"/>
      <c r="E14" s="59" t="s">
        <v>167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54" t="s">
        <v>20</v>
      </c>
      <c r="AL14" s="1"/>
      <c r="AM14" s="1"/>
      <c r="AN14" s="59" t="s">
        <v>13</v>
      </c>
      <c r="AO14" s="1"/>
      <c r="AP14" s="1"/>
      <c r="AQ14" s="1"/>
      <c r="AR14" s="6"/>
      <c r="BS14" s="3" t="s">
        <v>162</v>
      </c>
    </row>
    <row r="15" spans="1:74">
      <c r="B15" s="149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6"/>
      <c r="BS15" s="3" t="s">
        <v>8</v>
      </c>
    </row>
    <row r="16" spans="1:74">
      <c r="B16" s="149"/>
      <c r="C16" s="1"/>
      <c r="D16" s="54" t="s">
        <v>22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54" t="s">
        <v>19</v>
      </c>
      <c r="AL16" s="1"/>
      <c r="AM16" s="1"/>
      <c r="AN16" s="59" t="s">
        <v>13</v>
      </c>
      <c r="AO16" s="1"/>
      <c r="AP16" s="1"/>
      <c r="AQ16" s="1"/>
      <c r="AR16" s="6"/>
      <c r="BS16" s="3" t="s">
        <v>8</v>
      </c>
    </row>
    <row r="17" spans="1:71">
      <c r="B17" s="149"/>
      <c r="C17" s="1"/>
      <c r="D17" s="1"/>
      <c r="E17" s="59" t="s">
        <v>23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54" t="s">
        <v>20</v>
      </c>
      <c r="AL17" s="1"/>
      <c r="AM17" s="1"/>
      <c r="AN17" s="59" t="s">
        <v>13</v>
      </c>
      <c r="AO17" s="1"/>
      <c r="AP17" s="1"/>
      <c r="AQ17" s="1"/>
      <c r="AR17" s="6"/>
      <c r="BS17" s="3" t="s">
        <v>168</v>
      </c>
    </row>
    <row r="18" spans="1:71">
      <c r="B18" s="149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6"/>
      <c r="BS18" s="3" t="s">
        <v>169</v>
      </c>
    </row>
    <row r="19" spans="1:71">
      <c r="B19" s="149"/>
      <c r="C19" s="1"/>
      <c r="D19" s="54" t="s">
        <v>24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54" t="s">
        <v>19</v>
      </c>
      <c r="AL19" s="1"/>
      <c r="AM19" s="1"/>
      <c r="AN19" s="59" t="s">
        <v>13</v>
      </c>
      <c r="AO19" s="1"/>
      <c r="AP19" s="1"/>
      <c r="AQ19" s="1"/>
      <c r="AR19" s="6"/>
      <c r="BS19" s="3" t="s">
        <v>169</v>
      </c>
    </row>
    <row r="20" spans="1:71">
      <c r="B20" s="149"/>
      <c r="C20" s="1"/>
      <c r="D20" s="1"/>
      <c r="E20" s="59" t="s">
        <v>23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54" t="s">
        <v>20</v>
      </c>
      <c r="AL20" s="1"/>
      <c r="AM20" s="1"/>
      <c r="AN20" s="59" t="s">
        <v>13</v>
      </c>
      <c r="AO20" s="1"/>
      <c r="AP20" s="1"/>
      <c r="AQ20" s="1"/>
      <c r="AR20" s="6"/>
      <c r="BS20" s="3" t="s">
        <v>168</v>
      </c>
    </row>
    <row r="21" spans="1:71">
      <c r="B21" s="149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6"/>
    </row>
    <row r="22" spans="1:71">
      <c r="B22" s="149"/>
      <c r="C22" s="1"/>
      <c r="D22" s="54" t="s">
        <v>25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6"/>
    </row>
    <row r="23" spans="1:71">
      <c r="B23" s="149"/>
      <c r="C23" s="1"/>
      <c r="D23" s="1"/>
      <c r="E23" s="156" t="s">
        <v>13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"/>
      <c r="AP23" s="1"/>
      <c r="AQ23" s="1"/>
      <c r="AR23" s="6"/>
    </row>
    <row r="24" spans="1:71">
      <c r="B24" s="149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6"/>
    </row>
    <row r="25" spans="1:71">
      <c r="B25" s="149"/>
      <c r="C25" s="1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"/>
      <c r="AQ25" s="1"/>
      <c r="AR25" s="6"/>
    </row>
    <row r="26" spans="1:71" s="15" customFormat="1">
      <c r="A26" s="12"/>
      <c r="B26" s="51"/>
      <c r="C26" s="53"/>
      <c r="D26" s="158" t="s">
        <v>26</v>
      </c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60">
        <f>ROUND(AG94,2)</f>
        <v>0</v>
      </c>
      <c r="AL26" s="161"/>
      <c r="AM26" s="161"/>
      <c r="AN26" s="161"/>
      <c r="AO26" s="161"/>
      <c r="AP26" s="53"/>
      <c r="AQ26" s="53"/>
      <c r="AR26" s="13"/>
      <c r="BE26" s="12"/>
    </row>
    <row r="27" spans="1:71" s="15" customFormat="1">
      <c r="A27" s="12"/>
      <c r="B27" s="51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13"/>
      <c r="BE27" s="12"/>
    </row>
    <row r="28" spans="1:71" s="15" customFormat="1">
      <c r="A28" s="12"/>
      <c r="B28" s="51"/>
      <c r="C28" s="53"/>
      <c r="D28" s="53"/>
      <c r="E28" s="53"/>
      <c r="F28" s="53"/>
      <c r="G28" s="53"/>
      <c r="H28" s="53"/>
      <c r="I28" s="53"/>
      <c r="J28" s="53"/>
      <c r="K28" s="53"/>
      <c r="L28" s="162" t="s">
        <v>28</v>
      </c>
      <c r="M28" s="162"/>
      <c r="N28" s="162"/>
      <c r="O28" s="162"/>
      <c r="P28" s="162"/>
      <c r="Q28" s="53"/>
      <c r="R28" s="53"/>
      <c r="S28" s="53"/>
      <c r="T28" s="53"/>
      <c r="U28" s="53"/>
      <c r="V28" s="53"/>
      <c r="W28" s="162" t="s">
        <v>27</v>
      </c>
      <c r="X28" s="162"/>
      <c r="Y28" s="162"/>
      <c r="Z28" s="162"/>
      <c r="AA28" s="162"/>
      <c r="AB28" s="162"/>
      <c r="AC28" s="162"/>
      <c r="AD28" s="162"/>
      <c r="AE28" s="162"/>
      <c r="AF28" s="53"/>
      <c r="AG28" s="53"/>
      <c r="AH28" s="53"/>
      <c r="AI28" s="53"/>
      <c r="AJ28" s="53"/>
      <c r="AK28" s="162" t="s">
        <v>29</v>
      </c>
      <c r="AL28" s="162"/>
      <c r="AM28" s="162"/>
      <c r="AN28" s="162"/>
      <c r="AO28" s="162"/>
      <c r="AP28" s="53"/>
      <c r="AQ28" s="53"/>
      <c r="AR28" s="13"/>
      <c r="BE28" s="12"/>
    </row>
    <row r="29" spans="1:71" s="163" customFormat="1" ht="12.75">
      <c r="B29" s="164"/>
      <c r="C29" s="165"/>
      <c r="D29" s="54" t="s">
        <v>30</v>
      </c>
      <c r="E29" s="165"/>
      <c r="F29" s="54" t="s">
        <v>31</v>
      </c>
      <c r="G29" s="165"/>
      <c r="H29" s="165"/>
      <c r="I29" s="165"/>
      <c r="J29" s="165"/>
      <c r="K29" s="165"/>
      <c r="L29" s="166">
        <v>0.2</v>
      </c>
      <c r="M29" s="167"/>
      <c r="N29" s="167"/>
      <c r="O29" s="167"/>
      <c r="P29" s="167"/>
      <c r="Q29" s="165"/>
      <c r="R29" s="165"/>
      <c r="S29" s="165"/>
      <c r="T29" s="165"/>
      <c r="U29" s="165"/>
      <c r="V29" s="165"/>
      <c r="W29" s="168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F29" s="165"/>
      <c r="AG29" s="165"/>
      <c r="AH29" s="165"/>
      <c r="AI29" s="165"/>
      <c r="AJ29" s="165"/>
      <c r="AK29" s="168">
        <f>ROUND(AV94, 2)</f>
        <v>0</v>
      </c>
      <c r="AL29" s="167"/>
      <c r="AM29" s="167"/>
      <c r="AN29" s="167"/>
      <c r="AO29" s="167"/>
      <c r="AP29" s="165"/>
      <c r="AQ29" s="165"/>
      <c r="AR29" s="169"/>
    </row>
    <row r="30" spans="1:71" s="163" customFormat="1" ht="12.75">
      <c r="B30" s="164"/>
      <c r="C30" s="165"/>
      <c r="D30" s="165"/>
      <c r="E30" s="165"/>
      <c r="F30" s="54" t="s">
        <v>32</v>
      </c>
      <c r="G30" s="165"/>
      <c r="H30" s="165"/>
      <c r="I30" s="165"/>
      <c r="J30" s="165"/>
      <c r="K30" s="165"/>
      <c r="L30" s="166">
        <v>0.2</v>
      </c>
      <c r="M30" s="167"/>
      <c r="N30" s="167"/>
      <c r="O30" s="167"/>
      <c r="P30" s="167"/>
      <c r="Q30" s="165"/>
      <c r="R30" s="165"/>
      <c r="S30" s="165"/>
      <c r="T30" s="165"/>
      <c r="U30" s="165"/>
      <c r="V30" s="165"/>
      <c r="W30" s="168">
        <f>AK26</f>
        <v>0</v>
      </c>
      <c r="X30" s="167"/>
      <c r="Y30" s="167"/>
      <c r="Z30" s="167"/>
      <c r="AA30" s="167"/>
      <c r="AB30" s="167"/>
      <c r="AC30" s="167"/>
      <c r="AD30" s="167"/>
      <c r="AE30" s="167"/>
      <c r="AF30" s="165"/>
      <c r="AG30" s="165"/>
      <c r="AH30" s="165"/>
      <c r="AI30" s="165"/>
      <c r="AJ30" s="165"/>
      <c r="AK30" s="168">
        <f>ROUND(W30*0.2, 2)</f>
        <v>0</v>
      </c>
      <c r="AL30" s="167"/>
      <c r="AM30" s="167"/>
      <c r="AN30" s="167"/>
      <c r="AO30" s="167"/>
      <c r="AP30" s="165"/>
      <c r="AQ30" s="165"/>
      <c r="AR30" s="169"/>
    </row>
    <row r="31" spans="1:71" s="163" customFormat="1" ht="12.75">
      <c r="B31" s="164"/>
      <c r="C31" s="165"/>
      <c r="D31" s="165"/>
      <c r="E31" s="165"/>
      <c r="F31" s="54" t="s">
        <v>33</v>
      </c>
      <c r="G31" s="165"/>
      <c r="H31" s="165"/>
      <c r="I31" s="165"/>
      <c r="J31" s="165"/>
      <c r="K31" s="165"/>
      <c r="L31" s="166">
        <v>0.2</v>
      </c>
      <c r="M31" s="167"/>
      <c r="N31" s="167"/>
      <c r="O31" s="167"/>
      <c r="P31" s="167"/>
      <c r="Q31" s="165"/>
      <c r="R31" s="165"/>
      <c r="S31" s="165"/>
      <c r="T31" s="165"/>
      <c r="U31" s="165"/>
      <c r="V31" s="165"/>
      <c r="W31" s="168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F31" s="165"/>
      <c r="AG31" s="165"/>
      <c r="AH31" s="165"/>
      <c r="AI31" s="165"/>
      <c r="AJ31" s="165"/>
      <c r="AK31" s="168">
        <v>0</v>
      </c>
      <c r="AL31" s="167"/>
      <c r="AM31" s="167"/>
      <c r="AN31" s="167"/>
      <c r="AO31" s="167"/>
      <c r="AP31" s="165"/>
      <c r="AQ31" s="165"/>
      <c r="AR31" s="169"/>
    </row>
    <row r="32" spans="1:71" s="163" customFormat="1" ht="12.75">
      <c r="B32" s="164"/>
      <c r="C32" s="165"/>
      <c r="D32" s="165"/>
      <c r="E32" s="165"/>
      <c r="F32" s="54" t="s">
        <v>34</v>
      </c>
      <c r="G32" s="165"/>
      <c r="H32" s="165"/>
      <c r="I32" s="165"/>
      <c r="J32" s="165"/>
      <c r="K32" s="165"/>
      <c r="L32" s="166">
        <v>0.2</v>
      </c>
      <c r="M32" s="167"/>
      <c r="N32" s="167"/>
      <c r="O32" s="167"/>
      <c r="P32" s="167"/>
      <c r="Q32" s="165"/>
      <c r="R32" s="165"/>
      <c r="S32" s="165"/>
      <c r="T32" s="165"/>
      <c r="U32" s="165"/>
      <c r="V32" s="165"/>
      <c r="W32" s="168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F32" s="165"/>
      <c r="AG32" s="165"/>
      <c r="AH32" s="165"/>
      <c r="AI32" s="165"/>
      <c r="AJ32" s="165"/>
      <c r="AK32" s="168">
        <v>0</v>
      </c>
      <c r="AL32" s="167"/>
      <c r="AM32" s="167"/>
      <c r="AN32" s="167"/>
      <c r="AO32" s="167"/>
      <c r="AP32" s="165"/>
      <c r="AQ32" s="165"/>
      <c r="AR32" s="169"/>
    </row>
    <row r="33" spans="1:57" s="163" customFormat="1" ht="12.75">
      <c r="B33" s="164"/>
      <c r="C33" s="165"/>
      <c r="D33" s="165"/>
      <c r="E33" s="165"/>
      <c r="F33" s="54" t="s">
        <v>35</v>
      </c>
      <c r="G33" s="165"/>
      <c r="H33" s="165"/>
      <c r="I33" s="165"/>
      <c r="J33" s="165"/>
      <c r="K33" s="165"/>
      <c r="L33" s="166">
        <v>0</v>
      </c>
      <c r="M33" s="167"/>
      <c r="N33" s="167"/>
      <c r="O33" s="167"/>
      <c r="P33" s="167"/>
      <c r="Q33" s="165"/>
      <c r="R33" s="165"/>
      <c r="S33" s="165"/>
      <c r="T33" s="165"/>
      <c r="U33" s="165"/>
      <c r="V33" s="165"/>
      <c r="W33" s="168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F33" s="165"/>
      <c r="AG33" s="165"/>
      <c r="AH33" s="165"/>
      <c r="AI33" s="165"/>
      <c r="AJ33" s="165"/>
      <c r="AK33" s="168">
        <v>0</v>
      </c>
      <c r="AL33" s="167"/>
      <c r="AM33" s="167"/>
      <c r="AN33" s="167"/>
      <c r="AO33" s="167"/>
      <c r="AP33" s="165"/>
      <c r="AQ33" s="165"/>
      <c r="AR33" s="169"/>
    </row>
    <row r="34" spans="1:57" s="15" customFormat="1">
      <c r="A34" s="12"/>
      <c r="B34" s="51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13"/>
      <c r="BE34" s="12"/>
    </row>
    <row r="35" spans="1:57" s="15" customFormat="1" ht="15.75">
      <c r="A35" s="12"/>
      <c r="B35" s="51"/>
      <c r="C35" s="170"/>
      <c r="D35" s="171" t="s">
        <v>36</v>
      </c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3" t="s">
        <v>37</v>
      </c>
      <c r="U35" s="172"/>
      <c r="V35" s="172"/>
      <c r="W35" s="172"/>
      <c r="X35" s="174" t="s">
        <v>38</v>
      </c>
      <c r="Y35" s="175"/>
      <c r="Z35" s="175"/>
      <c r="AA35" s="175"/>
      <c r="AB35" s="175"/>
      <c r="AC35" s="172"/>
      <c r="AD35" s="172"/>
      <c r="AE35" s="172"/>
      <c r="AF35" s="172"/>
      <c r="AG35" s="172"/>
      <c r="AH35" s="172"/>
      <c r="AI35" s="172"/>
      <c r="AJ35" s="172"/>
      <c r="AK35" s="176">
        <f>SUM(AK26:AK33)</f>
        <v>0</v>
      </c>
      <c r="AL35" s="175"/>
      <c r="AM35" s="175"/>
      <c r="AN35" s="175"/>
      <c r="AO35" s="177"/>
      <c r="AP35" s="170"/>
      <c r="AQ35" s="170"/>
      <c r="AR35" s="13"/>
      <c r="BE35" s="12"/>
    </row>
    <row r="36" spans="1:57" s="15" customFormat="1">
      <c r="A36" s="12"/>
      <c r="B36" s="51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13"/>
      <c r="BE36" s="12"/>
    </row>
    <row r="37" spans="1:57" s="15" customFormat="1">
      <c r="A37" s="12"/>
      <c r="B37" s="51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13"/>
      <c r="BE37" s="12"/>
    </row>
    <row r="38" spans="1:57">
      <c r="B38" s="149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6"/>
    </row>
    <row r="39" spans="1:57">
      <c r="B39" s="149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6"/>
    </row>
    <row r="40" spans="1:57">
      <c r="B40" s="149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6"/>
    </row>
    <row r="41" spans="1:57">
      <c r="B41" s="14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6"/>
    </row>
    <row r="42" spans="1:57">
      <c r="B42" s="14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6"/>
    </row>
    <row r="43" spans="1:57">
      <c r="B43" s="149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6"/>
    </row>
    <row r="44" spans="1:57">
      <c r="B44" s="149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6"/>
    </row>
    <row r="45" spans="1:57">
      <c r="B45" s="149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6"/>
    </row>
    <row r="46" spans="1:57">
      <c r="B46" s="149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6"/>
    </row>
    <row r="47" spans="1:57">
      <c r="B47" s="149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6"/>
    </row>
    <row r="48" spans="1:57">
      <c r="B48" s="149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6"/>
    </row>
    <row r="49" spans="1:57" s="15" customFormat="1">
      <c r="B49" s="178"/>
      <c r="C49" s="179"/>
      <c r="D49" s="180" t="s">
        <v>39</v>
      </c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0" t="s">
        <v>40</v>
      </c>
      <c r="AI49" s="181"/>
      <c r="AJ49" s="181"/>
      <c r="AK49" s="181"/>
      <c r="AL49" s="181"/>
      <c r="AM49" s="181"/>
      <c r="AN49" s="181"/>
      <c r="AO49" s="181"/>
      <c r="AP49" s="179"/>
      <c r="AQ49" s="179"/>
      <c r="AR49" s="14"/>
    </row>
    <row r="50" spans="1:57">
      <c r="B50" s="149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6"/>
    </row>
    <row r="51" spans="1:57">
      <c r="B51" s="149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6"/>
    </row>
    <row r="52" spans="1:57">
      <c r="B52" s="149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6"/>
    </row>
    <row r="53" spans="1:57">
      <c r="B53" s="149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6"/>
    </row>
    <row r="54" spans="1:57">
      <c r="B54" s="149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6"/>
    </row>
    <row r="55" spans="1:57">
      <c r="B55" s="149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6"/>
    </row>
    <row r="56" spans="1:57">
      <c r="B56" s="149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6"/>
    </row>
    <row r="57" spans="1:57">
      <c r="B57" s="149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6"/>
    </row>
    <row r="58" spans="1:57">
      <c r="B58" s="149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6"/>
    </row>
    <row r="59" spans="1:57">
      <c r="B59" s="149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6"/>
    </row>
    <row r="60" spans="1:57" s="15" customFormat="1">
      <c r="A60" s="12"/>
      <c r="B60" s="51"/>
      <c r="C60" s="53"/>
      <c r="D60" s="182" t="s">
        <v>41</v>
      </c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82" t="s">
        <v>42</v>
      </c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82" t="s">
        <v>41</v>
      </c>
      <c r="AI60" s="159"/>
      <c r="AJ60" s="159"/>
      <c r="AK60" s="159"/>
      <c r="AL60" s="159"/>
      <c r="AM60" s="182" t="s">
        <v>42</v>
      </c>
      <c r="AN60" s="159"/>
      <c r="AO60" s="159"/>
      <c r="AP60" s="53"/>
      <c r="AQ60" s="53"/>
      <c r="AR60" s="13"/>
      <c r="BE60" s="12"/>
    </row>
    <row r="61" spans="1:57">
      <c r="B61" s="149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6"/>
    </row>
    <row r="62" spans="1:57">
      <c r="B62" s="149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6"/>
    </row>
    <row r="63" spans="1:57">
      <c r="B63" s="149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6"/>
    </row>
    <row r="64" spans="1:57" s="15" customFormat="1">
      <c r="A64" s="12"/>
      <c r="B64" s="51"/>
      <c r="C64" s="53"/>
      <c r="D64" s="180" t="s">
        <v>43</v>
      </c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0" t="s">
        <v>44</v>
      </c>
      <c r="AI64" s="183"/>
      <c r="AJ64" s="183"/>
      <c r="AK64" s="183"/>
      <c r="AL64" s="183"/>
      <c r="AM64" s="183"/>
      <c r="AN64" s="183"/>
      <c r="AO64" s="183"/>
      <c r="AP64" s="53"/>
      <c r="AQ64" s="53"/>
      <c r="AR64" s="13"/>
      <c r="BE64" s="12"/>
    </row>
    <row r="65" spans="1:57">
      <c r="B65" s="149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6"/>
    </row>
    <row r="66" spans="1:57">
      <c r="B66" s="149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6"/>
    </row>
    <row r="67" spans="1:57">
      <c r="B67" s="149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6"/>
    </row>
    <row r="68" spans="1:57">
      <c r="B68" s="149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6"/>
    </row>
    <row r="69" spans="1:57">
      <c r="B69" s="149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6"/>
    </row>
    <row r="70" spans="1:57">
      <c r="B70" s="149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6"/>
    </row>
    <row r="71" spans="1:57">
      <c r="B71" s="149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6"/>
    </row>
    <row r="72" spans="1:57">
      <c r="B72" s="149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6"/>
    </row>
    <row r="73" spans="1:57">
      <c r="B73" s="149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6"/>
    </row>
    <row r="74" spans="1:57">
      <c r="B74" s="149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6"/>
    </row>
    <row r="75" spans="1:57" s="15" customFormat="1">
      <c r="A75" s="12"/>
      <c r="B75" s="51"/>
      <c r="C75" s="53"/>
      <c r="D75" s="182" t="s">
        <v>41</v>
      </c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82" t="s">
        <v>42</v>
      </c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82" t="s">
        <v>41</v>
      </c>
      <c r="AI75" s="159"/>
      <c r="AJ75" s="159"/>
      <c r="AK75" s="159"/>
      <c r="AL75" s="159"/>
      <c r="AM75" s="182" t="s">
        <v>42</v>
      </c>
      <c r="AN75" s="159"/>
      <c r="AO75" s="159"/>
      <c r="AP75" s="53"/>
      <c r="AQ75" s="53"/>
      <c r="AR75" s="13"/>
      <c r="BE75" s="12"/>
    </row>
    <row r="76" spans="1:57" s="15" customFormat="1">
      <c r="A76" s="12"/>
      <c r="B76" s="51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13"/>
      <c r="BE76" s="12"/>
    </row>
    <row r="77" spans="1:57" s="15" customFormat="1">
      <c r="A77" s="12"/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13"/>
      <c r="BE77" s="12"/>
    </row>
    <row r="81" spans="1:91" s="15" customFormat="1" ht="6.95" customHeight="1">
      <c r="A81" s="12"/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13"/>
      <c r="BE81" s="12"/>
    </row>
    <row r="82" spans="1:91" s="15" customFormat="1" ht="24.95" customHeight="1">
      <c r="A82" s="12"/>
      <c r="B82" s="51"/>
      <c r="C82" s="52" t="s">
        <v>170</v>
      </c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13"/>
      <c r="BE82" s="12"/>
    </row>
    <row r="83" spans="1:91" s="15" customFormat="1" ht="6.95" customHeight="1">
      <c r="A83" s="12"/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13"/>
      <c r="BE83" s="12"/>
    </row>
    <row r="84" spans="1:91" s="184" customFormat="1" ht="12" customHeight="1">
      <c r="B84" s="185"/>
      <c r="C84" s="54" t="s">
        <v>164</v>
      </c>
      <c r="D84" s="186"/>
      <c r="E84" s="186"/>
      <c r="F84" s="186"/>
      <c r="G84" s="186"/>
      <c r="H84" s="186"/>
      <c r="I84" s="186"/>
      <c r="J84" s="186"/>
      <c r="K84" s="186"/>
      <c r="L84" s="186" t="str">
        <f>K5</f>
        <v>5</v>
      </c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186"/>
      <c r="AR84" s="187"/>
    </row>
    <row r="85" spans="1:91" s="188" customFormat="1" ht="36.950000000000003" customHeight="1">
      <c r="B85" s="189"/>
      <c r="C85" s="190" t="s">
        <v>9</v>
      </c>
      <c r="D85" s="191"/>
      <c r="E85" s="191"/>
      <c r="F85" s="191"/>
      <c r="G85" s="191"/>
      <c r="H85" s="191"/>
      <c r="I85" s="191"/>
      <c r="J85" s="191"/>
      <c r="K85" s="191"/>
      <c r="L85" s="57" t="str">
        <f>K6</f>
        <v>Spojená škola - Stredná odborná škola automobilová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P85" s="191"/>
      <c r="AQ85" s="191"/>
      <c r="AR85" s="193"/>
    </row>
    <row r="86" spans="1:91" s="15" customFormat="1" ht="6.95" customHeight="1">
      <c r="A86" s="12"/>
      <c r="B86" s="51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13"/>
      <c r="BE86" s="12"/>
    </row>
    <row r="87" spans="1:91" s="15" customFormat="1" ht="12" customHeight="1">
      <c r="A87" s="12"/>
      <c r="B87" s="51"/>
      <c r="C87" s="54" t="s">
        <v>15</v>
      </c>
      <c r="D87" s="53"/>
      <c r="E87" s="53"/>
      <c r="F87" s="53"/>
      <c r="G87" s="53"/>
      <c r="H87" s="53"/>
      <c r="I87" s="53"/>
      <c r="J87" s="53"/>
      <c r="K87" s="53"/>
      <c r="L87" s="194" t="str">
        <f>IF(K8="","",K8)</f>
        <v>Vlkanová</v>
      </c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4" t="s">
        <v>17</v>
      </c>
      <c r="AJ87" s="53"/>
      <c r="AK87" s="53"/>
      <c r="AL87" s="53"/>
      <c r="AM87" s="195" t="str">
        <f>IF(AN8= "","",AN8)</f>
        <v>6. 10. 2020</v>
      </c>
      <c r="AN87" s="195"/>
      <c r="AO87" s="53"/>
      <c r="AP87" s="53"/>
      <c r="AQ87" s="53"/>
      <c r="AR87" s="13"/>
      <c r="BE87" s="12"/>
    </row>
    <row r="88" spans="1:91" s="15" customFormat="1" ht="6.95" customHeight="1">
      <c r="A88" s="12"/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13"/>
      <c r="BE88" s="12"/>
    </row>
    <row r="89" spans="1:91" s="15" customFormat="1" ht="15.2" customHeight="1">
      <c r="A89" s="12"/>
      <c r="B89" s="51"/>
      <c r="C89" s="54" t="s">
        <v>18</v>
      </c>
      <c r="D89" s="53"/>
      <c r="E89" s="53"/>
      <c r="F89" s="53"/>
      <c r="G89" s="53"/>
      <c r="H89" s="53"/>
      <c r="I89" s="53"/>
      <c r="J89" s="53"/>
      <c r="K89" s="53"/>
      <c r="L89" s="186" t="str">
        <f>IF(E11= "","",E11)</f>
        <v xml:space="preserve"> </v>
      </c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4" t="s">
        <v>22</v>
      </c>
      <c r="AJ89" s="53"/>
      <c r="AK89" s="53"/>
      <c r="AL89" s="53"/>
      <c r="AM89" s="196" t="str">
        <f>IF(E17="","",E17)</f>
        <v>Ing. Peter Kolumber</v>
      </c>
      <c r="AN89" s="197"/>
      <c r="AO89" s="197"/>
      <c r="AP89" s="197"/>
      <c r="AQ89" s="53"/>
      <c r="AR89" s="13"/>
      <c r="AS89" s="198" t="s">
        <v>171</v>
      </c>
      <c r="AT89" s="199"/>
      <c r="AU89" s="200"/>
      <c r="AV89" s="200"/>
      <c r="AW89" s="200"/>
      <c r="AX89" s="200"/>
      <c r="AY89" s="200"/>
      <c r="AZ89" s="200"/>
      <c r="BA89" s="200"/>
      <c r="BB89" s="200"/>
      <c r="BC89" s="200"/>
      <c r="BD89" s="201"/>
      <c r="BE89" s="12"/>
    </row>
    <row r="90" spans="1:91" s="15" customFormat="1" ht="15.2" customHeight="1">
      <c r="A90" s="12"/>
      <c r="B90" s="51"/>
      <c r="C90" s="54" t="s">
        <v>21</v>
      </c>
      <c r="D90" s="53"/>
      <c r="E90" s="53"/>
      <c r="F90" s="53"/>
      <c r="G90" s="53"/>
      <c r="H90" s="53"/>
      <c r="I90" s="53"/>
      <c r="J90" s="53"/>
      <c r="K90" s="53"/>
      <c r="L90" s="186" t="str">
        <f>IF(E14="","",E14)</f>
        <v xml:space="preserve"> </v>
      </c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4" t="s">
        <v>24</v>
      </c>
      <c r="AJ90" s="53"/>
      <c r="AK90" s="53"/>
      <c r="AL90" s="53"/>
      <c r="AM90" s="196" t="str">
        <f>IF(E20="","",E20)</f>
        <v>Ing. Peter Kolumber</v>
      </c>
      <c r="AN90" s="197"/>
      <c r="AO90" s="197"/>
      <c r="AP90" s="197"/>
      <c r="AQ90" s="53"/>
      <c r="AR90" s="13"/>
      <c r="AS90" s="202"/>
      <c r="AT90" s="203"/>
      <c r="AU90" s="204"/>
      <c r="AV90" s="204"/>
      <c r="AW90" s="204"/>
      <c r="AX90" s="204"/>
      <c r="AY90" s="204"/>
      <c r="AZ90" s="204"/>
      <c r="BA90" s="204"/>
      <c r="BB90" s="204"/>
      <c r="BC90" s="204"/>
      <c r="BD90" s="205"/>
      <c r="BE90" s="12"/>
    </row>
    <row r="91" spans="1:91" s="15" customFormat="1" ht="10.9" customHeight="1">
      <c r="A91" s="12"/>
      <c r="B91" s="51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13"/>
      <c r="AS91" s="206"/>
      <c r="AT91" s="207"/>
      <c r="AU91" s="208"/>
      <c r="AV91" s="208"/>
      <c r="AW91" s="208"/>
      <c r="AX91" s="208"/>
      <c r="AY91" s="208"/>
      <c r="AZ91" s="208"/>
      <c r="BA91" s="208"/>
      <c r="BB91" s="208"/>
      <c r="BC91" s="208"/>
      <c r="BD91" s="209"/>
      <c r="BE91" s="12"/>
    </row>
    <row r="92" spans="1:91" s="15" customFormat="1" ht="29.25" customHeight="1">
      <c r="A92" s="12"/>
      <c r="B92" s="51"/>
      <c r="C92" s="210" t="s">
        <v>57</v>
      </c>
      <c r="D92" s="211"/>
      <c r="E92" s="211"/>
      <c r="F92" s="211"/>
      <c r="G92" s="211"/>
      <c r="H92" s="212"/>
      <c r="I92" s="213" t="s">
        <v>58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4" t="s">
        <v>172</v>
      </c>
      <c r="AH92" s="211"/>
      <c r="AI92" s="211"/>
      <c r="AJ92" s="211"/>
      <c r="AK92" s="211"/>
      <c r="AL92" s="211"/>
      <c r="AM92" s="211"/>
      <c r="AN92" s="213" t="s">
        <v>173</v>
      </c>
      <c r="AO92" s="211"/>
      <c r="AP92" s="215"/>
      <c r="AQ92" s="216" t="s">
        <v>56</v>
      </c>
      <c r="AR92" s="13"/>
      <c r="AS92" s="92" t="s">
        <v>174</v>
      </c>
      <c r="AT92" s="93" t="s">
        <v>175</v>
      </c>
      <c r="AU92" s="93" t="s">
        <v>176</v>
      </c>
      <c r="AV92" s="93" t="s">
        <v>177</v>
      </c>
      <c r="AW92" s="93" t="s">
        <v>178</v>
      </c>
      <c r="AX92" s="93" t="s">
        <v>179</v>
      </c>
      <c r="AY92" s="93" t="s">
        <v>180</v>
      </c>
      <c r="AZ92" s="93" t="s">
        <v>181</v>
      </c>
      <c r="BA92" s="93" t="s">
        <v>182</v>
      </c>
      <c r="BB92" s="93" t="s">
        <v>183</v>
      </c>
      <c r="BC92" s="93" t="s">
        <v>184</v>
      </c>
      <c r="BD92" s="94" t="s">
        <v>185</v>
      </c>
      <c r="BE92" s="12"/>
    </row>
    <row r="93" spans="1:91" s="15" customFormat="1" ht="10.9" customHeight="1">
      <c r="A93" s="12"/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13"/>
      <c r="AS93" s="98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217"/>
      <c r="BE93" s="12"/>
    </row>
    <row r="94" spans="1:91" s="218" customFormat="1" ht="32.450000000000003" customHeight="1">
      <c r="B94" s="219"/>
      <c r="C94" s="96" t="s">
        <v>186</v>
      </c>
      <c r="D94" s="220"/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21">
        <f>AG95</f>
        <v>0</v>
      </c>
      <c r="AH94" s="221"/>
      <c r="AI94" s="221"/>
      <c r="AJ94" s="221"/>
      <c r="AK94" s="221"/>
      <c r="AL94" s="221"/>
      <c r="AM94" s="221"/>
      <c r="AN94" s="222">
        <f>AN95</f>
        <v>0</v>
      </c>
      <c r="AO94" s="222"/>
      <c r="AP94" s="222"/>
      <c r="AQ94" s="223" t="s">
        <v>13</v>
      </c>
      <c r="AR94" s="224"/>
      <c r="AS94" s="225">
        <f>ROUND(AS95,2)</f>
        <v>0</v>
      </c>
      <c r="AT94" s="226">
        <f>ROUND(SUM(AV94:AW94),2)</f>
        <v>3037.29</v>
      </c>
      <c r="AU94" s="227">
        <f>ROUND(AU95,5)</f>
        <v>86.171670000000006</v>
      </c>
      <c r="AV94" s="226">
        <f>ROUND(AZ94*L29,2)</f>
        <v>0</v>
      </c>
      <c r="AW94" s="226">
        <f>ROUND(BA94*L30,2)</f>
        <v>3037.29</v>
      </c>
      <c r="AX94" s="226">
        <f>ROUND(BB94*L29,2)</f>
        <v>0</v>
      </c>
      <c r="AY94" s="226">
        <f>ROUND(BC94*L30,2)</f>
        <v>0</v>
      </c>
      <c r="AZ94" s="226">
        <f>ROUND(AZ95,2)</f>
        <v>0</v>
      </c>
      <c r="BA94" s="226">
        <f>ROUND(BA95,2)</f>
        <v>15186.47</v>
      </c>
      <c r="BB94" s="226">
        <f>ROUND(BB95,2)</f>
        <v>0</v>
      </c>
      <c r="BC94" s="226">
        <f>ROUND(BC95,2)</f>
        <v>0</v>
      </c>
      <c r="BD94" s="228">
        <f>ROUND(BD95,2)</f>
        <v>0</v>
      </c>
      <c r="BS94" s="229" t="s">
        <v>69</v>
      </c>
      <c r="BT94" s="229" t="s">
        <v>5</v>
      </c>
      <c r="BU94" s="230" t="s">
        <v>187</v>
      </c>
      <c r="BV94" s="229" t="s">
        <v>188</v>
      </c>
      <c r="BW94" s="229" t="s">
        <v>161</v>
      </c>
      <c r="BX94" s="229" t="s">
        <v>189</v>
      </c>
      <c r="CL94" s="229" t="s">
        <v>13</v>
      </c>
    </row>
    <row r="95" spans="1:91" s="244" customFormat="1" ht="16.5" customHeight="1">
      <c r="A95" s="231" t="s">
        <v>190</v>
      </c>
      <c r="B95" s="232"/>
      <c r="C95" s="233"/>
      <c r="D95" s="234" t="s">
        <v>83</v>
      </c>
      <c r="E95" s="234"/>
      <c r="F95" s="234"/>
      <c r="G95" s="234"/>
      <c r="H95" s="234"/>
      <c r="I95" s="235"/>
      <c r="J95" s="234" t="s">
        <v>101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6">
        <f>'3 - Vetranie'!J30</f>
        <v>0</v>
      </c>
      <c r="AH95" s="237"/>
      <c r="AI95" s="237"/>
      <c r="AJ95" s="237"/>
      <c r="AK95" s="237"/>
      <c r="AL95" s="237"/>
      <c r="AM95" s="237"/>
      <c r="AN95" s="236">
        <f>AG95*1.2</f>
        <v>0</v>
      </c>
      <c r="AO95" s="237"/>
      <c r="AP95" s="237"/>
      <c r="AQ95" s="238" t="s">
        <v>191</v>
      </c>
      <c r="AR95" s="239"/>
      <c r="AS95" s="240">
        <v>0</v>
      </c>
      <c r="AT95" s="241">
        <f>ROUND(SUM(AV95:AW95),2)</f>
        <v>3037.29</v>
      </c>
      <c r="AU95" s="242">
        <f>'[1]3 - Vetranie'!P120</f>
        <v>86.171670720000009</v>
      </c>
      <c r="AV95" s="241">
        <f>'[1]3 - Vetranie'!J33</f>
        <v>0</v>
      </c>
      <c r="AW95" s="241">
        <f>'[1]3 - Vetranie'!J34</f>
        <v>3037.29</v>
      </c>
      <c r="AX95" s="241">
        <f>'[1]3 - Vetranie'!J35</f>
        <v>0</v>
      </c>
      <c r="AY95" s="241">
        <f>'[1]3 - Vetranie'!J36</f>
        <v>0</v>
      </c>
      <c r="AZ95" s="241">
        <f>'[1]3 - Vetranie'!F33</f>
        <v>0</v>
      </c>
      <c r="BA95" s="241">
        <f>'[1]3 - Vetranie'!F34</f>
        <v>15186.47</v>
      </c>
      <c r="BB95" s="241">
        <f>'[1]3 - Vetranie'!F35</f>
        <v>0</v>
      </c>
      <c r="BC95" s="241">
        <f>'[1]3 - Vetranie'!F36</f>
        <v>0</v>
      </c>
      <c r="BD95" s="243">
        <f>'[1]3 - Vetranie'!F37</f>
        <v>0</v>
      </c>
      <c r="BT95" s="245" t="s">
        <v>76</v>
      </c>
      <c r="BV95" s="245" t="s">
        <v>188</v>
      </c>
      <c r="BW95" s="245" t="s">
        <v>4</v>
      </c>
      <c r="BX95" s="245" t="s">
        <v>161</v>
      </c>
      <c r="CL95" s="245" t="s">
        <v>13</v>
      </c>
      <c r="CM95" s="245" t="s">
        <v>5</v>
      </c>
    </row>
    <row r="96" spans="1:91" s="15" customFormat="1" ht="30" customHeight="1">
      <c r="A96" s="12"/>
      <c r="B96" s="51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13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</row>
    <row r="97" spans="1:57" s="15" customFormat="1">
      <c r="A97" s="12"/>
      <c r="B97" s="81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  <c r="AL97" s="82"/>
      <c r="AM97" s="82"/>
      <c r="AN97" s="82"/>
      <c r="AO97" s="82"/>
      <c r="AP97" s="82"/>
      <c r="AQ97" s="82"/>
      <c r="AR97" s="13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</row>
  </sheetData>
  <mergeCells count="40"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3 - Vetranie'!C2" display="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7"/>
  <sheetViews>
    <sheetView topLeftCell="A16" workbookViewId="0">
      <selection activeCell="I124" sqref="I124"/>
    </sheetView>
  </sheetViews>
  <sheetFormatPr defaultRowHeight="15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9.85546875" customWidth="1"/>
    <col min="9" max="10" width="17.28515625" customWidth="1"/>
    <col min="11" max="11" width="17.28515625" hidden="1" customWidth="1"/>
    <col min="12" max="12" width="8" customWidth="1"/>
    <col min="13" max="13" width="9.28515625" hidden="1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1" spans="1:46">
      <c r="A1" s="1"/>
    </row>
    <row r="2" spans="1:46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4</v>
      </c>
    </row>
    <row r="3" spans="1:46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5</v>
      </c>
    </row>
    <row r="4" spans="1:46" ht="18">
      <c r="B4" s="6"/>
      <c r="D4" s="7" t="s">
        <v>6</v>
      </c>
      <c r="L4" s="6"/>
      <c r="M4" s="8" t="s">
        <v>7</v>
      </c>
      <c r="AT4" s="3" t="s">
        <v>8</v>
      </c>
    </row>
    <row r="5" spans="1:46">
      <c r="B5" s="6"/>
      <c r="L5" s="6"/>
    </row>
    <row r="6" spans="1:46">
      <c r="B6" s="6"/>
      <c r="D6" s="9" t="s">
        <v>9</v>
      </c>
      <c r="L6" s="6"/>
    </row>
    <row r="7" spans="1:46">
      <c r="B7" s="6"/>
      <c r="E7" s="10" t="str">
        <f>'[1]Rekapitulácia stavby'!K6</f>
        <v>Spojená škola - Stredná odborná škola automobilová</v>
      </c>
      <c r="F7" s="11"/>
      <c r="G7" s="11"/>
      <c r="H7" s="11"/>
      <c r="L7" s="6"/>
    </row>
    <row r="8" spans="1:46" s="15" customFormat="1">
      <c r="A8" s="12"/>
      <c r="B8" s="13"/>
      <c r="C8" s="12"/>
      <c r="D8" s="9" t="s">
        <v>10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>
      <c r="A9" s="12"/>
      <c r="B9" s="13"/>
      <c r="C9" s="12"/>
      <c r="D9" s="12"/>
      <c r="E9" s="16" t="s">
        <v>11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>
      <c r="A11" s="12"/>
      <c r="B11" s="13"/>
      <c r="C11" s="12"/>
      <c r="D11" s="9" t="s">
        <v>12</v>
      </c>
      <c r="E11" s="12"/>
      <c r="F11" s="18" t="s">
        <v>13</v>
      </c>
      <c r="G11" s="12"/>
      <c r="H11" s="12"/>
      <c r="I11" s="9" t="s">
        <v>14</v>
      </c>
      <c r="J11" s="18" t="s">
        <v>13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>
      <c r="A12" s="12"/>
      <c r="B12" s="13"/>
      <c r="C12" s="12"/>
      <c r="D12" s="9" t="s">
        <v>15</v>
      </c>
      <c r="E12" s="12"/>
      <c r="F12" s="18" t="s">
        <v>16</v>
      </c>
      <c r="G12" s="12"/>
      <c r="H12" s="12"/>
      <c r="I12" s="9" t="s">
        <v>17</v>
      </c>
      <c r="J12" s="19" t="str">
        <f>'[1]Rekapitulácia stavby'!AN8</f>
        <v>6. 10. 2020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>
      <c r="A14" s="12"/>
      <c r="B14" s="13"/>
      <c r="C14" s="12"/>
      <c r="D14" s="9" t="s">
        <v>18</v>
      </c>
      <c r="E14" s="12"/>
      <c r="F14" s="12"/>
      <c r="G14" s="12"/>
      <c r="H14" s="12"/>
      <c r="I14" s="9" t="s">
        <v>19</v>
      </c>
      <c r="J14" s="18" t="str">
        <f>IF('[1]Rekapitulácia stavby'!AN10="","",'[1]Rekapitulácia stavby'!AN10)</f>
        <v/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>
      <c r="A15" s="12"/>
      <c r="B15" s="13"/>
      <c r="C15" s="12"/>
      <c r="D15" s="12"/>
      <c r="E15" s="18" t="str">
        <f>IF('[1]Rekapitulácia stavby'!E11="","",'[1]Rekapitulácia stavby'!E11)</f>
        <v xml:space="preserve"> </v>
      </c>
      <c r="F15" s="12"/>
      <c r="G15" s="12"/>
      <c r="H15" s="12"/>
      <c r="I15" s="9" t="s">
        <v>20</v>
      </c>
      <c r="J15" s="18" t="str">
        <f>IF('[1]Rekapitulácia stavby'!AN11="","",'[1]Rekapitulácia stavby'!AN11)</f>
        <v/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>
      <c r="A17" s="12"/>
      <c r="B17" s="13"/>
      <c r="C17" s="12"/>
      <c r="D17" s="9" t="s">
        <v>21</v>
      </c>
      <c r="E17" s="12"/>
      <c r="F17" s="12"/>
      <c r="G17" s="12"/>
      <c r="H17" s="12"/>
      <c r="I17" s="9" t="s">
        <v>19</v>
      </c>
      <c r="J17" s="18" t="str">
        <f>'[1]Rekapitulácia stavby'!AN13</f>
        <v/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>
      <c r="A18" s="12"/>
      <c r="B18" s="13"/>
      <c r="C18" s="12"/>
      <c r="D18" s="12"/>
      <c r="E18" s="20" t="str">
        <f>'[1]Rekapitulácia stavby'!E14</f>
        <v xml:space="preserve"> </v>
      </c>
      <c r="F18" s="20"/>
      <c r="G18" s="20"/>
      <c r="H18" s="20"/>
      <c r="I18" s="9" t="s">
        <v>20</v>
      </c>
      <c r="J18" s="18" t="str">
        <f>'[1]Rekapitulácia stavby'!AN14</f>
        <v/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>
      <c r="A20" s="12"/>
      <c r="B20" s="13"/>
      <c r="C20" s="12"/>
      <c r="D20" s="9" t="s">
        <v>22</v>
      </c>
      <c r="E20" s="12"/>
      <c r="F20" s="12"/>
      <c r="G20" s="12"/>
      <c r="H20" s="12"/>
      <c r="I20" s="9" t="s">
        <v>19</v>
      </c>
      <c r="J20" s="18" t="s">
        <v>13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>
      <c r="A21" s="12"/>
      <c r="B21" s="13"/>
      <c r="C21" s="12"/>
      <c r="D21" s="12"/>
      <c r="E21" s="18" t="s">
        <v>23</v>
      </c>
      <c r="F21" s="12"/>
      <c r="G21" s="12"/>
      <c r="H21" s="12"/>
      <c r="I21" s="9" t="s">
        <v>20</v>
      </c>
      <c r="J21" s="18" t="s">
        <v>13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>
      <c r="A23" s="12"/>
      <c r="B23" s="13"/>
      <c r="C23" s="12"/>
      <c r="D23" s="9" t="s">
        <v>24</v>
      </c>
      <c r="E23" s="12"/>
      <c r="F23" s="12"/>
      <c r="G23" s="12"/>
      <c r="H23" s="12"/>
      <c r="I23" s="9" t="s">
        <v>19</v>
      </c>
      <c r="J23" s="18" t="s">
        <v>13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>
      <c r="A24" s="12"/>
      <c r="B24" s="13"/>
      <c r="C24" s="12"/>
      <c r="D24" s="12"/>
      <c r="E24" s="18" t="s">
        <v>23</v>
      </c>
      <c r="F24" s="12"/>
      <c r="G24" s="12"/>
      <c r="H24" s="12"/>
      <c r="I24" s="9" t="s">
        <v>20</v>
      </c>
      <c r="J24" s="18" t="s">
        <v>13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>
      <c r="A26" s="12"/>
      <c r="B26" s="13"/>
      <c r="C26" s="12"/>
      <c r="D26" s="9" t="s">
        <v>25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5" customFormat="1">
      <c r="A27" s="21"/>
      <c r="B27" s="22"/>
      <c r="C27" s="21"/>
      <c r="D27" s="21"/>
      <c r="E27" s="23" t="s">
        <v>13</v>
      </c>
      <c r="F27" s="23"/>
      <c r="G27" s="23"/>
      <c r="H27" s="23"/>
      <c r="I27" s="21"/>
      <c r="J27" s="21"/>
      <c r="K27" s="21"/>
      <c r="L27" s="24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15" customForma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>
      <c r="A29" s="12"/>
      <c r="B29" s="13"/>
      <c r="C29" s="12"/>
      <c r="D29" s="26"/>
      <c r="E29" s="26"/>
      <c r="F29" s="26"/>
      <c r="G29" s="26"/>
      <c r="H29" s="26"/>
      <c r="I29" s="26"/>
      <c r="J29" s="26"/>
      <c r="K29" s="26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15.75">
      <c r="A30" s="12"/>
      <c r="B30" s="13"/>
      <c r="C30" s="12"/>
      <c r="D30" s="27" t="s">
        <v>26</v>
      </c>
      <c r="E30" s="12"/>
      <c r="F30" s="12"/>
      <c r="G30" s="12"/>
      <c r="H30" s="12"/>
      <c r="I30" s="12"/>
      <c r="J30" s="28">
        <f>ROUND(J120,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>
      <c r="A31" s="12"/>
      <c r="B31" s="13"/>
      <c r="C31" s="12"/>
      <c r="D31" s="26"/>
      <c r="E31" s="26"/>
      <c r="F31" s="26"/>
      <c r="G31" s="26"/>
      <c r="H31" s="26"/>
      <c r="I31" s="26"/>
      <c r="J31" s="26"/>
      <c r="K31" s="26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>
      <c r="A32" s="12"/>
      <c r="B32" s="13"/>
      <c r="C32" s="12"/>
      <c r="D32" s="12"/>
      <c r="E32" s="12"/>
      <c r="F32" s="29" t="s">
        <v>27</v>
      </c>
      <c r="G32" s="12"/>
      <c r="H32" s="12"/>
      <c r="I32" s="29" t="s">
        <v>28</v>
      </c>
      <c r="J32" s="29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>
      <c r="A33" s="12"/>
      <c r="B33" s="13"/>
      <c r="C33" s="12"/>
      <c r="D33" s="30" t="s">
        <v>30</v>
      </c>
      <c r="E33" s="9" t="s">
        <v>31</v>
      </c>
      <c r="F33" s="31">
        <f>ROUND((SUM(BE120:BE146)),  2)</f>
        <v>0</v>
      </c>
      <c r="G33" s="12"/>
      <c r="H33" s="12"/>
      <c r="I33" s="32">
        <v>0.2</v>
      </c>
      <c r="J33" s="31">
        <f>ROUND(((SUM(BE120:BE146))*I33), 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>
      <c r="A34" s="12"/>
      <c r="B34" s="13"/>
      <c r="C34" s="12"/>
      <c r="D34" s="12"/>
      <c r="E34" s="9" t="s">
        <v>32</v>
      </c>
      <c r="F34" s="31">
        <f>J30</f>
        <v>0</v>
      </c>
      <c r="G34" s="12"/>
      <c r="H34" s="12"/>
      <c r="I34" s="32">
        <v>0.2</v>
      </c>
      <c r="J34" s="31">
        <f>ROUND(F34,  2)*0.2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>
      <c r="A35" s="12"/>
      <c r="B35" s="13"/>
      <c r="C35" s="12"/>
      <c r="D35" s="12"/>
      <c r="E35" s="9" t="s">
        <v>33</v>
      </c>
      <c r="F35" s="31">
        <f>ROUND((SUM(BG120:BG146)),  2)</f>
        <v>0</v>
      </c>
      <c r="G35" s="12"/>
      <c r="H35" s="12"/>
      <c r="I35" s="32">
        <v>0.2</v>
      </c>
      <c r="J35" s="31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>
      <c r="A36" s="12"/>
      <c r="B36" s="13"/>
      <c r="C36" s="12"/>
      <c r="D36" s="12"/>
      <c r="E36" s="9" t="s">
        <v>34</v>
      </c>
      <c r="F36" s="31">
        <f>ROUND((SUM(BH120:BH146)),  2)</f>
        <v>0</v>
      </c>
      <c r="G36" s="12"/>
      <c r="H36" s="12"/>
      <c r="I36" s="32">
        <v>0.2</v>
      </c>
      <c r="J36" s="31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>
      <c r="A37" s="12"/>
      <c r="B37" s="13"/>
      <c r="C37" s="12"/>
      <c r="D37" s="12"/>
      <c r="E37" s="9" t="s">
        <v>35</v>
      </c>
      <c r="F37" s="31">
        <f>ROUND((SUM(BI120:BI146)),  2)</f>
        <v>0</v>
      </c>
      <c r="G37" s="12"/>
      <c r="H37" s="12"/>
      <c r="I37" s="32">
        <v>0</v>
      </c>
      <c r="J37" s="31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15.75">
      <c r="A39" s="12"/>
      <c r="B39" s="13"/>
      <c r="C39" s="33"/>
      <c r="D39" s="34" t="s">
        <v>36</v>
      </c>
      <c r="E39" s="35"/>
      <c r="F39" s="35"/>
      <c r="G39" s="36" t="s">
        <v>37</v>
      </c>
      <c r="H39" s="37" t="s">
        <v>38</v>
      </c>
      <c r="I39" s="35"/>
      <c r="J39" s="38">
        <f>SUM(J30:J37)</f>
        <v>0</v>
      </c>
      <c r="K39" s="39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>
      <c r="B41" s="6"/>
      <c r="L41" s="6"/>
    </row>
    <row r="42" spans="1:31">
      <c r="B42" s="6"/>
      <c r="L42" s="6"/>
    </row>
    <row r="43" spans="1:31">
      <c r="B43" s="6"/>
      <c r="L43" s="6"/>
    </row>
    <row r="44" spans="1:31">
      <c r="B44" s="6"/>
      <c r="L44" s="6"/>
    </row>
    <row r="45" spans="1:31">
      <c r="B45" s="6"/>
      <c r="L45" s="6"/>
    </row>
    <row r="46" spans="1:31">
      <c r="B46" s="6"/>
      <c r="L46" s="6"/>
    </row>
    <row r="47" spans="1:31">
      <c r="B47" s="6"/>
      <c r="L47" s="6"/>
    </row>
    <row r="48" spans="1:31">
      <c r="B48" s="6"/>
      <c r="L48" s="6"/>
    </row>
    <row r="49" spans="1:31">
      <c r="B49" s="6"/>
      <c r="L49" s="6"/>
    </row>
    <row r="50" spans="1:31" s="15" customFormat="1">
      <c r="B50" s="14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>
      <c r="A61" s="12"/>
      <c r="B61" s="13"/>
      <c r="C61" s="12"/>
      <c r="D61" s="42" t="s">
        <v>41</v>
      </c>
      <c r="E61" s="43"/>
      <c r="F61" s="44" t="s">
        <v>42</v>
      </c>
      <c r="G61" s="42" t="s">
        <v>41</v>
      </c>
      <c r="H61" s="43"/>
      <c r="I61" s="43"/>
      <c r="J61" s="45" t="s">
        <v>42</v>
      </c>
      <c r="K61" s="43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>
      <c r="A65" s="12"/>
      <c r="B65" s="13"/>
      <c r="C65" s="12"/>
      <c r="D65" s="40" t="s">
        <v>43</v>
      </c>
      <c r="E65" s="46"/>
      <c r="F65" s="46"/>
      <c r="G65" s="40" t="s">
        <v>44</v>
      </c>
      <c r="H65" s="46"/>
      <c r="I65" s="46"/>
      <c r="J65" s="46"/>
      <c r="K65" s="46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>
      <c r="A76" s="12"/>
      <c r="B76" s="13"/>
      <c r="C76" s="12"/>
      <c r="D76" s="42" t="s">
        <v>41</v>
      </c>
      <c r="E76" s="43"/>
      <c r="F76" s="44" t="s">
        <v>42</v>
      </c>
      <c r="G76" s="42" t="s">
        <v>41</v>
      </c>
      <c r="H76" s="43"/>
      <c r="I76" s="43"/>
      <c r="J76" s="45" t="s">
        <v>42</v>
      </c>
      <c r="K76" s="43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>
      <c r="A77" s="1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>
      <c r="A81" s="1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18">
      <c r="A82" s="12"/>
      <c r="B82" s="51"/>
      <c r="C82" s="52" t="s">
        <v>45</v>
      </c>
      <c r="D82" s="53"/>
      <c r="E82" s="53"/>
      <c r="F82" s="53"/>
      <c r="G82" s="53"/>
      <c r="H82" s="53"/>
      <c r="I82" s="53"/>
      <c r="J82" s="53"/>
      <c r="K82" s="53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>
      <c r="A83" s="12"/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>
      <c r="A84" s="12"/>
      <c r="B84" s="51"/>
      <c r="C84" s="54" t="s">
        <v>9</v>
      </c>
      <c r="D84" s="53"/>
      <c r="E84" s="53"/>
      <c r="F84" s="53"/>
      <c r="G84" s="53"/>
      <c r="H84" s="53"/>
      <c r="I84" s="53"/>
      <c r="J84" s="53"/>
      <c r="K84" s="53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>
      <c r="A85" s="12"/>
      <c r="B85" s="51"/>
      <c r="C85" s="53"/>
      <c r="D85" s="53"/>
      <c r="E85" s="55" t="str">
        <f>E7</f>
        <v>Spojená škola - Stredná odborná škola automobilová</v>
      </c>
      <c r="F85" s="56"/>
      <c r="G85" s="56"/>
      <c r="H85" s="56"/>
      <c r="I85" s="53"/>
      <c r="J85" s="53"/>
      <c r="K85" s="53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>
      <c r="A86" s="12"/>
      <c r="B86" s="51"/>
      <c r="C86" s="54" t="s">
        <v>10</v>
      </c>
      <c r="D86" s="53"/>
      <c r="E86" s="53"/>
      <c r="F86" s="53"/>
      <c r="G86" s="53"/>
      <c r="H86" s="53"/>
      <c r="I86" s="53"/>
      <c r="J86" s="53"/>
      <c r="K86" s="53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>
      <c r="A87" s="12"/>
      <c r="B87" s="51"/>
      <c r="C87" s="53"/>
      <c r="D87" s="53"/>
      <c r="E87" s="57" t="str">
        <f>E9</f>
        <v>3 - Vetranie</v>
      </c>
      <c r="F87" s="58"/>
      <c r="G87" s="58"/>
      <c r="H87" s="58"/>
      <c r="I87" s="53"/>
      <c r="J87" s="53"/>
      <c r="K87" s="53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>
      <c r="A88" s="12"/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>
      <c r="A89" s="12"/>
      <c r="B89" s="51"/>
      <c r="C89" s="54" t="s">
        <v>15</v>
      </c>
      <c r="D89" s="53"/>
      <c r="E89" s="53"/>
      <c r="F89" s="59" t="str">
        <f>F12</f>
        <v>Vlkanová</v>
      </c>
      <c r="G89" s="53"/>
      <c r="H89" s="53"/>
      <c r="I89" s="54" t="s">
        <v>17</v>
      </c>
      <c r="J89" s="60" t="str">
        <f>IF(J12="","",J12)</f>
        <v>6. 10. 2020</v>
      </c>
      <c r="K89" s="53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>
      <c r="A90" s="12"/>
      <c r="B90" s="51"/>
      <c r="C90" s="53"/>
      <c r="D90" s="53"/>
      <c r="E90" s="53"/>
      <c r="F90" s="53"/>
      <c r="G90" s="53"/>
      <c r="H90" s="53"/>
      <c r="I90" s="53"/>
      <c r="J90" s="53"/>
      <c r="K90" s="53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5">
      <c r="A91" s="12"/>
      <c r="B91" s="51"/>
      <c r="C91" s="54" t="s">
        <v>18</v>
      </c>
      <c r="D91" s="53"/>
      <c r="E91" s="53"/>
      <c r="F91" s="59" t="str">
        <f>E15</f>
        <v xml:space="preserve"> </v>
      </c>
      <c r="G91" s="53"/>
      <c r="H91" s="53"/>
      <c r="I91" s="54" t="s">
        <v>22</v>
      </c>
      <c r="J91" s="61" t="str">
        <f>E21</f>
        <v>Ing. Peter Kolumber</v>
      </c>
      <c r="K91" s="53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5">
      <c r="A92" s="12"/>
      <c r="B92" s="51"/>
      <c r="C92" s="54" t="s">
        <v>21</v>
      </c>
      <c r="D92" s="53"/>
      <c r="E92" s="53"/>
      <c r="F92" s="59" t="str">
        <f>IF(E18="","",E18)</f>
        <v xml:space="preserve"> </v>
      </c>
      <c r="G92" s="53"/>
      <c r="H92" s="53"/>
      <c r="I92" s="54" t="s">
        <v>24</v>
      </c>
      <c r="J92" s="61" t="str">
        <f>E24</f>
        <v>Ing. Peter Kolumber</v>
      </c>
      <c r="K92" s="53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>
      <c r="A93" s="12"/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>
      <c r="A94" s="12"/>
      <c r="B94" s="51"/>
      <c r="C94" s="62" t="s">
        <v>46</v>
      </c>
      <c r="D94" s="63"/>
      <c r="E94" s="63"/>
      <c r="F94" s="63"/>
      <c r="G94" s="63"/>
      <c r="H94" s="63"/>
      <c r="I94" s="63"/>
      <c r="J94" s="64" t="s">
        <v>47</v>
      </c>
      <c r="K94" s="63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>
      <c r="A95" s="12"/>
      <c r="B95" s="51"/>
      <c r="C95" s="53"/>
      <c r="D95" s="53"/>
      <c r="E95" s="53"/>
      <c r="F95" s="53"/>
      <c r="G95" s="53"/>
      <c r="H95" s="53"/>
      <c r="I95" s="53"/>
      <c r="J95" s="53"/>
      <c r="K95" s="53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15.75">
      <c r="A96" s="12"/>
      <c r="B96" s="51"/>
      <c r="C96" s="65" t="s">
        <v>48</v>
      </c>
      <c r="D96" s="53"/>
      <c r="E96" s="53"/>
      <c r="F96" s="53"/>
      <c r="G96" s="53"/>
      <c r="H96" s="53"/>
      <c r="I96" s="53"/>
      <c r="J96" s="66">
        <f>J120</f>
        <v>0</v>
      </c>
      <c r="K96" s="53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7" customFormat="1">
      <c r="B97" s="68"/>
      <c r="C97" s="69"/>
      <c r="D97" s="70" t="s">
        <v>50</v>
      </c>
      <c r="E97" s="71"/>
      <c r="F97" s="71"/>
      <c r="G97" s="71"/>
      <c r="H97" s="71"/>
      <c r="I97" s="71"/>
      <c r="J97" s="72">
        <f>J121</f>
        <v>0</v>
      </c>
      <c r="K97" s="69"/>
      <c r="L97" s="73"/>
    </row>
    <row r="98" spans="1:31" s="74" customFormat="1" ht="12.75">
      <c r="B98" s="75"/>
      <c r="C98" s="76"/>
      <c r="D98" s="77" t="s">
        <v>51</v>
      </c>
      <c r="E98" s="78"/>
      <c r="F98" s="78"/>
      <c r="G98" s="78"/>
      <c r="H98" s="78"/>
      <c r="I98" s="78"/>
      <c r="J98" s="79">
        <f>J122</f>
        <v>0</v>
      </c>
      <c r="K98" s="76"/>
      <c r="L98" s="80"/>
    </row>
    <row r="99" spans="1:31" s="74" customFormat="1" ht="12.75">
      <c r="B99" s="75"/>
      <c r="C99" s="76"/>
      <c r="D99" s="77" t="s">
        <v>52</v>
      </c>
      <c r="E99" s="78"/>
      <c r="F99" s="78"/>
      <c r="G99" s="78"/>
      <c r="H99" s="78"/>
      <c r="I99" s="78"/>
      <c r="J99" s="79">
        <f>J128</f>
        <v>0</v>
      </c>
      <c r="K99" s="76"/>
      <c r="L99" s="80"/>
    </row>
    <row r="100" spans="1:31" s="67" customFormat="1">
      <c r="B100" s="68"/>
      <c r="C100" s="69"/>
      <c r="D100" s="70" t="s">
        <v>53</v>
      </c>
      <c r="E100" s="71"/>
      <c r="F100" s="71"/>
      <c r="G100" s="71"/>
      <c r="H100" s="71"/>
      <c r="I100" s="71"/>
      <c r="J100" s="72">
        <f>J145</f>
        <v>0</v>
      </c>
      <c r="K100" s="69"/>
      <c r="L100" s="73"/>
    </row>
    <row r="101" spans="1:31" s="15" customFormat="1">
      <c r="A101" s="12"/>
      <c r="B101" s="51"/>
      <c r="C101" s="53"/>
      <c r="D101" s="53"/>
      <c r="E101" s="53"/>
      <c r="F101" s="53"/>
      <c r="G101" s="53"/>
      <c r="H101" s="53"/>
      <c r="I101" s="53"/>
      <c r="J101" s="53"/>
      <c r="K101" s="53"/>
      <c r="L101" s="14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1:31" s="15" customFormat="1">
      <c r="A102" s="12"/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14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6" spans="1:31" s="15" customFormat="1">
      <c r="A106" s="12"/>
      <c r="B106" s="83"/>
      <c r="C106" s="84"/>
      <c r="D106" s="84"/>
      <c r="E106" s="84"/>
      <c r="F106" s="84"/>
      <c r="G106" s="84"/>
      <c r="H106" s="84"/>
      <c r="I106" s="84"/>
      <c r="J106" s="84"/>
      <c r="K106" s="84"/>
      <c r="L106" s="14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s="15" customFormat="1" ht="18">
      <c r="A107" s="12"/>
      <c r="B107" s="51"/>
      <c r="C107" s="52" t="s">
        <v>54</v>
      </c>
      <c r="D107" s="53"/>
      <c r="E107" s="53"/>
      <c r="F107" s="53"/>
      <c r="G107" s="53"/>
      <c r="H107" s="53"/>
      <c r="I107" s="53"/>
      <c r="J107" s="53"/>
      <c r="K107" s="53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1:31" s="15" customFormat="1">
      <c r="A108" s="12"/>
      <c r="B108" s="51"/>
      <c r="C108" s="53"/>
      <c r="D108" s="53"/>
      <c r="E108" s="53"/>
      <c r="F108" s="53"/>
      <c r="G108" s="53"/>
      <c r="H108" s="53"/>
      <c r="I108" s="53"/>
      <c r="J108" s="53"/>
      <c r="K108" s="53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>
      <c r="A109" s="12"/>
      <c r="B109" s="51"/>
      <c r="C109" s="54" t="s">
        <v>9</v>
      </c>
      <c r="D109" s="53"/>
      <c r="E109" s="53"/>
      <c r="F109" s="53"/>
      <c r="G109" s="53"/>
      <c r="H109" s="53"/>
      <c r="I109" s="53"/>
      <c r="J109" s="53"/>
      <c r="K109" s="53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>
      <c r="A110" s="12"/>
      <c r="B110" s="51"/>
      <c r="C110" s="53"/>
      <c r="D110" s="53"/>
      <c r="E110" s="55" t="str">
        <f>E7</f>
        <v>Spojená škola - Stredná odborná škola automobilová</v>
      </c>
      <c r="F110" s="56"/>
      <c r="G110" s="56"/>
      <c r="H110" s="56"/>
      <c r="I110" s="53"/>
      <c r="J110" s="53"/>
      <c r="K110" s="53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>
      <c r="A111" s="12"/>
      <c r="B111" s="51"/>
      <c r="C111" s="54" t="s">
        <v>10</v>
      </c>
      <c r="D111" s="53"/>
      <c r="E111" s="53"/>
      <c r="F111" s="53"/>
      <c r="G111" s="53"/>
      <c r="H111" s="53"/>
      <c r="I111" s="53"/>
      <c r="J111" s="53"/>
      <c r="K111" s="53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>
      <c r="A112" s="12"/>
      <c r="B112" s="51"/>
      <c r="C112" s="53"/>
      <c r="D112" s="53"/>
      <c r="E112" s="57" t="str">
        <f>E9</f>
        <v>3 - Vetranie</v>
      </c>
      <c r="F112" s="58"/>
      <c r="G112" s="58"/>
      <c r="H112" s="58"/>
      <c r="I112" s="53"/>
      <c r="J112" s="53"/>
      <c r="K112" s="53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6.95" customHeight="1">
      <c r="A113" s="12"/>
      <c r="B113" s="51"/>
      <c r="C113" s="53"/>
      <c r="D113" s="53"/>
      <c r="E113" s="53"/>
      <c r="F113" s="53"/>
      <c r="G113" s="53"/>
      <c r="H113" s="53"/>
      <c r="I113" s="53"/>
      <c r="J113" s="53"/>
      <c r="K113" s="53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2" customHeight="1">
      <c r="A114" s="12"/>
      <c r="B114" s="51"/>
      <c r="C114" s="54" t="s">
        <v>15</v>
      </c>
      <c r="D114" s="53"/>
      <c r="E114" s="53"/>
      <c r="F114" s="59" t="str">
        <f>F12</f>
        <v>Vlkanová</v>
      </c>
      <c r="G114" s="53"/>
      <c r="H114" s="53"/>
      <c r="I114" s="54" t="s">
        <v>17</v>
      </c>
      <c r="J114" s="60" t="str">
        <f>IF(J12="","",J12)</f>
        <v>6. 10. 2020</v>
      </c>
      <c r="K114" s="53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6.95" customHeight="1">
      <c r="A115" s="12"/>
      <c r="B115" s="51"/>
      <c r="C115" s="53"/>
      <c r="D115" s="53"/>
      <c r="E115" s="53"/>
      <c r="F115" s="53"/>
      <c r="G115" s="53"/>
      <c r="H115" s="53"/>
      <c r="I115" s="53"/>
      <c r="J115" s="53"/>
      <c r="K115" s="53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25.7" customHeight="1">
      <c r="A116" s="12"/>
      <c r="B116" s="51"/>
      <c r="C116" s="54" t="s">
        <v>18</v>
      </c>
      <c r="D116" s="53"/>
      <c r="E116" s="53"/>
      <c r="F116" s="59" t="str">
        <f>E15</f>
        <v xml:space="preserve"> </v>
      </c>
      <c r="G116" s="53"/>
      <c r="H116" s="53"/>
      <c r="I116" s="54" t="s">
        <v>22</v>
      </c>
      <c r="J116" s="61" t="str">
        <f>E21</f>
        <v>Ing. Peter Kolumber</v>
      </c>
      <c r="K116" s="53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25.7" customHeight="1">
      <c r="A117" s="12"/>
      <c r="B117" s="51"/>
      <c r="C117" s="54" t="s">
        <v>21</v>
      </c>
      <c r="D117" s="53"/>
      <c r="E117" s="53"/>
      <c r="F117" s="59" t="str">
        <f>IF(E18="","",E18)</f>
        <v xml:space="preserve"> </v>
      </c>
      <c r="G117" s="53"/>
      <c r="H117" s="53"/>
      <c r="I117" s="54" t="s">
        <v>24</v>
      </c>
      <c r="J117" s="61" t="str">
        <f>E24</f>
        <v>Ing. Peter Kolumber</v>
      </c>
      <c r="K117" s="53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10.35" customHeight="1">
      <c r="A118" s="12"/>
      <c r="B118" s="51"/>
      <c r="C118" s="53"/>
      <c r="D118" s="53"/>
      <c r="E118" s="53"/>
      <c r="F118" s="53"/>
      <c r="G118" s="53"/>
      <c r="H118" s="53"/>
      <c r="I118" s="53"/>
      <c r="J118" s="53"/>
      <c r="K118" s="53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95" customFormat="1" ht="29.25" customHeight="1">
      <c r="A119" s="85"/>
      <c r="B119" s="86"/>
      <c r="C119" s="87" t="s">
        <v>55</v>
      </c>
      <c r="D119" s="88" t="s">
        <v>56</v>
      </c>
      <c r="E119" s="88" t="s">
        <v>57</v>
      </c>
      <c r="F119" s="88" t="s">
        <v>58</v>
      </c>
      <c r="G119" s="88" t="s">
        <v>59</v>
      </c>
      <c r="H119" s="88" t="s">
        <v>60</v>
      </c>
      <c r="I119" s="88" t="s">
        <v>61</v>
      </c>
      <c r="J119" s="89" t="s">
        <v>47</v>
      </c>
      <c r="K119" s="90" t="s">
        <v>62</v>
      </c>
      <c r="L119" s="91"/>
      <c r="M119" s="92" t="s">
        <v>13</v>
      </c>
      <c r="N119" s="93"/>
      <c r="O119" s="93" t="s">
        <v>63</v>
      </c>
      <c r="P119" s="93" t="s">
        <v>64</v>
      </c>
      <c r="Q119" s="93" t="s">
        <v>65</v>
      </c>
      <c r="R119" s="93" t="s">
        <v>66</v>
      </c>
      <c r="S119" s="93" t="s">
        <v>67</v>
      </c>
      <c r="T119" s="94" t="s">
        <v>68</v>
      </c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</row>
    <row r="120" spans="1:65" s="15" customFormat="1" ht="22.9" customHeight="1">
      <c r="A120" s="12"/>
      <c r="B120" s="51"/>
      <c r="C120" s="96" t="s">
        <v>48</v>
      </c>
      <c r="D120" s="53"/>
      <c r="E120" s="53"/>
      <c r="F120" s="53"/>
      <c r="G120" s="53"/>
      <c r="H120" s="53"/>
      <c r="I120" s="53"/>
      <c r="J120" s="97">
        <f>J121+J145</f>
        <v>0</v>
      </c>
      <c r="K120" s="53"/>
      <c r="L120" s="13"/>
      <c r="M120" s="98"/>
      <c r="N120" s="99"/>
      <c r="O120" s="100"/>
      <c r="P120" s="101">
        <f>P121+P145</f>
        <v>87.751604440000008</v>
      </c>
      <c r="Q120" s="100"/>
      <c r="R120" s="101">
        <f>R121+R145</f>
        <v>0.12140269999999999</v>
      </c>
      <c r="S120" s="100"/>
      <c r="T120" s="102">
        <f>T121+T145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3" t="s">
        <v>69</v>
      </c>
      <c r="AU120" s="3" t="s">
        <v>49</v>
      </c>
      <c r="BK120" s="103">
        <f>BK121+BK145</f>
        <v>0</v>
      </c>
    </row>
    <row r="121" spans="1:65" s="104" customFormat="1" ht="25.9" customHeight="1">
      <c r="B121" s="105"/>
      <c r="C121" s="106"/>
      <c r="D121" s="107" t="s">
        <v>69</v>
      </c>
      <c r="E121" s="108" t="s">
        <v>70</v>
      </c>
      <c r="F121" s="108" t="s">
        <v>71</v>
      </c>
      <c r="G121" s="106"/>
      <c r="H121" s="106"/>
      <c r="I121" s="106"/>
      <c r="J121" s="109">
        <f>J122+J128</f>
        <v>0</v>
      </c>
      <c r="K121" s="106"/>
      <c r="L121" s="110"/>
      <c r="M121" s="111"/>
      <c r="N121" s="112"/>
      <c r="O121" s="112"/>
      <c r="P121" s="113">
        <f>P122+P128</f>
        <v>11.431604439999999</v>
      </c>
      <c r="Q121" s="112"/>
      <c r="R121" s="113">
        <f>R122+R128</f>
        <v>0.12140269999999999</v>
      </c>
      <c r="S121" s="112"/>
      <c r="T121" s="114">
        <f>T122+T128</f>
        <v>0</v>
      </c>
      <c r="AR121" s="115" t="s">
        <v>72</v>
      </c>
      <c r="AT121" s="116" t="s">
        <v>69</v>
      </c>
      <c r="AU121" s="116" t="s">
        <v>5</v>
      </c>
      <c r="AY121" s="115" t="s">
        <v>73</v>
      </c>
      <c r="BK121" s="117">
        <f>BK122+BK128</f>
        <v>0</v>
      </c>
    </row>
    <row r="122" spans="1:65" s="104" customFormat="1" ht="22.9" customHeight="1">
      <c r="B122" s="105"/>
      <c r="C122" s="106"/>
      <c r="D122" s="107" t="s">
        <v>69</v>
      </c>
      <c r="E122" s="118" t="s">
        <v>74</v>
      </c>
      <c r="F122" s="118" t="s">
        <v>75</v>
      </c>
      <c r="G122" s="106"/>
      <c r="H122" s="106"/>
      <c r="I122" s="106"/>
      <c r="J122" s="119">
        <f>SUM(J123:J127)</f>
        <v>0</v>
      </c>
      <c r="K122" s="106"/>
      <c r="L122" s="110"/>
      <c r="M122" s="111"/>
      <c r="N122" s="112"/>
      <c r="O122" s="112"/>
      <c r="P122" s="113">
        <f>SUM(P123:P127)</f>
        <v>11.091604439999999</v>
      </c>
      <c r="Q122" s="112"/>
      <c r="R122" s="113">
        <f>SUM(R123:R127)</f>
        <v>0.11295269999999999</v>
      </c>
      <c r="S122" s="112"/>
      <c r="T122" s="114">
        <f>SUM(T123:T127)</f>
        <v>0</v>
      </c>
      <c r="AR122" s="115" t="s">
        <v>72</v>
      </c>
      <c r="AT122" s="116" t="s">
        <v>69</v>
      </c>
      <c r="AU122" s="116" t="s">
        <v>76</v>
      </c>
      <c r="AY122" s="115" t="s">
        <v>73</v>
      </c>
      <c r="BK122" s="117">
        <f>SUM(BK123:BK127)</f>
        <v>0</v>
      </c>
    </row>
    <row r="123" spans="1:65" s="15" customFormat="1" ht="24.2" customHeight="1">
      <c r="A123" s="12"/>
      <c r="B123" s="51"/>
      <c r="C123" s="120" t="s">
        <v>76</v>
      </c>
      <c r="D123" s="120" t="s">
        <v>77</v>
      </c>
      <c r="E123" s="121" t="s">
        <v>78</v>
      </c>
      <c r="F123" s="122" t="s">
        <v>79</v>
      </c>
      <c r="G123" s="123" t="s">
        <v>80</v>
      </c>
      <c r="H123" s="124">
        <v>52.786999999999999</v>
      </c>
      <c r="I123" s="124"/>
      <c r="J123" s="124">
        <f t="shared" ref="J123:J127" si="0">ROUND(I123*H123,3)</f>
        <v>0</v>
      </c>
      <c r="K123" s="125"/>
      <c r="L123" s="13"/>
      <c r="M123" s="126" t="s">
        <v>13</v>
      </c>
      <c r="N123" s="127"/>
      <c r="O123" s="128">
        <v>0.21012</v>
      </c>
      <c r="P123" s="128">
        <f t="shared" ref="P123:P127" si="1">O123*H123</f>
        <v>11.091604439999999</v>
      </c>
      <c r="Q123" s="128">
        <v>0</v>
      </c>
      <c r="R123" s="128">
        <f t="shared" ref="R123:R127" si="2">Q123*H123</f>
        <v>0</v>
      </c>
      <c r="S123" s="128">
        <v>0</v>
      </c>
      <c r="T123" s="129">
        <f t="shared" ref="T123:T127" si="3">S123*H123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30" t="s">
        <v>81</v>
      </c>
      <c r="AT123" s="130" t="s">
        <v>77</v>
      </c>
      <c r="AU123" s="130" t="s">
        <v>72</v>
      </c>
      <c r="AY123" s="3" t="s">
        <v>73</v>
      </c>
      <c r="BE123" s="131">
        <f t="shared" ref="BE123:BE127" si="4">IF(N123="základná",J123,0)</f>
        <v>0</v>
      </c>
      <c r="BF123" s="131">
        <f t="shared" ref="BF123:BF127" si="5">IF(N123="znížená",J123,0)</f>
        <v>0</v>
      </c>
      <c r="BG123" s="131">
        <f t="shared" ref="BG123:BG127" si="6">IF(N123="zákl. prenesená",J123,0)</f>
        <v>0</v>
      </c>
      <c r="BH123" s="131">
        <f t="shared" ref="BH123:BH127" si="7">IF(N123="zníž. prenesená",J123,0)</f>
        <v>0</v>
      </c>
      <c r="BI123" s="131">
        <f t="shared" ref="BI123:BI127" si="8">IF(N123="nulová",J123,0)</f>
        <v>0</v>
      </c>
      <c r="BJ123" s="3" t="s">
        <v>72</v>
      </c>
      <c r="BK123" s="132">
        <f t="shared" ref="BK123:BK127" si="9">ROUND(I123*H123,3)</f>
        <v>0</v>
      </c>
      <c r="BL123" s="3" t="s">
        <v>81</v>
      </c>
      <c r="BM123" s="130" t="s">
        <v>82</v>
      </c>
    </row>
    <row r="124" spans="1:65" s="15" customFormat="1" ht="37.9" customHeight="1">
      <c r="A124" s="12"/>
      <c r="B124" s="51"/>
      <c r="C124" s="133">
        <v>2</v>
      </c>
      <c r="D124" s="133" t="s">
        <v>84</v>
      </c>
      <c r="E124" s="134" t="s">
        <v>85</v>
      </c>
      <c r="F124" s="135" t="s">
        <v>86</v>
      </c>
      <c r="G124" s="136" t="s">
        <v>80</v>
      </c>
      <c r="H124" s="137">
        <v>52.786999999999999</v>
      </c>
      <c r="I124" s="137"/>
      <c r="J124" s="137">
        <f t="shared" si="0"/>
        <v>0</v>
      </c>
      <c r="K124" s="138"/>
      <c r="L124" s="139"/>
      <c r="M124" s="140" t="s">
        <v>13</v>
      </c>
      <c r="N124" s="141"/>
      <c r="O124" s="128">
        <v>0</v>
      </c>
      <c r="P124" s="128">
        <f t="shared" si="1"/>
        <v>0</v>
      </c>
      <c r="Q124" s="128">
        <v>2.0999999999999999E-3</v>
      </c>
      <c r="R124" s="128">
        <f t="shared" si="2"/>
        <v>0.11085269999999998</v>
      </c>
      <c r="S124" s="128">
        <v>0</v>
      </c>
      <c r="T124" s="129">
        <f t="shared" si="3"/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30" t="s">
        <v>87</v>
      </c>
      <c r="AT124" s="130" t="s">
        <v>84</v>
      </c>
      <c r="AU124" s="130" t="s">
        <v>72</v>
      </c>
      <c r="AY124" s="3" t="s">
        <v>73</v>
      </c>
      <c r="BE124" s="131">
        <f t="shared" si="4"/>
        <v>0</v>
      </c>
      <c r="BF124" s="131">
        <f t="shared" si="5"/>
        <v>0</v>
      </c>
      <c r="BG124" s="131">
        <f t="shared" si="6"/>
        <v>0</v>
      </c>
      <c r="BH124" s="131">
        <f t="shared" si="7"/>
        <v>0</v>
      </c>
      <c r="BI124" s="131">
        <f t="shared" si="8"/>
        <v>0</v>
      </c>
      <c r="BJ124" s="3" t="s">
        <v>72</v>
      </c>
      <c r="BK124" s="132">
        <f t="shared" si="9"/>
        <v>0</v>
      </c>
      <c r="BL124" s="3" t="s">
        <v>81</v>
      </c>
      <c r="BM124" s="130" t="s">
        <v>88</v>
      </c>
    </row>
    <row r="125" spans="1:65" s="15" customFormat="1" ht="37.9" customHeight="1">
      <c r="A125" s="12"/>
      <c r="B125" s="51"/>
      <c r="C125" s="133">
        <v>3</v>
      </c>
      <c r="D125" s="133" t="s">
        <v>84</v>
      </c>
      <c r="E125" s="134" t="s">
        <v>90</v>
      </c>
      <c r="F125" s="135" t="s">
        <v>91</v>
      </c>
      <c r="G125" s="136" t="s">
        <v>1</v>
      </c>
      <c r="H125" s="137">
        <v>1</v>
      </c>
      <c r="I125" s="137"/>
      <c r="J125" s="137">
        <f t="shared" si="0"/>
        <v>0</v>
      </c>
      <c r="K125" s="138"/>
      <c r="L125" s="139"/>
      <c r="M125" s="140" t="s">
        <v>13</v>
      </c>
      <c r="N125" s="141"/>
      <c r="O125" s="128">
        <v>0</v>
      </c>
      <c r="P125" s="128">
        <f t="shared" si="1"/>
        <v>0</v>
      </c>
      <c r="Q125" s="128">
        <v>2.0999999999999999E-3</v>
      </c>
      <c r="R125" s="128">
        <f t="shared" si="2"/>
        <v>2.0999999999999999E-3</v>
      </c>
      <c r="S125" s="128">
        <v>0</v>
      </c>
      <c r="T125" s="129">
        <f t="shared" si="3"/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30" t="s">
        <v>87</v>
      </c>
      <c r="AT125" s="130" t="s">
        <v>84</v>
      </c>
      <c r="AU125" s="130" t="s">
        <v>72</v>
      </c>
      <c r="AY125" s="3" t="s">
        <v>73</v>
      </c>
      <c r="BE125" s="131">
        <f t="shared" si="4"/>
        <v>0</v>
      </c>
      <c r="BF125" s="131">
        <f t="shared" si="5"/>
        <v>0</v>
      </c>
      <c r="BG125" s="131">
        <f t="shared" si="6"/>
        <v>0</v>
      </c>
      <c r="BH125" s="131">
        <f t="shared" si="7"/>
        <v>0</v>
      </c>
      <c r="BI125" s="131">
        <f t="shared" si="8"/>
        <v>0</v>
      </c>
      <c r="BJ125" s="3" t="s">
        <v>72</v>
      </c>
      <c r="BK125" s="132">
        <f t="shared" si="9"/>
        <v>0</v>
      </c>
      <c r="BL125" s="3" t="s">
        <v>81</v>
      </c>
      <c r="BM125" s="130" t="s">
        <v>92</v>
      </c>
    </row>
    <row r="126" spans="1:65" s="15" customFormat="1" ht="24.2" customHeight="1">
      <c r="A126" s="12"/>
      <c r="B126" s="51"/>
      <c r="C126" s="120">
        <v>4</v>
      </c>
      <c r="D126" s="120" t="s">
        <v>77</v>
      </c>
      <c r="E126" s="121" t="s">
        <v>94</v>
      </c>
      <c r="F126" s="122" t="s">
        <v>95</v>
      </c>
      <c r="G126" s="123" t="s">
        <v>3</v>
      </c>
      <c r="H126" s="124"/>
      <c r="I126" s="124"/>
      <c r="J126" s="124">
        <f t="shared" si="0"/>
        <v>0</v>
      </c>
      <c r="K126" s="125"/>
      <c r="L126" s="13"/>
      <c r="M126" s="126" t="s">
        <v>13</v>
      </c>
      <c r="N126" s="127"/>
      <c r="O126" s="128">
        <v>0</v>
      </c>
      <c r="P126" s="128">
        <f t="shared" si="1"/>
        <v>0</v>
      </c>
      <c r="Q126" s="128">
        <v>0</v>
      </c>
      <c r="R126" s="128">
        <f t="shared" si="2"/>
        <v>0</v>
      </c>
      <c r="S126" s="128">
        <v>0</v>
      </c>
      <c r="T126" s="129">
        <f t="shared" si="3"/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30" t="s">
        <v>81</v>
      </c>
      <c r="AT126" s="130" t="s">
        <v>77</v>
      </c>
      <c r="AU126" s="130" t="s">
        <v>72</v>
      </c>
      <c r="AY126" s="3" t="s">
        <v>73</v>
      </c>
      <c r="BE126" s="131">
        <f t="shared" si="4"/>
        <v>0</v>
      </c>
      <c r="BF126" s="131">
        <f t="shared" si="5"/>
        <v>0</v>
      </c>
      <c r="BG126" s="131">
        <f t="shared" si="6"/>
        <v>0</v>
      </c>
      <c r="BH126" s="131">
        <f t="shared" si="7"/>
        <v>0</v>
      </c>
      <c r="BI126" s="131">
        <f t="shared" si="8"/>
        <v>0</v>
      </c>
      <c r="BJ126" s="3" t="s">
        <v>72</v>
      </c>
      <c r="BK126" s="132">
        <f t="shared" si="9"/>
        <v>0</v>
      </c>
      <c r="BL126" s="3" t="s">
        <v>81</v>
      </c>
      <c r="BM126" s="130" t="s">
        <v>96</v>
      </c>
    </row>
    <row r="127" spans="1:65" s="15" customFormat="1" ht="24.2" customHeight="1">
      <c r="A127" s="12"/>
      <c r="B127" s="51"/>
      <c r="C127" s="120">
        <v>5</v>
      </c>
      <c r="D127" s="120" t="s">
        <v>77</v>
      </c>
      <c r="E127" s="121" t="s">
        <v>97</v>
      </c>
      <c r="F127" s="122" t="s">
        <v>98</v>
      </c>
      <c r="G127" s="123" t="s">
        <v>3</v>
      </c>
      <c r="H127" s="124"/>
      <c r="I127" s="124"/>
      <c r="J127" s="124">
        <f t="shared" si="0"/>
        <v>0</v>
      </c>
      <c r="K127" s="125"/>
      <c r="L127" s="13"/>
      <c r="M127" s="126" t="s">
        <v>13</v>
      </c>
      <c r="N127" s="127"/>
      <c r="O127" s="128">
        <v>0</v>
      </c>
      <c r="P127" s="128">
        <f t="shared" si="1"/>
        <v>0</v>
      </c>
      <c r="Q127" s="128">
        <v>0</v>
      </c>
      <c r="R127" s="128">
        <f t="shared" si="2"/>
        <v>0</v>
      </c>
      <c r="S127" s="128">
        <v>0</v>
      </c>
      <c r="T127" s="129">
        <f t="shared" si="3"/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30" t="s">
        <v>81</v>
      </c>
      <c r="AT127" s="130" t="s">
        <v>77</v>
      </c>
      <c r="AU127" s="130" t="s">
        <v>72</v>
      </c>
      <c r="AY127" s="3" t="s">
        <v>73</v>
      </c>
      <c r="BE127" s="131">
        <f t="shared" si="4"/>
        <v>0</v>
      </c>
      <c r="BF127" s="131">
        <f t="shared" si="5"/>
        <v>0</v>
      </c>
      <c r="BG127" s="131">
        <f t="shared" si="6"/>
        <v>0</v>
      </c>
      <c r="BH127" s="131">
        <f t="shared" si="7"/>
        <v>0</v>
      </c>
      <c r="BI127" s="131">
        <f t="shared" si="8"/>
        <v>0</v>
      </c>
      <c r="BJ127" s="3" t="s">
        <v>72</v>
      </c>
      <c r="BK127" s="132">
        <f t="shared" si="9"/>
        <v>0</v>
      </c>
      <c r="BL127" s="3" t="s">
        <v>81</v>
      </c>
      <c r="BM127" s="130" t="s">
        <v>99</v>
      </c>
    </row>
    <row r="128" spans="1:65" s="104" customFormat="1" ht="22.9" customHeight="1">
      <c r="B128" s="105"/>
      <c r="C128" s="106"/>
      <c r="D128" s="107" t="s">
        <v>69</v>
      </c>
      <c r="E128" s="118" t="s">
        <v>100</v>
      </c>
      <c r="F128" s="118" t="s">
        <v>101</v>
      </c>
      <c r="G128" s="106"/>
      <c r="H128" s="106"/>
      <c r="I128" s="106"/>
      <c r="J128" s="119">
        <f>SUM(J129:J144)</f>
        <v>0</v>
      </c>
      <c r="K128" s="106"/>
      <c r="L128" s="110"/>
      <c r="M128" s="111"/>
      <c r="N128" s="112"/>
      <c r="O128" s="112"/>
      <c r="P128" s="113">
        <f>SUM(P129:P144)</f>
        <v>0.34</v>
      </c>
      <c r="Q128" s="112"/>
      <c r="R128" s="113">
        <f>SUM(R129:R144)</f>
        <v>8.4500000000000009E-3</v>
      </c>
      <c r="S128" s="112"/>
      <c r="T128" s="114">
        <f>SUM(T129:T144)</f>
        <v>0</v>
      </c>
      <c r="AR128" s="115" t="s">
        <v>72</v>
      </c>
      <c r="AT128" s="116" t="s">
        <v>69</v>
      </c>
      <c r="AU128" s="116" t="s">
        <v>76</v>
      </c>
      <c r="AY128" s="115" t="s">
        <v>73</v>
      </c>
      <c r="BK128" s="117">
        <f>SUM(BK129:BK144)</f>
        <v>0</v>
      </c>
    </row>
    <row r="129" spans="1:65" s="15" customFormat="1" ht="37.9" customHeight="1">
      <c r="A129" s="12"/>
      <c r="B129" s="51"/>
      <c r="C129" s="120">
        <v>6</v>
      </c>
      <c r="D129" s="120" t="s">
        <v>77</v>
      </c>
      <c r="E129" s="121" t="s">
        <v>102</v>
      </c>
      <c r="F129" s="122" t="s">
        <v>103</v>
      </c>
      <c r="G129" s="123" t="s">
        <v>1</v>
      </c>
      <c r="H129" s="124">
        <v>1</v>
      </c>
      <c r="I129" s="124"/>
      <c r="J129" s="124">
        <f t="shared" ref="J129:J144" si="10">ROUND(I129*H129,3)</f>
        <v>0</v>
      </c>
      <c r="K129" s="125"/>
      <c r="L129" s="13"/>
      <c r="M129" s="126" t="s">
        <v>13</v>
      </c>
      <c r="N129" s="127"/>
      <c r="O129" s="128">
        <v>0.34</v>
      </c>
      <c r="P129" s="128">
        <f t="shared" ref="P129:P144" si="11">O129*H129</f>
        <v>0.34</v>
      </c>
      <c r="Q129" s="128">
        <v>2.15E-3</v>
      </c>
      <c r="R129" s="128">
        <f t="shared" ref="R129:R144" si="12">Q129*H129</f>
        <v>2.15E-3</v>
      </c>
      <c r="S129" s="128">
        <v>0</v>
      </c>
      <c r="T129" s="129">
        <f t="shared" ref="T129:T144" si="13">S129*H129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30" t="s">
        <v>81</v>
      </c>
      <c r="AT129" s="130" t="s">
        <v>77</v>
      </c>
      <c r="AU129" s="130" t="s">
        <v>72</v>
      </c>
      <c r="AY129" s="3" t="s">
        <v>73</v>
      </c>
      <c r="BE129" s="131">
        <f t="shared" ref="BE129:BE144" si="14">IF(N129="základná",J129,0)</f>
        <v>0</v>
      </c>
      <c r="BF129" s="131">
        <f t="shared" ref="BF129:BF144" si="15">IF(N129="znížená",J129,0)</f>
        <v>0</v>
      </c>
      <c r="BG129" s="131">
        <f t="shared" ref="BG129:BG144" si="16">IF(N129="zákl. prenesená",J129,0)</f>
        <v>0</v>
      </c>
      <c r="BH129" s="131">
        <f t="shared" ref="BH129:BH144" si="17">IF(N129="zníž. prenesená",J129,0)</f>
        <v>0</v>
      </c>
      <c r="BI129" s="131">
        <f t="shared" ref="BI129:BI144" si="18">IF(N129="nulová",J129,0)</f>
        <v>0</v>
      </c>
      <c r="BJ129" s="3" t="s">
        <v>72</v>
      </c>
      <c r="BK129" s="132">
        <f t="shared" ref="BK129:BK144" si="19">ROUND(I129*H129,3)</f>
        <v>0</v>
      </c>
      <c r="BL129" s="3" t="s">
        <v>81</v>
      </c>
      <c r="BM129" s="130" t="s">
        <v>104</v>
      </c>
    </row>
    <row r="130" spans="1:65" s="15" customFormat="1" ht="24.2" customHeight="1">
      <c r="A130" s="12"/>
      <c r="B130" s="51"/>
      <c r="C130" s="133">
        <v>7</v>
      </c>
      <c r="D130" s="133" t="s">
        <v>84</v>
      </c>
      <c r="E130" s="134" t="s">
        <v>105</v>
      </c>
      <c r="F130" s="135" t="s">
        <v>106</v>
      </c>
      <c r="G130" s="136" t="s">
        <v>0</v>
      </c>
      <c r="H130" s="137">
        <v>1</v>
      </c>
      <c r="I130" s="137"/>
      <c r="J130" s="137">
        <f t="shared" si="10"/>
        <v>0</v>
      </c>
      <c r="K130" s="138"/>
      <c r="L130" s="139"/>
      <c r="M130" s="140" t="s">
        <v>13</v>
      </c>
      <c r="N130" s="141"/>
      <c r="O130" s="128">
        <v>0</v>
      </c>
      <c r="P130" s="128">
        <f t="shared" si="11"/>
        <v>0</v>
      </c>
      <c r="Q130" s="128">
        <v>6.9999999999999994E-5</v>
      </c>
      <c r="R130" s="128">
        <f t="shared" si="12"/>
        <v>6.9999999999999994E-5</v>
      </c>
      <c r="S130" s="128">
        <v>0</v>
      </c>
      <c r="T130" s="129">
        <f t="shared" si="1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30" t="s">
        <v>87</v>
      </c>
      <c r="AT130" s="130" t="s">
        <v>84</v>
      </c>
      <c r="AU130" s="130" t="s">
        <v>72</v>
      </c>
      <c r="AY130" s="3" t="s">
        <v>73</v>
      </c>
      <c r="BE130" s="131">
        <f t="shared" si="14"/>
        <v>0</v>
      </c>
      <c r="BF130" s="131">
        <f t="shared" si="15"/>
        <v>0</v>
      </c>
      <c r="BG130" s="131">
        <f t="shared" si="16"/>
        <v>0</v>
      </c>
      <c r="BH130" s="131">
        <f t="shared" si="17"/>
        <v>0</v>
      </c>
      <c r="BI130" s="131">
        <f t="shared" si="18"/>
        <v>0</v>
      </c>
      <c r="BJ130" s="3" t="s">
        <v>72</v>
      </c>
      <c r="BK130" s="132">
        <f t="shared" si="19"/>
        <v>0</v>
      </c>
      <c r="BL130" s="3" t="s">
        <v>81</v>
      </c>
      <c r="BM130" s="130" t="s">
        <v>107</v>
      </c>
    </row>
    <row r="131" spans="1:65" s="15" customFormat="1" ht="24.2" customHeight="1">
      <c r="A131" s="12"/>
      <c r="B131" s="51"/>
      <c r="C131" s="133">
        <v>8</v>
      </c>
      <c r="D131" s="133" t="s">
        <v>84</v>
      </c>
      <c r="E131" s="134" t="s">
        <v>108</v>
      </c>
      <c r="F131" s="135" t="s">
        <v>109</v>
      </c>
      <c r="G131" s="136" t="s">
        <v>0</v>
      </c>
      <c r="H131" s="137">
        <v>1</v>
      </c>
      <c r="I131" s="137"/>
      <c r="J131" s="137">
        <f t="shared" si="10"/>
        <v>0</v>
      </c>
      <c r="K131" s="138"/>
      <c r="L131" s="139"/>
      <c r="M131" s="140" t="s">
        <v>13</v>
      </c>
      <c r="N131" s="141"/>
      <c r="O131" s="128">
        <v>0</v>
      </c>
      <c r="P131" s="128">
        <f t="shared" si="11"/>
        <v>0</v>
      </c>
      <c r="Q131" s="128">
        <v>6.9999999999999994E-5</v>
      </c>
      <c r="R131" s="128">
        <f t="shared" si="12"/>
        <v>6.9999999999999994E-5</v>
      </c>
      <c r="S131" s="128">
        <v>0</v>
      </c>
      <c r="T131" s="129">
        <f t="shared" si="1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30" t="s">
        <v>87</v>
      </c>
      <c r="AT131" s="130" t="s">
        <v>84</v>
      </c>
      <c r="AU131" s="130" t="s">
        <v>72</v>
      </c>
      <c r="AY131" s="3" t="s">
        <v>73</v>
      </c>
      <c r="BE131" s="131">
        <f t="shared" si="14"/>
        <v>0</v>
      </c>
      <c r="BF131" s="131">
        <f t="shared" si="15"/>
        <v>0</v>
      </c>
      <c r="BG131" s="131">
        <f t="shared" si="16"/>
        <v>0</v>
      </c>
      <c r="BH131" s="131">
        <f t="shared" si="17"/>
        <v>0</v>
      </c>
      <c r="BI131" s="131">
        <f t="shared" si="18"/>
        <v>0</v>
      </c>
      <c r="BJ131" s="3" t="s">
        <v>72</v>
      </c>
      <c r="BK131" s="132">
        <f t="shared" si="19"/>
        <v>0</v>
      </c>
      <c r="BL131" s="3" t="s">
        <v>81</v>
      </c>
      <c r="BM131" s="130" t="s">
        <v>110</v>
      </c>
    </row>
    <row r="132" spans="1:65" s="15" customFormat="1" ht="24.2" customHeight="1">
      <c r="A132" s="12"/>
      <c r="B132" s="51"/>
      <c r="C132" s="133">
        <v>9</v>
      </c>
      <c r="D132" s="133" t="s">
        <v>84</v>
      </c>
      <c r="E132" s="134" t="s">
        <v>111</v>
      </c>
      <c r="F132" s="135" t="s">
        <v>112</v>
      </c>
      <c r="G132" s="136" t="s">
        <v>0</v>
      </c>
      <c r="H132" s="137">
        <v>1</v>
      </c>
      <c r="I132" s="137"/>
      <c r="J132" s="137">
        <f t="shared" si="10"/>
        <v>0</v>
      </c>
      <c r="K132" s="138"/>
      <c r="L132" s="139"/>
      <c r="M132" s="140" t="s">
        <v>13</v>
      </c>
      <c r="N132" s="141"/>
      <c r="O132" s="128">
        <v>0</v>
      </c>
      <c r="P132" s="128">
        <f t="shared" si="11"/>
        <v>0</v>
      </c>
      <c r="Q132" s="128">
        <v>6.9999999999999994E-5</v>
      </c>
      <c r="R132" s="128">
        <f t="shared" si="12"/>
        <v>6.9999999999999994E-5</v>
      </c>
      <c r="S132" s="128">
        <v>0</v>
      </c>
      <c r="T132" s="129">
        <f t="shared" si="1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30" t="s">
        <v>87</v>
      </c>
      <c r="AT132" s="130" t="s">
        <v>84</v>
      </c>
      <c r="AU132" s="130" t="s">
        <v>72</v>
      </c>
      <c r="AY132" s="3" t="s">
        <v>73</v>
      </c>
      <c r="BE132" s="131">
        <f t="shared" si="14"/>
        <v>0</v>
      </c>
      <c r="BF132" s="131">
        <f t="shared" si="15"/>
        <v>0</v>
      </c>
      <c r="BG132" s="131">
        <f t="shared" si="16"/>
        <v>0</v>
      </c>
      <c r="BH132" s="131">
        <f t="shared" si="17"/>
        <v>0</v>
      </c>
      <c r="BI132" s="131">
        <f t="shared" si="18"/>
        <v>0</v>
      </c>
      <c r="BJ132" s="3" t="s">
        <v>72</v>
      </c>
      <c r="BK132" s="132">
        <f t="shared" si="19"/>
        <v>0</v>
      </c>
      <c r="BL132" s="3" t="s">
        <v>81</v>
      </c>
      <c r="BM132" s="130" t="s">
        <v>113</v>
      </c>
    </row>
    <row r="133" spans="1:65" s="15" customFormat="1" ht="24.2" customHeight="1">
      <c r="A133" s="12"/>
      <c r="B133" s="51"/>
      <c r="C133" s="133">
        <v>10</v>
      </c>
      <c r="D133" s="133" t="s">
        <v>84</v>
      </c>
      <c r="E133" s="134" t="s">
        <v>114</v>
      </c>
      <c r="F133" s="135" t="s">
        <v>115</v>
      </c>
      <c r="G133" s="136" t="s">
        <v>0</v>
      </c>
      <c r="H133" s="137">
        <v>1</v>
      </c>
      <c r="I133" s="137"/>
      <c r="J133" s="137">
        <f t="shared" si="10"/>
        <v>0</v>
      </c>
      <c r="K133" s="138"/>
      <c r="L133" s="139"/>
      <c r="M133" s="140" t="s">
        <v>13</v>
      </c>
      <c r="N133" s="141"/>
      <c r="O133" s="128">
        <v>0</v>
      </c>
      <c r="P133" s="128">
        <f t="shared" si="11"/>
        <v>0</v>
      </c>
      <c r="Q133" s="128">
        <v>6.9999999999999994E-5</v>
      </c>
      <c r="R133" s="128">
        <f t="shared" si="12"/>
        <v>6.9999999999999994E-5</v>
      </c>
      <c r="S133" s="128">
        <v>0</v>
      </c>
      <c r="T133" s="129">
        <f t="shared" si="1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30" t="s">
        <v>87</v>
      </c>
      <c r="AT133" s="130" t="s">
        <v>84</v>
      </c>
      <c r="AU133" s="130" t="s">
        <v>72</v>
      </c>
      <c r="AY133" s="3" t="s">
        <v>73</v>
      </c>
      <c r="BE133" s="131">
        <f t="shared" si="14"/>
        <v>0</v>
      </c>
      <c r="BF133" s="131">
        <f t="shared" si="15"/>
        <v>0</v>
      </c>
      <c r="BG133" s="131">
        <f t="shared" si="16"/>
        <v>0</v>
      </c>
      <c r="BH133" s="131">
        <f t="shared" si="17"/>
        <v>0</v>
      </c>
      <c r="BI133" s="131">
        <f t="shared" si="18"/>
        <v>0</v>
      </c>
      <c r="BJ133" s="3" t="s">
        <v>72</v>
      </c>
      <c r="BK133" s="132">
        <f t="shared" si="19"/>
        <v>0</v>
      </c>
      <c r="BL133" s="3" t="s">
        <v>81</v>
      </c>
      <c r="BM133" s="130" t="s">
        <v>116</v>
      </c>
    </row>
    <row r="134" spans="1:65" s="15" customFormat="1" ht="24.2" customHeight="1">
      <c r="A134" s="12"/>
      <c r="B134" s="51"/>
      <c r="C134" s="133">
        <v>11</v>
      </c>
      <c r="D134" s="133" t="s">
        <v>84</v>
      </c>
      <c r="E134" s="134" t="s">
        <v>117</v>
      </c>
      <c r="F134" s="135" t="s">
        <v>118</v>
      </c>
      <c r="G134" s="136" t="s">
        <v>0</v>
      </c>
      <c r="H134" s="137">
        <v>3</v>
      </c>
      <c r="I134" s="137"/>
      <c r="J134" s="137">
        <f t="shared" si="10"/>
        <v>0</v>
      </c>
      <c r="K134" s="138"/>
      <c r="L134" s="139"/>
      <c r="M134" s="140" t="s">
        <v>13</v>
      </c>
      <c r="N134" s="141"/>
      <c r="O134" s="128">
        <v>0</v>
      </c>
      <c r="P134" s="128">
        <f t="shared" si="11"/>
        <v>0</v>
      </c>
      <c r="Q134" s="128">
        <v>6.9999999999999994E-5</v>
      </c>
      <c r="R134" s="128">
        <f t="shared" si="12"/>
        <v>2.0999999999999998E-4</v>
      </c>
      <c r="S134" s="128">
        <v>0</v>
      </c>
      <c r="T134" s="129">
        <f t="shared" si="1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30" t="s">
        <v>87</v>
      </c>
      <c r="AT134" s="130" t="s">
        <v>84</v>
      </c>
      <c r="AU134" s="130" t="s">
        <v>72</v>
      </c>
      <c r="AY134" s="3" t="s">
        <v>73</v>
      </c>
      <c r="BE134" s="131">
        <f t="shared" si="14"/>
        <v>0</v>
      </c>
      <c r="BF134" s="131">
        <f t="shared" si="15"/>
        <v>0</v>
      </c>
      <c r="BG134" s="131">
        <f t="shared" si="16"/>
        <v>0</v>
      </c>
      <c r="BH134" s="131">
        <f t="shared" si="17"/>
        <v>0</v>
      </c>
      <c r="BI134" s="131">
        <f t="shared" si="18"/>
        <v>0</v>
      </c>
      <c r="BJ134" s="3" t="s">
        <v>72</v>
      </c>
      <c r="BK134" s="132">
        <f t="shared" si="19"/>
        <v>0</v>
      </c>
      <c r="BL134" s="3" t="s">
        <v>81</v>
      </c>
      <c r="BM134" s="130" t="s">
        <v>119</v>
      </c>
    </row>
    <row r="135" spans="1:65" s="15" customFormat="1" ht="14.45" customHeight="1">
      <c r="A135" s="12"/>
      <c r="B135" s="51"/>
      <c r="C135" s="133">
        <v>12</v>
      </c>
      <c r="D135" s="133" t="s">
        <v>84</v>
      </c>
      <c r="E135" s="134" t="s">
        <v>120</v>
      </c>
      <c r="F135" s="135" t="s">
        <v>151</v>
      </c>
      <c r="G135" s="136" t="s">
        <v>0</v>
      </c>
      <c r="H135" s="137">
        <v>1</v>
      </c>
      <c r="I135" s="137"/>
      <c r="J135" s="137">
        <f t="shared" si="10"/>
        <v>0</v>
      </c>
      <c r="K135" s="138"/>
      <c r="L135" s="139"/>
      <c r="M135" s="140" t="s">
        <v>13</v>
      </c>
      <c r="N135" s="141"/>
      <c r="O135" s="128">
        <v>0</v>
      </c>
      <c r="P135" s="128">
        <f t="shared" si="11"/>
        <v>0</v>
      </c>
      <c r="Q135" s="128">
        <v>6.9999999999999994E-5</v>
      </c>
      <c r="R135" s="128">
        <f t="shared" si="12"/>
        <v>6.9999999999999994E-5</v>
      </c>
      <c r="S135" s="128">
        <v>0</v>
      </c>
      <c r="T135" s="129">
        <f t="shared" si="1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30" t="s">
        <v>87</v>
      </c>
      <c r="AT135" s="130" t="s">
        <v>84</v>
      </c>
      <c r="AU135" s="130" t="s">
        <v>72</v>
      </c>
      <c r="AY135" s="3" t="s">
        <v>73</v>
      </c>
      <c r="BE135" s="131">
        <f t="shared" si="14"/>
        <v>0</v>
      </c>
      <c r="BF135" s="131">
        <f t="shared" si="15"/>
        <v>0</v>
      </c>
      <c r="BG135" s="131">
        <f t="shared" si="16"/>
        <v>0</v>
      </c>
      <c r="BH135" s="131">
        <f t="shared" si="17"/>
        <v>0</v>
      </c>
      <c r="BI135" s="131">
        <f t="shared" si="18"/>
        <v>0</v>
      </c>
      <c r="BJ135" s="3" t="s">
        <v>72</v>
      </c>
      <c r="BK135" s="132">
        <f t="shared" si="19"/>
        <v>0</v>
      </c>
      <c r="BL135" s="3" t="s">
        <v>81</v>
      </c>
      <c r="BM135" s="130" t="s">
        <v>121</v>
      </c>
    </row>
    <row r="136" spans="1:65" s="15" customFormat="1" ht="14.45" customHeight="1">
      <c r="A136" s="12"/>
      <c r="B136" s="51"/>
      <c r="C136" s="133">
        <v>13</v>
      </c>
      <c r="D136" s="133" t="s">
        <v>84</v>
      </c>
      <c r="E136" s="134" t="s">
        <v>122</v>
      </c>
      <c r="F136" s="135" t="s">
        <v>150</v>
      </c>
      <c r="G136" s="136" t="s">
        <v>0</v>
      </c>
      <c r="H136" s="137">
        <v>23</v>
      </c>
      <c r="I136" s="137"/>
      <c r="J136" s="137">
        <f t="shared" si="10"/>
        <v>0</v>
      </c>
      <c r="K136" s="138"/>
      <c r="L136" s="139"/>
      <c r="M136" s="140" t="s">
        <v>13</v>
      </c>
      <c r="N136" s="141"/>
      <c r="O136" s="128">
        <v>0</v>
      </c>
      <c r="P136" s="128">
        <f t="shared" si="11"/>
        <v>0</v>
      </c>
      <c r="Q136" s="128">
        <v>6.9999999999999994E-5</v>
      </c>
      <c r="R136" s="128">
        <f t="shared" si="12"/>
        <v>1.6099999999999999E-3</v>
      </c>
      <c r="S136" s="128">
        <v>0</v>
      </c>
      <c r="T136" s="129">
        <f t="shared" si="1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30" t="s">
        <v>87</v>
      </c>
      <c r="AT136" s="130" t="s">
        <v>84</v>
      </c>
      <c r="AU136" s="130" t="s">
        <v>72</v>
      </c>
      <c r="AY136" s="3" t="s">
        <v>73</v>
      </c>
      <c r="BE136" s="131">
        <f t="shared" si="14"/>
        <v>0</v>
      </c>
      <c r="BF136" s="131">
        <f t="shared" si="15"/>
        <v>0</v>
      </c>
      <c r="BG136" s="131">
        <f t="shared" si="16"/>
        <v>0</v>
      </c>
      <c r="BH136" s="131">
        <f t="shared" si="17"/>
        <v>0</v>
      </c>
      <c r="BI136" s="131">
        <f t="shared" si="18"/>
        <v>0</v>
      </c>
      <c r="BJ136" s="3" t="s">
        <v>72</v>
      </c>
      <c r="BK136" s="132">
        <f t="shared" si="19"/>
        <v>0</v>
      </c>
      <c r="BL136" s="3" t="s">
        <v>81</v>
      </c>
      <c r="BM136" s="130" t="s">
        <v>123</v>
      </c>
    </row>
    <row r="137" spans="1:65" s="15" customFormat="1" ht="37.9" customHeight="1">
      <c r="A137" s="12"/>
      <c r="B137" s="51"/>
      <c r="C137" s="133">
        <v>14</v>
      </c>
      <c r="D137" s="133" t="s">
        <v>84</v>
      </c>
      <c r="E137" s="134" t="s">
        <v>124</v>
      </c>
      <c r="F137" s="135" t="s">
        <v>152</v>
      </c>
      <c r="G137" s="136" t="s">
        <v>0</v>
      </c>
      <c r="H137" s="137">
        <v>13</v>
      </c>
      <c r="I137" s="137"/>
      <c r="J137" s="137">
        <f t="shared" si="10"/>
        <v>0</v>
      </c>
      <c r="K137" s="138"/>
      <c r="L137" s="139"/>
      <c r="M137" s="140" t="s">
        <v>13</v>
      </c>
      <c r="N137" s="141"/>
      <c r="O137" s="128">
        <v>0</v>
      </c>
      <c r="P137" s="128">
        <f t="shared" si="11"/>
        <v>0</v>
      </c>
      <c r="Q137" s="128">
        <v>6.9999999999999994E-5</v>
      </c>
      <c r="R137" s="128">
        <f t="shared" si="12"/>
        <v>9.0999999999999989E-4</v>
      </c>
      <c r="S137" s="128">
        <v>0</v>
      </c>
      <c r="T137" s="129">
        <f t="shared" si="1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30" t="s">
        <v>87</v>
      </c>
      <c r="AT137" s="130" t="s">
        <v>84</v>
      </c>
      <c r="AU137" s="130" t="s">
        <v>72</v>
      </c>
      <c r="AY137" s="3" t="s">
        <v>73</v>
      </c>
      <c r="BE137" s="131">
        <f t="shared" si="14"/>
        <v>0</v>
      </c>
      <c r="BF137" s="131">
        <f t="shared" si="15"/>
        <v>0</v>
      </c>
      <c r="BG137" s="131">
        <f t="shared" si="16"/>
        <v>0</v>
      </c>
      <c r="BH137" s="131">
        <f t="shared" si="17"/>
        <v>0</v>
      </c>
      <c r="BI137" s="131">
        <f t="shared" si="18"/>
        <v>0</v>
      </c>
      <c r="BJ137" s="3" t="s">
        <v>72</v>
      </c>
      <c r="BK137" s="132">
        <f t="shared" si="19"/>
        <v>0</v>
      </c>
      <c r="BL137" s="3" t="s">
        <v>81</v>
      </c>
      <c r="BM137" s="130" t="s">
        <v>125</v>
      </c>
    </row>
    <row r="138" spans="1:65" s="15" customFormat="1" ht="24.2" customHeight="1">
      <c r="A138" s="12"/>
      <c r="B138" s="51"/>
      <c r="C138" s="133">
        <v>15</v>
      </c>
      <c r="D138" s="133" t="s">
        <v>84</v>
      </c>
      <c r="E138" s="134" t="s">
        <v>126</v>
      </c>
      <c r="F138" s="135" t="s">
        <v>153</v>
      </c>
      <c r="G138" s="136" t="s">
        <v>0</v>
      </c>
      <c r="H138" s="137">
        <v>6</v>
      </c>
      <c r="I138" s="137"/>
      <c r="J138" s="137">
        <f t="shared" si="10"/>
        <v>0</v>
      </c>
      <c r="K138" s="138"/>
      <c r="L138" s="139"/>
      <c r="M138" s="140" t="s">
        <v>13</v>
      </c>
      <c r="N138" s="141"/>
      <c r="O138" s="128">
        <v>0</v>
      </c>
      <c r="P138" s="128">
        <f t="shared" si="11"/>
        <v>0</v>
      </c>
      <c r="Q138" s="128">
        <v>6.9999999999999994E-5</v>
      </c>
      <c r="R138" s="128">
        <f t="shared" si="12"/>
        <v>4.1999999999999996E-4</v>
      </c>
      <c r="S138" s="128">
        <v>0</v>
      </c>
      <c r="T138" s="129">
        <f t="shared" si="1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30" t="s">
        <v>87</v>
      </c>
      <c r="AT138" s="130" t="s">
        <v>84</v>
      </c>
      <c r="AU138" s="130" t="s">
        <v>72</v>
      </c>
      <c r="AY138" s="3" t="s">
        <v>73</v>
      </c>
      <c r="BE138" s="131">
        <f t="shared" si="14"/>
        <v>0</v>
      </c>
      <c r="BF138" s="131">
        <f t="shared" si="15"/>
        <v>0</v>
      </c>
      <c r="BG138" s="131">
        <f t="shared" si="16"/>
        <v>0</v>
      </c>
      <c r="BH138" s="131">
        <f t="shared" si="17"/>
        <v>0</v>
      </c>
      <c r="BI138" s="131">
        <f t="shared" si="18"/>
        <v>0</v>
      </c>
      <c r="BJ138" s="3" t="s">
        <v>72</v>
      </c>
      <c r="BK138" s="132">
        <f t="shared" si="19"/>
        <v>0</v>
      </c>
      <c r="BL138" s="3" t="s">
        <v>81</v>
      </c>
      <c r="BM138" s="130" t="s">
        <v>127</v>
      </c>
    </row>
    <row r="139" spans="1:65" s="15" customFormat="1" ht="14.45" customHeight="1">
      <c r="A139" s="12"/>
      <c r="B139" s="51"/>
      <c r="C139" s="133">
        <v>16</v>
      </c>
      <c r="D139" s="133" t="s">
        <v>84</v>
      </c>
      <c r="E139" s="134" t="s">
        <v>128</v>
      </c>
      <c r="F139" s="135" t="s">
        <v>154</v>
      </c>
      <c r="G139" s="136" t="s">
        <v>0</v>
      </c>
      <c r="H139" s="137">
        <v>8</v>
      </c>
      <c r="I139" s="137"/>
      <c r="J139" s="137">
        <f t="shared" si="10"/>
        <v>0</v>
      </c>
      <c r="K139" s="138"/>
      <c r="L139" s="139"/>
      <c r="M139" s="140" t="s">
        <v>13</v>
      </c>
      <c r="N139" s="141"/>
      <c r="O139" s="128">
        <v>0</v>
      </c>
      <c r="P139" s="128">
        <f t="shared" si="11"/>
        <v>0</v>
      </c>
      <c r="Q139" s="128">
        <v>6.9999999999999994E-5</v>
      </c>
      <c r="R139" s="128">
        <f t="shared" si="12"/>
        <v>5.5999999999999995E-4</v>
      </c>
      <c r="S139" s="128">
        <v>0</v>
      </c>
      <c r="T139" s="129">
        <f t="shared" si="1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30" t="s">
        <v>87</v>
      </c>
      <c r="AT139" s="130" t="s">
        <v>84</v>
      </c>
      <c r="AU139" s="130" t="s">
        <v>72</v>
      </c>
      <c r="AY139" s="3" t="s">
        <v>73</v>
      </c>
      <c r="BE139" s="131">
        <f t="shared" si="14"/>
        <v>0</v>
      </c>
      <c r="BF139" s="131">
        <f t="shared" si="15"/>
        <v>0</v>
      </c>
      <c r="BG139" s="131">
        <f t="shared" si="16"/>
        <v>0</v>
      </c>
      <c r="BH139" s="131">
        <f t="shared" si="17"/>
        <v>0</v>
      </c>
      <c r="BI139" s="131">
        <f t="shared" si="18"/>
        <v>0</v>
      </c>
      <c r="BJ139" s="3" t="s">
        <v>72</v>
      </c>
      <c r="BK139" s="132">
        <f t="shared" si="19"/>
        <v>0</v>
      </c>
      <c r="BL139" s="3" t="s">
        <v>81</v>
      </c>
      <c r="BM139" s="130" t="s">
        <v>129</v>
      </c>
    </row>
    <row r="140" spans="1:65" s="15" customFormat="1" ht="14.45" customHeight="1">
      <c r="A140" s="12"/>
      <c r="B140" s="51"/>
      <c r="C140" s="133">
        <v>17</v>
      </c>
      <c r="D140" s="133" t="s">
        <v>84</v>
      </c>
      <c r="E140" s="134" t="s">
        <v>130</v>
      </c>
      <c r="F140" s="135" t="s">
        <v>155</v>
      </c>
      <c r="G140" s="136" t="s">
        <v>0</v>
      </c>
      <c r="H140" s="137">
        <v>2</v>
      </c>
      <c r="I140" s="137"/>
      <c r="J140" s="137">
        <f t="shared" si="10"/>
        <v>0</v>
      </c>
      <c r="K140" s="138"/>
      <c r="L140" s="139"/>
      <c r="M140" s="140" t="s">
        <v>13</v>
      </c>
      <c r="N140" s="141"/>
      <c r="O140" s="128">
        <v>0</v>
      </c>
      <c r="P140" s="128">
        <f t="shared" si="11"/>
        <v>0</v>
      </c>
      <c r="Q140" s="128">
        <v>6.9999999999999994E-5</v>
      </c>
      <c r="R140" s="128">
        <f t="shared" si="12"/>
        <v>1.3999999999999999E-4</v>
      </c>
      <c r="S140" s="128">
        <v>0</v>
      </c>
      <c r="T140" s="129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30" t="s">
        <v>87</v>
      </c>
      <c r="AT140" s="130" t="s">
        <v>84</v>
      </c>
      <c r="AU140" s="130" t="s">
        <v>72</v>
      </c>
      <c r="AY140" s="3" t="s">
        <v>73</v>
      </c>
      <c r="BE140" s="131">
        <f t="shared" si="14"/>
        <v>0</v>
      </c>
      <c r="BF140" s="131">
        <f t="shared" si="15"/>
        <v>0</v>
      </c>
      <c r="BG140" s="131">
        <f t="shared" si="16"/>
        <v>0</v>
      </c>
      <c r="BH140" s="131">
        <f t="shared" si="17"/>
        <v>0</v>
      </c>
      <c r="BI140" s="131">
        <f t="shared" si="18"/>
        <v>0</v>
      </c>
      <c r="BJ140" s="3" t="s">
        <v>72</v>
      </c>
      <c r="BK140" s="132">
        <f t="shared" si="19"/>
        <v>0</v>
      </c>
      <c r="BL140" s="3" t="s">
        <v>81</v>
      </c>
      <c r="BM140" s="130" t="s">
        <v>131</v>
      </c>
    </row>
    <row r="141" spans="1:65" s="15" customFormat="1" ht="14.45" customHeight="1">
      <c r="A141" s="12"/>
      <c r="B141" s="51"/>
      <c r="C141" s="133">
        <v>18</v>
      </c>
      <c r="D141" s="133" t="s">
        <v>84</v>
      </c>
      <c r="E141" s="134" t="s">
        <v>132</v>
      </c>
      <c r="F141" s="135" t="s">
        <v>156</v>
      </c>
      <c r="G141" s="136" t="s">
        <v>0</v>
      </c>
      <c r="H141" s="137">
        <v>10</v>
      </c>
      <c r="I141" s="137"/>
      <c r="J141" s="137">
        <f t="shared" si="10"/>
        <v>0</v>
      </c>
      <c r="K141" s="138"/>
      <c r="L141" s="139"/>
      <c r="M141" s="140" t="s">
        <v>13</v>
      </c>
      <c r="N141" s="141"/>
      <c r="O141" s="128">
        <v>0</v>
      </c>
      <c r="P141" s="128">
        <f t="shared" si="11"/>
        <v>0</v>
      </c>
      <c r="Q141" s="128">
        <v>6.9999999999999994E-5</v>
      </c>
      <c r="R141" s="128">
        <f t="shared" si="12"/>
        <v>6.9999999999999988E-4</v>
      </c>
      <c r="S141" s="128">
        <v>0</v>
      </c>
      <c r="T141" s="129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30" t="s">
        <v>87</v>
      </c>
      <c r="AT141" s="130" t="s">
        <v>84</v>
      </c>
      <c r="AU141" s="130" t="s">
        <v>72</v>
      </c>
      <c r="AY141" s="3" t="s">
        <v>73</v>
      </c>
      <c r="BE141" s="131">
        <f t="shared" si="14"/>
        <v>0</v>
      </c>
      <c r="BF141" s="131">
        <f t="shared" si="15"/>
        <v>0</v>
      </c>
      <c r="BG141" s="131">
        <f t="shared" si="16"/>
        <v>0</v>
      </c>
      <c r="BH141" s="131">
        <f t="shared" si="17"/>
        <v>0</v>
      </c>
      <c r="BI141" s="131">
        <f t="shared" si="18"/>
        <v>0</v>
      </c>
      <c r="BJ141" s="3" t="s">
        <v>72</v>
      </c>
      <c r="BK141" s="132">
        <f t="shared" si="19"/>
        <v>0</v>
      </c>
      <c r="BL141" s="3" t="s">
        <v>81</v>
      </c>
      <c r="BM141" s="130" t="s">
        <v>133</v>
      </c>
    </row>
    <row r="142" spans="1:65" s="15" customFormat="1" ht="14.45" customHeight="1">
      <c r="A142" s="12"/>
      <c r="B142" s="51"/>
      <c r="C142" s="133">
        <v>19</v>
      </c>
      <c r="D142" s="133" t="s">
        <v>84</v>
      </c>
      <c r="E142" s="134" t="s">
        <v>135</v>
      </c>
      <c r="F142" s="135" t="s">
        <v>157</v>
      </c>
      <c r="G142" s="136" t="s">
        <v>0</v>
      </c>
      <c r="H142" s="137">
        <v>8</v>
      </c>
      <c r="I142" s="137"/>
      <c r="J142" s="137">
        <f t="shared" si="10"/>
        <v>0</v>
      </c>
      <c r="K142" s="138"/>
      <c r="L142" s="139"/>
      <c r="M142" s="140" t="s">
        <v>13</v>
      </c>
      <c r="N142" s="141"/>
      <c r="O142" s="128">
        <v>0</v>
      </c>
      <c r="P142" s="128">
        <f t="shared" si="11"/>
        <v>0</v>
      </c>
      <c r="Q142" s="128">
        <v>6.9999999999999994E-5</v>
      </c>
      <c r="R142" s="128">
        <f t="shared" si="12"/>
        <v>5.5999999999999995E-4</v>
      </c>
      <c r="S142" s="128">
        <v>0</v>
      </c>
      <c r="T142" s="129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30" t="s">
        <v>87</v>
      </c>
      <c r="AT142" s="130" t="s">
        <v>84</v>
      </c>
      <c r="AU142" s="130" t="s">
        <v>72</v>
      </c>
      <c r="AY142" s="3" t="s">
        <v>73</v>
      </c>
      <c r="BE142" s="131">
        <f t="shared" si="14"/>
        <v>0</v>
      </c>
      <c r="BF142" s="131">
        <f t="shared" si="15"/>
        <v>0</v>
      </c>
      <c r="BG142" s="131">
        <f t="shared" si="16"/>
        <v>0</v>
      </c>
      <c r="BH142" s="131">
        <f t="shared" si="17"/>
        <v>0</v>
      </c>
      <c r="BI142" s="131">
        <f t="shared" si="18"/>
        <v>0</v>
      </c>
      <c r="BJ142" s="3" t="s">
        <v>72</v>
      </c>
      <c r="BK142" s="132">
        <f t="shared" si="19"/>
        <v>0</v>
      </c>
      <c r="BL142" s="3" t="s">
        <v>81</v>
      </c>
      <c r="BM142" s="130" t="s">
        <v>136</v>
      </c>
    </row>
    <row r="143" spans="1:65" s="15" customFormat="1" ht="14.45" customHeight="1">
      <c r="A143" s="12"/>
      <c r="B143" s="51"/>
      <c r="C143" s="133">
        <v>20</v>
      </c>
      <c r="D143" s="133" t="s">
        <v>84</v>
      </c>
      <c r="E143" s="134" t="s">
        <v>137</v>
      </c>
      <c r="F143" s="135" t="s">
        <v>138</v>
      </c>
      <c r="G143" s="136" t="s">
        <v>139</v>
      </c>
      <c r="H143" s="137">
        <v>4</v>
      </c>
      <c r="I143" s="137"/>
      <c r="J143" s="137">
        <f t="shared" si="10"/>
        <v>0</v>
      </c>
      <c r="K143" s="138"/>
      <c r="L143" s="139"/>
      <c r="M143" s="140" t="s">
        <v>13</v>
      </c>
      <c r="N143" s="141"/>
      <c r="O143" s="128">
        <v>0</v>
      </c>
      <c r="P143" s="128">
        <f t="shared" si="11"/>
        <v>0</v>
      </c>
      <c r="Q143" s="128">
        <v>6.9999999999999994E-5</v>
      </c>
      <c r="R143" s="128">
        <f t="shared" si="12"/>
        <v>2.7999999999999998E-4</v>
      </c>
      <c r="S143" s="128">
        <v>0</v>
      </c>
      <c r="T143" s="129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30" t="s">
        <v>87</v>
      </c>
      <c r="AT143" s="130" t="s">
        <v>84</v>
      </c>
      <c r="AU143" s="130" t="s">
        <v>72</v>
      </c>
      <c r="AY143" s="3" t="s">
        <v>73</v>
      </c>
      <c r="BE143" s="131">
        <f t="shared" si="14"/>
        <v>0</v>
      </c>
      <c r="BF143" s="131">
        <f t="shared" si="15"/>
        <v>0</v>
      </c>
      <c r="BG143" s="131">
        <f t="shared" si="16"/>
        <v>0</v>
      </c>
      <c r="BH143" s="131">
        <f t="shared" si="17"/>
        <v>0</v>
      </c>
      <c r="BI143" s="131">
        <f t="shared" si="18"/>
        <v>0</v>
      </c>
      <c r="BJ143" s="3" t="s">
        <v>72</v>
      </c>
      <c r="BK143" s="132">
        <f t="shared" si="19"/>
        <v>0</v>
      </c>
      <c r="BL143" s="3" t="s">
        <v>81</v>
      </c>
      <c r="BM143" s="130" t="s">
        <v>140</v>
      </c>
    </row>
    <row r="144" spans="1:65" s="15" customFormat="1" ht="24.2" customHeight="1">
      <c r="A144" s="12"/>
      <c r="B144" s="51"/>
      <c r="C144" s="133">
        <v>21</v>
      </c>
      <c r="D144" s="133" t="s">
        <v>84</v>
      </c>
      <c r="E144" s="134" t="s">
        <v>141</v>
      </c>
      <c r="F144" s="135" t="s">
        <v>142</v>
      </c>
      <c r="G144" s="136" t="s">
        <v>139</v>
      </c>
      <c r="H144" s="137">
        <v>8</v>
      </c>
      <c r="I144" s="137"/>
      <c r="J144" s="137">
        <f t="shared" si="10"/>
        <v>0</v>
      </c>
      <c r="K144" s="138"/>
      <c r="L144" s="139"/>
      <c r="M144" s="140" t="s">
        <v>13</v>
      </c>
      <c r="N144" s="141"/>
      <c r="O144" s="128">
        <v>0</v>
      </c>
      <c r="P144" s="128">
        <f t="shared" si="11"/>
        <v>0</v>
      </c>
      <c r="Q144" s="128">
        <v>6.9999999999999994E-5</v>
      </c>
      <c r="R144" s="128">
        <f t="shared" si="12"/>
        <v>5.5999999999999995E-4</v>
      </c>
      <c r="S144" s="128">
        <v>0</v>
      </c>
      <c r="T144" s="129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30" t="s">
        <v>87</v>
      </c>
      <c r="AT144" s="130" t="s">
        <v>84</v>
      </c>
      <c r="AU144" s="130" t="s">
        <v>72</v>
      </c>
      <c r="AY144" s="3" t="s">
        <v>73</v>
      </c>
      <c r="BE144" s="131">
        <f t="shared" si="14"/>
        <v>0</v>
      </c>
      <c r="BF144" s="131">
        <f t="shared" si="15"/>
        <v>0</v>
      </c>
      <c r="BG144" s="131">
        <f t="shared" si="16"/>
        <v>0</v>
      </c>
      <c r="BH144" s="131">
        <f t="shared" si="17"/>
        <v>0</v>
      </c>
      <c r="BI144" s="131">
        <f t="shared" si="18"/>
        <v>0</v>
      </c>
      <c r="BJ144" s="3" t="s">
        <v>72</v>
      </c>
      <c r="BK144" s="132">
        <f t="shared" si="19"/>
        <v>0</v>
      </c>
      <c r="BL144" s="3" t="s">
        <v>81</v>
      </c>
      <c r="BM144" s="130" t="s">
        <v>143</v>
      </c>
    </row>
    <row r="145" spans="1:65" s="104" customFormat="1" ht="25.9" customHeight="1">
      <c r="B145" s="105"/>
      <c r="C145" s="106"/>
      <c r="D145" s="107" t="s">
        <v>69</v>
      </c>
      <c r="E145" s="108" t="s">
        <v>144</v>
      </c>
      <c r="F145" s="108" t="s">
        <v>145</v>
      </c>
      <c r="G145" s="106"/>
      <c r="H145" s="106"/>
      <c r="I145" s="106"/>
      <c r="J145" s="109">
        <f>J146</f>
        <v>0</v>
      </c>
      <c r="K145" s="106"/>
      <c r="L145" s="110"/>
      <c r="M145" s="111"/>
      <c r="N145" s="112"/>
      <c r="O145" s="112"/>
      <c r="P145" s="113">
        <f>P146</f>
        <v>76.320000000000007</v>
      </c>
      <c r="Q145" s="112"/>
      <c r="R145" s="113">
        <f>R146</f>
        <v>0</v>
      </c>
      <c r="S145" s="112"/>
      <c r="T145" s="114">
        <f>T146</f>
        <v>0</v>
      </c>
      <c r="AR145" s="115" t="s">
        <v>89</v>
      </c>
      <c r="AT145" s="116" t="s">
        <v>69</v>
      </c>
      <c r="AU145" s="116" t="s">
        <v>5</v>
      </c>
      <c r="AY145" s="115" t="s">
        <v>73</v>
      </c>
      <c r="BK145" s="117">
        <f>BK146</f>
        <v>0</v>
      </c>
    </row>
    <row r="146" spans="1:65" s="15" customFormat="1" ht="49.15" customHeight="1">
      <c r="A146" s="12"/>
      <c r="B146" s="51"/>
      <c r="C146" s="120">
        <v>22</v>
      </c>
      <c r="D146" s="120" t="s">
        <v>77</v>
      </c>
      <c r="E146" s="121" t="s">
        <v>146</v>
      </c>
      <c r="F146" s="122" t="s">
        <v>147</v>
      </c>
      <c r="G146" s="123" t="s">
        <v>2</v>
      </c>
      <c r="H146" s="124">
        <v>72</v>
      </c>
      <c r="I146" s="124"/>
      <c r="J146" s="124">
        <f>ROUND(I146*H146,3)</f>
        <v>0</v>
      </c>
      <c r="K146" s="125"/>
      <c r="L146" s="13"/>
      <c r="M146" s="142" t="s">
        <v>13</v>
      </c>
      <c r="N146" s="143"/>
      <c r="O146" s="144">
        <v>1.06</v>
      </c>
      <c r="P146" s="144">
        <f>O146*H146</f>
        <v>76.320000000000007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30" t="s">
        <v>148</v>
      </c>
      <c r="AT146" s="130" t="s">
        <v>77</v>
      </c>
      <c r="AU146" s="130" t="s">
        <v>76</v>
      </c>
      <c r="AY146" s="3" t="s">
        <v>73</v>
      </c>
      <c r="BE146" s="131">
        <f>IF(N146="základná",J146,0)</f>
        <v>0</v>
      </c>
      <c r="BF146" s="131">
        <f>IF(N146="znížená",J146,0)</f>
        <v>0</v>
      </c>
      <c r="BG146" s="131">
        <f>IF(N146="zákl. prenesená",J146,0)</f>
        <v>0</v>
      </c>
      <c r="BH146" s="131">
        <f>IF(N146="zníž. prenesená",J146,0)</f>
        <v>0</v>
      </c>
      <c r="BI146" s="131">
        <f>IF(N146="nulová",J146,0)</f>
        <v>0</v>
      </c>
      <c r="BJ146" s="3" t="s">
        <v>72</v>
      </c>
      <c r="BK146" s="132">
        <f>ROUND(I146*H146,3)</f>
        <v>0</v>
      </c>
      <c r="BL146" s="3" t="s">
        <v>148</v>
      </c>
      <c r="BM146" s="130" t="s">
        <v>149</v>
      </c>
    </row>
    <row r="147" spans="1:65" s="15" customFormat="1" ht="6.95" customHeight="1">
      <c r="A147" s="12"/>
      <c r="B147" s="81"/>
      <c r="C147" s="82"/>
      <c r="D147" s="82"/>
      <c r="E147" s="82"/>
      <c r="F147" s="82"/>
      <c r="G147" s="82"/>
      <c r="H147" s="82"/>
      <c r="I147" s="82"/>
      <c r="J147" s="82"/>
      <c r="K147" s="82"/>
      <c r="L147" s="13"/>
      <c r="M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</row>
  </sheetData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Rekapitulácia stavby</vt:lpstr>
      <vt:lpstr>3 - Vetranie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Kolumber</dc:creator>
  <cp:lastModifiedBy>Danka</cp:lastModifiedBy>
  <dcterms:created xsi:type="dcterms:W3CDTF">2020-10-22T06:03:29Z</dcterms:created>
  <dcterms:modified xsi:type="dcterms:W3CDTF">2020-11-02T09:39:26Z</dcterms:modified>
</cp:coreProperties>
</file>