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G:\Výkaz výmer\"/>
    </mc:Choice>
  </mc:AlternateContent>
  <xr:revisionPtr revIDLastSave="0" documentId="13_ncr:1_{12A6A1D0-B3A4-45ED-98F9-D193BDC79D1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kapitulácia stavby" sheetId="1" r:id="rId1"/>
    <sheet name="výkaz výmer" sheetId="3" r:id="rId2"/>
  </sheets>
  <definedNames>
    <definedName name="_xlnm._FilterDatabase" localSheetId="1" hidden="1">'výkaz výmer'!$C$123:$K$149</definedName>
    <definedName name="_xlnm.Print_Titles" localSheetId="0">'Rekapitulácia stavby'!$92:$92</definedName>
    <definedName name="_xlnm.Print_Titles" localSheetId="1">'výkaz výmer'!$123:$123</definedName>
    <definedName name="_xlnm.Print_Area" localSheetId="0">'Rekapitulácia stavby'!$D$4:$AO$76,'Rekapitulácia stavby'!$C$82:$AQ$99</definedName>
    <definedName name="_xlnm.Print_Area" localSheetId="1">'výkaz výmer'!$C$4:$J$76,'výkaz výmer'!$C$82:$J$105,'výkaz výmer'!$C$111:$J$149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0" i="3" l="1"/>
  <c r="F120" i="3"/>
  <c r="J118" i="3"/>
  <c r="F118" i="3"/>
  <c r="E116" i="3"/>
  <c r="BK149" i="3" l="1"/>
  <c r="BK148" i="3" s="1"/>
  <c r="J100" i="3" s="1"/>
  <c r="BI149" i="3"/>
  <c r="BH149" i="3"/>
  <c r="BG149" i="3"/>
  <c r="BE149" i="3"/>
  <c r="T149" i="3"/>
  <c r="T148" i="3" s="1"/>
  <c r="R149" i="3"/>
  <c r="R148" i="3" s="1"/>
  <c r="P149" i="3"/>
  <c r="P148" i="3" s="1"/>
  <c r="BF149" i="3"/>
  <c r="BK146" i="3"/>
  <c r="BI146" i="3"/>
  <c r="BH146" i="3"/>
  <c r="BG146" i="3"/>
  <c r="BE146" i="3"/>
  <c r="T146" i="3"/>
  <c r="R146" i="3"/>
  <c r="P146" i="3"/>
  <c r="BF146" i="3"/>
  <c r="BK143" i="3"/>
  <c r="BI143" i="3"/>
  <c r="BH143" i="3"/>
  <c r="BG143" i="3"/>
  <c r="BE143" i="3"/>
  <c r="T143" i="3"/>
  <c r="R143" i="3"/>
  <c r="P143" i="3"/>
  <c r="BF143" i="3"/>
  <c r="BK140" i="3"/>
  <c r="BI140" i="3"/>
  <c r="BH140" i="3"/>
  <c r="BG140" i="3"/>
  <c r="BE140" i="3"/>
  <c r="T140" i="3"/>
  <c r="R140" i="3"/>
  <c r="P140" i="3"/>
  <c r="BF140" i="3"/>
  <c r="BK137" i="3"/>
  <c r="BI137" i="3"/>
  <c r="BH137" i="3"/>
  <c r="BG137" i="3"/>
  <c r="BE137" i="3"/>
  <c r="T137" i="3"/>
  <c r="R137" i="3"/>
  <c r="P137" i="3"/>
  <c r="BF137" i="3"/>
  <c r="BK136" i="3"/>
  <c r="BI136" i="3"/>
  <c r="BH136" i="3"/>
  <c r="BG136" i="3"/>
  <c r="BE136" i="3"/>
  <c r="T136" i="3"/>
  <c r="R136" i="3"/>
  <c r="P136" i="3"/>
  <c r="BF136" i="3"/>
  <c r="BK133" i="3"/>
  <c r="BI133" i="3"/>
  <c r="BH133" i="3"/>
  <c r="BG133" i="3"/>
  <c r="BE133" i="3"/>
  <c r="T133" i="3"/>
  <c r="R133" i="3"/>
  <c r="P133" i="3"/>
  <c r="BF133" i="3"/>
  <c r="BK132" i="3"/>
  <c r="BI132" i="3"/>
  <c r="BH132" i="3"/>
  <c r="BG132" i="3"/>
  <c r="BE132" i="3"/>
  <c r="T132" i="3"/>
  <c r="R132" i="3"/>
  <c r="P132" i="3"/>
  <c r="BF132" i="3"/>
  <c r="BK131" i="3"/>
  <c r="BI131" i="3"/>
  <c r="BH131" i="3"/>
  <c r="BG131" i="3"/>
  <c r="BE131" i="3"/>
  <c r="T131" i="3"/>
  <c r="R131" i="3"/>
  <c r="P131" i="3"/>
  <c r="BF131" i="3"/>
  <c r="BK127" i="3"/>
  <c r="BI127" i="3"/>
  <c r="BH127" i="3"/>
  <c r="BG127" i="3"/>
  <c r="BE127" i="3"/>
  <c r="T127" i="3"/>
  <c r="R127" i="3"/>
  <c r="P127" i="3"/>
  <c r="BF127" i="3"/>
  <c r="J91" i="3"/>
  <c r="F91" i="3"/>
  <c r="F89" i="3"/>
  <c r="E87" i="3"/>
  <c r="J39" i="3"/>
  <c r="J38" i="3"/>
  <c r="J37" i="3"/>
  <c r="J31" i="3"/>
  <c r="J24" i="3"/>
  <c r="E24" i="3"/>
  <c r="J121" i="3" s="1"/>
  <c r="J23" i="3"/>
  <c r="J18" i="3"/>
  <c r="E18" i="3"/>
  <c r="J17" i="3"/>
  <c r="E7" i="3"/>
  <c r="E114" i="3" s="1"/>
  <c r="F92" i="3" l="1"/>
  <c r="F121" i="3"/>
  <c r="P139" i="3"/>
  <c r="R139" i="3"/>
  <c r="J92" i="3"/>
  <c r="T139" i="3"/>
  <c r="R126" i="3"/>
  <c r="R125" i="3" s="1"/>
  <c r="R124" i="3" s="1"/>
  <c r="P126" i="3"/>
  <c r="F39" i="3"/>
  <c r="T126" i="3"/>
  <c r="T125" i="3" s="1"/>
  <c r="T124" i="3" s="1"/>
  <c r="E85" i="3"/>
  <c r="J35" i="3"/>
  <c r="F38" i="3"/>
  <c r="F37" i="3"/>
  <c r="BK139" i="3"/>
  <c r="J99" i="3" s="1"/>
  <c r="BK126" i="3"/>
  <c r="J36" i="3"/>
  <c r="F36" i="3"/>
  <c r="F35" i="3"/>
  <c r="AY95" i="1"/>
  <c r="AX95" i="1"/>
  <c r="L90" i="1"/>
  <c r="AM90" i="1"/>
  <c r="AM89" i="1"/>
  <c r="L89" i="1"/>
  <c r="L87" i="1"/>
  <c r="L85" i="1"/>
  <c r="L84" i="1"/>
  <c r="AK27" i="1"/>
  <c r="AS94" i="1"/>
  <c r="BK125" i="3" l="1"/>
  <c r="BK124" i="3" s="1"/>
  <c r="J96" i="3" s="1"/>
  <c r="P125" i="3"/>
  <c r="P124" i="3" s="1"/>
  <c r="AZ95" i="1"/>
  <c r="AZ94" i="1" s="1"/>
  <c r="W32" i="1" s="1"/>
  <c r="BD95" i="1"/>
  <c r="BD94" i="1" s="1"/>
  <c r="W36" i="1" s="1"/>
  <c r="BB95" i="1"/>
  <c r="BB94" i="1" s="1"/>
  <c r="W34" i="1" s="1"/>
  <c r="J98" i="3"/>
  <c r="J97" i="3"/>
  <c r="BC95" i="1"/>
  <c r="BC94" i="1" s="1"/>
  <c r="W35" i="1" s="1"/>
  <c r="AV95" i="1"/>
  <c r="J105" i="3" l="1"/>
  <c r="J30" i="3"/>
  <c r="J32" i="3" s="1"/>
  <c r="J41" i="3" s="1"/>
  <c r="AU95" i="1"/>
  <c r="AU94" i="1" s="1"/>
  <c r="AX94" i="1"/>
  <c r="BA95" i="1"/>
  <c r="BA94" i="1" s="1"/>
  <c r="W33" i="1" s="1"/>
  <c r="AV94" i="1"/>
  <c r="AK32" i="1"/>
  <c r="AW95" i="1"/>
  <c r="AT95" i="1" s="1"/>
  <c r="AY94" i="1"/>
  <c r="AG95" i="1" l="1"/>
  <c r="AG94" i="1" s="1"/>
  <c r="AK26" i="1" s="1"/>
  <c r="AK29" i="1" s="1"/>
  <c r="AW94" i="1"/>
  <c r="AK33" i="1" s="1"/>
  <c r="AK38" i="1" l="1"/>
  <c r="AN95" i="1"/>
  <c r="AG99" i="1"/>
  <c r="AT94" i="1"/>
  <c r="AN94" i="1" s="1"/>
  <c r="AN99" i="1" s="1"/>
</calcChain>
</file>

<file path=xl/sharedStrings.xml><?xml version="1.0" encoding="utf-8"?>
<sst xmlns="http://schemas.openxmlformats.org/spreadsheetml/2006/main" count="537" uniqueCount="175">
  <si>
    <t>Export Komplet</t>
  </si>
  <si>
    <t/>
  </si>
  <si>
    <t>2.0</t>
  </si>
  <si>
    <t>False</t>
  </si>
  <si>
    <t>{fc2a6b6e-5369-406d-aca1-c5cb0ed22558}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</si>
  <si>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</si>
  <si>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</si>
  <si>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</si>
  <si>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</si>
  <si>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</si>
  <si>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</si>
  <si>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</si>
  <si>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</si>
  <si>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</si>
  <si>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</si>
  <si>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</si>
  <si>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</si>
  <si>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</si>
  <si>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</si>
  <si>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</si>
  <si>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</si>
  <si>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</si>
  <si>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</si>
  <si>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</si>
  <si>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</si>
  <si>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</si>
  <si>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</si>
  <si>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</si>
  <si>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</si>
  <si>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</si>
  <si>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</si>
  <si>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</si>
  <si>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</si>
  <si>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</si>
  <si>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</si>
  <si>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</si>
  <si>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</si>
  <si>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</si>
  <si>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</si>
  <si>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</si>
  <si>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</si>
  <si>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</si>
  <si>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</si>
  <si>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</si>
  <si>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</si>
  <si>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</si>
  <si>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</si>
  <si>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</si>
  <si>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</si>
  <si>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</si>
  <si>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</si>
  <si>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</si>
  <si>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</si>
  <si>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</si>
  <si>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</si>
  <si>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</si>
  <si>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</si>
  <si>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</si>
  <si>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</si>
  <si>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</si>
  <si>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</si>
  <si>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</si>
  <si>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</si>
  <si>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</si>
  <si>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</si>
  <si>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</si>
  <si>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</si>
  <si>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</si>
  <si>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</si>
  <si>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</si>
  <si>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</si>
  <si>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</si>
  <si>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</si>
  <si>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</si>
  <si>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{00000000-0000-0000-0000-000000000000}</t>
  </si>
  <si>
    <t>/</t>
  </si>
  <si>
    <t>03e</t>
  </si>
  <si>
    <t>Zariadenie staveniska</t>
  </si>
  <si>
    <t>STA</t>
  </si>
  <si>
    <t>1</t>
  </si>
  <si>
    <t>{06130564-09dd-4b1a-80f2-531f6c84a001}</t>
  </si>
  <si>
    <t>2) Ostatné náklady zo súhrnného listu</t>
  </si>
  <si>
    <t>Percent. zadanie_x000D_
[% nákladov rozpočtu]</t>
  </si>
  <si>
    <t>Zaradenie nákladov</t>
  </si>
  <si>
    <t>Celkové náklady za stavbu 1) + 2)</t>
  </si>
  <si>
    <t>Objekt:</t>
  </si>
  <si>
    <t>Náklady z rozpočtu</t>
  </si>
  <si>
    <t>Ostatné náklady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</si>
  <si>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</si>
  <si>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</si>
  <si>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</si>
  <si>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</si>
  <si>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</si>
  <si>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</si>
  <si>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</si>
  <si>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99 - Presun hmôt HSV</t>
  </si>
  <si>
    <t>2) Ostatné náklady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</si>
  <si>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</si>
  <si>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</si>
  <si>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</si>
  <si>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</si>
  <si>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</si>
  <si>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</si>
  <si>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</si>
  <si>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</si>
  <si>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</si>
  <si>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</si>
  <si>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</si>
  <si>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</si>
  <si>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</si>
  <si>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</si>
  <si>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</si>
  <si>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</si>
  <si>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122202202.S</t>
  </si>
  <si>
    <t>Odkopávka a prekopávka nezapažená pre cesty, v hornine 3 nad 100 do 1000 m3</t>
  </si>
  <si>
    <t>m3</t>
  </si>
  <si>
    <t>4</t>
  </si>
  <si>
    <t>2</t>
  </si>
  <si>
    <t>1986014620</t>
  </si>
  <si>
    <t>VV</t>
  </si>
  <si>
    <t>breh a zariadenie staveniska - stavba v rybníku</t>
  </si>
  <si>
    <t>100*4,0*0,3</t>
  </si>
  <si>
    <t>Súčet</t>
  </si>
  <si>
    <t>122202209.S</t>
  </si>
  <si>
    <t>Odkopávky a prekopávky nezapažené pre cesty. Príplatok za lepivosť horniny 3</t>
  </si>
  <si>
    <t>-446413545</t>
  </si>
  <si>
    <t>3</t>
  </si>
  <si>
    <t>162303113.S</t>
  </si>
  <si>
    <t>Vodorovné premiestnenie výkopku pre cesty po nespevnenej ceste z horniny tr.1-4 do 1000 m3 na vzdialenosť do 500 m</t>
  </si>
  <si>
    <t>-1345913582</t>
  </si>
  <si>
    <t>162501143.S</t>
  </si>
  <si>
    <t>Vodorovné premiestnenie výkopku po spevnenej ceste z horniny tr.1-4, nad 1000 do 10000 m3, príplatok k cene za každých ďalšich a začatých 1000 m</t>
  </si>
  <si>
    <t>1552626445</t>
  </si>
  <si>
    <t>Kamenný mlyn - FCC Zavarská cesta (6,4 km)</t>
  </si>
  <si>
    <t>5</t>
  </si>
  <si>
    <t>171201202.S</t>
  </si>
  <si>
    <t>Uloženie sypaniny na skládky nad 100 do 1000 m3</t>
  </si>
  <si>
    <t>379651059</t>
  </si>
  <si>
    <t>6</t>
  </si>
  <si>
    <t>171209002.R</t>
  </si>
  <si>
    <t>t</t>
  </si>
  <si>
    <t>171819193</t>
  </si>
  <si>
    <t>Komunikácie</t>
  </si>
  <si>
    <t>8</t>
  </si>
  <si>
    <t>564762111.S</t>
  </si>
  <si>
    <t>Podklad alebo kryt z kameniva hrubého drveného veľ. 32-63 mm (vibr.štrk) po zhut.hr. 200 mm</t>
  </si>
  <si>
    <t>m2</t>
  </si>
  <si>
    <t>2133437895</t>
  </si>
  <si>
    <t>šírka 6m</t>
  </si>
  <si>
    <t>9</t>
  </si>
  <si>
    <t>584121111.S</t>
  </si>
  <si>
    <t>Osadenie cestných panelov zo železového betónu, so zhotovením podkladu z kam. ťaženého do hr. 40 mm</t>
  </si>
  <si>
    <t>1533848848</t>
  </si>
  <si>
    <t>šírka komunikácie 4m</t>
  </si>
  <si>
    <t>10</t>
  </si>
  <si>
    <t>M</t>
  </si>
  <si>
    <t>593810000500.S</t>
  </si>
  <si>
    <t>Cestný panel IZD 300/150/15 JP 20 ton, lxšxv 3000x1500x150 mm</t>
  </si>
  <si>
    <t>ks</t>
  </si>
  <si>
    <t>-279440629</t>
  </si>
  <si>
    <t>99</t>
  </si>
  <si>
    <t>Presun hmôt HSV</t>
  </si>
  <si>
    <t>998226011.S</t>
  </si>
  <si>
    <t>Presun hmôt pre komunikácie a letiská s krytom montovaným z cest. panelov zo železového betónu</t>
  </si>
  <si>
    <t>-14195051</t>
  </si>
  <si>
    <t>VÝKAZ VÝMER</t>
  </si>
  <si>
    <t>REKAPITULÁCIA</t>
  </si>
  <si>
    <t>KRYCÍ LIST</t>
  </si>
  <si>
    <t>(120*(6,4-0,5))</t>
  </si>
  <si>
    <t>(100)*6,0*1,05</t>
  </si>
  <si>
    <t>(100)*4,0*1,05</t>
  </si>
  <si>
    <t>420*0,2244 'Prepočítané koeficientom množstva</t>
  </si>
  <si>
    <t>180*1,8 'Prepočítané koeficientom množstva</t>
  </si>
  <si>
    <t>Odstránenie cestných panelov zo železového betónu, s odstránením podkladu z kam. ťaženého do hr. 40 mm</t>
  </si>
  <si>
    <r>
      <t xml:space="preserve">Zákonný poplatok obci - výkopová zemina </t>
    </r>
    <r>
      <rPr>
        <sz val="9"/>
        <color rgb="FFFF0000"/>
        <rFont val="Arial CE"/>
        <charset val="238"/>
      </rPr>
      <t>NEPODLIEHA ZDANENIU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</si>
</sst>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24" fillId="0" borderId="19" xfId="0" applyFont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0" fillId="0" borderId="18" xfId="0" applyFont="1" applyBorder="1" applyAlignment="1" applyProtection="1">
      <alignment vertical="center"/>
      <protection locked="0"/>
    </xf>
    <xf numFmtId="0" fontId="37" fillId="0" borderId="18" xfId="0" applyFont="1" applyBorder="1" applyAlignment="1" applyProtection="1">
      <alignment vertical="center"/>
      <protection locked="0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65" fontId="2" fillId="0" borderId="28" xfId="0" applyNumberFormat="1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4" fontId="25" fillId="0" borderId="28" xfId="0" applyNumberFormat="1" applyFont="1" applyBorder="1" applyAlignment="1"/>
    <xf numFmtId="0" fontId="8" fillId="0" borderId="27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28" xfId="0" applyNumberFormat="1" applyFont="1" applyBorder="1" applyAlignment="1"/>
    <xf numFmtId="0" fontId="7" fillId="0" borderId="0" xfId="0" applyFont="1" applyBorder="1" applyAlignment="1">
      <alignment horizontal="left"/>
    </xf>
    <xf numFmtId="4" fontId="7" fillId="0" borderId="28" xfId="0" applyNumberFormat="1" applyFont="1" applyBorder="1" applyAlignment="1"/>
    <xf numFmtId="0" fontId="0" fillId="0" borderId="27" xfId="0" applyFont="1" applyBorder="1" applyAlignment="1" applyProtection="1">
      <alignment vertical="center"/>
      <protection locked="0"/>
    </xf>
    <xf numFmtId="4" fontId="23" fillId="0" borderId="30" xfId="0" applyNumberFormat="1" applyFont="1" applyBorder="1" applyAlignment="1" applyProtection="1">
      <alignment vertical="center"/>
      <protection locked="0"/>
    </xf>
    <xf numFmtId="0" fontId="9" fillId="0" borderId="27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28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11" fillId="0" borderId="2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4" fontId="36" fillId="0" borderId="30" xfId="0" applyNumberFormat="1" applyFont="1" applyBorder="1" applyAlignment="1" applyProtection="1">
      <alignment vertical="center"/>
      <protection locked="0"/>
    </xf>
    <xf numFmtId="0" fontId="0" fillId="0" borderId="31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3" workbookViewId="0">
      <selection activeCell="BE9" sqref="BE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3" t="s">
        <v>5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59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60" t="s">
        <v>14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/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600000000000001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600000000000001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600000000000001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62" t="e">
        <f>ROUND(AG94,2)</f>
        <v>#REF!</v>
      </c>
      <c r="AL26" s="254"/>
      <c r="AM26" s="254"/>
      <c r="AN26" s="254"/>
      <c r="AO26" s="254"/>
      <c r="AR26" s="20"/>
    </row>
    <row r="27" spans="1:71" s="1" customFormat="1" ht="14.45" customHeight="1">
      <c r="B27" s="20"/>
      <c r="D27" s="29" t="s">
        <v>31</v>
      </c>
      <c r="AK27" s="262">
        <f>ROUND(AG97, 2)</f>
        <v>0</v>
      </c>
      <c r="AL27" s="262"/>
      <c r="AM27" s="262"/>
      <c r="AN27" s="262"/>
      <c r="AO27" s="262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57" t="e">
        <f>ROUND(AK26 + AK27, 2)</f>
        <v>#REF!</v>
      </c>
      <c r="AL29" s="258"/>
      <c r="AM29" s="258"/>
      <c r="AN29" s="258"/>
      <c r="AO29" s="258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26" t="s">
        <v>33</v>
      </c>
      <c r="M31" s="226"/>
      <c r="N31" s="226"/>
      <c r="O31" s="226"/>
      <c r="P31" s="226"/>
      <c r="Q31" s="31"/>
      <c r="R31" s="31"/>
      <c r="S31" s="31"/>
      <c r="T31" s="31"/>
      <c r="U31" s="31"/>
      <c r="V31" s="31"/>
      <c r="W31" s="226" t="s">
        <v>34</v>
      </c>
      <c r="X31" s="226"/>
      <c r="Y31" s="226"/>
      <c r="Z31" s="226"/>
      <c r="AA31" s="226"/>
      <c r="AB31" s="226"/>
      <c r="AC31" s="226"/>
      <c r="AD31" s="226"/>
      <c r="AE31" s="226"/>
      <c r="AF31" s="31"/>
      <c r="AG31" s="31"/>
      <c r="AH31" s="31"/>
      <c r="AI31" s="31"/>
      <c r="AJ31" s="31"/>
      <c r="AK31" s="226" t="s">
        <v>35</v>
      </c>
      <c r="AL31" s="226"/>
      <c r="AM31" s="226"/>
      <c r="AN31" s="226"/>
      <c r="AO31" s="226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29">
        <v>0.2</v>
      </c>
      <c r="M32" s="228"/>
      <c r="N32" s="228"/>
      <c r="O32" s="228"/>
      <c r="P32" s="228"/>
      <c r="Q32" s="38"/>
      <c r="R32" s="38"/>
      <c r="S32" s="38"/>
      <c r="T32" s="38"/>
      <c r="U32" s="38"/>
      <c r="V32" s="38"/>
      <c r="W32" s="227" t="e">
        <f>ROUND(AZ94 + SUM(CD97), 2)</f>
        <v>#REF!</v>
      </c>
      <c r="X32" s="228"/>
      <c r="Y32" s="228"/>
      <c r="Z32" s="228"/>
      <c r="AA32" s="228"/>
      <c r="AB32" s="228"/>
      <c r="AC32" s="228"/>
      <c r="AD32" s="228"/>
      <c r="AE32" s="228"/>
      <c r="AF32" s="38"/>
      <c r="AG32" s="38"/>
      <c r="AH32" s="38"/>
      <c r="AI32" s="38"/>
      <c r="AJ32" s="38"/>
      <c r="AK32" s="227" t="e">
        <f>ROUND(AV94 + SUM(BY97), 2)</f>
        <v>#REF!</v>
      </c>
      <c r="AL32" s="228"/>
      <c r="AM32" s="228"/>
      <c r="AN32" s="228"/>
      <c r="AO32" s="228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32">
        <v>0.2</v>
      </c>
      <c r="M33" s="231"/>
      <c r="N33" s="231"/>
      <c r="O33" s="231"/>
      <c r="P33" s="231"/>
      <c r="W33" s="230" t="e">
        <f>ROUND(BA94 + SUM(CE97), 2)</f>
        <v>#REF!</v>
      </c>
      <c r="X33" s="231"/>
      <c r="Y33" s="231"/>
      <c r="Z33" s="231"/>
      <c r="AA33" s="231"/>
      <c r="AB33" s="231"/>
      <c r="AC33" s="231"/>
      <c r="AD33" s="231"/>
      <c r="AE33" s="231"/>
      <c r="AK33" s="230" t="e">
        <f>ROUND(AW94 + SUM(BZ97), 2)</f>
        <v>#REF!</v>
      </c>
      <c r="AL33" s="231"/>
      <c r="AM33" s="231"/>
      <c r="AN33" s="231"/>
      <c r="AO33" s="231"/>
      <c r="AR33" s="36"/>
    </row>
    <row r="34" spans="1:57" s="3" customFormat="1" ht="14.45" hidden="1" customHeight="1">
      <c r="B34" s="36"/>
      <c r="F34" s="26" t="s">
        <v>39</v>
      </c>
      <c r="L34" s="232">
        <v>0.2</v>
      </c>
      <c r="M34" s="231"/>
      <c r="N34" s="231"/>
      <c r="O34" s="231"/>
      <c r="P34" s="231"/>
      <c r="W34" s="230" t="e">
        <f>ROUND(BB94 + SUM(CF97), 2)</f>
        <v>#REF!</v>
      </c>
      <c r="X34" s="231"/>
      <c r="Y34" s="231"/>
      <c r="Z34" s="231"/>
      <c r="AA34" s="231"/>
      <c r="AB34" s="231"/>
      <c r="AC34" s="231"/>
      <c r="AD34" s="231"/>
      <c r="AE34" s="231"/>
      <c r="AK34" s="230">
        <v>0</v>
      </c>
      <c r="AL34" s="231"/>
      <c r="AM34" s="231"/>
      <c r="AN34" s="231"/>
      <c r="AO34" s="231"/>
      <c r="AR34" s="36"/>
    </row>
    <row r="35" spans="1:57" s="3" customFormat="1" ht="14.45" hidden="1" customHeight="1">
      <c r="B35" s="36"/>
      <c r="F35" s="26" t="s">
        <v>40</v>
      </c>
      <c r="L35" s="232">
        <v>0.2</v>
      </c>
      <c r="M35" s="231"/>
      <c r="N35" s="231"/>
      <c r="O35" s="231"/>
      <c r="P35" s="231"/>
      <c r="W35" s="230" t="e">
        <f>ROUND(BC94 + SUM(CG97), 2)</f>
        <v>#REF!</v>
      </c>
      <c r="X35" s="231"/>
      <c r="Y35" s="231"/>
      <c r="Z35" s="231"/>
      <c r="AA35" s="231"/>
      <c r="AB35" s="231"/>
      <c r="AC35" s="231"/>
      <c r="AD35" s="231"/>
      <c r="AE35" s="231"/>
      <c r="AK35" s="230">
        <v>0</v>
      </c>
      <c r="AL35" s="231"/>
      <c r="AM35" s="231"/>
      <c r="AN35" s="231"/>
      <c r="AO35" s="231"/>
      <c r="AR35" s="36"/>
    </row>
    <row r="36" spans="1:57" s="3" customFormat="1" ht="14.45" hidden="1" customHeight="1">
      <c r="B36" s="36"/>
      <c r="F36" s="37" t="s">
        <v>41</v>
      </c>
      <c r="L36" s="229">
        <v>0</v>
      </c>
      <c r="M36" s="228"/>
      <c r="N36" s="228"/>
      <c r="O36" s="228"/>
      <c r="P36" s="228"/>
      <c r="Q36" s="38"/>
      <c r="R36" s="38"/>
      <c r="S36" s="38"/>
      <c r="T36" s="38"/>
      <c r="U36" s="38"/>
      <c r="V36" s="38"/>
      <c r="W36" s="227" t="e">
        <f>ROUND(BD94 + SUM(CH97), 2)</f>
        <v>#REF!</v>
      </c>
      <c r="X36" s="228"/>
      <c r="Y36" s="228"/>
      <c r="Z36" s="228"/>
      <c r="AA36" s="228"/>
      <c r="AB36" s="228"/>
      <c r="AC36" s="228"/>
      <c r="AD36" s="228"/>
      <c r="AE36" s="228"/>
      <c r="AF36" s="38"/>
      <c r="AG36" s="38"/>
      <c r="AH36" s="38"/>
      <c r="AI36" s="38"/>
      <c r="AJ36" s="38"/>
      <c r="AK36" s="227">
        <v>0</v>
      </c>
      <c r="AL36" s="228"/>
      <c r="AM36" s="228"/>
      <c r="AN36" s="228"/>
      <c r="AO36" s="228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33" t="s">
        <v>44</v>
      </c>
      <c r="Y38" s="234"/>
      <c r="Z38" s="234"/>
      <c r="AA38" s="234"/>
      <c r="AB38" s="234"/>
      <c r="AC38" s="42"/>
      <c r="AD38" s="42"/>
      <c r="AE38" s="42"/>
      <c r="AF38" s="42"/>
      <c r="AG38" s="42"/>
      <c r="AH38" s="42"/>
      <c r="AI38" s="42"/>
      <c r="AJ38" s="42"/>
      <c r="AK38" s="235" t="e">
        <f>SUM(AK29:AK36)</f>
        <v>#REF!</v>
      </c>
      <c r="AL38" s="234"/>
      <c r="AM38" s="234"/>
      <c r="AN38" s="234"/>
      <c r="AO38" s="236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>
        <f>K5</f>
        <v>0</v>
      </c>
      <c r="AR84" s="53"/>
    </row>
    <row r="85" spans="1:91" s="5" customFormat="1" ht="36.950000000000003" customHeight="1">
      <c r="B85" s="54"/>
      <c r="C85" s="55" t="s">
        <v>13</v>
      </c>
      <c r="L85" s="237" t="str">
        <f>K6</f>
        <v>Umiestnenie lávky v priestore Horného rybníka v lokalite Kamenný mlyn v Trnave_dub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39"/>
      <c r="AN87" s="239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40" t="str">
        <f>IF(E17="","",E17)</f>
        <v>Šercel Švec, s.r.o.</v>
      </c>
      <c r="AN89" s="241"/>
      <c r="AO89" s="241"/>
      <c r="AP89" s="241"/>
      <c r="AQ89" s="31"/>
      <c r="AR89" s="32"/>
      <c r="AS89" s="243" t="s">
        <v>52</v>
      </c>
      <c r="AT89" s="244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40" t="str">
        <f>IF(E20="","",E20)</f>
        <v xml:space="preserve"> </v>
      </c>
      <c r="AN90" s="241"/>
      <c r="AO90" s="241"/>
      <c r="AP90" s="241"/>
      <c r="AQ90" s="31"/>
      <c r="AR90" s="32"/>
      <c r="AS90" s="245"/>
      <c r="AT90" s="246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7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5"/>
      <c r="AT91" s="246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47" t="s">
        <v>53</v>
      </c>
      <c r="D92" s="248"/>
      <c r="E92" s="248"/>
      <c r="F92" s="248"/>
      <c r="G92" s="248"/>
      <c r="H92" s="62"/>
      <c r="I92" s="249" t="s">
        <v>54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55</v>
      </c>
      <c r="AH92" s="248"/>
      <c r="AI92" s="248"/>
      <c r="AJ92" s="248"/>
      <c r="AK92" s="248"/>
      <c r="AL92" s="248"/>
      <c r="AM92" s="248"/>
      <c r="AN92" s="249" t="s">
        <v>56</v>
      </c>
      <c r="AO92" s="248"/>
      <c r="AP92" s="251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7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64" t="e">
        <f>ROUND(AG95,2)</f>
        <v>#REF!</v>
      </c>
      <c r="AH94" s="264"/>
      <c r="AI94" s="264"/>
      <c r="AJ94" s="264"/>
      <c r="AK94" s="264"/>
      <c r="AL94" s="264"/>
      <c r="AM94" s="264"/>
      <c r="AN94" s="242" t="e">
        <f>SUM(AG94,AT94)</f>
        <v>#REF!</v>
      </c>
      <c r="AO94" s="242"/>
      <c r="AP94" s="242"/>
      <c r="AQ94" s="74" t="s">
        <v>1</v>
      </c>
      <c r="AR94" s="70"/>
      <c r="AS94" s="75">
        <f>ROUND(AS95,2)</f>
        <v>0</v>
      </c>
      <c r="AT94" s="76" t="e">
        <f>ROUND(SUM(AV94:AW94),2)</f>
        <v>#REF!</v>
      </c>
      <c r="AU94" s="77" t="e">
        <f>ROUND(AU95,5)</f>
        <v>#REF!</v>
      </c>
      <c r="AV94" s="76" t="e">
        <f>ROUND(AZ94*L32,2)</f>
        <v>#REF!</v>
      </c>
      <c r="AW94" s="76" t="e">
        <f>ROUND(BA94*L33,2)</f>
        <v>#REF!</v>
      </c>
      <c r="AX94" s="76" t="e">
        <f>ROUND(BB94*L32,2)</f>
        <v>#REF!</v>
      </c>
      <c r="AY94" s="76" t="e">
        <f>ROUND(BC94*L33,2)</f>
        <v>#REF!</v>
      </c>
      <c r="AZ94" s="76" t="e">
        <f>ROUND(AZ95,2)</f>
        <v>#REF!</v>
      </c>
      <c r="BA94" s="76" t="e">
        <f>ROUND(BA95,2)</f>
        <v>#REF!</v>
      </c>
      <c r="BB94" s="76" t="e">
        <f>ROUND(BB95,2)</f>
        <v>#REF!</v>
      </c>
      <c r="BC94" s="76" t="e">
        <f>ROUND(BC95,2)</f>
        <v>#REF!</v>
      </c>
      <c r="BD94" s="78" t="e">
        <f>ROUND(BD95,2)</f>
        <v>#REF!</v>
      </c>
      <c r="BS94" s="79" t="s">
        <v>71</v>
      </c>
      <c r="BT94" s="79" t="s">
        <v>72</v>
      </c>
      <c r="BU94" s="80" t="s">
        <v>73</v>
      </c>
      <c r="BV94" s="79" t="s">
        <v>12</v>
      </c>
      <c r="BW94" s="79" t="s">
        <v>4</v>
      </c>
      <c r="BX94" s="79" t="s">
        <v>74</v>
      </c>
      <c r="CL94" s="79" t="s">
        <v>1</v>
      </c>
    </row>
    <row r="95" spans="1:91" s="7" customFormat="1" ht="16.5" customHeight="1">
      <c r="A95" s="81" t="s">
        <v>75</v>
      </c>
      <c r="B95" s="82"/>
      <c r="C95" s="83"/>
      <c r="D95" s="263" t="s">
        <v>76</v>
      </c>
      <c r="E95" s="263"/>
      <c r="F95" s="263"/>
      <c r="G95" s="263"/>
      <c r="H95" s="263"/>
      <c r="I95" s="84"/>
      <c r="J95" s="263" t="s">
        <v>77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55" t="e">
        <f>#REF!</f>
        <v>#REF!</v>
      </c>
      <c r="AH95" s="256"/>
      <c r="AI95" s="256"/>
      <c r="AJ95" s="256"/>
      <c r="AK95" s="256"/>
      <c r="AL95" s="256"/>
      <c r="AM95" s="256"/>
      <c r="AN95" s="255" t="e">
        <f>SUM(AG95,AT95)</f>
        <v>#REF!</v>
      </c>
      <c r="AO95" s="256"/>
      <c r="AP95" s="256"/>
      <c r="AQ95" s="85" t="s">
        <v>78</v>
      </c>
      <c r="AR95" s="82"/>
      <c r="AS95" s="86">
        <v>0</v>
      </c>
      <c r="AT95" s="87" t="e">
        <f>ROUND(SUM(AV95:AW95),2)</f>
        <v>#REF!</v>
      </c>
      <c r="AU95" s="88" t="e">
        <f>#REF!</f>
        <v>#REF!</v>
      </c>
      <c r="AV95" s="87" t="e">
        <f>#REF!</f>
        <v>#REF!</v>
      </c>
      <c r="AW95" s="87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9" t="e">
        <f>#REF!</f>
        <v>#REF!</v>
      </c>
      <c r="BT95" s="90" t="s">
        <v>79</v>
      </c>
      <c r="BV95" s="90" t="s">
        <v>12</v>
      </c>
      <c r="BW95" s="90" t="s">
        <v>80</v>
      </c>
      <c r="BX95" s="90" t="s">
        <v>4</v>
      </c>
      <c r="CL95" s="90" t="s">
        <v>1</v>
      </c>
      <c r="CM95" s="90" t="s">
        <v>72</v>
      </c>
    </row>
    <row r="96" spans="1:91">
      <c r="B96" s="20"/>
      <c r="AR96" s="20"/>
    </row>
    <row r="97" spans="1:57" s="2" customFormat="1" ht="30" customHeight="1">
      <c r="A97" s="31"/>
      <c r="B97" s="32"/>
      <c r="C97" s="71" t="s">
        <v>81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242">
        <v>0</v>
      </c>
      <c r="AH97" s="242"/>
      <c r="AI97" s="242"/>
      <c r="AJ97" s="242"/>
      <c r="AK97" s="242"/>
      <c r="AL97" s="242"/>
      <c r="AM97" s="242"/>
      <c r="AN97" s="242">
        <v>0</v>
      </c>
      <c r="AO97" s="242"/>
      <c r="AP97" s="242"/>
      <c r="AQ97" s="91"/>
      <c r="AR97" s="32"/>
      <c r="AS97" s="64" t="s">
        <v>82</v>
      </c>
      <c r="AT97" s="65" t="s">
        <v>83</v>
      </c>
      <c r="AU97" s="65" t="s">
        <v>36</v>
      </c>
      <c r="AV97" s="66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7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92" t="s">
        <v>84</v>
      </c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252" t="e">
        <f>ROUND(AG94 + AG97, 2)</f>
        <v>#REF!</v>
      </c>
      <c r="AH99" s="252"/>
      <c r="AI99" s="252"/>
      <c r="AJ99" s="252"/>
      <c r="AK99" s="252"/>
      <c r="AL99" s="252"/>
      <c r="AM99" s="252"/>
      <c r="AN99" s="252" t="e">
        <f>ROUND(AN94 + AN97, 2)</f>
        <v>#REF!</v>
      </c>
      <c r="AO99" s="252"/>
      <c r="AP99" s="252"/>
      <c r="AQ99" s="93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46"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L31:P31"/>
    <mergeCell ref="W31:AE31"/>
    <mergeCell ref="AK31:AO31"/>
    <mergeCell ref="W32:AE32"/>
    <mergeCell ref="AK32:AO32"/>
    <mergeCell ref="L32:P32"/>
  </mergeCells>
  <hyperlinks>
    <hyperlink ref="A95" location="'03e - Zariadenie staveniska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3"/>
  <sheetViews>
    <sheetView showGridLines="0" tabSelected="1" topLeftCell="A129" workbookViewId="0">
      <selection activeCell="F140" sqref="F140"/>
    </sheetView>
  </sheetViews>
  <sheetFormatPr defaultColWidth="8.83203125"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8.83203125" style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8.83203125" style="1"/>
  </cols>
  <sheetData>
    <row r="1" spans="1:46">
      <c r="A1" s="95"/>
    </row>
    <row r="2" spans="1:46" ht="36.950000000000003" customHeight="1">
      <c r="L2" s="253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80</v>
      </c>
    </row>
    <row r="3" spans="1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ht="24.95" customHeight="1">
      <c r="B4" s="20"/>
      <c r="D4" s="21" t="s">
        <v>167</v>
      </c>
      <c r="L4" s="20"/>
      <c r="M4" s="96" t="s">
        <v>9</v>
      </c>
      <c r="AT4" s="17" t="s">
        <v>3</v>
      </c>
    </row>
    <row r="5" spans="1:46" ht="6.95" customHeight="1">
      <c r="B5" s="20"/>
      <c r="L5" s="20"/>
    </row>
    <row r="6" spans="1:46" ht="12" customHeight="1">
      <c r="B6" s="20"/>
      <c r="D6" s="26" t="s">
        <v>13</v>
      </c>
      <c r="L6" s="20"/>
    </row>
    <row r="7" spans="1:46" ht="26.25" customHeight="1">
      <c r="B7" s="20"/>
      <c r="E7" s="270" t="str">
        <f>'Rekapitulácia stavby'!K6</f>
        <v>Umiestnenie lávky v priestore Horného rybníka v lokalite Kamenný mlyn v Trnave_dub</v>
      </c>
      <c r="F7" s="271"/>
      <c r="G7" s="271"/>
      <c r="H7" s="271"/>
      <c r="L7" s="20"/>
    </row>
    <row r="8" spans="1:46" s="2" customFormat="1" ht="12" customHeight="1">
      <c r="A8" s="31"/>
      <c r="B8" s="32"/>
      <c r="C8" s="31"/>
      <c r="D8" s="26" t="s">
        <v>85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7" t="s">
        <v>77</v>
      </c>
      <c r="F9" s="265"/>
      <c r="G9" s="265"/>
      <c r="H9" s="265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/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22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9" t="str">
        <f>'Rekapitulácia stavby'!E14</f>
        <v xml:space="preserve"> </v>
      </c>
      <c r="F18" s="259"/>
      <c r="G18" s="259"/>
      <c r="H18" s="259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26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61" t="s">
        <v>1</v>
      </c>
      <c r="F27" s="261"/>
      <c r="G27" s="261"/>
      <c r="H27" s="261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86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87</v>
      </c>
      <c r="E31" s="31"/>
      <c r="F31" s="31"/>
      <c r="G31" s="31"/>
      <c r="H31" s="31"/>
      <c r="I31" s="31"/>
      <c r="J31" s="30">
        <f>J103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1" t="s">
        <v>36</v>
      </c>
      <c r="E35" s="37" t="s">
        <v>37</v>
      </c>
      <c r="F35" s="102">
        <f>ROUND((SUM(BE103:BE104) + SUM(BE124:BE149)),  2)</f>
        <v>0</v>
      </c>
      <c r="G35" s="103"/>
      <c r="H35" s="103"/>
      <c r="I35" s="104">
        <v>0.2</v>
      </c>
      <c r="J35" s="102">
        <f>ROUND(((SUM(BE103:BE104) + SUM(BE124:BE149))*I35),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5">
        <f>ROUND((SUM(BF103:BF104) + SUM(BF124:BF149)),  2)</f>
        <v>0</v>
      </c>
      <c r="G36" s="31"/>
      <c r="H36" s="31"/>
      <c r="I36" s="106">
        <v>0.2</v>
      </c>
      <c r="J36" s="105">
        <f>ROUND(((SUM(BF103:BF104) + SUM(BF124:BF149))*I36),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5">
        <f>ROUND((SUM(BG103:BG104) + SUM(BG124:BG149)),  2)</f>
        <v>0</v>
      </c>
      <c r="G37" s="31"/>
      <c r="H37" s="31"/>
      <c r="I37" s="106">
        <v>0.2</v>
      </c>
      <c r="J37" s="105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5">
        <f>ROUND((SUM(BH103:BH104) + SUM(BH124:BH149)),  2)</f>
        <v>0</v>
      </c>
      <c r="G38" s="31"/>
      <c r="H38" s="31"/>
      <c r="I38" s="106">
        <v>0.2</v>
      </c>
      <c r="J38" s="105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2">
        <f>ROUND((SUM(BI103:BI104) + SUM(BI124:BI149)),  2)</f>
        <v>0</v>
      </c>
      <c r="G39" s="103"/>
      <c r="H39" s="103"/>
      <c r="I39" s="104">
        <v>0</v>
      </c>
      <c r="J39" s="102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3"/>
      <c r="D41" s="107" t="s">
        <v>42</v>
      </c>
      <c r="E41" s="62"/>
      <c r="F41" s="62"/>
      <c r="G41" s="108" t="s">
        <v>43</v>
      </c>
      <c r="H41" s="109" t="s">
        <v>44</v>
      </c>
      <c r="I41" s="62"/>
      <c r="J41" s="110">
        <f>SUM(J32:J39)</f>
        <v>0</v>
      </c>
      <c r="K41" s="111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ht="14.45" customHeight="1">
      <c r="B43" s="20"/>
      <c r="L43" s="20"/>
    </row>
    <row r="44" spans="1:31" ht="14.45" customHeight="1">
      <c r="B44" s="20"/>
      <c r="L44" s="20"/>
    </row>
    <row r="45" spans="1:31" ht="14.45" customHeight="1">
      <c r="B45" s="20"/>
      <c r="L45" s="20"/>
    </row>
    <row r="46" spans="1:31" ht="14.45" customHeight="1">
      <c r="B46" s="20"/>
      <c r="L46" s="20"/>
    </row>
    <row r="47" spans="1:31" ht="14.45" customHeight="1">
      <c r="B47" s="20"/>
      <c r="L47" s="20"/>
    </row>
    <row r="48" spans="1:31" ht="14.45" customHeight="1">
      <c r="B48" s="20"/>
      <c r="L48" s="20"/>
    </row>
    <row r="49" spans="1:3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2" t="s">
        <v>48</v>
      </c>
      <c r="G61" s="47" t="s">
        <v>47</v>
      </c>
      <c r="H61" s="34"/>
      <c r="I61" s="34"/>
      <c r="J61" s="113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2" t="s">
        <v>48</v>
      </c>
      <c r="G76" s="47" t="s">
        <v>47</v>
      </c>
      <c r="H76" s="34"/>
      <c r="I76" s="34"/>
      <c r="J76" s="113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166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70" t="str">
        <f>E7</f>
        <v>Umiestnenie lávky v priestore Horného rybníka v lokalite Kamenný mlyn v Trnave_dub</v>
      </c>
      <c r="F85" s="271"/>
      <c r="G85" s="271"/>
      <c r="H85" s="271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7" t="str">
        <f>E9</f>
        <v>Zariadenie staveniska</v>
      </c>
      <c r="F87" s="265"/>
      <c r="G87" s="265"/>
      <c r="H87" s="265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/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>Mesto Trnava č.1 917 71 Trnava</v>
      </c>
      <c r="G91" s="31"/>
      <c r="H91" s="31"/>
      <c r="I91" s="26" t="s">
        <v>25</v>
      </c>
      <c r="J91" s="27" t="str">
        <f>E21</f>
        <v>Šercel Švec, 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4" t="s">
        <v>88</v>
      </c>
      <c r="D94" s="93"/>
      <c r="E94" s="93"/>
      <c r="F94" s="93"/>
      <c r="G94" s="93"/>
      <c r="H94" s="93"/>
      <c r="I94" s="93"/>
      <c r="J94" s="115" t="s">
        <v>89</v>
      </c>
      <c r="K94" s="93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" customHeight="1">
      <c r="A96" s="31"/>
      <c r="B96" s="32"/>
      <c r="C96" s="116" t="s">
        <v>90</v>
      </c>
      <c r="D96" s="31"/>
      <c r="E96" s="31"/>
      <c r="F96" s="31"/>
      <c r="G96" s="31"/>
      <c r="H96" s="31"/>
      <c r="I96" s="31"/>
      <c r="J96" s="73">
        <f>J124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91</v>
      </c>
    </row>
    <row r="97" spans="1:31" s="9" customFormat="1" ht="24.95" customHeight="1">
      <c r="B97" s="117"/>
      <c r="D97" s="118" t="s">
        <v>92</v>
      </c>
      <c r="E97" s="119"/>
      <c r="F97" s="119"/>
      <c r="G97" s="119"/>
      <c r="H97" s="119"/>
      <c r="I97" s="119"/>
      <c r="J97" s="120">
        <f>J125</f>
        <v>0</v>
      </c>
      <c r="L97" s="117"/>
    </row>
    <row r="98" spans="1:31" s="10" customFormat="1" ht="19.899999999999999" customHeight="1">
      <c r="B98" s="121"/>
      <c r="D98" s="122" t="s">
        <v>93</v>
      </c>
      <c r="E98" s="123"/>
      <c r="F98" s="123"/>
      <c r="G98" s="123"/>
      <c r="H98" s="123"/>
      <c r="I98" s="123"/>
      <c r="J98" s="124">
        <f>J126</f>
        <v>0</v>
      </c>
      <c r="L98" s="121"/>
    </row>
    <row r="99" spans="1:31" s="10" customFormat="1" ht="19.899999999999999" customHeight="1">
      <c r="B99" s="121"/>
      <c r="D99" s="122" t="s">
        <v>94</v>
      </c>
      <c r="E99" s="123"/>
      <c r="F99" s="123"/>
      <c r="G99" s="123"/>
      <c r="H99" s="123"/>
      <c r="I99" s="123"/>
      <c r="J99" s="124">
        <f>J139</f>
        <v>0</v>
      </c>
      <c r="L99" s="121"/>
    </row>
    <row r="100" spans="1:31" s="10" customFormat="1" ht="19.899999999999999" customHeight="1">
      <c r="B100" s="121"/>
      <c r="D100" s="122" t="s">
        <v>95</v>
      </c>
      <c r="E100" s="123"/>
      <c r="F100" s="123"/>
      <c r="G100" s="123"/>
      <c r="H100" s="123"/>
      <c r="I100" s="123"/>
      <c r="J100" s="124">
        <f>J148</f>
        <v>0</v>
      </c>
      <c r="L100" s="121"/>
    </row>
    <row r="101" spans="1:31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4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4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9.25" customHeight="1">
      <c r="A103" s="31"/>
      <c r="B103" s="32"/>
      <c r="C103" s="116" t="s">
        <v>96</v>
      </c>
      <c r="D103" s="31"/>
      <c r="E103" s="31"/>
      <c r="F103" s="31"/>
      <c r="G103" s="31"/>
      <c r="H103" s="31"/>
      <c r="I103" s="31"/>
      <c r="J103" s="125">
        <v>0</v>
      </c>
      <c r="K103" s="31"/>
      <c r="L103" s="44"/>
      <c r="N103" s="126" t="s">
        <v>36</v>
      </c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18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9.25" customHeight="1">
      <c r="A105" s="31"/>
      <c r="B105" s="32"/>
      <c r="C105" s="92" t="s">
        <v>84</v>
      </c>
      <c r="D105" s="93"/>
      <c r="E105" s="93"/>
      <c r="F105" s="93"/>
      <c r="G105" s="93"/>
      <c r="H105" s="93"/>
      <c r="I105" s="93"/>
      <c r="J105" s="94">
        <f>ROUND(J96+J103,2)</f>
        <v>0</v>
      </c>
      <c r="K105" s="93"/>
      <c r="L105" s="4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185"/>
      <c r="C110" s="186"/>
      <c r="D110" s="186"/>
      <c r="E110" s="186"/>
      <c r="F110" s="186"/>
      <c r="G110" s="186"/>
      <c r="H110" s="186"/>
      <c r="I110" s="186"/>
      <c r="J110" s="187"/>
      <c r="K110" s="52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188"/>
      <c r="C111" s="189" t="s">
        <v>165</v>
      </c>
      <c r="D111" s="60"/>
      <c r="E111" s="60"/>
      <c r="F111" s="60"/>
      <c r="G111" s="60"/>
      <c r="H111" s="60"/>
      <c r="I111" s="60"/>
      <c r="J111" s="190"/>
      <c r="K111" s="31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188"/>
      <c r="C112" s="60"/>
      <c r="D112" s="60"/>
      <c r="E112" s="60"/>
      <c r="F112" s="60"/>
      <c r="G112" s="60"/>
      <c r="H112" s="60"/>
      <c r="I112" s="60"/>
      <c r="J112" s="190"/>
      <c r="K112" s="31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188"/>
      <c r="C113" s="191" t="s">
        <v>13</v>
      </c>
      <c r="D113" s="60"/>
      <c r="E113" s="60"/>
      <c r="F113" s="60"/>
      <c r="G113" s="60"/>
      <c r="H113" s="60"/>
      <c r="I113" s="60"/>
      <c r="J113" s="190"/>
      <c r="K113" s="31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6.25" customHeight="1">
      <c r="A114" s="31"/>
      <c r="B114" s="188"/>
      <c r="C114" s="60"/>
      <c r="D114" s="60"/>
      <c r="E114" s="266" t="str">
        <f>E7</f>
        <v>Umiestnenie lávky v priestore Horného rybníka v lokalite Kamenný mlyn v Trnave_dub</v>
      </c>
      <c r="F114" s="267"/>
      <c r="G114" s="267"/>
      <c r="H114" s="267"/>
      <c r="I114" s="60"/>
      <c r="J114" s="190"/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188"/>
      <c r="C115" s="191" t="s">
        <v>85</v>
      </c>
      <c r="D115" s="60"/>
      <c r="E115" s="60"/>
      <c r="F115" s="60"/>
      <c r="G115" s="60"/>
      <c r="H115" s="60"/>
      <c r="I115" s="60"/>
      <c r="J115" s="190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188"/>
      <c r="C116" s="60"/>
      <c r="D116" s="60"/>
      <c r="E116" s="268" t="str">
        <f>E9</f>
        <v>Zariadenie staveniska</v>
      </c>
      <c r="F116" s="269"/>
      <c r="G116" s="269"/>
      <c r="H116" s="269"/>
      <c r="I116" s="60"/>
      <c r="J116" s="190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188"/>
      <c r="C117" s="60"/>
      <c r="D117" s="60"/>
      <c r="E117" s="60"/>
      <c r="F117" s="60"/>
      <c r="G117" s="60"/>
      <c r="H117" s="60"/>
      <c r="I117" s="60"/>
      <c r="J117" s="190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188"/>
      <c r="C118" s="191" t="s">
        <v>17</v>
      </c>
      <c r="D118" s="60"/>
      <c r="E118" s="60"/>
      <c r="F118" s="192" t="str">
        <f>F12</f>
        <v xml:space="preserve"> </v>
      </c>
      <c r="G118" s="60"/>
      <c r="H118" s="60"/>
      <c r="I118" s="191" t="s">
        <v>19</v>
      </c>
      <c r="J118" s="193" t="str">
        <f>IF(J12="","",J12)</f>
        <v/>
      </c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188"/>
      <c r="C119" s="60"/>
      <c r="D119" s="60"/>
      <c r="E119" s="60"/>
      <c r="F119" s="60"/>
      <c r="G119" s="60"/>
      <c r="H119" s="60"/>
      <c r="I119" s="60"/>
      <c r="J119" s="190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188"/>
      <c r="C120" s="191" t="s">
        <v>20</v>
      </c>
      <c r="D120" s="60"/>
      <c r="E120" s="60"/>
      <c r="F120" s="192" t="str">
        <f>E15</f>
        <v>Mesto Trnava č.1 917 71 Trnava</v>
      </c>
      <c r="G120" s="60"/>
      <c r="H120" s="60"/>
      <c r="I120" s="191" t="s">
        <v>25</v>
      </c>
      <c r="J120" s="194" t="str">
        <f>E21</f>
        <v>Šercel Švec, s.r.o.</v>
      </c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188"/>
      <c r="C121" s="191" t="s">
        <v>24</v>
      </c>
      <c r="D121" s="60"/>
      <c r="E121" s="60"/>
      <c r="F121" s="192" t="str">
        <f>IF(E18="","",E18)</f>
        <v xml:space="preserve"> </v>
      </c>
      <c r="G121" s="60"/>
      <c r="H121" s="60"/>
      <c r="I121" s="191" t="s">
        <v>28</v>
      </c>
      <c r="J121" s="194" t="str">
        <f>E24</f>
        <v xml:space="preserve"> </v>
      </c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188"/>
      <c r="C122" s="60"/>
      <c r="D122" s="60"/>
      <c r="E122" s="60"/>
      <c r="F122" s="60"/>
      <c r="G122" s="60"/>
      <c r="H122" s="60"/>
      <c r="I122" s="60"/>
      <c r="J122" s="190"/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27"/>
      <c r="B123" s="195"/>
      <c r="C123" s="128" t="s">
        <v>97</v>
      </c>
      <c r="D123" s="129" t="s">
        <v>57</v>
      </c>
      <c r="E123" s="129" t="s">
        <v>53</v>
      </c>
      <c r="F123" s="129" t="s">
        <v>54</v>
      </c>
      <c r="G123" s="129" t="s">
        <v>98</v>
      </c>
      <c r="H123" s="129" t="s">
        <v>99</v>
      </c>
      <c r="I123" s="129" t="s">
        <v>100</v>
      </c>
      <c r="J123" s="196" t="s">
        <v>89</v>
      </c>
      <c r="K123" s="130" t="s">
        <v>101</v>
      </c>
      <c r="L123" s="131"/>
      <c r="M123" s="64" t="s">
        <v>1</v>
      </c>
      <c r="N123" s="65" t="s">
        <v>36</v>
      </c>
      <c r="O123" s="65" t="s">
        <v>102</v>
      </c>
      <c r="P123" s="65" t="s">
        <v>103</v>
      </c>
      <c r="Q123" s="65" t="s">
        <v>104</v>
      </c>
      <c r="R123" s="65" t="s">
        <v>105</v>
      </c>
      <c r="S123" s="65" t="s">
        <v>106</v>
      </c>
      <c r="T123" s="66" t="s">
        <v>107</v>
      </c>
      <c r="U123" s="127"/>
      <c r="V123" s="127"/>
      <c r="W123" s="127"/>
      <c r="X123" s="127"/>
      <c r="Y123" s="127"/>
      <c r="Z123" s="127"/>
      <c r="AA123" s="127"/>
      <c r="AB123" s="127"/>
      <c r="AC123" s="127"/>
      <c r="AD123" s="127"/>
      <c r="AE123" s="127"/>
    </row>
    <row r="124" spans="1:65" s="2" customFormat="1" ht="22.7" customHeight="1">
      <c r="A124" s="31"/>
      <c r="B124" s="188"/>
      <c r="C124" s="197" t="s">
        <v>86</v>
      </c>
      <c r="D124" s="60"/>
      <c r="E124" s="60"/>
      <c r="F124" s="60"/>
      <c r="G124" s="60"/>
      <c r="H124" s="60"/>
      <c r="I124" s="60"/>
      <c r="J124" s="198"/>
      <c r="K124" s="31"/>
      <c r="L124" s="32"/>
      <c r="M124" s="67"/>
      <c r="N124" s="58"/>
      <c r="O124" s="68"/>
      <c r="P124" s="132" t="e">
        <f>P125</f>
        <v>#VALUE!</v>
      </c>
      <c r="Q124" s="68"/>
      <c r="R124" s="132" t="e">
        <f>R125</f>
        <v>#VALUE!</v>
      </c>
      <c r="S124" s="68"/>
      <c r="T124" s="133" t="e">
        <f>T125</f>
        <v>#VALUE!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7" t="s">
        <v>71</v>
      </c>
      <c r="AU124" s="17" t="s">
        <v>91</v>
      </c>
      <c r="BK124" s="134" t="e">
        <f>BK125</f>
        <v>#VALUE!</v>
      </c>
    </row>
    <row r="125" spans="1:65" s="12" customFormat="1" ht="25.9" customHeight="1">
      <c r="B125" s="199"/>
      <c r="C125" s="138"/>
      <c r="D125" s="200" t="s">
        <v>71</v>
      </c>
      <c r="E125" s="201" t="s">
        <v>108</v>
      </c>
      <c r="F125" s="201" t="s">
        <v>109</v>
      </c>
      <c r="G125" s="138"/>
      <c r="H125" s="138"/>
      <c r="I125" s="138"/>
      <c r="J125" s="202"/>
      <c r="L125" s="135"/>
      <c r="M125" s="137"/>
      <c r="N125" s="138"/>
      <c r="O125" s="138"/>
      <c r="P125" s="139" t="e">
        <f>P126+P139+P148</f>
        <v>#VALUE!</v>
      </c>
      <c r="Q125" s="138"/>
      <c r="R125" s="139" t="e">
        <f>R126+R139+R148</f>
        <v>#VALUE!</v>
      </c>
      <c r="S125" s="138"/>
      <c r="T125" s="140" t="e">
        <f>T126+T139+T148</f>
        <v>#VALUE!</v>
      </c>
      <c r="AR125" s="136" t="s">
        <v>79</v>
      </c>
      <c r="AT125" s="141" t="s">
        <v>71</v>
      </c>
      <c r="AU125" s="141" t="s">
        <v>72</v>
      </c>
      <c r="AY125" s="136" t="s">
        <v>110</v>
      </c>
      <c r="BK125" s="142" t="e">
        <f>BK126+BK139+BK148</f>
        <v>#VALUE!</v>
      </c>
    </row>
    <row r="126" spans="1:65" s="12" customFormat="1" ht="22.7" customHeight="1">
      <c r="B126" s="199"/>
      <c r="C126" s="138"/>
      <c r="D126" s="200" t="s">
        <v>71</v>
      </c>
      <c r="E126" s="203" t="s">
        <v>79</v>
      </c>
      <c r="F126" s="203" t="s">
        <v>111</v>
      </c>
      <c r="G126" s="138"/>
      <c r="H126" s="138"/>
      <c r="I126" s="138"/>
      <c r="J126" s="204"/>
      <c r="L126" s="135"/>
      <c r="M126" s="137"/>
      <c r="N126" s="138"/>
      <c r="O126" s="138"/>
      <c r="P126" s="139">
        <f>SUM(P127:P138)</f>
        <v>40.164000000000001</v>
      </c>
      <c r="Q126" s="138"/>
      <c r="R126" s="139">
        <f>SUM(R127:R138)</f>
        <v>0</v>
      </c>
      <c r="S126" s="138"/>
      <c r="T126" s="140">
        <f>SUM(T127:T138)</f>
        <v>0</v>
      </c>
      <c r="AR126" s="136" t="s">
        <v>79</v>
      </c>
      <c r="AT126" s="141" t="s">
        <v>71</v>
      </c>
      <c r="AU126" s="141" t="s">
        <v>79</v>
      </c>
      <c r="AY126" s="136" t="s">
        <v>110</v>
      </c>
      <c r="BK126" s="142">
        <f>SUM(BK127:BK138)</f>
        <v>0</v>
      </c>
    </row>
    <row r="127" spans="1:65" s="2" customFormat="1" ht="24.2" customHeight="1">
      <c r="A127" s="31"/>
      <c r="B127" s="205"/>
      <c r="C127" s="143" t="s">
        <v>79</v>
      </c>
      <c r="D127" s="143" t="s">
        <v>112</v>
      </c>
      <c r="E127" s="144" t="s">
        <v>113</v>
      </c>
      <c r="F127" s="145" t="s">
        <v>114</v>
      </c>
      <c r="G127" s="146" t="s">
        <v>115</v>
      </c>
      <c r="H127" s="147">
        <v>120</v>
      </c>
      <c r="I127" s="148"/>
      <c r="J127" s="206"/>
      <c r="K127" s="183"/>
      <c r="L127" s="32"/>
      <c r="M127" s="149" t="s">
        <v>1</v>
      </c>
      <c r="N127" s="150" t="s">
        <v>38</v>
      </c>
      <c r="O127" s="151">
        <v>0.20499999999999999</v>
      </c>
      <c r="P127" s="151">
        <f>O127*H127</f>
        <v>24.599999999999998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3" t="s">
        <v>116</v>
      </c>
      <c r="AT127" s="153" t="s">
        <v>112</v>
      </c>
      <c r="AU127" s="153" t="s">
        <v>117</v>
      </c>
      <c r="AY127" s="17" t="s">
        <v>110</v>
      </c>
      <c r="BE127" s="154">
        <f>IF(N127="základná",J127,0)</f>
        <v>0</v>
      </c>
      <c r="BF127" s="154">
        <f>IF(N127="znížená",J127,0)</f>
        <v>0</v>
      </c>
      <c r="BG127" s="154">
        <f>IF(N127="zákl. prenesená",J127,0)</f>
        <v>0</v>
      </c>
      <c r="BH127" s="154">
        <f>IF(N127="zníž. prenesená",J127,0)</f>
        <v>0</v>
      </c>
      <c r="BI127" s="154">
        <f>IF(N127="nulová",J127,0)</f>
        <v>0</v>
      </c>
      <c r="BJ127" s="17" t="s">
        <v>117</v>
      </c>
      <c r="BK127" s="154">
        <f>ROUND(I127*H127,2)</f>
        <v>0</v>
      </c>
      <c r="BL127" s="17" t="s">
        <v>116</v>
      </c>
      <c r="BM127" s="153" t="s">
        <v>118</v>
      </c>
    </row>
    <row r="128" spans="1:65" s="13" customFormat="1">
      <c r="B128" s="207"/>
      <c r="C128" s="158"/>
      <c r="D128" s="208" t="s">
        <v>119</v>
      </c>
      <c r="E128" s="209" t="s">
        <v>1</v>
      </c>
      <c r="F128" s="210" t="s">
        <v>120</v>
      </c>
      <c r="G128" s="158"/>
      <c r="H128" s="209" t="s">
        <v>1</v>
      </c>
      <c r="I128" s="158"/>
      <c r="J128" s="211"/>
      <c r="L128" s="155"/>
      <c r="M128" s="157"/>
      <c r="N128" s="158"/>
      <c r="O128" s="158"/>
      <c r="P128" s="158"/>
      <c r="Q128" s="158"/>
      <c r="R128" s="158"/>
      <c r="S128" s="158"/>
      <c r="T128" s="159"/>
      <c r="AT128" s="156" t="s">
        <v>119</v>
      </c>
      <c r="AU128" s="156" t="s">
        <v>117</v>
      </c>
      <c r="AV128" s="13" t="s">
        <v>79</v>
      </c>
      <c r="AW128" s="13" t="s">
        <v>27</v>
      </c>
      <c r="AX128" s="13" t="s">
        <v>72</v>
      </c>
      <c r="AY128" s="156" t="s">
        <v>110</v>
      </c>
    </row>
    <row r="129" spans="1:65" s="14" customFormat="1">
      <c r="B129" s="212"/>
      <c r="C129" s="163"/>
      <c r="D129" s="208" t="s">
        <v>119</v>
      </c>
      <c r="E129" s="213" t="s">
        <v>1</v>
      </c>
      <c r="F129" s="214" t="s">
        <v>121</v>
      </c>
      <c r="G129" s="163"/>
      <c r="H129" s="215">
        <v>120</v>
      </c>
      <c r="I129" s="163"/>
      <c r="J129" s="216"/>
      <c r="L129" s="160"/>
      <c r="M129" s="162"/>
      <c r="N129" s="163"/>
      <c r="O129" s="163"/>
      <c r="P129" s="163"/>
      <c r="Q129" s="163"/>
      <c r="R129" s="163"/>
      <c r="S129" s="163"/>
      <c r="T129" s="164"/>
      <c r="AT129" s="161" t="s">
        <v>119</v>
      </c>
      <c r="AU129" s="161" t="s">
        <v>117</v>
      </c>
      <c r="AV129" s="14" t="s">
        <v>117</v>
      </c>
      <c r="AW129" s="14" t="s">
        <v>27</v>
      </c>
      <c r="AX129" s="14" t="s">
        <v>72</v>
      </c>
      <c r="AY129" s="161" t="s">
        <v>110</v>
      </c>
    </row>
    <row r="130" spans="1:65" s="15" customFormat="1">
      <c r="B130" s="217"/>
      <c r="C130" s="168"/>
      <c r="D130" s="208" t="s">
        <v>119</v>
      </c>
      <c r="E130" s="218" t="s">
        <v>1</v>
      </c>
      <c r="F130" s="219" t="s">
        <v>122</v>
      </c>
      <c r="G130" s="168"/>
      <c r="H130" s="220">
        <v>120</v>
      </c>
      <c r="I130" s="168"/>
      <c r="J130" s="221"/>
      <c r="L130" s="165"/>
      <c r="M130" s="167"/>
      <c r="N130" s="168"/>
      <c r="O130" s="168"/>
      <c r="P130" s="168"/>
      <c r="Q130" s="168"/>
      <c r="R130" s="168"/>
      <c r="S130" s="168"/>
      <c r="T130" s="169"/>
      <c r="AT130" s="166" t="s">
        <v>119</v>
      </c>
      <c r="AU130" s="166" t="s">
        <v>117</v>
      </c>
      <c r="AV130" s="15" t="s">
        <v>116</v>
      </c>
      <c r="AW130" s="15" t="s">
        <v>27</v>
      </c>
      <c r="AX130" s="15" t="s">
        <v>79</v>
      </c>
      <c r="AY130" s="166" t="s">
        <v>110</v>
      </c>
    </row>
    <row r="131" spans="1:65" s="2" customFormat="1" ht="24.2" customHeight="1">
      <c r="A131" s="31"/>
      <c r="B131" s="205"/>
      <c r="C131" s="143" t="s">
        <v>117</v>
      </c>
      <c r="D131" s="143" t="s">
        <v>112</v>
      </c>
      <c r="E131" s="144" t="s">
        <v>123</v>
      </c>
      <c r="F131" s="145" t="s">
        <v>124</v>
      </c>
      <c r="G131" s="146" t="s">
        <v>115</v>
      </c>
      <c r="H131" s="147">
        <v>120</v>
      </c>
      <c r="I131" s="148"/>
      <c r="J131" s="206"/>
      <c r="K131" s="183"/>
      <c r="L131" s="32"/>
      <c r="M131" s="149" t="s">
        <v>1</v>
      </c>
      <c r="N131" s="150" t="s">
        <v>38</v>
      </c>
      <c r="O131" s="151">
        <v>7.6999999999999999E-2</v>
      </c>
      <c r="P131" s="151">
        <f>O131*H131</f>
        <v>9.24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3" t="s">
        <v>116</v>
      </c>
      <c r="AT131" s="153" t="s">
        <v>112</v>
      </c>
      <c r="AU131" s="153" t="s">
        <v>117</v>
      </c>
      <c r="AY131" s="17" t="s">
        <v>110</v>
      </c>
      <c r="BE131" s="154">
        <f>IF(N131="základná",J131,0)</f>
        <v>0</v>
      </c>
      <c r="BF131" s="154">
        <f>IF(N131="znížená",J131,0)</f>
        <v>0</v>
      </c>
      <c r="BG131" s="154">
        <f>IF(N131="zákl. prenesená",J131,0)</f>
        <v>0</v>
      </c>
      <c r="BH131" s="154">
        <f>IF(N131="zníž. prenesená",J131,0)</f>
        <v>0</v>
      </c>
      <c r="BI131" s="154">
        <f>IF(N131="nulová",J131,0)</f>
        <v>0</v>
      </c>
      <c r="BJ131" s="17" t="s">
        <v>117</v>
      </c>
      <c r="BK131" s="154">
        <f>ROUND(I131*H131,2)</f>
        <v>0</v>
      </c>
      <c r="BL131" s="17" t="s">
        <v>116</v>
      </c>
      <c r="BM131" s="153" t="s">
        <v>125</v>
      </c>
    </row>
    <row r="132" spans="1:65" s="2" customFormat="1" ht="37.700000000000003" customHeight="1">
      <c r="A132" s="31"/>
      <c r="B132" s="205"/>
      <c r="C132" s="143" t="s">
        <v>126</v>
      </c>
      <c r="D132" s="143" t="s">
        <v>112</v>
      </c>
      <c r="E132" s="144" t="s">
        <v>127</v>
      </c>
      <c r="F132" s="145" t="s">
        <v>128</v>
      </c>
      <c r="G132" s="146" t="s">
        <v>115</v>
      </c>
      <c r="H132" s="147">
        <v>120</v>
      </c>
      <c r="I132" s="148"/>
      <c r="J132" s="206"/>
      <c r="K132" s="183"/>
      <c r="L132" s="32"/>
      <c r="M132" s="149" t="s">
        <v>1</v>
      </c>
      <c r="N132" s="150" t="s">
        <v>38</v>
      </c>
      <c r="O132" s="151">
        <v>2.7E-2</v>
      </c>
      <c r="P132" s="151">
        <f>O132*H132</f>
        <v>3.2399999999999998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3" t="s">
        <v>116</v>
      </c>
      <c r="AT132" s="153" t="s">
        <v>112</v>
      </c>
      <c r="AU132" s="153" t="s">
        <v>117</v>
      </c>
      <c r="AY132" s="17" t="s">
        <v>110</v>
      </c>
      <c r="BE132" s="154">
        <f>IF(N132="základná",J132,0)</f>
        <v>0</v>
      </c>
      <c r="BF132" s="154">
        <f>IF(N132="znížená",J132,0)</f>
        <v>0</v>
      </c>
      <c r="BG132" s="154">
        <f>IF(N132="zákl. prenesená",J132,0)</f>
        <v>0</v>
      </c>
      <c r="BH132" s="154">
        <f>IF(N132="zníž. prenesená",J132,0)</f>
        <v>0</v>
      </c>
      <c r="BI132" s="154">
        <f>IF(N132="nulová",J132,0)</f>
        <v>0</v>
      </c>
      <c r="BJ132" s="17" t="s">
        <v>117</v>
      </c>
      <c r="BK132" s="154">
        <f>ROUND(I132*H132,2)</f>
        <v>0</v>
      </c>
      <c r="BL132" s="17" t="s">
        <v>116</v>
      </c>
      <c r="BM132" s="153" t="s">
        <v>129</v>
      </c>
    </row>
    <row r="133" spans="1:65" s="2" customFormat="1" ht="44.25" customHeight="1">
      <c r="A133" s="31"/>
      <c r="B133" s="205"/>
      <c r="C133" s="143" t="s">
        <v>116</v>
      </c>
      <c r="D133" s="143" t="s">
        <v>112</v>
      </c>
      <c r="E133" s="144" t="s">
        <v>130</v>
      </c>
      <c r="F133" s="145" t="s">
        <v>131</v>
      </c>
      <c r="G133" s="146" t="s">
        <v>115</v>
      </c>
      <c r="H133" s="147">
        <v>708</v>
      </c>
      <c r="I133" s="148"/>
      <c r="J133" s="206"/>
      <c r="K133" s="183"/>
      <c r="L133" s="32"/>
      <c r="M133" s="149" t="s">
        <v>1</v>
      </c>
      <c r="N133" s="150" t="s">
        <v>38</v>
      </c>
      <c r="O133" s="151">
        <v>3.0000000000000001E-3</v>
      </c>
      <c r="P133" s="151">
        <f>O133*H133</f>
        <v>2.1240000000000001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3" t="s">
        <v>116</v>
      </c>
      <c r="AT133" s="153" t="s">
        <v>112</v>
      </c>
      <c r="AU133" s="153" t="s">
        <v>117</v>
      </c>
      <c r="AY133" s="17" t="s">
        <v>110</v>
      </c>
      <c r="BE133" s="154">
        <f>IF(N133="základná",J133,0)</f>
        <v>0</v>
      </c>
      <c r="BF133" s="154">
        <f>IF(N133="znížená",J133,0)</f>
        <v>0</v>
      </c>
      <c r="BG133" s="154">
        <f>IF(N133="zákl. prenesená",J133,0)</f>
        <v>0</v>
      </c>
      <c r="BH133" s="154">
        <f>IF(N133="zníž. prenesená",J133,0)</f>
        <v>0</v>
      </c>
      <c r="BI133" s="154">
        <f>IF(N133="nulová",J133,0)</f>
        <v>0</v>
      </c>
      <c r="BJ133" s="17" t="s">
        <v>117</v>
      </c>
      <c r="BK133" s="154">
        <f>ROUND(I133*H133,2)</f>
        <v>0</v>
      </c>
      <c r="BL133" s="17" t="s">
        <v>116</v>
      </c>
      <c r="BM133" s="153" t="s">
        <v>132</v>
      </c>
    </row>
    <row r="134" spans="1:65" s="13" customFormat="1">
      <c r="B134" s="207"/>
      <c r="C134" s="158"/>
      <c r="D134" s="208" t="s">
        <v>119</v>
      </c>
      <c r="E134" s="209" t="s">
        <v>1</v>
      </c>
      <c r="F134" s="210" t="s">
        <v>133</v>
      </c>
      <c r="G134" s="158"/>
      <c r="H134" s="209" t="s">
        <v>1</v>
      </c>
      <c r="I134" s="158"/>
      <c r="J134" s="211"/>
      <c r="L134" s="155"/>
      <c r="M134" s="157"/>
      <c r="N134" s="158"/>
      <c r="O134" s="158"/>
      <c r="P134" s="158"/>
      <c r="Q134" s="158"/>
      <c r="R134" s="158"/>
      <c r="S134" s="158"/>
      <c r="T134" s="159"/>
      <c r="AT134" s="156" t="s">
        <v>119</v>
      </c>
      <c r="AU134" s="156" t="s">
        <v>117</v>
      </c>
      <c r="AV134" s="13" t="s">
        <v>79</v>
      </c>
      <c r="AW134" s="13" t="s">
        <v>27</v>
      </c>
      <c r="AX134" s="13" t="s">
        <v>72</v>
      </c>
      <c r="AY134" s="156" t="s">
        <v>110</v>
      </c>
    </row>
    <row r="135" spans="1:65" s="14" customFormat="1">
      <c r="B135" s="212"/>
      <c r="C135" s="163"/>
      <c r="D135" s="208" t="s">
        <v>119</v>
      </c>
      <c r="E135" s="213" t="s">
        <v>1</v>
      </c>
      <c r="F135" s="214" t="s">
        <v>168</v>
      </c>
      <c r="G135" s="163"/>
      <c r="H135" s="215">
        <v>708</v>
      </c>
      <c r="I135" s="163"/>
      <c r="J135" s="216"/>
      <c r="L135" s="160"/>
      <c r="M135" s="162"/>
      <c r="N135" s="163"/>
      <c r="O135" s="163"/>
      <c r="P135" s="163"/>
      <c r="Q135" s="163"/>
      <c r="R135" s="163"/>
      <c r="S135" s="163"/>
      <c r="T135" s="164"/>
      <c r="AT135" s="161" t="s">
        <v>119</v>
      </c>
      <c r="AU135" s="161" t="s">
        <v>117</v>
      </c>
      <c r="AV135" s="14" t="s">
        <v>117</v>
      </c>
      <c r="AW135" s="14" t="s">
        <v>27</v>
      </c>
      <c r="AX135" s="14" t="s">
        <v>79</v>
      </c>
      <c r="AY135" s="161" t="s">
        <v>110</v>
      </c>
    </row>
    <row r="136" spans="1:65" s="2" customFormat="1" ht="21.75" customHeight="1">
      <c r="A136" s="31"/>
      <c r="B136" s="205"/>
      <c r="C136" s="143" t="s">
        <v>134</v>
      </c>
      <c r="D136" s="143" t="s">
        <v>112</v>
      </c>
      <c r="E136" s="144" t="s">
        <v>135</v>
      </c>
      <c r="F136" s="145" t="s">
        <v>136</v>
      </c>
      <c r="G136" s="146" t="s">
        <v>115</v>
      </c>
      <c r="H136" s="147">
        <v>120</v>
      </c>
      <c r="I136" s="148"/>
      <c r="J136" s="206"/>
      <c r="K136" s="183"/>
      <c r="L136" s="32"/>
      <c r="M136" s="149" t="s">
        <v>1</v>
      </c>
      <c r="N136" s="150" t="s">
        <v>38</v>
      </c>
      <c r="O136" s="151">
        <v>8.0000000000000002E-3</v>
      </c>
      <c r="P136" s="151">
        <f>O136*H136</f>
        <v>0.96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3" t="s">
        <v>116</v>
      </c>
      <c r="AT136" s="153" t="s">
        <v>112</v>
      </c>
      <c r="AU136" s="153" t="s">
        <v>117</v>
      </c>
      <c r="AY136" s="17" t="s">
        <v>110</v>
      </c>
      <c r="BE136" s="154">
        <f>IF(N136="základná",J136,0)</f>
        <v>0</v>
      </c>
      <c r="BF136" s="154">
        <f>IF(N136="znížená",J136,0)</f>
        <v>0</v>
      </c>
      <c r="BG136" s="154">
        <f>IF(N136="zákl. prenesená",J136,0)</f>
        <v>0</v>
      </c>
      <c r="BH136" s="154">
        <f>IF(N136="zníž. prenesená",J136,0)</f>
        <v>0</v>
      </c>
      <c r="BI136" s="154">
        <f>IF(N136="nulová",J136,0)</f>
        <v>0</v>
      </c>
      <c r="BJ136" s="17" t="s">
        <v>117</v>
      </c>
      <c r="BK136" s="154">
        <f>ROUND(I136*H136,2)</f>
        <v>0</v>
      </c>
      <c r="BL136" s="17" t="s">
        <v>116</v>
      </c>
      <c r="BM136" s="153" t="s">
        <v>137</v>
      </c>
    </row>
    <row r="137" spans="1:65" s="2" customFormat="1" ht="35.25" customHeight="1">
      <c r="A137" s="31"/>
      <c r="B137" s="205"/>
      <c r="C137" s="143" t="s">
        <v>138</v>
      </c>
      <c r="D137" s="143" t="s">
        <v>112</v>
      </c>
      <c r="E137" s="144" t="s">
        <v>139</v>
      </c>
      <c r="F137" s="145" t="s">
        <v>174</v>
      </c>
      <c r="G137" s="146" t="s">
        <v>140</v>
      </c>
      <c r="H137" s="147">
        <v>270</v>
      </c>
      <c r="I137" s="148"/>
      <c r="J137" s="206"/>
      <c r="K137" s="183"/>
      <c r="L137" s="32"/>
      <c r="M137" s="149" t="s">
        <v>1</v>
      </c>
      <c r="N137" s="150" t="s">
        <v>38</v>
      </c>
      <c r="O137" s="151">
        <v>0</v>
      </c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3" t="s">
        <v>116</v>
      </c>
      <c r="AT137" s="153" t="s">
        <v>112</v>
      </c>
      <c r="AU137" s="153" t="s">
        <v>117</v>
      </c>
      <c r="AY137" s="17" t="s">
        <v>110</v>
      </c>
      <c r="BE137" s="154">
        <f>IF(N137="základná",J137,0)</f>
        <v>0</v>
      </c>
      <c r="BF137" s="154">
        <f>IF(N137="znížená",J137,0)</f>
        <v>0</v>
      </c>
      <c r="BG137" s="154">
        <f>IF(N137="zákl. prenesená",J137,0)</f>
        <v>0</v>
      </c>
      <c r="BH137" s="154">
        <f>IF(N137="zníž. prenesená",J137,0)</f>
        <v>0</v>
      </c>
      <c r="BI137" s="154">
        <f>IF(N137="nulová",J137,0)</f>
        <v>0</v>
      </c>
      <c r="BJ137" s="17" t="s">
        <v>117</v>
      </c>
      <c r="BK137" s="154">
        <f>ROUND(I137*H137,2)</f>
        <v>0</v>
      </c>
      <c r="BL137" s="17" t="s">
        <v>116</v>
      </c>
      <c r="BM137" s="153" t="s">
        <v>141</v>
      </c>
    </row>
    <row r="138" spans="1:65" s="14" customFormat="1">
      <c r="B138" s="212"/>
      <c r="C138" s="163"/>
      <c r="D138" s="208" t="s">
        <v>119</v>
      </c>
      <c r="E138" s="163"/>
      <c r="F138" s="214" t="s">
        <v>172</v>
      </c>
      <c r="G138" s="163"/>
      <c r="H138" s="215">
        <v>270</v>
      </c>
      <c r="I138" s="163"/>
      <c r="J138" s="216"/>
      <c r="L138" s="160"/>
      <c r="M138" s="162"/>
      <c r="N138" s="163"/>
      <c r="O138" s="163"/>
      <c r="P138" s="163"/>
      <c r="Q138" s="163"/>
      <c r="R138" s="163"/>
      <c r="S138" s="163"/>
      <c r="T138" s="164"/>
      <c r="AT138" s="161" t="s">
        <v>119</v>
      </c>
      <c r="AU138" s="161" t="s">
        <v>117</v>
      </c>
      <c r="AV138" s="14" t="s">
        <v>117</v>
      </c>
      <c r="AW138" s="14" t="s">
        <v>3</v>
      </c>
      <c r="AX138" s="14" t="s">
        <v>79</v>
      </c>
      <c r="AY138" s="161" t="s">
        <v>110</v>
      </c>
    </row>
    <row r="139" spans="1:65" s="12" customFormat="1" ht="22.7" customHeight="1">
      <c r="B139" s="199"/>
      <c r="C139" s="138"/>
      <c r="D139" s="200" t="s">
        <v>71</v>
      </c>
      <c r="E139" s="203" t="s">
        <v>134</v>
      </c>
      <c r="F139" s="203" t="s">
        <v>142</v>
      </c>
      <c r="G139" s="138"/>
      <c r="H139" s="138"/>
      <c r="I139" s="138"/>
      <c r="J139" s="204"/>
      <c r="L139" s="135"/>
      <c r="M139" s="137"/>
      <c r="N139" s="138"/>
      <c r="O139" s="138"/>
      <c r="P139" s="139">
        <f>SUM(P140:P147)</f>
        <v>138.38999999999999</v>
      </c>
      <c r="Q139" s="138"/>
      <c r="R139" s="139">
        <f>SUM(R140:R147)</f>
        <v>500.36532</v>
      </c>
      <c r="S139" s="138"/>
      <c r="T139" s="140">
        <f>SUM(T140:T147)</f>
        <v>0</v>
      </c>
      <c r="AR139" s="136" t="s">
        <v>79</v>
      </c>
      <c r="AT139" s="141" t="s">
        <v>71</v>
      </c>
      <c r="AU139" s="141" t="s">
        <v>79</v>
      </c>
      <c r="AY139" s="136" t="s">
        <v>110</v>
      </c>
      <c r="BK139" s="142">
        <f>SUM(BK140:BK147)</f>
        <v>0</v>
      </c>
    </row>
    <row r="140" spans="1:65" s="2" customFormat="1" ht="33" customHeight="1">
      <c r="A140" s="31"/>
      <c r="B140" s="205"/>
      <c r="C140" s="143" t="s">
        <v>143</v>
      </c>
      <c r="D140" s="143" t="s">
        <v>112</v>
      </c>
      <c r="E140" s="144" t="s">
        <v>144</v>
      </c>
      <c r="F140" s="145" t="s">
        <v>145</v>
      </c>
      <c r="G140" s="146" t="s">
        <v>146</v>
      </c>
      <c r="H140" s="147">
        <v>630</v>
      </c>
      <c r="I140" s="148"/>
      <c r="J140" s="206"/>
      <c r="K140" s="183"/>
      <c r="L140" s="32"/>
      <c r="M140" s="149" t="s">
        <v>1</v>
      </c>
      <c r="N140" s="150" t="s">
        <v>38</v>
      </c>
      <c r="O140" s="151">
        <v>5.5E-2</v>
      </c>
      <c r="P140" s="151">
        <f>O140*H140</f>
        <v>34.65</v>
      </c>
      <c r="Q140" s="151">
        <v>0.48574000000000001</v>
      </c>
      <c r="R140" s="151">
        <f>Q140*H140</f>
        <v>306.01620000000003</v>
      </c>
      <c r="S140" s="151">
        <v>0</v>
      </c>
      <c r="T140" s="15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3" t="s">
        <v>116</v>
      </c>
      <c r="AT140" s="153" t="s">
        <v>112</v>
      </c>
      <c r="AU140" s="153" t="s">
        <v>117</v>
      </c>
      <c r="AY140" s="17" t="s">
        <v>110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7" t="s">
        <v>117</v>
      </c>
      <c r="BK140" s="154">
        <f>ROUND(I140*H140,2)</f>
        <v>0</v>
      </c>
      <c r="BL140" s="17" t="s">
        <v>116</v>
      </c>
      <c r="BM140" s="153" t="s">
        <v>147</v>
      </c>
    </row>
    <row r="141" spans="1:65" s="13" customFormat="1">
      <c r="B141" s="207"/>
      <c r="C141" s="158"/>
      <c r="D141" s="208" t="s">
        <v>119</v>
      </c>
      <c r="E141" s="209" t="s">
        <v>1</v>
      </c>
      <c r="F141" s="210" t="s">
        <v>148</v>
      </c>
      <c r="G141" s="158"/>
      <c r="H141" s="209" t="s">
        <v>1</v>
      </c>
      <c r="I141" s="158"/>
      <c r="J141" s="211"/>
      <c r="L141" s="155"/>
      <c r="M141" s="157"/>
      <c r="N141" s="158"/>
      <c r="O141" s="158"/>
      <c r="P141" s="158"/>
      <c r="Q141" s="158"/>
      <c r="R141" s="158"/>
      <c r="S141" s="158"/>
      <c r="T141" s="159"/>
      <c r="AT141" s="156" t="s">
        <v>119</v>
      </c>
      <c r="AU141" s="156" t="s">
        <v>117</v>
      </c>
      <c r="AV141" s="13" t="s">
        <v>79</v>
      </c>
      <c r="AW141" s="13" t="s">
        <v>27</v>
      </c>
      <c r="AX141" s="13" t="s">
        <v>72</v>
      </c>
      <c r="AY141" s="156" t="s">
        <v>110</v>
      </c>
    </row>
    <row r="142" spans="1:65" s="14" customFormat="1">
      <c r="B142" s="212"/>
      <c r="C142" s="163"/>
      <c r="D142" s="208" t="s">
        <v>119</v>
      </c>
      <c r="E142" s="213" t="s">
        <v>1</v>
      </c>
      <c r="F142" s="214" t="s">
        <v>169</v>
      </c>
      <c r="G142" s="163"/>
      <c r="H142" s="215">
        <v>630</v>
      </c>
      <c r="I142" s="163"/>
      <c r="J142" s="216"/>
      <c r="L142" s="160"/>
      <c r="M142" s="162"/>
      <c r="N142" s="163"/>
      <c r="O142" s="163"/>
      <c r="P142" s="163"/>
      <c r="Q142" s="163"/>
      <c r="R142" s="163"/>
      <c r="S142" s="163"/>
      <c r="T142" s="164"/>
      <c r="AT142" s="161" t="s">
        <v>119</v>
      </c>
      <c r="AU142" s="161" t="s">
        <v>117</v>
      </c>
      <c r="AV142" s="14" t="s">
        <v>117</v>
      </c>
      <c r="AW142" s="14" t="s">
        <v>27</v>
      </c>
      <c r="AX142" s="14" t="s">
        <v>79</v>
      </c>
      <c r="AY142" s="161" t="s">
        <v>110</v>
      </c>
    </row>
    <row r="143" spans="1:65" s="2" customFormat="1" ht="33" customHeight="1">
      <c r="A143" s="31"/>
      <c r="B143" s="205"/>
      <c r="C143" s="143" t="s">
        <v>149</v>
      </c>
      <c r="D143" s="143" t="s">
        <v>112</v>
      </c>
      <c r="E143" s="144" t="s">
        <v>150</v>
      </c>
      <c r="F143" s="145" t="s">
        <v>151</v>
      </c>
      <c r="G143" s="146" t="s">
        <v>146</v>
      </c>
      <c r="H143" s="147">
        <v>420</v>
      </c>
      <c r="I143" s="148"/>
      <c r="J143" s="206"/>
      <c r="K143" s="183"/>
      <c r="L143" s="32"/>
      <c r="M143" s="149" t="s">
        <v>1</v>
      </c>
      <c r="N143" s="150" t="s">
        <v>38</v>
      </c>
      <c r="O143" s="151">
        <v>0.247</v>
      </c>
      <c r="P143" s="151">
        <f>O143*H143</f>
        <v>103.74</v>
      </c>
      <c r="Q143" s="151">
        <v>8.3500000000000005E-2</v>
      </c>
      <c r="R143" s="151">
        <f>Q143*H143</f>
        <v>35.07</v>
      </c>
      <c r="S143" s="151">
        <v>0</v>
      </c>
      <c r="T143" s="15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3" t="s">
        <v>116</v>
      </c>
      <c r="AT143" s="153" t="s">
        <v>112</v>
      </c>
      <c r="AU143" s="153" t="s">
        <v>117</v>
      </c>
      <c r="AY143" s="17" t="s">
        <v>110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7" t="s">
        <v>117</v>
      </c>
      <c r="BK143" s="154">
        <f>ROUND(I143*H143,2)</f>
        <v>0</v>
      </c>
      <c r="BL143" s="17" t="s">
        <v>116</v>
      </c>
      <c r="BM143" s="153" t="s">
        <v>152</v>
      </c>
    </row>
    <row r="144" spans="1:65" s="13" customFormat="1">
      <c r="B144" s="207"/>
      <c r="C144" s="158"/>
      <c r="D144" s="208" t="s">
        <v>119</v>
      </c>
      <c r="E144" s="209" t="s">
        <v>1</v>
      </c>
      <c r="F144" s="210" t="s">
        <v>153</v>
      </c>
      <c r="G144" s="158"/>
      <c r="H144" s="209" t="s">
        <v>1</v>
      </c>
      <c r="I144" s="158"/>
      <c r="J144" s="211"/>
      <c r="L144" s="155"/>
      <c r="M144" s="157"/>
      <c r="N144" s="158"/>
      <c r="O144" s="158"/>
      <c r="P144" s="158"/>
      <c r="Q144" s="158"/>
      <c r="R144" s="158"/>
      <c r="S144" s="158"/>
      <c r="T144" s="159"/>
      <c r="AT144" s="156" t="s">
        <v>119</v>
      </c>
      <c r="AU144" s="156" t="s">
        <v>117</v>
      </c>
      <c r="AV144" s="13" t="s">
        <v>79</v>
      </c>
      <c r="AW144" s="13" t="s">
        <v>27</v>
      </c>
      <c r="AX144" s="13" t="s">
        <v>72</v>
      </c>
      <c r="AY144" s="156" t="s">
        <v>110</v>
      </c>
    </row>
    <row r="145" spans="1:65" s="14" customFormat="1">
      <c r="B145" s="212"/>
      <c r="C145" s="163"/>
      <c r="D145" s="208" t="s">
        <v>119</v>
      </c>
      <c r="E145" s="213" t="s">
        <v>1</v>
      </c>
      <c r="F145" s="214" t="s">
        <v>170</v>
      </c>
      <c r="G145" s="163"/>
      <c r="H145" s="215">
        <v>1512</v>
      </c>
      <c r="I145" s="163"/>
      <c r="J145" s="216"/>
      <c r="L145" s="160"/>
      <c r="M145" s="162"/>
      <c r="N145" s="163"/>
      <c r="O145" s="163"/>
      <c r="P145" s="163"/>
      <c r="Q145" s="163"/>
      <c r="R145" s="163"/>
      <c r="S145" s="163"/>
      <c r="T145" s="164"/>
      <c r="AT145" s="161" t="s">
        <v>119</v>
      </c>
      <c r="AU145" s="161" t="s">
        <v>117</v>
      </c>
      <c r="AV145" s="14" t="s">
        <v>117</v>
      </c>
      <c r="AW145" s="14" t="s">
        <v>27</v>
      </c>
      <c r="AX145" s="14" t="s">
        <v>79</v>
      </c>
      <c r="AY145" s="161" t="s">
        <v>110</v>
      </c>
    </row>
    <row r="146" spans="1:65" s="2" customFormat="1" ht="24.2" customHeight="1">
      <c r="A146" s="31"/>
      <c r="B146" s="205"/>
      <c r="C146" s="170" t="s">
        <v>154</v>
      </c>
      <c r="D146" s="170" t="s">
        <v>155</v>
      </c>
      <c r="E146" s="171" t="s">
        <v>156</v>
      </c>
      <c r="F146" s="172" t="s">
        <v>157</v>
      </c>
      <c r="G146" s="173" t="s">
        <v>158</v>
      </c>
      <c r="H146" s="174">
        <v>94.248000000000005</v>
      </c>
      <c r="I146" s="175"/>
      <c r="J146" s="222"/>
      <c r="K146" s="184"/>
      <c r="L146" s="176"/>
      <c r="M146" s="177" t="s">
        <v>1</v>
      </c>
      <c r="N146" s="178" t="s">
        <v>38</v>
      </c>
      <c r="O146" s="151">
        <v>0</v>
      </c>
      <c r="P146" s="151">
        <f>O146*H146</f>
        <v>0</v>
      </c>
      <c r="Q146" s="151">
        <v>1.69</v>
      </c>
      <c r="R146" s="151">
        <f>Q146*H146</f>
        <v>159.27912000000001</v>
      </c>
      <c r="S146" s="151">
        <v>0</v>
      </c>
      <c r="T146" s="15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3" t="s">
        <v>143</v>
      </c>
      <c r="AT146" s="153" t="s">
        <v>155</v>
      </c>
      <c r="AU146" s="153" t="s">
        <v>117</v>
      </c>
      <c r="AY146" s="17" t="s">
        <v>110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7" t="s">
        <v>117</v>
      </c>
      <c r="BK146" s="154">
        <f>ROUND(I146*H146,2)</f>
        <v>0</v>
      </c>
      <c r="BL146" s="17" t="s">
        <v>116</v>
      </c>
      <c r="BM146" s="153" t="s">
        <v>159</v>
      </c>
    </row>
    <row r="147" spans="1:65" s="14" customFormat="1">
      <c r="B147" s="212"/>
      <c r="C147" s="163"/>
      <c r="D147" s="208" t="s">
        <v>119</v>
      </c>
      <c r="E147" s="163"/>
      <c r="F147" s="214" t="s">
        <v>171</v>
      </c>
      <c r="G147" s="163"/>
      <c r="H147" s="215">
        <v>94.248000000000005</v>
      </c>
      <c r="I147" s="163"/>
      <c r="J147" s="216"/>
      <c r="L147" s="160"/>
      <c r="M147" s="162"/>
      <c r="N147" s="163"/>
      <c r="O147" s="163"/>
      <c r="P147" s="163"/>
      <c r="Q147" s="163"/>
      <c r="R147" s="163"/>
      <c r="S147" s="163"/>
      <c r="T147" s="164"/>
      <c r="AT147" s="161" t="s">
        <v>119</v>
      </c>
      <c r="AU147" s="161" t="s">
        <v>117</v>
      </c>
      <c r="AV147" s="14" t="s">
        <v>117</v>
      </c>
      <c r="AW147" s="14" t="s">
        <v>3</v>
      </c>
      <c r="AX147" s="14" t="s">
        <v>79</v>
      </c>
      <c r="AY147" s="161" t="s">
        <v>110</v>
      </c>
    </row>
    <row r="148" spans="1:65" s="12" customFormat="1" ht="22.7" customHeight="1">
      <c r="B148" s="205"/>
      <c r="C148" s="143">
        <v>11</v>
      </c>
      <c r="D148" s="143" t="s">
        <v>112</v>
      </c>
      <c r="E148" s="144" t="s">
        <v>150</v>
      </c>
      <c r="F148" s="145" t="s">
        <v>173</v>
      </c>
      <c r="G148" s="146" t="s">
        <v>146</v>
      </c>
      <c r="H148" s="147">
        <v>420</v>
      </c>
      <c r="I148" s="148"/>
      <c r="J148" s="206"/>
      <c r="L148" s="135"/>
      <c r="M148" s="137"/>
      <c r="N148" s="138"/>
      <c r="O148" s="138"/>
      <c r="P148" s="139" t="e">
        <f>P149</f>
        <v>#VALUE!</v>
      </c>
      <c r="Q148" s="138"/>
      <c r="R148" s="139" t="e">
        <f>R149</f>
        <v>#VALUE!</v>
      </c>
      <c r="S148" s="138"/>
      <c r="T148" s="140" t="e">
        <f>T149</f>
        <v>#VALUE!</v>
      </c>
      <c r="AR148" s="136" t="s">
        <v>79</v>
      </c>
      <c r="AT148" s="141" t="s">
        <v>71</v>
      </c>
      <c r="AU148" s="141" t="s">
        <v>79</v>
      </c>
      <c r="AY148" s="136" t="s">
        <v>110</v>
      </c>
      <c r="BK148" s="142" t="e">
        <f>BK149</f>
        <v>#VALUE!</v>
      </c>
    </row>
    <row r="149" spans="1:65" s="2" customFormat="1" ht="33" customHeight="1">
      <c r="A149" s="31"/>
      <c r="B149" s="207"/>
      <c r="C149" s="158"/>
      <c r="D149" s="208" t="s">
        <v>119</v>
      </c>
      <c r="E149" s="209" t="s">
        <v>1</v>
      </c>
      <c r="F149" s="210" t="s">
        <v>153</v>
      </c>
      <c r="G149" s="158"/>
      <c r="H149" s="209" t="s">
        <v>1</v>
      </c>
      <c r="I149" s="158"/>
      <c r="J149" s="211"/>
      <c r="K149" s="183"/>
      <c r="L149" s="32"/>
      <c r="M149" s="179" t="s">
        <v>1</v>
      </c>
      <c r="N149" s="180" t="s">
        <v>38</v>
      </c>
      <c r="O149" s="181">
        <v>0.29499999999999998</v>
      </c>
      <c r="P149" s="181" t="e">
        <f>O149*H149</f>
        <v>#VALUE!</v>
      </c>
      <c r="Q149" s="181">
        <v>0</v>
      </c>
      <c r="R149" s="181" t="e">
        <f>Q149*H149</f>
        <v>#VALUE!</v>
      </c>
      <c r="S149" s="181">
        <v>0</v>
      </c>
      <c r="T149" s="182" t="e">
        <f>S149*H149</f>
        <v>#VALUE!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3" t="s">
        <v>116</v>
      </c>
      <c r="AT149" s="153" t="s">
        <v>112</v>
      </c>
      <c r="AU149" s="153" t="s">
        <v>117</v>
      </c>
      <c r="AY149" s="17" t="s">
        <v>110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7" t="s">
        <v>117</v>
      </c>
      <c r="BK149" s="154" t="e">
        <f>ROUND(I149*H149,2)</f>
        <v>#VALUE!</v>
      </c>
      <c r="BL149" s="17" t="s">
        <v>116</v>
      </c>
      <c r="BM149" s="153" t="s">
        <v>164</v>
      </c>
    </row>
    <row r="150" spans="1:65" s="2" customFormat="1" ht="6.95" customHeight="1">
      <c r="A150" s="31"/>
      <c r="B150" s="212"/>
      <c r="C150" s="163"/>
      <c r="D150" s="208" t="s">
        <v>119</v>
      </c>
      <c r="E150" s="213" t="s">
        <v>1</v>
      </c>
      <c r="F150" s="214" t="s">
        <v>170</v>
      </c>
      <c r="G150" s="163"/>
      <c r="H150" s="215">
        <v>420</v>
      </c>
      <c r="I150" s="163"/>
      <c r="J150" s="216"/>
      <c r="K150" s="50"/>
      <c r="L150" s="32"/>
      <c r="M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</row>
    <row r="151" spans="1:65" ht="12.75">
      <c r="B151" s="199"/>
      <c r="C151" s="138"/>
      <c r="D151" s="200" t="s">
        <v>71</v>
      </c>
      <c r="E151" s="203" t="s">
        <v>160</v>
      </c>
      <c r="F151" s="203" t="s">
        <v>161</v>
      </c>
      <c r="G151" s="138"/>
      <c r="H151" s="138"/>
      <c r="I151" s="138"/>
      <c r="J151" s="204"/>
    </row>
    <row r="152" spans="1:65" ht="24">
      <c r="B152" s="205"/>
      <c r="C152" s="143">
        <v>12</v>
      </c>
      <c r="D152" s="143" t="s">
        <v>112</v>
      </c>
      <c r="E152" s="144" t="s">
        <v>162</v>
      </c>
      <c r="F152" s="145" t="s">
        <v>163</v>
      </c>
      <c r="G152" s="146" t="s">
        <v>140</v>
      </c>
      <c r="H152" s="147">
        <v>1000.731</v>
      </c>
      <c r="I152" s="148"/>
      <c r="J152" s="206"/>
    </row>
    <row r="153" spans="1:65">
      <c r="B153" s="223"/>
      <c r="C153" s="224"/>
      <c r="D153" s="224"/>
      <c r="E153" s="224"/>
      <c r="F153" s="224"/>
      <c r="G153" s="224"/>
      <c r="H153" s="224"/>
      <c r="I153" s="224"/>
      <c r="J153" s="225"/>
    </row>
  </sheetData>
  <autoFilter ref="C123:K149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výkaz výmer</vt:lpstr>
      <vt:lpstr>'Rekapitulácia stavby'!Názvy_tlače</vt:lpstr>
      <vt:lpstr>'výkaz výmer'!Názvy_tlače</vt:lpstr>
      <vt:lpstr>'Rekapitulácia stavby'!Oblasť_tlače</vt:lpstr>
      <vt:lpstr>'výkaz výmer'!Oblasť_tlače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Miroslav</cp:lastModifiedBy>
  <cp:lastPrinted>2021-12-29T09:56:18Z</cp:lastPrinted>
  <dcterms:created xsi:type="dcterms:W3CDTF">2021-12-17T11:37:22Z</dcterms:created>
  <dcterms:modified xsi:type="dcterms:W3CDTF">2022-01-08T14:34:48Z</dcterms:modified>
</cp:coreProperties>
</file>